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shivangip\Desktop\"/>
    </mc:Choice>
  </mc:AlternateContent>
  <xr:revisionPtr revIDLastSave="0" documentId="13_ncr:1_{921351D1-FA56-4B36-A40B-66B98D9EBA21}" xr6:coauthVersionLast="45" xr6:coauthVersionMax="45" xr10:uidLastSave="{00000000-0000-0000-0000-000000000000}"/>
  <bookViews>
    <workbookView xWindow="-120" yWindow="-120" windowWidth="20730" windowHeight="11160" firstSheet="30" activeTab="37" xr2:uid="{00000000-000D-0000-FFFF-FFFF00000000}"/>
  </bookViews>
  <sheets>
    <sheet name="Index" sheetId="38" r:id="rId1"/>
    <sheet name="EDACBF" sheetId="1" r:id="rId2"/>
    <sheet name="EDBE23" sheetId="2" r:id="rId3"/>
    <sheet name="EDBE25" sheetId="3" r:id="rId4"/>
    <sheet name="EDBE30" sheetId="4" r:id="rId5"/>
    <sheet name="EDBE31" sheetId="5" r:id="rId6"/>
    <sheet name="EDBPDF" sheetId="6" r:id="rId7"/>
    <sheet name="EDFF23" sheetId="7" r:id="rId8"/>
    <sheet name="EDFF25" sheetId="8" r:id="rId9"/>
    <sheet name="EDFF30" sheetId="9" r:id="rId10"/>
    <sheet name="EDFF31" sheetId="10" r:id="rId11"/>
    <sheet name="EDGSEC" sheetId="11" r:id="rId12"/>
    <sheet name="EDNP27" sheetId="12" r:id="rId13"/>
    <sheet name="EDNPSF" sheetId="13" r:id="rId14"/>
    <sheet name="EDONTF" sheetId="14" r:id="rId15"/>
    <sheet name="EEARBF" sheetId="15" r:id="rId16"/>
    <sheet name="EEARFD" sheetId="16" r:id="rId17"/>
    <sheet name="EEDGEF" sheetId="17" r:id="rId18"/>
    <sheet name="EEECRF" sheetId="18" r:id="rId19"/>
    <sheet name="EEELSS" sheetId="19" r:id="rId20"/>
    <sheet name="EEEQTF" sheetId="20" r:id="rId21"/>
    <sheet name="EEESCF" sheetId="21" r:id="rId22"/>
    <sheet name="EEESSF" sheetId="22" r:id="rId23"/>
    <sheet name="EEIF30" sheetId="23" r:id="rId24"/>
    <sheet name="EEIF50" sheetId="24" r:id="rId25"/>
    <sheet name="EEMOF1" sheetId="25" r:id="rId26"/>
    <sheet name="EENFBA" sheetId="26" r:id="rId27"/>
    <sheet name="EEPRUA" sheetId="27" r:id="rId28"/>
    <sheet name="EESMCF" sheetId="28" r:id="rId29"/>
    <sheet name="EFMS55" sheetId="29" r:id="rId30"/>
    <sheet name="ELLIQF" sheetId="30" r:id="rId31"/>
    <sheet name="EOASEF" sheetId="31" r:id="rId32"/>
    <sheet name="EOCHIF" sheetId="32" r:id="rId33"/>
    <sheet name="EODWHF" sheetId="33" r:id="rId34"/>
    <sheet name="EOEDOF" sheetId="34" r:id="rId35"/>
    <sheet name="EOEMOP" sheetId="35" r:id="rId36"/>
    <sheet name="EOUSEF" sheetId="36" r:id="rId37"/>
    <sheet name="EOUSTF" sheetId="37" r:id="rId38"/>
  </sheets>
  <definedNames>
    <definedName name="_xlnm._FilterDatabase" localSheetId="1" hidden="1">EDACBF!$A$5:$P$53</definedName>
    <definedName name="_xlnm._FilterDatabase" localSheetId="2" hidden="1">EDBE23!$A$5:$P$56</definedName>
    <definedName name="_xlnm._FilterDatabase" localSheetId="3" hidden="1">EDBE25!$A$5:$P$74</definedName>
    <definedName name="_xlnm._FilterDatabase" localSheetId="4" hidden="1">EDBE30!$A$5:$P$76</definedName>
    <definedName name="_xlnm._FilterDatabase" localSheetId="5" hidden="1">EDBE31!$A$5:$P$62</definedName>
    <definedName name="_xlnm._FilterDatabase" localSheetId="6" hidden="1">EDBPDF!$A$5:$P$59</definedName>
    <definedName name="_xlnm._FilterDatabase" localSheetId="7" hidden="1">EDFF23!$A$5:$P$23</definedName>
    <definedName name="_xlnm._FilterDatabase" localSheetId="8" hidden="1">EDFF25!$A$5:$P$23</definedName>
    <definedName name="_xlnm._FilterDatabase" localSheetId="9" hidden="1">EDFF30!$A$5:$P$23</definedName>
    <definedName name="_xlnm._FilterDatabase" localSheetId="10" hidden="1">EDFF31!$A$5:$P$23</definedName>
    <definedName name="_xlnm._FilterDatabase" localSheetId="11" hidden="1">EDGSEC!$A$5:$P$39</definedName>
    <definedName name="_xlnm._FilterDatabase" localSheetId="12" hidden="1">EDNP27!$A$5:$P$53</definedName>
    <definedName name="_xlnm._FilterDatabase" localSheetId="13" hidden="1">EDNPSF!$A$5:$P$101</definedName>
    <definedName name="_xlnm._FilterDatabase" localSheetId="14" hidden="1">EDONTF!$A$5:$P$17</definedName>
    <definedName name="_xlnm._FilterDatabase" localSheetId="15" hidden="1">EEARBF!$A$5:$P$410</definedName>
    <definedName name="_xlnm._FilterDatabase" localSheetId="16" hidden="1">EEARFD!$A$5:$P$279</definedName>
    <definedName name="_xlnm._FilterDatabase" localSheetId="17" hidden="1">EEDGEF!$A$5:$P$114</definedName>
    <definedName name="_xlnm._FilterDatabase" localSheetId="18" hidden="1">EEECRF!$A$5:$P$78</definedName>
    <definedName name="_xlnm._FilterDatabase" localSheetId="19" hidden="1">EEELSS!$A$5:$P$80</definedName>
    <definedName name="_xlnm._FilterDatabase" localSheetId="20" hidden="1">EEEQTF!$A$5:$P$84</definedName>
    <definedName name="_xlnm._FilterDatabase" localSheetId="21" hidden="1">EEESCF!$A$5:$P$92</definedName>
    <definedName name="_xlnm._FilterDatabase" localSheetId="22" hidden="1">EEESSF!$A$5:$P$216</definedName>
    <definedName name="_xlnm._FilterDatabase" localSheetId="23" hidden="1">EEIF30!$A$5:$P$64</definedName>
    <definedName name="_xlnm._FilterDatabase" localSheetId="24" hidden="1">EEIF50!$A$5:$P$85</definedName>
    <definedName name="_xlnm._FilterDatabase" localSheetId="25" hidden="1">EEMOF1!$A$5:$P$87</definedName>
    <definedName name="_xlnm._FilterDatabase" localSheetId="26" hidden="1">EENFBA!$A$5:$P$34</definedName>
    <definedName name="_xlnm._FilterDatabase" localSheetId="27" hidden="1">EEPRUA!$A$5:$P$134</definedName>
    <definedName name="_xlnm._FilterDatabase" localSheetId="28" hidden="1">EESMCF!$A$5:$P$80</definedName>
    <definedName name="_xlnm._FilterDatabase" localSheetId="29" hidden="1">EFMS55!$A$5:$P$45</definedName>
    <definedName name="_xlnm._FilterDatabase" localSheetId="30" hidden="1">ELLIQF!$A$5:$P$63</definedName>
    <definedName name="_xlnm._FilterDatabase" localSheetId="31" hidden="1">EOASEF!$A$5:$P$21</definedName>
    <definedName name="_xlnm._FilterDatabase" localSheetId="32" hidden="1">EOCHIF!$A$5:$P$21</definedName>
    <definedName name="_xlnm._FilterDatabase" localSheetId="33" hidden="1">EODWHF!$A$5:$P$71</definedName>
    <definedName name="_xlnm._FilterDatabase" localSheetId="34" hidden="1">EOEDOF!$A$5:$P$21</definedName>
    <definedName name="_xlnm._FilterDatabase" localSheetId="35" hidden="1">EOEMOP!$A$5:$P$21</definedName>
    <definedName name="_xlnm._FilterDatabase" localSheetId="36" hidden="1">EOUSEF!$A$5:$P$21</definedName>
    <definedName name="_xlnm._FilterDatabase" localSheetId="37"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EDBPDF!#REF!</definedName>
    <definedName name="Hedging_Positions_through_Futures_AS_ON_MMMM_DD__YYYY___NIL" localSheetId="7">EDFF23!#REF!</definedName>
    <definedName name="Hedging_Positions_through_Futures_AS_ON_MMMM_DD__YYYY___NIL" localSheetId="8">EDFF25!#REF!</definedName>
    <definedName name="Hedging_Positions_through_Futures_AS_ON_MMMM_DD__YYYY___NIL" localSheetId="9">EDFF30!#REF!</definedName>
    <definedName name="Hedging_Positions_through_Futures_AS_ON_MMMM_DD__YYYY___NIL" localSheetId="10">EDFF31!#REF!</definedName>
    <definedName name="Hedging_Positions_through_Futures_AS_ON_MMMM_DD__YYYY___NIL" localSheetId="11">EDGSEC!#REF!</definedName>
    <definedName name="Hedging_Positions_through_Futures_AS_ON_MMMM_DD__YYYY___NIL" localSheetId="12">EDNP27!#REF!</definedName>
    <definedName name="Hedging_Positions_through_Futures_AS_ON_MMMM_DD__YYYY___NIL" localSheetId="13">EDNPSF!#REF!</definedName>
    <definedName name="Hedging_Positions_through_Futures_AS_ON_MMMM_DD__YYYY___NIL" localSheetId="14">EDONTF!#REF!</definedName>
    <definedName name="Hedging_Positions_through_Futures_AS_ON_MMMM_DD__YYYY___NIL" localSheetId="15">EEARBF!#REF!</definedName>
    <definedName name="Hedging_Positions_through_Futures_AS_ON_MMMM_DD__YYYY___NIL" localSheetId="16">EEARFD!#REF!</definedName>
    <definedName name="Hedging_Positions_through_Futures_AS_ON_MMMM_DD__YYYY___NIL" localSheetId="17">EEDGEF!#REF!</definedName>
    <definedName name="Hedging_Positions_through_Futures_AS_ON_MMMM_DD__YYYY___NIL" localSheetId="18">EEECRF!#REF!</definedName>
    <definedName name="Hedging_Positions_through_Futures_AS_ON_MMMM_DD__YYYY___NIL" localSheetId="19">EEELSS!#REF!</definedName>
    <definedName name="Hedging_Positions_through_Futures_AS_ON_MMMM_DD__YYYY___NIL" localSheetId="20">EEEQTF!#REF!</definedName>
    <definedName name="Hedging_Positions_through_Futures_AS_ON_MMMM_DD__YYYY___NIL" localSheetId="21">EEESCF!#REF!</definedName>
    <definedName name="Hedging_Positions_through_Futures_AS_ON_MMMM_DD__YYYY___NIL" localSheetId="22">EEESSF!#REF!</definedName>
    <definedName name="Hedging_Positions_through_Futures_AS_ON_MMMM_DD__YYYY___NIL" localSheetId="23">EEIF30!#REF!</definedName>
    <definedName name="Hedging_Positions_through_Futures_AS_ON_MMMM_DD__YYYY___NIL" localSheetId="24">EEIF50!#REF!</definedName>
    <definedName name="Hedging_Positions_through_Futures_AS_ON_MMMM_DD__YYYY___NIL" localSheetId="25">EEMOF1!#REF!</definedName>
    <definedName name="Hedging_Positions_through_Futures_AS_ON_MMMM_DD__YYYY___NIL" localSheetId="26">EENFBA!#REF!</definedName>
    <definedName name="Hedging_Positions_through_Futures_AS_ON_MMMM_DD__YYYY___NIL" localSheetId="27">EEPRUA!#REF!</definedName>
    <definedName name="Hedging_Positions_through_Futures_AS_ON_MMMM_DD__YYYY___NIL" localSheetId="28">EESMCF!#REF!</definedName>
    <definedName name="Hedging_Positions_through_Futures_AS_ON_MMMM_DD__YYYY___NIL" localSheetId="29">EFMS55!#REF!</definedName>
    <definedName name="Hedging_Positions_through_Futures_AS_ON_MMMM_DD__YYYY___NIL" localSheetId="30">ELLIQF!#REF!</definedName>
    <definedName name="Hedging_Positions_through_Futures_AS_ON_MMMM_DD__YYYY___NIL" localSheetId="31">EOASEF!#REF!</definedName>
    <definedName name="Hedging_Positions_through_Futures_AS_ON_MMMM_DD__YYYY___NIL" localSheetId="32">EOCHIF!#REF!</definedName>
    <definedName name="Hedging_Positions_through_Futures_AS_ON_MMMM_DD__YYYY___NIL" localSheetId="33">EODWHF!#REF!</definedName>
    <definedName name="Hedging_Positions_through_Futures_AS_ON_MMMM_DD__YYYY___NIL" localSheetId="34">EOEDOF!#REF!</definedName>
    <definedName name="Hedging_Positions_through_Futures_AS_ON_MMMM_DD__YYYY___NIL" localSheetId="35">EOEMOP!#REF!</definedName>
    <definedName name="Hedging_Positions_through_Futures_AS_ON_MMMM_DD__YYYY___NIL" localSheetId="36">EOUSEF!#REF!</definedName>
    <definedName name="Hedging_Positions_through_Futures_AS_ON_MMMM_DD__YYYY___NIL" localSheetId="37">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EDBPDF!#REF!</definedName>
    <definedName name="JPM_Footer_disp" localSheetId="7">EDFF23!#REF!</definedName>
    <definedName name="JPM_Footer_disp" localSheetId="8">EDFF25!#REF!</definedName>
    <definedName name="JPM_Footer_disp" localSheetId="9">EDFF30!#REF!</definedName>
    <definedName name="JPM_Footer_disp" localSheetId="10">EDFF31!#REF!</definedName>
    <definedName name="JPM_Footer_disp" localSheetId="11">EDGSEC!#REF!</definedName>
    <definedName name="JPM_Footer_disp" localSheetId="12">EDNP27!#REF!</definedName>
    <definedName name="JPM_Footer_disp" localSheetId="13">EDNPSF!#REF!</definedName>
    <definedName name="JPM_Footer_disp" localSheetId="14">EDONTF!#REF!</definedName>
    <definedName name="JPM_Footer_disp" localSheetId="15">EEARBF!#REF!</definedName>
    <definedName name="JPM_Footer_disp" localSheetId="16">EEARFD!#REF!</definedName>
    <definedName name="JPM_Footer_disp" localSheetId="17">EEDGEF!#REF!</definedName>
    <definedName name="JPM_Footer_disp" localSheetId="18">EEECRF!#REF!</definedName>
    <definedName name="JPM_Footer_disp" localSheetId="19">EEELSS!#REF!</definedName>
    <definedName name="JPM_Footer_disp" localSheetId="20">EEEQTF!#REF!</definedName>
    <definedName name="JPM_Footer_disp" localSheetId="21">EEESCF!#REF!</definedName>
    <definedName name="JPM_Footer_disp" localSheetId="22">EEESSF!#REF!</definedName>
    <definedName name="JPM_Footer_disp" localSheetId="23">EEIF30!#REF!</definedName>
    <definedName name="JPM_Footer_disp" localSheetId="24">EEIF50!#REF!</definedName>
    <definedName name="JPM_Footer_disp" localSheetId="25">EEMOF1!#REF!</definedName>
    <definedName name="JPM_Footer_disp" localSheetId="26">EENFBA!#REF!</definedName>
    <definedName name="JPM_Footer_disp" localSheetId="27">EEPRUA!#REF!</definedName>
    <definedName name="JPM_Footer_disp" localSheetId="28">EESMCF!#REF!</definedName>
    <definedName name="JPM_Footer_disp" localSheetId="29">EFMS55!#REF!</definedName>
    <definedName name="JPM_Footer_disp" localSheetId="30">ELLIQF!#REF!</definedName>
    <definedName name="JPM_Footer_disp" localSheetId="31">EOASEF!#REF!</definedName>
    <definedName name="JPM_Footer_disp" localSheetId="32">EOCHIF!#REF!</definedName>
    <definedName name="JPM_Footer_disp" localSheetId="33">EODWHF!#REF!</definedName>
    <definedName name="JPM_Footer_disp" localSheetId="34">EOEDOF!#REF!</definedName>
    <definedName name="JPM_Footer_disp" localSheetId="35">EOEMOP!#REF!</definedName>
    <definedName name="JPM_Footer_disp" localSheetId="36">EOUSEF!#REF!</definedName>
    <definedName name="JPM_Footer_disp" localSheetId="37">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EDBPDF!#REF!</definedName>
    <definedName name="JPM_Footer_disp12" localSheetId="7">EDFF23!#REF!</definedName>
    <definedName name="JPM_Footer_disp12" localSheetId="8">EDFF25!#REF!</definedName>
    <definedName name="JPM_Footer_disp12" localSheetId="9">EDFF30!#REF!</definedName>
    <definedName name="JPM_Footer_disp12" localSheetId="10">EDFF31!#REF!</definedName>
    <definedName name="JPM_Footer_disp12" localSheetId="11">EDGSEC!#REF!</definedName>
    <definedName name="JPM_Footer_disp12" localSheetId="12">EDNP27!#REF!</definedName>
    <definedName name="JPM_Footer_disp12" localSheetId="13">EDNPSF!#REF!</definedName>
    <definedName name="JPM_Footer_disp12" localSheetId="14">EDONTF!#REF!</definedName>
    <definedName name="JPM_Footer_disp12" localSheetId="15">EEARBF!#REF!</definedName>
    <definedName name="JPM_Footer_disp12" localSheetId="16">EEARFD!#REF!</definedName>
    <definedName name="JPM_Footer_disp12" localSheetId="17">EEDGEF!#REF!</definedName>
    <definedName name="JPM_Footer_disp12" localSheetId="18">EEECRF!#REF!</definedName>
    <definedName name="JPM_Footer_disp12" localSheetId="19">EEELSS!#REF!</definedName>
    <definedName name="JPM_Footer_disp12" localSheetId="20">EEEQTF!#REF!</definedName>
    <definedName name="JPM_Footer_disp12" localSheetId="21">EEESCF!#REF!</definedName>
    <definedName name="JPM_Footer_disp12" localSheetId="22">EEESSF!#REF!</definedName>
    <definedName name="JPM_Footer_disp12" localSheetId="23">EEIF30!#REF!</definedName>
    <definedName name="JPM_Footer_disp12" localSheetId="24">EEIF50!#REF!</definedName>
    <definedName name="JPM_Footer_disp12" localSheetId="25">EEMOF1!#REF!</definedName>
    <definedName name="JPM_Footer_disp12" localSheetId="26">EENFBA!#REF!</definedName>
    <definedName name="JPM_Footer_disp12" localSheetId="27">EEPRUA!#REF!</definedName>
    <definedName name="JPM_Footer_disp12" localSheetId="28">EESMCF!#REF!</definedName>
    <definedName name="JPM_Footer_disp12" localSheetId="29">EFMS55!#REF!</definedName>
    <definedName name="JPM_Footer_disp12" localSheetId="30">ELLIQF!#REF!</definedName>
    <definedName name="JPM_Footer_disp12" localSheetId="31">EOASEF!#REF!</definedName>
    <definedName name="JPM_Footer_disp12" localSheetId="32">EOCHIF!#REF!</definedName>
    <definedName name="JPM_Footer_disp12" localSheetId="33">EODWHF!#REF!</definedName>
    <definedName name="JPM_Footer_disp12" localSheetId="34">EOEDOF!#REF!</definedName>
    <definedName name="JPM_Footer_disp12" localSheetId="35">EOEMOP!#REF!</definedName>
    <definedName name="JPM_Footer_disp12" localSheetId="36">EOUSEF!#REF!</definedName>
    <definedName name="JPM_Footer_disp12" localSheetId="37">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4" i="37" l="1"/>
  <c r="A44" i="36"/>
  <c r="A45" i="35"/>
  <c r="A44" i="34"/>
  <c r="A97" i="33"/>
  <c r="A45" i="32"/>
  <c r="A44" i="31"/>
  <c r="A130" i="30"/>
  <c r="A70" i="29"/>
  <c r="A106" i="28"/>
  <c r="A167" i="27"/>
  <c r="A57" i="26"/>
  <c r="A115" i="24"/>
  <c r="A91" i="23"/>
  <c r="A113" i="25"/>
  <c r="A251" i="22"/>
  <c r="A118" i="21"/>
  <c r="A110" i="20"/>
  <c r="A106" i="19"/>
  <c r="A104" i="18"/>
  <c r="A144" i="17"/>
  <c r="A313" i="16"/>
  <c r="A439" i="15"/>
  <c r="A63" i="14"/>
  <c r="A128" i="13"/>
  <c r="A81" i="12"/>
  <c r="A81" i="11"/>
  <c r="A50" i="10"/>
  <c r="A50" i="9"/>
  <c r="A49" i="8"/>
  <c r="A50" i="7"/>
  <c r="A103" i="6"/>
  <c r="A87" i="5"/>
  <c r="A100" i="4"/>
  <c r="A98" i="3"/>
  <c r="A80" i="2"/>
  <c r="A90" i="1"/>
  <c r="F59" i="33" l="1"/>
  <c r="E59" i="33"/>
  <c r="F33" i="33"/>
  <c r="E33" i="33"/>
  <c r="F85" i="27" l="1"/>
  <c r="E85" i="27"/>
  <c r="F116" i="22"/>
  <c r="E116" i="22"/>
  <c r="F69" i="20"/>
  <c r="E69" i="20"/>
  <c r="F65" i="19"/>
  <c r="E65" i="19"/>
  <c r="F63" i="18"/>
  <c r="E63" i="18"/>
  <c r="F78" i="17"/>
  <c r="E78" i="17"/>
  <c r="F132" i="16"/>
  <c r="E132" i="16"/>
  <c r="H1" i="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alcChain>
</file>

<file path=xl/sharedStrings.xml><?xml version="1.0" encoding="utf-8"?>
<sst xmlns="http://schemas.openxmlformats.org/spreadsheetml/2006/main" count="7387" uniqueCount="1849">
  <si>
    <t>Name of the Instrument</t>
  </si>
  <si>
    <t>ISIN</t>
  </si>
  <si>
    <t>Quantity</t>
  </si>
  <si>
    <t>% to Net Assets</t>
  </si>
  <si>
    <t>Market/Fair Value(Rs. In Lacs)</t>
  </si>
  <si>
    <t>Rating/Industry</t>
  </si>
  <si>
    <t>YIELD</t>
  </si>
  <si>
    <t>PORTFOLIO STATEMENT OF EDELWEISS MONEY MARKET FUND AS ON OCTOBER 31, 2021</t>
  </si>
  <si>
    <t>(An open-ended debt scheme investing in money market instruments)</t>
  </si>
  <si>
    <t>PORTFOLIO STATEMENT OF BHARAT BOND ETF – APRIL 2023 AS ON OCTOBER 31, 2021</t>
  </si>
  <si>
    <t>(An open ended Target Maturity Exchange Traded Bond Fund predominately investing in constituents of 
Nifty BHARAT Bond Index - April 2023)</t>
  </si>
  <si>
    <t>PORTFOLIO STATEMENT OF BHARAT BOND ETF – APRIL 2025 AS ON OCTOBER 31, 2021</t>
  </si>
  <si>
    <t>(An open ended Target Maturity Exchange Traded Bond Fund predominantly investing in constituents of Nifty BHARAT Bond Index - April 2025)</t>
  </si>
  <si>
    <t>PORTFOLIO STATEMENT OF BHARAT BOND ETF – APRIL 2030 AS ON OCTOBER 31, 2021</t>
  </si>
  <si>
    <t>(An open ended Target Maturity Exchange Traded Bond Fund predominately investing in constituents of Nifty BHARAT Bond Index - April 2030)</t>
  </si>
  <si>
    <t>PORTFOLIO STATEMENT OF BHARAT BOND ETF – APRIL 2031 AS ON OCTOBER 31, 2021</t>
  </si>
  <si>
    <t>(An open ended Target Maturity Exchange Traded Bond Fund predominantly investing in constituents of Nifty BHARAT Bond Index - April 2031)</t>
  </si>
  <si>
    <t>PORTFOLIO STATEMENT OF EDELWEISS  BANKING AND PSU DEBT FUND AS ON OCTOBER 31, 2021</t>
  </si>
  <si>
    <t>(An open ended debt scheme predominantly investing in Debt Instruments of Banks, Public Sector Undertakings,
Public Financial Institutions and Municipal Bonds.)</t>
  </si>
  <si>
    <t>PORTFOLIO STATEMENT OF BHARAT BOND FOF – APRIL 2023 AS ON OCTOBER 31, 2021</t>
  </si>
  <si>
    <t>(An open-ended Target Maturity fund of funds scheme investing in units of BHARAT Bond ETF – April 2023)</t>
  </si>
  <si>
    <t>PORTFOLIO STATEMENT OF BHARAT BOND FOF – APRIL 2025 AS ON OCTOBER 31, 2021</t>
  </si>
  <si>
    <t>(An open-ended Target Maturity fund of funds scheme investing in units of BHARAT Bond ETF – April 2025)</t>
  </si>
  <si>
    <t>PORTFOLIO STATEMENT OF BHARAT BOND FOF – APRIL 2030 AS ON OCTOBER 31, 2021</t>
  </si>
  <si>
    <t>(An open-ended Target Maturity fund of funds scheme investing in units of BHARAT Bond ETF – April 2030)</t>
  </si>
  <si>
    <t>PORTFOLIO STATEMENT OF BHARAT BOND FOF – APRIL 2031 AS ON OCTOBER 31, 2021</t>
  </si>
  <si>
    <t>(An open-ended Target Maturity fund of funds scheme investing in units of BHARAT Bond ETF – April 2031)</t>
  </si>
  <si>
    <t>PORTFOLIO STATEMENT OF EDELWEISS  GOVERNMENT SECURITIES FUND AS ON OCTOBER 31, 2021</t>
  </si>
  <si>
    <t>(An open ended debt scheme investing in government securities across maturity)</t>
  </si>
  <si>
    <t>PORTFOLIO STATEMENT OF EDELWEISS NY PSU BD PL SDL IDX FUND-2027 AS ON OCTOBER 31, 2021</t>
  </si>
  <si>
    <t>(An open-ended target Maturuty index fund predominantly investing in the constituents of Nifty PSU Bond Plus SDL April 2027 50:50 Index)</t>
  </si>
  <si>
    <t>PORTFOLIO STATEMENT OF EDELWEISS NIFTY PSU BOND PLUS SDL INDEX FUND – 2026 AS ON OCTOBER 31, 2021</t>
  </si>
  <si>
    <t>(An open-ended target Maturuty index fund predominantly investing in the constituents of Nifty PSU Bond Plus SDL April 2026 50:50 Index)</t>
  </si>
  <si>
    <t>PORTFOLIO STATEMENT OF EDELWEISS OVERNIGHT FUND AS ON OCTOBER 31, 2021</t>
  </si>
  <si>
    <t>(An open-ended debt scheme investing in overnight instruments.)</t>
  </si>
  <si>
    <t>PORTFOLIO STATEMENT OF EDELWEISS ARBITRAGE FUND AS ON OCTOBER 31, 2021</t>
  </si>
  <si>
    <t>(An open ended scheme investing in arbitrage opportunities)</t>
  </si>
  <si>
    <t>PORTFOLIO STATEMENT OF EDELWEISS BALANCED ADVANTAGE FUND AS ON OCTOBER 31, 2021</t>
  </si>
  <si>
    <t>(An open ended dynamic asset allocation fund)</t>
  </si>
  <si>
    <t>PORTFOLIO STATEMENT OF EDELWEISS LARGE CAP FUND AS ON OCTOBER 31, 2021</t>
  </si>
  <si>
    <t>(An open ended equity scheme predominantly investing in large cap stocks)</t>
  </si>
  <si>
    <t>PORTFOLIO STATEMENT OF EDELWEISS FLEXI-CAP FUND AS ON OCTOBER 31, 2021</t>
  </si>
  <si>
    <t>(An open ended dynamic equity scheme investing across large cap, mid cap, small cap stocks)</t>
  </si>
  <si>
    <t>PORTFOLIO STATEMENT OF EDELWEISS LONG TERM EQUITY FUND AS ON OCTOBER 31, 2021</t>
  </si>
  <si>
    <t>(An open ended equity linked saving scheme with a statutory lock in of 3 years and tax benefit)</t>
  </si>
  <si>
    <t>PORTFOLIO STATEMENT OF EDELWEISS LARGE &amp; MID CAP FUND AS ON OCTOBER 31, 2021</t>
  </si>
  <si>
    <t>(An open ended equity scheme investing in both large cap and mid cap stocks)</t>
  </si>
  <si>
    <t>PORTFOLIO STATEMENT OF EDELWEISS SMALL CAP FUND AS ON OCTOBER 31, 2021</t>
  </si>
  <si>
    <t>(An open ended scheme predominantly investing in small cap stocks)</t>
  </si>
  <si>
    <t>PORTFOLIO STATEMENT OF EDELWEISS EQUITY SAVINGS FUND AS ON OCTOBER 31, 2021</t>
  </si>
  <si>
    <t>(An Open ended scheme investing in equity, arbitrage and debt)</t>
  </si>
  <si>
    <t>PORTFOLIO STATEMENT OF EDELWEISS NIFTY 100 QUALITY 30 INDEX FND AS ON OCTOBER 31, 2021</t>
  </si>
  <si>
    <t>(An open ended scheme replicating Nifty 100 Quality 30 Index)</t>
  </si>
  <si>
    <t>PORTFOLIO STATEMENT OF EDELWEISS NIFTY 50 INDEX FUND AS ON OCTOBER 31, 2021</t>
  </si>
  <si>
    <t>(An open ended scheme replicating Nifty 50 Index)</t>
  </si>
  <si>
    <t>PORTFOLIO STATEMENT OF EDELWEISS RECENTLY LISTED IPO FUND AS ON OCTOBER 31, 2021</t>
  </si>
  <si>
    <t>(An open ended equity scheme following investment theme of investing in recently listed 100 companies or upcoming Initial Public Offer (IPOs).)</t>
  </si>
  <si>
    <t>PORTFOLIO STATEMENT OF EDELWEISS ETF - NIFTY BANK AS ON OCTOBER 31, 2021</t>
  </si>
  <si>
    <t>(An open ended scheme tracking Nifty Bank Index)</t>
  </si>
  <si>
    <t>PORTFOLIO STATEMENT OF EDELWEISS AGGRESSIVE HYBRID FUND AS ON OCTOBER 31, 2021</t>
  </si>
  <si>
    <t>(An open ended hybrid scheme investing predominantly in equity and equity related instruments)</t>
  </si>
  <si>
    <t>PORTFOLIO STATEMENT OF EDELWEISS MID CAP FUND AS ON OCTOBER 31, 2021</t>
  </si>
  <si>
    <t>(An open ended equity scheme predominantly investing in mid cap stocks)</t>
  </si>
  <si>
    <t>PORTFOLIO STATEMENT OF EDELWEISS  FIXED MATURITY PLAN - SERIES 55 AS ON OCTOBER 31, 2021</t>
  </si>
  <si>
    <t>(A 38 Month Close ended Income Scheme)</t>
  </si>
  <si>
    <t>PORTFOLIO STATEMENT OF EDELWEISS  LIQUID FUND AS ON OCTOBER 31, 2021</t>
  </si>
  <si>
    <t>(An open-ended liquid scheme)</t>
  </si>
  <si>
    <t>PORTFOLIO STATEMENT OF EDELWEISS  ASEAN EQUITY OFF-SHORE FUND AS ON OCTOBER 31, 2021</t>
  </si>
  <si>
    <t>(An open ended fund of fund scheme investing in JPMorgan Funds – ASEAN Equity Fund)</t>
  </si>
  <si>
    <t>PORTFOLIO STATEMENT OF EDELWEISS  GREATER CHINA EQUITY OFF-SHORE FUND AS ON OCTOBER 31, 2021</t>
  </si>
  <si>
    <t>(An open ended fund of fund scheme investing in JPMorgan Funds – Greater China Fund)</t>
  </si>
  <si>
    <t>PORTFOLIO STATEMENT OF EDELWEISS MSCI INDIA DOMESTIC &amp; WORLD HEALTHCARE 45 INDEX AS ON OCTOBER 31, 2021</t>
  </si>
  <si>
    <t>(An Open-ended Equity Scheme replicating MSCI India Domestic &amp; World Healthcare 45 Index)</t>
  </si>
  <si>
    <t>PORTFOLIO STATEMENT OF EDELWEISS  EUROPE DYNAMIC EQUITY OFF-SHORE FUND AS ON OCTOBER 31, 2021</t>
  </si>
  <si>
    <t>(An open ended fund of fund scheme investing in JPMorgan Funds – Europe Dynamic Fund)</t>
  </si>
  <si>
    <t>PORTFOLIO STATEMENT OF EDELWEISS  EMERGING MARKETS OPPORTUNITIES EQUITY OFF-SHORE FUND AS ON OCTOBER 31, 2021</t>
  </si>
  <si>
    <t>(An open ended fund of fund scheme investing in JPMorgan Funds – Emerging Market Opportunities Fund)</t>
  </si>
  <si>
    <t>PORTFOLIO STATEMENT OF EDELWEISS  US VALUE EQUITY OFF-SHORE FUND AS ON OCTOBER 31, 2021</t>
  </si>
  <si>
    <t>(An open ended fund of fund scheme investing in JPMorgan Funds – US Value Fund)</t>
  </si>
  <si>
    <t>PORTFOLIO STATEMENT OF EDELWEISS  US TECHNOLOGY EQUITY FOF AS ON OCTOBER 31, 2021</t>
  </si>
  <si>
    <t>(An open ended fund of fund scheme investing in JPMorgan Funds – US TECHNOLOGY EQUITY FOF)</t>
  </si>
  <si>
    <t>Equity &amp; Equity related</t>
  </si>
  <si>
    <t>NIL</t>
  </si>
  <si>
    <t>Debt Instruments</t>
  </si>
  <si>
    <t>(a)Listed / Awaiting listing on stock Exchanges</t>
  </si>
  <si>
    <t>8.28% ORIENTALNAGPUR BETUL NCD 30-03-22**</t>
  </si>
  <si>
    <t>INE105N07118</t>
  </si>
  <si>
    <t>CRISIL AAA</t>
  </si>
  <si>
    <t>7.64% FOOD COR OF IND NCD RED 12-12-2029**</t>
  </si>
  <si>
    <t>INE861G08050</t>
  </si>
  <si>
    <t>CRISIL AAA(CE)</t>
  </si>
  <si>
    <t>9% L&amp;T FIN NCD ANN COM RED 13-04-2022**</t>
  </si>
  <si>
    <t>INE027E07907</t>
  </si>
  <si>
    <t>CARE AAA</t>
  </si>
  <si>
    <t>Sub Total</t>
  </si>
  <si>
    <t>(b)Privately Placed/Unlisted</t>
  </si>
  <si>
    <t>RELIABLE DEV TRUST SR 12 PTC 20-12-21</t>
  </si>
  <si>
    <t>INE038715129</t>
  </si>
  <si>
    <t>ICRA AAA(SO)</t>
  </si>
  <si>
    <t>TOTAL</t>
  </si>
  <si>
    <t>Money Market Instruments</t>
  </si>
  <si>
    <t>Certificate of Deposit</t>
  </si>
  <si>
    <t>IDFC FIRST BANK LTD. CD RED 11-03-2022#**</t>
  </si>
  <si>
    <t>INE092T16QN6</t>
  </si>
  <si>
    <t>CRISIL A1+</t>
  </si>
  <si>
    <t>SIDBI CD RED 25-03-2022#**</t>
  </si>
  <si>
    <t>INE556F16861</t>
  </si>
  <si>
    <t>HDFC BANK CD RED 17-08-2022#**</t>
  </si>
  <si>
    <t>INE040A16CI5</t>
  </si>
  <si>
    <t>CARE A1+</t>
  </si>
  <si>
    <t>KOTAK MAHINDRA BANK CD RED 27-01-2022#**</t>
  </si>
  <si>
    <t>INE237A163M8</t>
  </si>
  <si>
    <t>EXIM BANK CD RED 14-12-2021#**</t>
  </si>
  <si>
    <t>INE514E16BV6</t>
  </si>
  <si>
    <t>Commercial Paper</t>
  </si>
  <si>
    <t>INE891K14KL2</t>
  </si>
  <si>
    <t>INE261F14IC1</t>
  </si>
  <si>
    <t>INE002A14JE4</t>
  </si>
  <si>
    <t>INE121A14TP7</t>
  </si>
  <si>
    <t>INE115A14CU5</t>
  </si>
  <si>
    <t>INE975F14TO8</t>
  </si>
  <si>
    <t>TREPS / Reverse Repo</t>
  </si>
  <si>
    <t>Clearing Corporation of India Ltd.</t>
  </si>
  <si>
    <t>Accrued Interest</t>
  </si>
  <si>
    <t>Net Receivables/(Payables)</t>
  </si>
  <si>
    <t>GRAND TOTAL</t>
  </si>
  <si>
    <t>#  Unlisted Security</t>
  </si>
  <si>
    <t>**Non Traded Security</t>
  </si>
  <si>
    <t>6.72% NABARD NCD RED 14-04-2023**</t>
  </si>
  <si>
    <t>INE261F08BW6</t>
  </si>
  <si>
    <t>ICRA AAA</t>
  </si>
  <si>
    <t>6.79% HUDCO NCD RED 14-04-2023**</t>
  </si>
  <si>
    <t>INE031A08764</t>
  </si>
  <si>
    <t>7.04% PFC LTD NCD RED 14-04-2023**</t>
  </si>
  <si>
    <t>INE134E08KJ6</t>
  </si>
  <si>
    <t>7.12% REC LTD. NCD RED 31-03-2023**</t>
  </si>
  <si>
    <t>INE020B08CH4</t>
  </si>
  <si>
    <t>6.38% HPCL NCD RED 12-04-2023**</t>
  </si>
  <si>
    <t>INE094A08051</t>
  </si>
  <si>
    <t>6.59% IRFC NCD RED 14-04-2023**</t>
  </si>
  <si>
    <t>INE053F07BZ2</t>
  </si>
  <si>
    <t>6.44% INDIAN OIL CORP NCD RED 14-04-2023**</t>
  </si>
  <si>
    <t>INE242A08445</t>
  </si>
  <si>
    <t>6.64% MANGALORE REF &amp; PET NCD 14-04-2023**</t>
  </si>
  <si>
    <t>INE103A08027</t>
  </si>
  <si>
    <t>8.8% POWER GRID CORP NCD RED 13-03-2023**</t>
  </si>
  <si>
    <t>INE752E07KN9</t>
  </si>
  <si>
    <t>6.35% POWER GRID CORP NCD RED 14-04-2023**</t>
  </si>
  <si>
    <t>INE752E08627</t>
  </si>
  <si>
    <t>8.82% REC LTD NCD RED 12-04-23**</t>
  </si>
  <si>
    <t>INE020B08831</t>
  </si>
  <si>
    <t>8.8% NTPC LTD. NCD RED 04-04-2023**</t>
  </si>
  <si>
    <t>INE733E07JD2</t>
  </si>
  <si>
    <t>8.54% NPCL NCD RED 15-03-2023**</t>
  </si>
  <si>
    <t>INE206D08147</t>
  </si>
  <si>
    <t>8.80% EXIM BANK NCD RED 15-03-2023**</t>
  </si>
  <si>
    <t>INE514E08CI8</t>
  </si>
  <si>
    <t>8.56% NPCL NCD RED 18-03-2023**</t>
  </si>
  <si>
    <t>INE206D08139</t>
  </si>
  <si>
    <t>7.35% POWER FIN CORP NCD RED 15-10-2022**</t>
  </si>
  <si>
    <t>INE134E08KG2</t>
  </si>
  <si>
    <t>8.56% NPCL NCD RED 15-03-2023**</t>
  </si>
  <si>
    <t>INE206D08154</t>
  </si>
  <si>
    <t>6.27% SIDBI NCD RED 27-02-2023**</t>
  </si>
  <si>
    <t>INE556F08JP6</t>
  </si>
  <si>
    <t>7.93% NTPC LTD NCD RED 03-05-2022**</t>
  </si>
  <si>
    <t>INE733E07KK5</t>
  </si>
  <si>
    <t>6.8% HPCL NCD RED 15-12-2022**</t>
  </si>
  <si>
    <t>INE094A08044</t>
  </si>
  <si>
    <t>8.93% EXIM BANK OF INDIA NCD RED 121222**</t>
  </si>
  <si>
    <t>INE514E08BY7</t>
  </si>
  <si>
    <t>8.73% NTPC LTD. NCD RED 07-03-2023**</t>
  </si>
  <si>
    <t>INE733E07JC4</t>
  </si>
  <si>
    <t>8.76% EXIM NCD RED 14-02-2023**</t>
  </si>
  <si>
    <t>INE514E08CE7</t>
  </si>
  <si>
    <t>8.5% NABARD NCD RED 31-01-2023**</t>
  </si>
  <si>
    <t>INE261F08AT4</t>
  </si>
  <si>
    <t>6.99% HUDCO NCD RED 11-11-2022**</t>
  </si>
  <si>
    <t>INE031A08756</t>
  </si>
  <si>
    <t>FITCH AAA</t>
  </si>
  <si>
    <t>7.05% HUDCO NCD RED 13-10-2022**</t>
  </si>
  <si>
    <t>INE031A08749</t>
  </si>
  <si>
    <t>6.70% NABARD NCD RED 11-11-2022**</t>
  </si>
  <si>
    <t>INE261F08BQ8</t>
  </si>
  <si>
    <t>(c)Securitised Debt Instruments</t>
  </si>
  <si>
    <t>5.4% INDIAN OIL CORP NCD 11-04-25**</t>
  </si>
  <si>
    <t>INE242A08478</t>
  </si>
  <si>
    <t>5.36% HPCL NCD RED 11-04-2025**</t>
  </si>
  <si>
    <t>INE094A08077</t>
  </si>
  <si>
    <t>5.90% REC LTD. NCD RED 31-03-2025**</t>
  </si>
  <si>
    <t>INE020B08CZ6</t>
  </si>
  <si>
    <t>5.47% NABARD NCD RED 11-04-2025**</t>
  </si>
  <si>
    <t>INE261F08CI3</t>
  </si>
  <si>
    <t>5.77% PFC LTD NCD RED 11-04-2025**</t>
  </si>
  <si>
    <t>INE134E08KX7</t>
  </si>
  <si>
    <t>5.35% HUDCO NCD RED 11-04-2025**</t>
  </si>
  <si>
    <t>INE031A08814</t>
  </si>
  <si>
    <t>6.88% NHB LTD NCD RED 21-01-2025**</t>
  </si>
  <si>
    <t>INE557F08FH9</t>
  </si>
  <si>
    <t>5.23% NABARD NCD RED 31-01-2025**</t>
  </si>
  <si>
    <t>INE261F08DI1</t>
  </si>
  <si>
    <t>6.35% EXIM BANK OF INDIA NCD 18-02-2025**</t>
  </si>
  <si>
    <t>INE514E08FT8</t>
  </si>
  <si>
    <t>5.25% ONGC NCD RED 11-04-2025**</t>
  </si>
  <si>
    <t>INE213A08016</t>
  </si>
  <si>
    <t>5.34% NLC INDIA LTD. NCD 11-04-25**</t>
  </si>
  <si>
    <t>INE589A08027</t>
  </si>
  <si>
    <t>6.39% INDIAN OIL CORP NCD RED 06-03-2025**</t>
  </si>
  <si>
    <t>INE242A08452</t>
  </si>
  <si>
    <t>7.42% POWER FIN CORP NCD RED 19-11-2024**</t>
  </si>
  <si>
    <t>INE134E08KH0</t>
  </si>
  <si>
    <t>7.05% NAT HSG BANK NCD RED 18-12-2024**</t>
  </si>
  <si>
    <t>INE557F08FG1</t>
  </si>
  <si>
    <t>6.88% REC LTD. NCD RED 20-03-2025**</t>
  </si>
  <si>
    <t>INE020B08CK8</t>
  </si>
  <si>
    <t>9.18% NUCLEAR POWER CORP NCD RD 23-01-25**</t>
  </si>
  <si>
    <t>INE206D08170</t>
  </si>
  <si>
    <t>8.65% POWER FINANCE NCD RED 28-12-2024**</t>
  </si>
  <si>
    <t>INE134E08GV9</t>
  </si>
  <si>
    <t>8.57% REC LTD NCD 21-12-2024**</t>
  </si>
  <si>
    <t>INE020B08880</t>
  </si>
  <si>
    <t>7.40% REC LTD. NCD RED 26-11-2024**</t>
  </si>
  <si>
    <t>INE020B08CF8</t>
  </si>
  <si>
    <t>6.99% IRFC NCD RED 19-03-2025**</t>
  </si>
  <si>
    <t>INE053F07CB1</t>
  </si>
  <si>
    <t>5.27% NABARD NCD RED 23-07-2024**</t>
  </si>
  <si>
    <t>INE261F08DF7</t>
  </si>
  <si>
    <t>6.85% POWER GRID CORP NCD RED 15-04-2025**</t>
  </si>
  <si>
    <t>INE752E08643</t>
  </si>
  <si>
    <t>8.27% REC LTD NCD RED 06-02-2025**</t>
  </si>
  <si>
    <t>INE020B08906</t>
  </si>
  <si>
    <t>9.34% REC LTD NCD RED 25-08-2024**</t>
  </si>
  <si>
    <t>INE020B07IZ5</t>
  </si>
  <si>
    <t>8.48% POWER FIN CORP NCD RED 09-12-2024**</t>
  </si>
  <si>
    <t>INE134E08GU1</t>
  </si>
  <si>
    <t>8.20% POWER GRID CORP NCD RED 23-01-2025**</t>
  </si>
  <si>
    <t>INE752E07MG9</t>
  </si>
  <si>
    <t>8.30% REC LTD NCD RED 10-04-2025**</t>
  </si>
  <si>
    <t>INE020B08930</t>
  </si>
  <si>
    <t>8.23% REC LTD NCD RED 23-01-2025**</t>
  </si>
  <si>
    <t>INE020B08898</t>
  </si>
  <si>
    <t>5.74% REC LTD. NCD RED 20-06-2024**</t>
  </si>
  <si>
    <t>INE020B08DR1</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</si>
  <si>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</si>
  <si>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</si>
  <si>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</si>
  <si>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</si>
  <si>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</si>
  <si>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</si>
  <si>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</si>
  <si>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</si>
  <si>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</si>
  <si>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</si>
  <si>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7.69% NABARD NCD RED 29-05-2024**</t>
  </si>
  <si>
    <t>INE261F08BK1</t>
  </si>
  <si>
    <t>8.93% POWER GRID CORP NCD 19-10-2024**</t>
  </si>
  <si>
    <t>INE752E07LY4</t>
  </si>
  <si>
    <t>6.99% REC LTD. NCD RED 30-09-2024**</t>
  </si>
  <si>
    <t>INE020B08CM4</t>
  </si>
  <si>
    <t>8.95% INDIAN RAILWAY FIN NCD 10-03-2025**</t>
  </si>
  <si>
    <t>INE053F09GV6</t>
  </si>
  <si>
    <t>9.17% NTPC LTD NCD RED 21-09-2024**</t>
  </si>
  <si>
    <t>INE733E07JO9</t>
  </si>
  <si>
    <t>8.15% POWER GRID CORP NCD RED 09-03-2025**</t>
  </si>
  <si>
    <t>INE752E07MJ3</t>
  </si>
  <si>
    <t>8.10% PFC LTD NCD RED 04-06-2024**</t>
  </si>
  <si>
    <t>INE134E08KD9</t>
  </si>
  <si>
    <t>Government Securities</t>
  </si>
  <si>
    <t>6.18% GOVT OF INDIA RED 04-11-2024</t>
  </si>
  <si>
    <t>IN0020190396</t>
  </si>
  <si>
    <t>SOVEREIGN</t>
  </si>
  <si>
    <t>7.03% HPCL NCD RED 12-04-2030**</t>
  </si>
  <si>
    <t>INE094A08069</t>
  </si>
  <si>
    <t>7.34% NPCIL NCD RED 23-01-2030**</t>
  </si>
  <si>
    <t>INE206D08469</t>
  </si>
  <si>
    <t>7.89% REC LTD. NCD RED 30-03-2030**</t>
  </si>
  <si>
    <t>INE020B08CI2</t>
  </si>
  <si>
    <t>7.55% IRFC NCD RED 12-04-2030**</t>
  </si>
  <si>
    <t>INE053F07BY5</t>
  </si>
  <si>
    <t>7.41% POWER FIN CORP NCD RED 25-02-2030**</t>
  </si>
  <si>
    <t>INE134E08KL2</t>
  </si>
  <si>
    <t>7.86% PFC LTD NCD RED 12-04-2030**</t>
  </si>
  <si>
    <t>INE134E08KK4</t>
  </si>
  <si>
    <t>7.54% NHAI NCD RED 25-01-2030**</t>
  </si>
  <si>
    <t>INE906B07HK9</t>
  </si>
  <si>
    <t>7.4% MANGALORE REF &amp; PET NCD 12-04-2030**</t>
  </si>
  <si>
    <t>INE103A08019</t>
  </si>
  <si>
    <t>7.50% REC LTD. NCD RED 28-02-2030**</t>
  </si>
  <si>
    <t>INE020B08CP7</t>
  </si>
  <si>
    <t>7.75% MANGALORE REF &amp; PET NCD 29-01-2030**</t>
  </si>
  <si>
    <t>INE103A08035</t>
  </si>
  <si>
    <t>7.41% IOC NCD RED 22-10-2029**</t>
  </si>
  <si>
    <t>INE242A08437</t>
  </si>
  <si>
    <t>7.38% POWER GRID CORP NCD RED 12-04-2030**</t>
  </si>
  <si>
    <t>INE752E08635</t>
  </si>
  <si>
    <t>7.49% NHAI NCD RED 01-08-2029**</t>
  </si>
  <si>
    <t>INE906B07HG7</t>
  </si>
  <si>
    <t>7.70% NHAI NCD RED 13-09-2029**</t>
  </si>
  <si>
    <t>INE906B07HH5</t>
  </si>
  <si>
    <t>7.08% IRFC NCD RED 28-02-2030**</t>
  </si>
  <si>
    <t>INE053F07CA3</t>
  </si>
  <si>
    <t>7.32% NTPC LTD NCD RED 17-07-2029**</t>
  </si>
  <si>
    <t>INE733E07KL3</t>
  </si>
  <si>
    <t>7.55% IRFC NCD RED 06-11-29**</t>
  </si>
  <si>
    <t>INE053F07BX7</t>
  </si>
  <si>
    <t>7.48% IRFC NCD RED 13-08-2029**</t>
  </si>
  <si>
    <t>INE053F07BU3</t>
  </si>
  <si>
    <t>8.25% REC GOI SERVICED NCD RED 26-03-30**</t>
  </si>
  <si>
    <t>INE020B08CR3</t>
  </si>
  <si>
    <t>8.09% NLC INDIA LTD NCD RED 29-05-2029**</t>
  </si>
  <si>
    <t>INE589A07037</t>
  </si>
  <si>
    <t>7.43% NABARD GOI SERV NCD RED 31-01-2030**</t>
  </si>
  <si>
    <t>INE261F08BX4</t>
  </si>
  <si>
    <t>7.92% REC LTD. NCD RED 30-03-2030**</t>
  </si>
  <si>
    <t>INE020B08CJ0</t>
  </si>
  <si>
    <t>7.49% POWER GRID CORP NCD 25-10-2029**</t>
  </si>
  <si>
    <t>INE752E08601</t>
  </si>
  <si>
    <t>7.27% NABARD NCD RED 14-02-2030**</t>
  </si>
  <si>
    <t>INE261F08BZ9</t>
  </si>
  <si>
    <t>7.5% NHPC NCD RED 06-10-2029**</t>
  </si>
  <si>
    <t>INE848E07AS5</t>
  </si>
  <si>
    <t>7.25% NPCIL NCD RED 15-12-2029 XXXIII C**</t>
  </si>
  <si>
    <t>INE206D08436</t>
  </si>
  <si>
    <t>7.5% IRFC NCD RED 07-09-2029**</t>
  </si>
  <si>
    <t>INE053F07BW9</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</si>
  <si>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</si>
  <si>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</si>
  <si>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</si>
  <si>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</si>
  <si>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</si>
  <si>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</si>
  <si>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</si>
  <si>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</si>
  <si>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</si>
  <si>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</si>
  <si>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</si>
  <si>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</si>
  <si>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8.36% NHAI NCD RED 20-05-2029**</t>
  </si>
  <si>
    <t>INE906B07HD4</t>
  </si>
  <si>
    <t>9.3% POWER GRID CORP NCD RED 04-09-2029**</t>
  </si>
  <si>
    <t>INE752E07LR8</t>
  </si>
  <si>
    <t>7.95% IRFC NCD RED 12-06-2029**</t>
  </si>
  <si>
    <t>INE053F07BR9</t>
  </si>
  <si>
    <t>8.15% EXIM NCB 21-01-2030 R21 - 2030**</t>
  </si>
  <si>
    <t>INE514E08EJ2</t>
  </si>
  <si>
    <t>8.85% REC LTD. NCD RED 16-04-2029**</t>
  </si>
  <si>
    <t>INE020B08BQ7</t>
  </si>
  <si>
    <t>7.34% POWER GRID CORP NCD 13-07-2029**</t>
  </si>
  <si>
    <t>INE752E08577</t>
  </si>
  <si>
    <t>7.36% NLC INDIA LTD. NCD RED 25-01-2030**</t>
  </si>
  <si>
    <t>INE589A07045</t>
  </si>
  <si>
    <t>8.3% REC LTD NCD RED 25-06-2029**</t>
  </si>
  <si>
    <t>INE020B08BU9</t>
  </si>
  <si>
    <t>7.88% GOVT OF INDIA RED 19-03-2030</t>
  </si>
  <si>
    <t>IN0020150028</t>
  </si>
  <si>
    <t>6.45% GOVT OF INDIA RED 07-10-2029</t>
  </si>
  <si>
    <t>IN0020190362</t>
  </si>
  <si>
    <t>6.79% GOVT OF INDIA RED 26-12-2029</t>
  </si>
  <si>
    <t>IN0020160118</t>
  </si>
  <si>
    <t>6.90% REC LTD. NCD RED 31-03-2031**</t>
  </si>
  <si>
    <t>INE020B08DA7</t>
  </si>
  <si>
    <t>6.41% IRFC NCD RED 11-04-2031**</t>
  </si>
  <si>
    <t>INE053F07CR7</t>
  </si>
  <si>
    <t>6.45% NABARD NCD RED 11-04-2031**</t>
  </si>
  <si>
    <t>INE261F08CJ1</t>
  </si>
  <si>
    <t>6.88% PFC LTD NCD RED 11-04-2031**</t>
  </si>
  <si>
    <t>INE134E08KY5</t>
  </si>
  <si>
    <t>6.80% NPCL NCD RED 21-03-2031**</t>
  </si>
  <si>
    <t>INE206D08477</t>
  </si>
  <si>
    <t>6.50% NHAI NCD RED 11-04-2031**</t>
  </si>
  <si>
    <t>INE906B07IE0</t>
  </si>
  <si>
    <t>6.4% ONGC NCD RED 11-04-2031**</t>
  </si>
  <si>
    <t>INE213A08024</t>
  </si>
  <si>
    <t>6.29% NTPC LTD NCD RED 11-04-2031**</t>
  </si>
  <si>
    <t>INE733E08155</t>
  </si>
  <si>
    <t>6.63% HPCL NCD RED 11-04-2031**</t>
  </si>
  <si>
    <t>INE094A08093</t>
  </si>
  <si>
    <t>6.65% FOOD CORP OF INDIA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</si>
  <si>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</si>
  <si>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</si>
  <si>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</si>
  <si>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</si>
  <si>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</si>
  <si>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</si>
  <si>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</si>
  <si>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</si>
  <si>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</si>
  <si>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</si>
  <si>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7.79% REC LTD. NCD RED 21-05-2030**</t>
  </si>
  <si>
    <t>INE020B08CW3</t>
  </si>
  <si>
    <t>7.75% PFC LTD NCD RED 11-06-2030**</t>
  </si>
  <si>
    <t>INE134E08KV1</t>
  </si>
  <si>
    <t>8.32% POWER GRID CORP NCD RED 23-12-2030**</t>
  </si>
  <si>
    <t>INE752E07NL7</t>
  </si>
  <si>
    <t>8.13% NUCLEAR POWER CORP NCD 28-03-2031**</t>
  </si>
  <si>
    <t>INE206D08402</t>
  </si>
  <si>
    <t>6.43% NTPC LTD NCD RED 27-01-2031**</t>
  </si>
  <si>
    <t>INE733E08171</t>
  </si>
  <si>
    <t>8.13% PGCIL NCD 25-04-2030 LIII K**</t>
  </si>
  <si>
    <t>INE752E07NW4</t>
  </si>
  <si>
    <t>6.80% REC LTD NCD RED 20-12-2030**</t>
  </si>
  <si>
    <t>INE020B08DE9</t>
  </si>
  <si>
    <t>7.55% REC LTD. NCD RED 10-05-2030**</t>
  </si>
  <si>
    <t>INE020B08CU7</t>
  </si>
  <si>
    <t>7.68% POWER FIN CORP NCD RED 15-07-2030**</t>
  </si>
  <si>
    <t>INE134E08KR9</t>
  </si>
  <si>
    <t>7.25% NPCIL NCD RED 15-12-2030 XXXIII D**</t>
  </si>
  <si>
    <t>INE206D08444</t>
  </si>
  <si>
    <t>7.40% POWER FIN CORP NCD RED 08-05-2030**</t>
  </si>
  <si>
    <t>INE134E08KQ1</t>
  </si>
  <si>
    <t>7% POWER FIN CORP NCD RED 22-01-2031**</t>
  </si>
  <si>
    <t>INE134E07AN1</t>
  </si>
  <si>
    <t>8.4% POWER GRID CORP NCD RED 27-05-2030**</t>
  </si>
  <si>
    <t>INE752E07MW6</t>
  </si>
  <si>
    <t>7.79% POWER FINANCE NCD RED 22-07-2030**</t>
  </si>
  <si>
    <t>INE134E08KU3</t>
  </si>
  <si>
    <t>7.61% GOVT OF INDIA RED 09-05-2030</t>
  </si>
  <si>
    <t>IN0020160019</t>
  </si>
  <si>
    <t>5.85% GOVT OF INDIA RED 01-12-2030</t>
  </si>
  <si>
    <t>IN0020200294</t>
  </si>
  <si>
    <t>8.37% HUDCO NCD RED 23-03-2029**</t>
  </si>
  <si>
    <t>INE031A08707</t>
  </si>
  <si>
    <t>8.24% NABARD NCD GOI SERVICED 22-03-2029**</t>
  </si>
  <si>
    <t>INE261F08BF1</t>
  </si>
  <si>
    <t>8.3% NTPC LTD NCD RED 15-01-2029**</t>
  </si>
  <si>
    <t>INE733E07KJ7</t>
  </si>
  <si>
    <t>8.83% EXIM BK OF INDIA NCD RED 03-11-29**</t>
  </si>
  <si>
    <t>INE514E08EE3</t>
  </si>
  <si>
    <t>8.85% POWER FIN CORP NCD RED 25-05-2029**</t>
  </si>
  <si>
    <t>INE134E08KC1</t>
  </si>
  <si>
    <t>8.60% AXIS BANK NCD RED 28-12-2028**</t>
  </si>
  <si>
    <t>INE238A08450</t>
  </si>
  <si>
    <t>8.12% NHPC NCD GOI SERVICED 22-03-2029**</t>
  </si>
  <si>
    <t>INE848E08136</t>
  </si>
  <si>
    <t>8.55% HDFC LTD NCD RED 27-03-2029**</t>
  </si>
  <si>
    <t>INE001A07RT1</t>
  </si>
  <si>
    <t>8.13% NUCLEAR POWER CORP NCD 28-03-2029**</t>
  </si>
  <si>
    <t>INE206D08386</t>
  </si>
  <si>
    <t>8.27% NHAI NCD RED 28-03-2029**</t>
  </si>
  <si>
    <t>INE906B07GP0</t>
  </si>
  <si>
    <t>8.40% NUCLEAR POW COR IN LTD NCD28-11-29**</t>
  </si>
  <si>
    <t>INE206D08253</t>
  </si>
  <si>
    <t>8.95% FOOD CORP OF INDIA NCD 01-03-2029**</t>
  </si>
  <si>
    <t>INE861G08043</t>
  </si>
  <si>
    <t>8.79% INDIAN RAIL FIN NCD RED 04-05-2030**</t>
  </si>
  <si>
    <t>INE053F09GX2</t>
  </si>
  <si>
    <t>8.7% LIC HOUS FIN NCD RED 23-03-2029**</t>
  </si>
  <si>
    <t>INE115A07OB4</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</si>
  <si>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</si>
  <si>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</si>
  <si>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</si>
  <si>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</si>
  <si>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</si>
  <si>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</si>
  <si>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</si>
  <si>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</si>
  <si>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</si>
  <si>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(a) Listed / Awaiting listing on Stock Exchanges</t>
  </si>
  <si>
    <t>6.10% GOVT OF INDIA RED 12-07-2031</t>
  </si>
  <si>
    <t>IN0020210095</t>
  </si>
  <si>
    <t>5.63% GOVT OF INDIA RED 12-04-2026</t>
  </si>
  <si>
    <t>IN0020210012</t>
  </si>
  <si>
    <t>State Development Loan</t>
  </si>
  <si>
    <t>7.80% KERALA SDL RED 15-03-2027</t>
  </si>
  <si>
    <t>IN2020160155</t>
  </si>
  <si>
    <t>8.38% GUJARAT SDL RED 27-02-2029</t>
  </si>
  <si>
    <t>IN1520180309</t>
  </si>
  <si>
    <t>7.83% IRFC LTD NCD RED 19-03-2027**</t>
  </si>
  <si>
    <t>INE053F07983</t>
  </si>
  <si>
    <t>7.20% UTTAR PRADESH SDL 25-01-2027</t>
  </si>
  <si>
    <t>IN3320160309</t>
  </si>
  <si>
    <t>6.58% GUJARAT SDL RED 31-03-2027</t>
  </si>
  <si>
    <t>IN1520200347</t>
  </si>
  <si>
    <t>7.61% TAMIL NADU SDL RED 15-02-2027</t>
  </si>
  <si>
    <t>IN3120160194</t>
  </si>
  <si>
    <t>7.59% RAJASTHAN SDL RED 15-02-2027</t>
  </si>
  <si>
    <t>IN2920160412</t>
  </si>
  <si>
    <t>7.78% WEST BENGAL SDL 01-03-2027</t>
  </si>
  <si>
    <t>IN3420160167</t>
  </si>
  <si>
    <t>7.61% ANDHRA PRADESH SDL RED 15-02-2027</t>
  </si>
  <si>
    <t>IN1020160439</t>
  </si>
  <si>
    <t>7.59% BIHAR SDL RED 15-02-2027</t>
  </si>
  <si>
    <t>IN1320160162</t>
  </si>
  <si>
    <t>6.72% KERALA SDL RED 24-03-2027</t>
  </si>
  <si>
    <t>IN2020200290</t>
  </si>
  <si>
    <t>7.64% WEST BENGAL SDL RED 29-03-2027</t>
  </si>
  <si>
    <t>IN3420160183</t>
  </si>
  <si>
    <t>7.74% TAMIL NADU SDL RED 01-03-2027</t>
  </si>
  <si>
    <t>IN3120161309</t>
  </si>
  <si>
    <t>7.59% KARNATAKA SDL 15-02-2027</t>
  </si>
  <si>
    <t>IN1920160091</t>
  </si>
  <si>
    <t>7.15% RAJASTHAN SDL 11-01-2027</t>
  </si>
  <si>
    <t>IN2920160222</t>
  </si>
  <si>
    <t>7.85% TAMIL NADU SDL RED 15-03-2027</t>
  </si>
  <si>
    <t>IN3120161317</t>
  </si>
  <si>
    <t>7.78% BIHAR SDL RED 01-03-2027</t>
  </si>
  <si>
    <t>IN1320160170</t>
  </si>
  <si>
    <t>7.64% HARYANA SDL RED 29-03-2027</t>
  </si>
  <si>
    <t>IN1620160292</t>
  </si>
  <si>
    <t>7.61% RAJASTHAN SDL RED 29-03-2027</t>
  </si>
  <si>
    <t>IN2920160446</t>
  </si>
  <si>
    <t>7.20% KARNATAKA SDL RED 25-01-2027</t>
  </si>
  <si>
    <t>IN1920160083</t>
  </si>
  <si>
    <t>7.75% KARNATAKA SDL RED 01-03-2027</t>
  </si>
  <si>
    <t>IN1920160109</t>
  </si>
  <si>
    <t>7.15% KARNATAKA SDL RED 11-01-2027</t>
  </si>
  <si>
    <t>IN1920160075</t>
  </si>
  <si>
    <t>5.94% REC LTD. NCD RED 31-01-2026**</t>
  </si>
  <si>
    <t>INE020B08DK6</t>
  </si>
  <si>
    <t>9.18% NUCLEAR POWER NCD RED 23-01-2026**</t>
  </si>
  <si>
    <t>INE206D08188</t>
  </si>
  <si>
    <t>5.81% REC LTD. NCD RED 31-12-2025**</t>
  </si>
  <si>
    <t>INE020B08DH2</t>
  </si>
  <si>
    <t>6.18% MANGALORE REF &amp; PET NCD 29-12-2025**</t>
  </si>
  <si>
    <t>INE103A08043</t>
  </si>
  <si>
    <t>5.85% REC LTD NCD RED 20-12-2025**</t>
  </si>
  <si>
    <t>INE020B08DF6</t>
  </si>
  <si>
    <t>9.09% INDIAN RAIL FIN NCD RED 29-03-2026**</t>
  </si>
  <si>
    <t>INE053F09HM3</t>
  </si>
  <si>
    <t>8.18% EXIM BANK NCD RED 07-12-2025**</t>
  </si>
  <si>
    <t>INE514E08EU9</t>
  </si>
  <si>
    <t>8.02% EXIM BANK NCD RED 20-04-2026**</t>
  </si>
  <si>
    <t>INE514E08FB6</t>
  </si>
  <si>
    <t>7.13% NHPC LTD AA STRPP A NCD 11-02-2026**</t>
  </si>
  <si>
    <t>INE848E07AY3</t>
  </si>
  <si>
    <t>6.89% NHPC SR AA1 STRPP A NCD 11-03-2026**</t>
  </si>
  <si>
    <t>INE848E07BD5</t>
  </si>
  <si>
    <t>7.38% NHPC SR Y1 STRPP A NCD 03-01-2026**</t>
  </si>
  <si>
    <t>INE848E07AT3</t>
  </si>
  <si>
    <t>9.09% IRFC NCD RED 31-03-2026**</t>
  </si>
  <si>
    <t>INE053F09HN1</t>
  </si>
  <si>
    <t>8.14% NUCLEAR POWER NCD RED 25-03-2026**</t>
  </si>
  <si>
    <t>INE206D08261</t>
  </si>
  <si>
    <t>8.19% NTPC LTD NCD RED 15-12-2025**</t>
  </si>
  <si>
    <t>INE733E07JX0</t>
  </si>
  <si>
    <t>8.32% POWER GRID CORP NCD RED 23/12/2025**</t>
  </si>
  <si>
    <t>INE752E07NK9</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</si>
  <si>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</si>
  <si>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</si>
  <si>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</si>
  <si>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</si>
  <si>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</si>
  <si>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</si>
  <si>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</si>
  <si>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</si>
  <si>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</si>
  <si>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</si>
  <si>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6.18% GUJARAT SDL RED 31-03-2026</t>
  </si>
  <si>
    <t>IN1520200339</t>
  </si>
  <si>
    <t>8.57% ANDHRA PRADESH SDL RED 09-03-2026</t>
  </si>
  <si>
    <t>IN1020150141</t>
  </si>
  <si>
    <t>8.48% RAJASTHAN SDL RED 10-02-2026</t>
  </si>
  <si>
    <t>IN2920150249</t>
  </si>
  <si>
    <t>8.39% MADHYA PRADESH SDL RED 27-01-2026</t>
  </si>
  <si>
    <t>IN2120150098</t>
  </si>
  <si>
    <t>8.76% MADHYA PRADESH SDL RED 24-02-2026</t>
  </si>
  <si>
    <t>IN2120150106</t>
  </si>
  <si>
    <t>8.40% WEST BENGAL SDL RED 27-01-2026</t>
  </si>
  <si>
    <t>IN3420150135</t>
  </si>
  <si>
    <t>8.28% KARNATAKA SDL RED 06-03-2026</t>
  </si>
  <si>
    <t>IN1920180198</t>
  </si>
  <si>
    <t>8.30% MADHYA PRADESH SDL RED 13-01-2026</t>
  </si>
  <si>
    <t>IN2120150080</t>
  </si>
  <si>
    <t>8.00% GUJARAT SDL RED 20-04-2026</t>
  </si>
  <si>
    <t>IN1520160012</t>
  </si>
  <si>
    <t>8.57% WEST BENGAL SDL RED 09-03-2026</t>
  </si>
  <si>
    <t>IN3420150168</t>
  </si>
  <si>
    <t>8.34% UTTAR PRADESH SDL 13-01-2026</t>
  </si>
  <si>
    <t>IN3320150359</t>
  </si>
  <si>
    <t>8.39% UTTAR PRADESH SDL 27-01-2026</t>
  </si>
  <si>
    <t>IN3320150367</t>
  </si>
  <si>
    <t>8.53% TAMIL NADU SDL RED 09-03-2026</t>
  </si>
  <si>
    <t>IN3120150211</t>
  </si>
  <si>
    <t>8.29% Andhra Pradesh SDL RED 13-01-2026</t>
  </si>
  <si>
    <t>IN1020150117</t>
  </si>
  <si>
    <t>8.83% UTTAR PRADESH SDL 24-02-2026</t>
  </si>
  <si>
    <t>IN3320150383</t>
  </si>
  <si>
    <t>8.72% ANDHRA PRADESH SDL RED 24-02-2026</t>
  </si>
  <si>
    <t>IN1020150133</t>
  </si>
  <si>
    <t>8.54% BIHAR SDL RED 10-02-2026</t>
  </si>
  <si>
    <t>IN1320150031</t>
  </si>
  <si>
    <t>8.3% RAJASTHAN SDL RED 13-01-2026</t>
  </si>
  <si>
    <t>IN2920150223</t>
  </si>
  <si>
    <t>8.51% MAHARASHTRA SDL RED 09-03-2026</t>
  </si>
  <si>
    <t>IN2220150204</t>
  </si>
  <si>
    <t>8.88% WEST BENGAL SDL RED 24-02-2026</t>
  </si>
  <si>
    <t>IN3420150150</t>
  </si>
  <si>
    <t>8.55% RAJASTHAN SDL RED 09-03-2026</t>
  </si>
  <si>
    <t>IN2920150264</t>
  </si>
  <si>
    <t>8.82% BIHAR SDL RED 24-02-2026</t>
  </si>
  <si>
    <t>IN1320150049</t>
  </si>
  <si>
    <t>8.60% BIHAR SDL RED 09-03-2026</t>
  </si>
  <si>
    <t>IN1320150056</t>
  </si>
  <si>
    <t>8.53% UTTAR PRADESH SDL 10-02-2026</t>
  </si>
  <si>
    <t>IN3320150375</t>
  </si>
  <si>
    <t>8.51% WEST BENGAL SDL RED 10-02-2026</t>
  </si>
  <si>
    <t>IN3420150143</t>
  </si>
  <si>
    <t>7.90% RAJASTHAN SDL RED 08-04-2026</t>
  </si>
  <si>
    <t>IN2920200028</t>
  </si>
  <si>
    <t>8.47% MAHARASHTRA SDL RED 10-02-2026</t>
  </si>
  <si>
    <t>IN2220150188</t>
  </si>
  <si>
    <t>8.38% RAJASTHAN SDL RED 27-01-2026</t>
  </si>
  <si>
    <t>IN2920150231</t>
  </si>
  <si>
    <t>8.49% TAMIL NADU SDL RED 10-02-2026</t>
  </si>
  <si>
    <t>IN3120150195</t>
  </si>
  <si>
    <t>8.27% KARNATAKA SDL RED 13-01-2026</t>
  </si>
  <si>
    <t>IN1920150076</t>
  </si>
  <si>
    <t>8.27% TAMIL NADU SDL RED 13-01-2026</t>
  </si>
  <si>
    <t>IN3120150179</t>
  </si>
  <si>
    <t>8.69% TAMIL NADU SDL RED 24-02-2026</t>
  </si>
  <si>
    <t>IN3120150203</t>
  </si>
  <si>
    <t>8.67% MAHARASHTRA SDL RED 24-02-2026</t>
  </si>
  <si>
    <t>IN2220150196</t>
  </si>
  <si>
    <t>8.46% GUJARAT SDL RED 10-02-2026</t>
  </si>
  <si>
    <t>IN1520150120</t>
  </si>
  <si>
    <t>8.38% KARNATAKA SDL RED 27-01-2026</t>
  </si>
  <si>
    <t>IN1920150084</t>
  </si>
  <si>
    <t>8.31% WEST BENGAL SDL RED 13-01-2026</t>
  </si>
  <si>
    <t>IN3420150127</t>
  </si>
  <si>
    <t>8.67% KARNATAKA SDL RED 24-02-2026</t>
  </si>
  <si>
    <t>IN1920150092</t>
  </si>
  <si>
    <t>8.36% MAHARASHTRA SDL RED 27-01-2026</t>
  </si>
  <si>
    <t>IN2220150170</t>
  </si>
  <si>
    <t>8.39% ANDHRA PRADESH SDL RED 27-01-2026</t>
  </si>
  <si>
    <t>IN1020150125</t>
  </si>
  <si>
    <t>8.09% ANDHRA PRADESH SDL RED 23-03-2026</t>
  </si>
  <si>
    <t>IN1020150158</t>
  </si>
  <si>
    <t>8.09% RAJASTHAN SDL RED 23-03-2026</t>
  </si>
  <si>
    <t>IN2920150363</t>
  </si>
  <si>
    <t>7.96% TAMIL NADU SDL RED 27-04-2026</t>
  </si>
  <si>
    <t>IN3120160020</t>
  </si>
  <si>
    <t>7.96% GUJARAT SDL RED 27-04-2026</t>
  </si>
  <si>
    <t>IN1520160020</t>
  </si>
  <si>
    <t>6.70% ANDHRA PRADESH SDL RED 22-04-2026</t>
  </si>
  <si>
    <t>IN1020200078</t>
  </si>
  <si>
    <t>(a)Listed / Awaiting listing on Stock Exchanges</t>
  </si>
  <si>
    <t>Adani Ports &amp; Special Economic Zone Ltd.</t>
  </si>
  <si>
    <t>INE742F01042</t>
  </si>
  <si>
    <t>TRANSPORTATION</t>
  </si>
  <si>
    <t>MindTree Ltd.</t>
  </si>
  <si>
    <t>INE018I01017</t>
  </si>
  <si>
    <t>SOFTWARE</t>
  </si>
  <si>
    <t>Adani Enterprises Ltd.</t>
  </si>
  <si>
    <t>INE423A01024</t>
  </si>
  <si>
    <t>MINERALS/MINING</t>
  </si>
  <si>
    <t>Steel Authority of India Ltd.</t>
  </si>
  <si>
    <t>INE114A01011</t>
  </si>
  <si>
    <t>FERROUS METALS</t>
  </si>
  <si>
    <t>Tata Steel Ltd.</t>
  </si>
  <si>
    <t>INE081A01012</t>
  </si>
  <si>
    <t>Vedanta Ltd.</t>
  </si>
  <si>
    <t>INE205A01025</t>
  </si>
  <si>
    <t>NON - FERROUS METALS</t>
  </si>
  <si>
    <t>Zee Entertainment Enterprises Ltd.</t>
  </si>
  <si>
    <t>INE256A01028</t>
  </si>
  <si>
    <t>ENTERTAINMENT</t>
  </si>
  <si>
    <t>Bank of Baroda</t>
  </si>
  <si>
    <t>INE028A01039</t>
  </si>
  <si>
    <t>BANKS</t>
  </si>
  <si>
    <t>HCL Technologies Ltd.</t>
  </si>
  <si>
    <t>INE860A01027</t>
  </si>
  <si>
    <t>Punjab National Bank</t>
  </si>
  <si>
    <t>INE160A01022</t>
  </si>
  <si>
    <t>Hindustan Unilever Ltd.</t>
  </si>
  <si>
    <t>INE030A01027</t>
  </si>
  <si>
    <t>CONSUMER NON DURABLES</t>
  </si>
  <si>
    <t>HDFC Asset Management Company Ltd.</t>
  </si>
  <si>
    <t>INE127D01025</t>
  </si>
  <si>
    <t>CAPITAL MARKETS</t>
  </si>
  <si>
    <t>Tata Consultancy Services Ltd.</t>
  </si>
  <si>
    <t>INE467B01029</t>
  </si>
  <si>
    <t>Reliance Industries Ltd.</t>
  </si>
  <si>
    <t>IN9002A01032</t>
  </si>
  <si>
    <t>PETROLEUM PRODUCTS</t>
  </si>
  <si>
    <t>Titan Company Ltd.</t>
  </si>
  <si>
    <t>INE280A01028</t>
  </si>
  <si>
    <t>CONSUMER DURABLES</t>
  </si>
  <si>
    <t>Vodafone Idea Ltd.</t>
  </si>
  <si>
    <t>INE669E01016</t>
  </si>
  <si>
    <t>TELECOM - SERVICES</t>
  </si>
  <si>
    <t>United Spirits Ltd.</t>
  </si>
  <si>
    <t>INE854D01024</t>
  </si>
  <si>
    <t>Escorts Ltd.</t>
  </si>
  <si>
    <t>INE042A01014</t>
  </si>
  <si>
    <t>AUTO</t>
  </si>
  <si>
    <t>Deepak Nitrite Ltd.</t>
  </si>
  <si>
    <t>INE288B01029</t>
  </si>
  <si>
    <t>CHEMICALS</t>
  </si>
  <si>
    <t>Bharti Airtel Ltd.</t>
  </si>
  <si>
    <t>INE397D01024</t>
  </si>
  <si>
    <t>ITC Ltd.</t>
  </si>
  <si>
    <t>INE154A01025</t>
  </si>
  <si>
    <t>IndusInd Bank Ltd.</t>
  </si>
  <si>
    <t>INE095A01012</t>
  </si>
  <si>
    <t>INE002A01018</t>
  </si>
  <si>
    <t>JSW Steel Ltd.</t>
  </si>
  <si>
    <t>INE019A01038</t>
  </si>
  <si>
    <t>AU Small Finance Bank Ltd.</t>
  </si>
  <si>
    <t>INE949L01017</t>
  </si>
  <si>
    <t>Cholamandalam Investment &amp; Finance Company Ltd.</t>
  </si>
  <si>
    <t>INE121A01024</t>
  </si>
  <si>
    <t>FINANCE</t>
  </si>
  <si>
    <t>National Aluminium Company Ltd.</t>
  </si>
  <si>
    <t>INE139A01034</t>
  </si>
  <si>
    <t>The Ramco Cements Ltd.</t>
  </si>
  <si>
    <t>INE331A01037</t>
  </si>
  <si>
    <t>CEMENT &amp; CEMENT PRODUCTS</t>
  </si>
  <si>
    <t>Ultratech Cement Ltd.</t>
  </si>
  <si>
    <t>INE481G01011</t>
  </si>
  <si>
    <t>Aurobindo Pharma Ltd.</t>
  </si>
  <si>
    <t>INE406A01037</t>
  </si>
  <si>
    <t>PHARMACEUTICALS</t>
  </si>
  <si>
    <t>Motherson Sumi Systems Ltd.</t>
  </si>
  <si>
    <t>INE775A01035</t>
  </si>
  <si>
    <t>AUTO ANCILLARIES</t>
  </si>
  <si>
    <t>Bharat Heavy Electricals Ltd.</t>
  </si>
  <si>
    <t>INE257A01026</t>
  </si>
  <si>
    <t>INDUSTRIAL CAPITAL GOODS</t>
  </si>
  <si>
    <t>Sun Pharmaceutical Industries Ltd.</t>
  </si>
  <si>
    <t>INE044A01036</t>
  </si>
  <si>
    <t>Multi Commodity Exchange Of India Ltd.</t>
  </si>
  <si>
    <t>INE745G01035</t>
  </si>
  <si>
    <t>HDFC Life Insurance Company Ltd.</t>
  </si>
  <si>
    <t>INE795G01014</t>
  </si>
  <si>
    <t>INSURANCE</t>
  </si>
  <si>
    <t>Jindal Steel &amp; Power Ltd.</t>
  </si>
  <si>
    <t>INE749A01030</t>
  </si>
  <si>
    <t>PVR Ltd.</t>
  </si>
  <si>
    <t>INE191H01014</t>
  </si>
  <si>
    <t>Tata Chemicals Ltd.</t>
  </si>
  <si>
    <t>INE092A01019</t>
  </si>
  <si>
    <t>Jubilant Foodworks Ltd.</t>
  </si>
  <si>
    <t>INE797F01012</t>
  </si>
  <si>
    <t>LEISURE SERVICES</t>
  </si>
  <si>
    <t>Exide Industries Ltd.</t>
  </si>
  <si>
    <t>INE302A01020</t>
  </si>
  <si>
    <t>Piramal Enterprises Ltd.</t>
  </si>
  <si>
    <t>INE140A01024</t>
  </si>
  <si>
    <t>Grasim Industries Ltd.</t>
  </si>
  <si>
    <t>INE047A01021</t>
  </si>
  <si>
    <t>SRF Ltd.</t>
  </si>
  <si>
    <t>INE647A01010</t>
  </si>
  <si>
    <t>NMDC Ltd.</t>
  </si>
  <si>
    <t>INE584A01023</t>
  </si>
  <si>
    <t>Nestle India Ltd.</t>
  </si>
  <si>
    <t>INE239A01016</t>
  </si>
  <si>
    <t>Sun TV Network Ltd.</t>
  </si>
  <si>
    <t>INE424H01027</t>
  </si>
  <si>
    <t>Shriram Transport Finance Company Ltd.</t>
  </si>
  <si>
    <t>INE721A01013</t>
  </si>
  <si>
    <t>Aarti Industries Ltd.</t>
  </si>
  <si>
    <t>INE769A01020</t>
  </si>
  <si>
    <t>SBI Life Insurance Company Ltd.</t>
  </si>
  <si>
    <t>INE123W01016</t>
  </si>
  <si>
    <t>L&amp;T Finance Holdings Ltd.</t>
  </si>
  <si>
    <t>INE498L01015</t>
  </si>
  <si>
    <t>UPL Ltd.</t>
  </si>
  <si>
    <t>INE628A01036</t>
  </si>
  <si>
    <t>PESTICIDES</t>
  </si>
  <si>
    <t>Mahindra &amp; Mahindra Financial Services Ltd</t>
  </si>
  <si>
    <t>INE774D01024</t>
  </si>
  <si>
    <t>Axis Bank Ltd.</t>
  </si>
  <si>
    <t>INE238A01034</t>
  </si>
  <si>
    <t>GMR Infrastructure Ltd.</t>
  </si>
  <si>
    <t>INE776C01039</t>
  </si>
  <si>
    <t>CONSTRUCTION PROJECT</t>
  </si>
  <si>
    <t>IDFC First Bank Ltd.</t>
  </si>
  <si>
    <t>INE092T01019</t>
  </si>
  <si>
    <t>Wipro Ltd.</t>
  </si>
  <si>
    <t>INE075A01022</t>
  </si>
  <si>
    <t>Tech Mahindra Ltd.</t>
  </si>
  <si>
    <t>INE669C01036</t>
  </si>
  <si>
    <t>ICICI Bank Ltd.</t>
  </si>
  <si>
    <t>INE090A01021</t>
  </si>
  <si>
    <t>Hindalco Industries Ltd.</t>
  </si>
  <si>
    <t>INE038A01020</t>
  </si>
  <si>
    <t>Hero MotoCorp Ltd.</t>
  </si>
  <si>
    <t>INE158A01026</t>
  </si>
  <si>
    <t>Bajaj Finance Ltd.</t>
  </si>
  <si>
    <t>INE296A01024</t>
  </si>
  <si>
    <t>Tata Power Company Ltd.</t>
  </si>
  <si>
    <t>INE245A01021</t>
  </si>
  <si>
    <t>POWER</t>
  </si>
  <si>
    <t>Delta Corp Ltd.</t>
  </si>
  <si>
    <t>INE124G01033</t>
  </si>
  <si>
    <t>Mphasis Ltd.</t>
  </si>
  <si>
    <t>INE356A01018</t>
  </si>
  <si>
    <t>Kotak Mahindra Bank Ltd.</t>
  </si>
  <si>
    <t>INE237A01028</t>
  </si>
  <si>
    <t>Infosys Ltd.</t>
  </si>
  <si>
    <t>INE009A01021</t>
  </si>
  <si>
    <t>DLF Ltd.</t>
  </si>
  <si>
    <t>INE271C01023</t>
  </si>
  <si>
    <t>CONSTRUCTION</t>
  </si>
  <si>
    <t>Container Corporation Of India Ltd.</t>
  </si>
  <si>
    <t>INE111A01025</t>
  </si>
  <si>
    <t>Indiabulls Housing Finance Ltd.</t>
  </si>
  <si>
    <t>INE148I01020</t>
  </si>
  <si>
    <t>State Bank of India</t>
  </si>
  <si>
    <t>INE062A01020</t>
  </si>
  <si>
    <t>Indian Energy Exchange Ltd.</t>
  </si>
  <si>
    <t>INE022Q01020</t>
  </si>
  <si>
    <t>RBL Bank Ltd.</t>
  </si>
  <si>
    <t>INE976G01028</t>
  </si>
  <si>
    <t>Can Fin Homes Ltd.</t>
  </si>
  <si>
    <t>INE477A01020</t>
  </si>
  <si>
    <t>L&amp;T Technology Services Ltd.</t>
  </si>
  <si>
    <t>INE010V01017</t>
  </si>
  <si>
    <t>Apollo Tyres Ltd.</t>
  </si>
  <si>
    <t>INE438A01022</t>
  </si>
  <si>
    <t>Oracle Financial Services Software Ltd.</t>
  </si>
  <si>
    <t>INE881D01027</t>
  </si>
  <si>
    <t>Indian Railway Catering &amp;Tou. Corp. Ltd.</t>
  </si>
  <si>
    <t>INE335Y01020</t>
  </si>
  <si>
    <t>Bharat Forge Ltd.</t>
  </si>
  <si>
    <t>INE465A01025</t>
  </si>
  <si>
    <t>INDUSTRIAL PRODUCTS</t>
  </si>
  <si>
    <t>Shree Cement Ltd.</t>
  </si>
  <si>
    <t>INE070A01015</t>
  </si>
  <si>
    <t>Alkem Laboratories Ltd.</t>
  </si>
  <si>
    <t>INE540L01014</t>
  </si>
  <si>
    <t>Indraprastha Gas Ltd.</t>
  </si>
  <si>
    <t>INE203G01027</t>
  </si>
  <si>
    <t>GAS</t>
  </si>
  <si>
    <t>Indus Towers Ltd.</t>
  </si>
  <si>
    <t>INE121J01017</t>
  </si>
  <si>
    <t>ICICI Lombard General Insurance Co. Ltd.</t>
  </si>
  <si>
    <t>INE765G01017</t>
  </si>
  <si>
    <t>InterGlobe Aviation Ltd.</t>
  </si>
  <si>
    <t>INE646L01027</t>
  </si>
  <si>
    <t>Tata Motors Ltd.</t>
  </si>
  <si>
    <t>INE155A01022</t>
  </si>
  <si>
    <t>The Federal Bank Ltd.</t>
  </si>
  <si>
    <t>INE171A01029</t>
  </si>
  <si>
    <t>The India Cements Ltd.</t>
  </si>
  <si>
    <t>INE383A01012</t>
  </si>
  <si>
    <t>Amara Raja Batteries Ltd.</t>
  </si>
  <si>
    <t>INE885A01032</t>
  </si>
  <si>
    <t>Muthoot Finance Ltd.</t>
  </si>
  <si>
    <t>INE414G01012</t>
  </si>
  <si>
    <t>Oil &amp; Natural Gas Corporation Ltd.</t>
  </si>
  <si>
    <t>INE213A01029</t>
  </si>
  <si>
    <t>OIL</t>
  </si>
  <si>
    <t>Siemens Ltd.</t>
  </si>
  <si>
    <t>INE003A01024</t>
  </si>
  <si>
    <t>GAIL (India) Ltd.</t>
  </si>
  <si>
    <t>INE129A01019</t>
  </si>
  <si>
    <t>Strides Pharma Science Ltd.</t>
  </si>
  <si>
    <t>INE939A01011</t>
  </si>
  <si>
    <t>P I INDUSTRIES LIMITED</t>
  </si>
  <si>
    <t>INE603J01030</t>
  </si>
  <si>
    <t>Dr. Reddy's Laboratories Ltd.</t>
  </si>
  <si>
    <t>INE089A01023</t>
  </si>
  <si>
    <t>Larsen &amp; Toubro Ltd.</t>
  </si>
  <si>
    <t>INE018A01030</t>
  </si>
  <si>
    <t>Apollo Hospitals Enterprise Ltd.</t>
  </si>
  <si>
    <t>INE437A01024</t>
  </si>
  <si>
    <t>HEALTHCARE SERVICES</t>
  </si>
  <si>
    <t>Dixon Technologies (India) Ltd.</t>
  </si>
  <si>
    <t>INE935N01020</t>
  </si>
  <si>
    <t>Polycab India Ltd.</t>
  </si>
  <si>
    <t>INE455K01017</t>
  </si>
  <si>
    <t>Astral Ltd.</t>
  </si>
  <si>
    <t>INE006I01046</t>
  </si>
  <si>
    <t>Coforge Ltd.</t>
  </si>
  <si>
    <t>INE591G01017</t>
  </si>
  <si>
    <t>ICICI Prudential Life Insurance Co Ltd.</t>
  </si>
  <si>
    <t>INE726G01019</t>
  </si>
  <si>
    <t>Mahanagar Gas Ltd.</t>
  </si>
  <si>
    <t>INE002S01010</t>
  </si>
  <si>
    <t>MRF Ltd.</t>
  </si>
  <si>
    <t>INE883A01011</t>
  </si>
  <si>
    <t>Indiamart Intermesh Ltd.</t>
  </si>
  <si>
    <t>INE933S01016</t>
  </si>
  <si>
    <t>RETAILING</t>
  </si>
  <si>
    <t>Ashok Leyland Ltd.</t>
  </si>
  <si>
    <t>INE208A01029</t>
  </si>
  <si>
    <t>Bata India Ltd.</t>
  </si>
  <si>
    <t>INE176A01028</t>
  </si>
  <si>
    <t>Bajaj Finserv Ltd.</t>
  </si>
  <si>
    <t>INE918I01018</t>
  </si>
  <si>
    <t>Power Finance Corporation Ltd.</t>
  </si>
  <si>
    <t>INE134E01011</t>
  </si>
  <si>
    <t>Balkrishna Industries Ltd.</t>
  </si>
  <si>
    <t>INE787D01026</t>
  </si>
  <si>
    <t>Hindustan Aeronautics Ltd.</t>
  </si>
  <si>
    <t>INE066F01012</t>
  </si>
  <si>
    <t>AEROSPACE &amp; DEFENSE</t>
  </si>
  <si>
    <t>Cummins India Ltd.</t>
  </si>
  <si>
    <t>INE298A01020</t>
  </si>
  <si>
    <t>Havells India Ltd.</t>
  </si>
  <si>
    <t>INE176B01034</t>
  </si>
  <si>
    <t>Aditya Birla Fashion and Retail Ltd.</t>
  </si>
  <si>
    <t>INE647O01011</t>
  </si>
  <si>
    <t>Dalmia Bharat Ltd.</t>
  </si>
  <si>
    <t>INE00R701025</t>
  </si>
  <si>
    <t>Granules India Ltd.</t>
  </si>
  <si>
    <t>INE101D01020</t>
  </si>
  <si>
    <t>Hindustan Petroleum Corporation Ltd.</t>
  </si>
  <si>
    <t>INE094A01015</t>
  </si>
  <si>
    <t>Coromandel International Ltd.</t>
  </si>
  <si>
    <t>INE169A01031</t>
  </si>
  <si>
    <t>FERTILISERS</t>
  </si>
  <si>
    <t>Coal India Ltd.</t>
  </si>
  <si>
    <t>INE522F01014</t>
  </si>
  <si>
    <t>LIC Housing Finance Ltd.</t>
  </si>
  <si>
    <t>INE115A01026</t>
  </si>
  <si>
    <t>Larsen &amp; Toubro Infotech Ltd.</t>
  </si>
  <si>
    <t>INE214T01019</t>
  </si>
  <si>
    <t>Info Edge (India) Ltd.</t>
  </si>
  <si>
    <t>INE663F01024</t>
  </si>
  <si>
    <t>Colgate Palmolive (India) Ltd.</t>
  </si>
  <si>
    <t>INE259A01022</t>
  </si>
  <si>
    <t>Trent Ltd.</t>
  </si>
  <si>
    <t>INE849A01020</t>
  </si>
  <si>
    <t>Abbott India Ltd.</t>
  </si>
  <si>
    <t>INE358A01014</t>
  </si>
  <si>
    <t>Pfizer Ltd.</t>
  </si>
  <si>
    <t>INE182A01018</t>
  </si>
  <si>
    <t>TVS Motor Company Ltd.</t>
  </si>
  <si>
    <t>INE494B01023</t>
  </si>
  <si>
    <t>Syngene International Ltd.</t>
  </si>
  <si>
    <t>INE398R01022</t>
  </si>
  <si>
    <t>Cadila Healthcare Ltd.</t>
  </si>
  <si>
    <t>INE010B01027</t>
  </si>
  <si>
    <t>Oberoi Realty Ltd.</t>
  </si>
  <si>
    <t>INE093I01010</t>
  </si>
  <si>
    <t>Dabur India Ltd.</t>
  </si>
  <si>
    <t>INE016A01026</t>
  </si>
  <si>
    <t>Biocon Ltd.</t>
  </si>
  <si>
    <t>INE376G01013</t>
  </si>
  <si>
    <t>Tata Consumer Products Ltd.</t>
  </si>
  <si>
    <t>INE192A01025</t>
  </si>
  <si>
    <t>Bosch Ltd.</t>
  </si>
  <si>
    <t>INE323A01026</t>
  </si>
  <si>
    <t>Manappuram Finance Ltd.</t>
  </si>
  <si>
    <t>INE522D01027</t>
  </si>
  <si>
    <t>Torrent Pharmaceuticals Ltd.</t>
  </si>
  <si>
    <t>INE685A01028</t>
  </si>
  <si>
    <t>City Union Bank Ltd.</t>
  </si>
  <si>
    <t>INE491A01021</t>
  </si>
  <si>
    <t>SBI Cards &amp; Payment Services Ltd.</t>
  </si>
  <si>
    <t>INE018E01016</t>
  </si>
  <si>
    <t>Bharat Electronics Ltd.</t>
  </si>
  <si>
    <t>INE263A01024</t>
  </si>
  <si>
    <t>Alembic Pharmaceuticals Ltd.</t>
  </si>
  <si>
    <t>INE901L01018</t>
  </si>
  <si>
    <t>Asian Paints Ltd.</t>
  </si>
  <si>
    <t>INE021A01026</t>
  </si>
  <si>
    <t>Canara Bank</t>
  </si>
  <si>
    <t>INE476A01014</t>
  </si>
  <si>
    <t>Torrent Power Ltd.</t>
  </si>
  <si>
    <t>INE813H01021</t>
  </si>
  <si>
    <t>Glenmark Pharmaceuticals Ltd.</t>
  </si>
  <si>
    <t>INE935A01035</t>
  </si>
  <si>
    <t>Navin Fluorine International Ltd.</t>
  </si>
  <si>
    <t>INE048G01026</t>
  </si>
  <si>
    <t>Godrej Consumer Products Ltd.</t>
  </si>
  <si>
    <t>INE102D01028</t>
  </si>
  <si>
    <t>Lupin Ltd.</t>
  </si>
  <si>
    <t>INE326A01037</t>
  </si>
  <si>
    <t>Max Financial Services Ltd.</t>
  </si>
  <si>
    <t>INE180A01020</t>
  </si>
  <si>
    <t>Persistent Systems Ltd.</t>
  </si>
  <si>
    <t>INE262H01013</t>
  </si>
  <si>
    <t>Birlasoft Ltd.</t>
  </si>
  <si>
    <t>INE836A01035</t>
  </si>
  <si>
    <t>Chambal Fertilizers &amp; Chemicals Ltd.</t>
  </si>
  <si>
    <t>INE085A01013</t>
  </si>
  <si>
    <t>HDFC Bank Ltd.</t>
  </si>
  <si>
    <t>INE040A01034</t>
  </si>
  <si>
    <t>Crompton Greaves Cons Electrical Ltd.</t>
  </si>
  <si>
    <t>INE299U01018</t>
  </si>
  <si>
    <t>Gujarat Gas Ltd.</t>
  </si>
  <si>
    <t>INE844O01030</t>
  </si>
  <si>
    <t>Ambuja Cements Ltd.</t>
  </si>
  <si>
    <t>INE079A01024</t>
  </si>
  <si>
    <t>Indian Oil Corporation Ltd.</t>
  </si>
  <si>
    <t>INE242A01010</t>
  </si>
  <si>
    <t>Mahindra &amp; Mahindra Ltd.</t>
  </si>
  <si>
    <t>INE101A01026</t>
  </si>
  <si>
    <t>Pidilite Industries Ltd.</t>
  </si>
  <si>
    <t>INE318A01026</t>
  </si>
  <si>
    <t>Eicher Motors Ltd.</t>
  </si>
  <si>
    <t>INE066A01021</t>
  </si>
  <si>
    <t>United Breweries Ltd.</t>
  </si>
  <si>
    <t>INE686F01025</t>
  </si>
  <si>
    <t>Cipla Ltd.</t>
  </si>
  <si>
    <t>INE059A01026</t>
  </si>
  <si>
    <t>Divi's Laboratories Ltd.</t>
  </si>
  <si>
    <t>INE361B01024</t>
  </si>
  <si>
    <t>Power Grid Corporation of India Ltd.</t>
  </si>
  <si>
    <t>INE752E01010</t>
  </si>
  <si>
    <t>JK Cement Ltd.</t>
  </si>
  <si>
    <t>INE823G01014</t>
  </si>
  <si>
    <t>Page Industries Ltd.</t>
  </si>
  <si>
    <t>INE761H01022</t>
  </si>
  <si>
    <t>TEXTILE PRODUCTS</t>
  </si>
  <si>
    <t>(b) Unlisted</t>
  </si>
  <si>
    <t>Derivatives</t>
  </si>
  <si>
    <t>(a) Index/Stock Future</t>
  </si>
  <si>
    <t>Page Industries Ltd.25/11/2021</t>
  </si>
  <si>
    <t>JK Cement Ltd.25/11/2021</t>
  </si>
  <si>
    <t>Power Grid Corporation of India Ltd.25/11/2021</t>
  </si>
  <si>
    <t>Divi's Laboratories Ltd.25/11/2021</t>
  </si>
  <si>
    <t>Cipla Ltd.25/11/2021</t>
  </si>
  <si>
    <t>United Breweries Ltd.25/11/2021</t>
  </si>
  <si>
    <t>Eicher Motors Ltd.25/11/2021</t>
  </si>
  <si>
    <t>Pidilite Industries Ltd.25/11/2021</t>
  </si>
  <si>
    <t>Indian Oil Corporation Ltd.25/11/2021</t>
  </si>
  <si>
    <t>Mahindra &amp; Mahindra Ltd.25/11/2021</t>
  </si>
  <si>
    <t>Ambuja Cements Ltd.25/11/2021</t>
  </si>
  <si>
    <t>Gujarat Gas Ltd.25/11/2021</t>
  </si>
  <si>
    <t>Crompton Greaves Cons Electrical Ltd.25/11/2021</t>
  </si>
  <si>
    <t>HDFC Bank Ltd.25/11/2021</t>
  </si>
  <si>
    <t>Chambal Fertilizers &amp; Chemicals Ltd.25/11/2021</t>
  </si>
  <si>
    <t>Birlasoft Ltd.25/11/2021</t>
  </si>
  <si>
    <t>Persistent Systems Ltd.25/11/2021</t>
  </si>
  <si>
    <t>Max Financial Services Ltd.25/11/2021</t>
  </si>
  <si>
    <t>Lupin Ltd.25/11/2021</t>
  </si>
  <si>
    <t>Godrej Consumer Products Ltd.25/11/2021</t>
  </si>
  <si>
    <t>Navin Fluorine International Ltd.25/11/2021</t>
  </si>
  <si>
    <t>Glenmark Pharmaceuticals Ltd.25/11/2021</t>
  </si>
  <si>
    <t>Torrent Power Ltd.25/11/2021</t>
  </si>
  <si>
    <t>Canara Bank25/11/2021</t>
  </si>
  <si>
    <t>Asian Paints Ltd.25/11/2021</t>
  </si>
  <si>
    <t>Alembic Pharmaceuticals Ltd.25/11/2021</t>
  </si>
  <si>
    <t>Bharat Electronics Ltd.25/11/2021</t>
  </si>
  <si>
    <t>SBI Cards &amp; Payment Services Ltd.25/11/2021</t>
  </si>
  <si>
    <t>City Union Bank Ltd.25/11/2021</t>
  </si>
  <si>
    <t>Torrent Pharmaceuticals Ltd.25/11/2021</t>
  </si>
  <si>
    <t>Manappuram Finance Ltd.25/11/2021</t>
  </si>
  <si>
    <t>Bosch Ltd.25/11/2021</t>
  </si>
  <si>
    <t>Tata Consumer Products Ltd.25/11/2021</t>
  </si>
  <si>
    <t>Biocon Ltd.25/11/2021</t>
  </si>
  <si>
    <t>Dabur India Ltd.25/11/2021</t>
  </si>
  <si>
    <t>Oberoi Realty Ltd.25/11/2021</t>
  </si>
  <si>
    <t>Cadila Healthcare Ltd.25/11/2021</t>
  </si>
  <si>
    <t>Syngene International Ltd.25/11/2021</t>
  </si>
  <si>
    <t>TVS Motor Company Ltd.25/11/2021</t>
  </si>
  <si>
    <t>Pfizer Ltd.25/11/2021</t>
  </si>
  <si>
    <t>Abbott India Ltd.25/11/2021</t>
  </si>
  <si>
    <t>Colgate Palmolive (India) Ltd.25/11/2021</t>
  </si>
  <si>
    <t>Trent Ltd.25/11/2021</t>
  </si>
  <si>
    <t>Info Edge (India) Ltd.25/11/2021</t>
  </si>
  <si>
    <t>Larsen &amp; Toubro Infotech Ltd.25/11/2021</t>
  </si>
  <si>
    <t>LIC Housing Finance Ltd.25/11/2021</t>
  </si>
  <si>
    <t>Coal India Ltd.25/11/2021</t>
  </si>
  <si>
    <t>Coromandel International Ltd.25/11/2021</t>
  </si>
  <si>
    <t>Hindustan Petroleum Corporation Ltd.25/11/2021</t>
  </si>
  <si>
    <t>Granules India Ltd.25/11/2021</t>
  </si>
  <si>
    <t>Dalmia Bharat Ltd.25/11/2021</t>
  </si>
  <si>
    <t>Aditya Birla Fashion and Retail Ltd.25/11/2021</t>
  </si>
  <si>
    <t>Havells India Ltd.25/11/2021</t>
  </si>
  <si>
    <t>Cummins India Ltd.25/11/2021</t>
  </si>
  <si>
    <t>Hindustan Aeronautics Ltd.25/11/2021</t>
  </si>
  <si>
    <t>Balkrishna Industries Ltd.25/11/2021</t>
  </si>
  <si>
    <t>Power Finance Corporation Ltd.25/11/2021</t>
  </si>
  <si>
    <t>Bajaj Finserv Ltd.25/11/2021</t>
  </si>
  <si>
    <t>Bata India Ltd.25/11/2021</t>
  </si>
  <si>
    <t>Ashok Leyland Ltd.25/11/2021</t>
  </si>
  <si>
    <t>Indiamart Intermesh Ltd.25/11/2021</t>
  </si>
  <si>
    <t>MRF Ltd.25/11/2021</t>
  </si>
  <si>
    <t>Mahanagar Gas Ltd.25/11/2021</t>
  </si>
  <si>
    <t>Coforge Ltd.25/11/2021</t>
  </si>
  <si>
    <t>ICICI Prudential Life Insurance Co Ltd.25/11/2021</t>
  </si>
  <si>
    <t>Astral Ltd.25/11/2021</t>
  </si>
  <si>
    <t>Polycab India Ltd.25/11/2021</t>
  </si>
  <si>
    <t>Dixon Technologies (India) Ltd.25/11/2021</t>
  </si>
  <si>
    <t>Apollo Hospitals Enterprise Ltd.25/11/2021</t>
  </si>
  <si>
    <t>Larsen &amp; Toubro Ltd.25/11/2021</t>
  </si>
  <si>
    <t>Dr. Reddy's Laboratories Ltd.25/11/2021</t>
  </si>
  <si>
    <t>P I INDUSTRIES LIMITED25/11/2021</t>
  </si>
  <si>
    <t>Strides Pharma Science Ltd.25/11/2021</t>
  </si>
  <si>
    <t>GAIL (India) Ltd.25/11/2021</t>
  </si>
  <si>
    <t>Siemens Ltd.25/11/2021</t>
  </si>
  <si>
    <t>Oil &amp; Natural Gas Corporation Ltd.25/11/2021</t>
  </si>
  <si>
    <t>Muthoot Finance Ltd.25/11/2021</t>
  </si>
  <si>
    <t>Amara Raja Batteries Ltd.25/11/2021</t>
  </si>
  <si>
    <t>The Federal Bank Ltd.25/11/2021</t>
  </si>
  <si>
    <t>The India Cements Ltd.25/11/2021</t>
  </si>
  <si>
    <t>Tata Motors Ltd.25/11/2021</t>
  </si>
  <si>
    <t>InterGlobe Aviation Ltd.25/11/2021</t>
  </si>
  <si>
    <t>ICICI Lombard General Insurance Co. Ltd.25/11/2021</t>
  </si>
  <si>
    <t>Indus Towers Ltd.25/11/2021</t>
  </si>
  <si>
    <t>Indraprastha Gas Ltd.25/11/2021</t>
  </si>
  <si>
    <t>Alkem Laboratories Ltd.25/11/2021</t>
  </si>
  <si>
    <t>Shree Cement Ltd.25/11/2021</t>
  </si>
  <si>
    <t>Bharat Forge Ltd.25/11/2021</t>
  </si>
  <si>
    <t>Oracle Financial Services Software Ltd.25/11/2021</t>
  </si>
  <si>
    <t>Indian Railway Catering &amp;Tou. Corp. Ltd.25/11/2021</t>
  </si>
  <si>
    <t>Apollo Tyres Ltd.25/11/2021</t>
  </si>
  <si>
    <t>L&amp;T Technology Services Ltd.25/11/2021</t>
  </si>
  <si>
    <t>Can Fin Homes Ltd.25/11/2021</t>
  </si>
  <si>
    <t>RBL Bank Ltd.25/11/2021</t>
  </si>
  <si>
    <t>Indian Energy Exchange Ltd.25/11/2021</t>
  </si>
  <si>
    <t>State Bank of India25/11/2021</t>
  </si>
  <si>
    <t>Indiabulls Housing Finance Ltd.25/11/2021</t>
  </si>
  <si>
    <t>Container Corporation Of India Ltd.25/11/2021</t>
  </si>
  <si>
    <t>DLF Ltd.25/11/2021</t>
  </si>
  <si>
    <t>Infosys Ltd.25/11/2021</t>
  </si>
  <si>
    <t>Kotak Mahindra Bank Ltd.25/11/2021</t>
  </si>
  <si>
    <t>Mphasis Ltd.25/11/2021</t>
  </si>
  <si>
    <t>Delta Corp Ltd.25/11/2021</t>
  </si>
  <si>
    <t>Tata Power Company Ltd.25/11/2021</t>
  </si>
  <si>
    <t>Bajaj Finance Ltd.25/11/2021</t>
  </si>
  <si>
    <t>Hero MotoCorp Ltd.25/11/2021</t>
  </si>
  <si>
    <t>Hindalco Industries Ltd.25/11/2021</t>
  </si>
  <si>
    <t>Tech Mahindra Ltd.25/11/2021</t>
  </si>
  <si>
    <t>ICICI Bank Ltd.25/11/2021</t>
  </si>
  <si>
    <t>Wipro Ltd.25/11/2021</t>
  </si>
  <si>
    <t>IDFC First Bank Ltd.25/11/2021</t>
  </si>
  <si>
    <t>GMR Infrastructure Ltd.25/11/2021</t>
  </si>
  <si>
    <t>Axis Bank Ltd.25/11/2021</t>
  </si>
  <si>
    <t>Mahindra &amp; Mahindra Financial Services Ltd25/11/2021</t>
  </si>
  <si>
    <t>UPL Ltd.25/11/2021</t>
  </si>
  <si>
    <t>L&amp;T Finance Holdings Ltd.25/11/2021</t>
  </si>
  <si>
    <t>SBI Life Insurance Company Ltd.25/11/2021</t>
  </si>
  <si>
    <t>Shriram Transport Finance Company Ltd.25/11/2021</t>
  </si>
  <si>
    <t>Aarti Industries Ltd.25/11/2021</t>
  </si>
  <si>
    <t>Sun TV Network Ltd.25/11/2021</t>
  </si>
  <si>
    <t>Nestle India Ltd.25/11/2021</t>
  </si>
  <si>
    <t>NMDC Ltd.25/11/2021</t>
  </si>
  <si>
    <t>SRF Ltd.25/11/2021</t>
  </si>
  <si>
    <t>Grasim Industries Ltd.25/11/2021</t>
  </si>
  <si>
    <t>Piramal Enterprises Ltd.25/11/2021</t>
  </si>
  <si>
    <t>Exide Industries Ltd.25/11/2021</t>
  </si>
  <si>
    <t>Jubilant Foodworks Ltd.25/11/2021</t>
  </si>
  <si>
    <t>Tata Chemicals Ltd.25/11/2021</t>
  </si>
  <si>
    <t>PVR Ltd.25/11/2021</t>
  </si>
  <si>
    <t>Jindal Steel &amp; Power Ltd.25/11/2021</t>
  </si>
  <si>
    <t>HDFC Life Insurance Company Ltd.25/11/2021</t>
  </si>
  <si>
    <t>Multi Commodity Exchange Of India Ltd.25/11/2021</t>
  </si>
  <si>
    <t>Sun Pharmaceutical Industries Ltd.25/11/2021</t>
  </si>
  <si>
    <t>Bharat Heavy Electricals Ltd.25/11/2021</t>
  </si>
  <si>
    <t>Motherson Sumi Systems Ltd.25/11/2021</t>
  </si>
  <si>
    <t>Aurobindo Pharma Ltd.25/11/2021</t>
  </si>
  <si>
    <t>Ultratech Cement Ltd.25/11/2021</t>
  </si>
  <si>
    <t>The Ramco Cements Ltd.25/11/2021</t>
  </si>
  <si>
    <t>National Aluminium Company Ltd.25/11/2021</t>
  </si>
  <si>
    <t>Cholamandalam Investment &amp; Finance Company Ltd.25/11/2021</t>
  </si>
  <si>
    <t>AU Small Finance Bank Ltd.25/11/2021</t>
  </si>
  <si>
    <t>JSW Steel Ltd.25/11/2021</t>
  </si>
  <si>
    <t>IndusInd Bank Ltd.25/11/2021</t>
  </si>
  <si>
    <t>ITC Ltd.25/11/2021</t>
  </si>
  <si>
    <t>Bharti Airtel Ltd.25/11/2021</t>
  </si>
  <si>
    <t>Deepak Nitrite Ltd.25/11/2021</t>
  </si>
  <si>
    <t>Escorts Ltd.25/11/2021</t>
  </si>
  <si>
    <t>United Spirits Ltd.25/11/2021</t>
  </si>
  <si>
    <t>Vodafone Idea Ltd.25/11/2021</t>
  </si>
  <si>
    <t>Titan Company Ltd.25/11/2021</t>
  </si>
  <si>
    <t>Tata Consultancy Services Ltd.25/11/2021</t>
  </si>
  <si>
    <t>HDFC Asset Management Company Ltd.25/11/2021</t>
  </si>
  <si>
    <t>Hindustan Unilever Ltd.25/11/2021</t>
  </si>
  <si>
    <t>Punjab National Bank25/11/2021</t>
  </si>
  <si>
    <t>HCL Technologies Ltd.25/11/2021</t>
  </si>
  <si>
    <t>Bank of Baroda25/11/2021</t>
  </si>
  <si>
    <t>Zee Entertainment Enterprises Ltd.25/11/2021</t>
  </si>
  <si>
    <t>Vedanta Ltd.25/11/2021</t>
  </si>
  <si>
    <t>Tata Steel Ltd.25/11/2021</t>
  </si>
  <si>
    <t>Steel Authority of India Ltd.25/11/2021</t>
  </si>
  <si>
    <t>Adani Enterprises Ltd.25/11/2021</t>
  </si>
  <si>
    <t>MindTree Ltd.25/11/2021</t>
  </si>
  <si>
    <t>Reliance Industries Ltd.25/11/2021</t>
  </si>
  <si>
    <t>Adani Ports &amp; Special Economic Zone Ltd.25/11/2021</t>
  </si>
  <si>
    <t>7% HDFC LTD NCD RED 19-05-2022**</t>
  </si>
  <si>
    <t>INE001A07SM4</t>
  </si>
  <si>
    <t>8.15% GOVT OF INDIA RED 11-06-2022</t>
  </si>
  <si>
    <t>IN0020120013</t>
  </si>
  <si>
    <t>8.35% GOVT OF INDIA RED 14-05-2022</t>
  </si>
  <si>
    <t>IN0020020072</t>
  </si>
  <si>
    <t>5.09% GOVT OF INDIA RED  13-04-2022</t>
  </si>
  <si>
    <t>IN0020200021</t>
  </si>
  <si>
    <t>8.08% GOVT OF INDIA RED 02-08-2022</t>
  </si>
  <si>
    <t>IN0020070028</t>
  </si>
  <si>
    <t>8.20% GOVT OF INDIA RED 15-02-2022</t>
  </si>
  <si>
    <t>IN0020060037</t>
  </si>
  <si>
    <t>8.79% GOVT OF INDIA RED 08-11-2021</t>
  </si>
  <si>
    <t>IN0020110030</t>
  </si>
  <si>
    <t>3.96% GOVT OF INDIA RED 09-11-2022</t>
  </si>
  <si>
    <t>IN0020200260</t>
  </si>
  <si>
    <t>Treasury bills</t>
  </si>
  <si>
    <t>364 DAYS TBILL RED 24-03-2022</t>
  </si>
  <si>
    <t>IN002020Z519</t>
  </si>
  <si>
    <t>364 DAYS TBILL RED 10-02-2022</t>
  </si>
  <si>
    <t>IN002020Z451</t>
  </si>
  <si>
    <t>364 DAYS TBILL RED 25-11-2021</t>
  </si>
  <si>
    <t>IN002020Z337</t>
  </si>
  <si>
    <t>182 DAYS TBILL RED 02-12-2021</t>
  </si>
  <si>
    <t>IN002021Y098</t>
  </si>
  <si>
    <t>364 DAYS TBILL RED 06-01-2022</t>
  </si>
  <si>
    <t>IN002020Z402</t>
  </si>
  <si>
    <t>364 DAYS TBILL RED 13-01-2022</t>
  </si>
  <si>
    <t>IN002020Z410</t>
  </si>
  <si>
    <t>364 DAYS TBILL RED 03-02-2022</t>
  </si>
  <si>
    <t>IN002020Z444</t>
  </si>
  <si>
    <t>364 DAYS TBILL RED 11-03-2022</t>
  </si>
  <si>
    <t>IN002020Z493</t>
  </si>
  <si>
    <t>364 DAYS TBILL RED 17-03-2022</t>
  </si>
  <si>
    <t>IN002020Z501</t>
  </si>
  <si>
    <t>364 DAYS TBILL RED 30-03-2022</t>
  </si>
  <si>
    <t>IN002020Z527</t>
  </si>
  <si>
    <t>91 DAYS TBILL RED 16-12-2021</t>
  </si>
  <si>
    <t>IN002021X272</t>
  </si>
  <si>
    <t>182 DAYS TBILL RED 18-11-2021</t>
  </si>
  <si>
    <t>IN002021Y072</t>
  </si>
  <si>
    <t>182 DAYS TBILL RED 25-11-2021</t>
  </si>
  <si>
    <t>IN002021Y080</t>
  </si>
  <si>
    <t>364 DAYS TBILL RED 30-12-2021</t>
  </si>
  <si>
    <t>IN002020Z394</t>
  </si>
  <si>
    <t>INDUMMY29101</t>
  </si>
  <si>
    <t>INE891K14KX7</t>
  </si>
  <si>
    <t>Net Receivables/(Payables) include Net Current Assets as well as the Mark to Market on derivative trades.</t>
  </si>
  <si>
    <t>Housing Development Finance Corporation Ltd.</t>
  </si>
  <si>
    <t>INE001A01036</t>
  </si>
  <si>
    <t>NTPC Ltd.</t>
  </si>
  <si>
    <t>INE733E01010</t>
  </si>
  <si>
    <t>Maruti Suzuki India Ltd.</t>
  </si>
  <si>
    <t>INE585B01010</t>
  </si>
  <si>
    <t>Equitas Holdings Ltd.</t>
  </si>
  <si>
    <t>INE988K01017</t>
  </si>
  <si>
    <t>Bharat Petroleum Corporation Ltd.</t>
  </si>
  <si>
    <t>INE029A01011</t>
  </si>
  <si>
    <t>Marico Ltd.</t>
  </si>
  <si>
    <t>INE196A01026</t>
  </si>
  <si>
    <t>Supreme Industries Ltd.</t>
  </si>
  <si>
    <t>INE195A01028</t>
  </si>
  <si>
    <t>Tata Elxsi Ltd.</t>
  </si>
  <si>
    <t>INE670A01012</t>
  </si>
  <si>
    <t>Zomato Ltd.</t>
  </si>
  <si>
    <t>INE758T01015</t>
  </si>
  <si>
    <t>REC Ltd.</t>
  </si>
  <si>
    <t>INE020B01018</t>
  </si>
  <si>
    <t>BROOKFIELD INDIA REAL ESTATE TRUST</t>
  </si>
  <si>
    <t>INE0FDU25010</t>
  </si>
  <si>
    <t>Aptus Value Housing Finance India Ltd.</t>
  </si>
  <si>
    <t>INE852O01025</t>
  </si>
  <si>
    <t>Tube Investments Of India Ltd.</t>
  </si>
  <si>
    <t>INE974X01010</t>
  </si>
  <si>
    <t>ICICI Securities Ltd.</t>
  </si>
  <si>
    <t>INE763G01038</t>
  </si>
  <si>
    <t>Brigade Enterprises Ltd.</t>
  </si>
  <si>
    <t>INE791I01019</t>
  </si>
  <si>
    <t>Whirlpool of India Ltd.</t>
  </si>
  <si>
    <t>INE716A01013</t>
  </si>
  <si>
    <t>V-Mart Retail Ltd.</t>
  </si>
  <si>
    <t>INE665J01013</t>
  </si>
  <si>
    <t>Timken India Ltd.</t>
  </si>
  <si>
    <t>INE325A01013</t>
  </si>
  <si>
    <t>KNR Constructions Ltd.</t>
  </si>
  <si>
    <t>INE634I01029</t>
  </si>
  <si>
    <t>Minda Industries Ltd.</t>
  </si>
  <si>
    <t>INE405E01023</t>
  </si>
  <si>
    <t>Alkyl Amines Chemicals Ltd.</t>
  </si>
  <si>
    <t>INE150B01039</t>
  </si>
  <si>
    <t>Computer Age Management Services Ltd.</t>
  </si>
  <si>
    <t>INE596I01012</t>
  </si>
  <si>
    <t>Amber Enterprises India Ltd.</t>
  </si>
  <si>
    <t>INE371P01015</t>
  </si>
  <si>
    <t>Orient Electric Ltd.</t>
  </si>
  <si>
    <t>INE142Z01019</t>
  </si>
  <si>
    <t>Ratnamani Metals &amp; Tubes Ltd.</t>
  </si>
  <si>
    <t>INE703B01027</t>
  </si>
  <si>
    <t>Berger Paints (I) Ltd.</t>
  </si>
  <si>
    <t>INE463A01038</t>
  </si>
  <si>
    <t>HDFC LTD WARRANTS</t>
  </si>
  <si>
    <t>INE001A13049</t>
  </si>
  <si>
    <t>Vijaya Diagnostic Centre Ltd.</t>
  </si>
  <si>
    <t>INE043W01024</t>
  </si>
  <si>
    <t>Dr. Lal Path Labs Ltd.</t>
  </si>
  <si>
    <t>INE600L01024</t>
  </si>
  <si>
    <t>IN9397D01014</t>
  </si>
  <si>
    <t>Nifty Bank 25/11/2021</t>
  </si>
  <si>
    <t>INDEX FUTURES</t>
  </si>
  <si>
    <t>Dr. Lal Path Labs Ltd.25/11/2021</t>
  </si>
  <si>
    <t>Whirlpool of India Ltd.25/11/2021</t>
  </si>
  <si>
    <t>(B)Index / Stock Option</t>
  </si>
  <si>
    <t>PUT NIFTY 25/11/2021 18500</t>
  </si>
  <si>
    <t>INDEX OPTIONS</t>
  </si>
  <si>
    <t>PUT NIFTY 25/11/2021 19000</t>
  </si>
  <si>
    <t>5.14% NABARD NCD RED 31-01-2024**</t>
  </si>
  <si>
    <t>INE261F08CK9</t>
  </si>
  <si>
    <t>8.58% HDFC LTD NCD RED 18-03-2022**</t>
  </si>
  <si>
    <t>INE001A07RS3</t>
  </si>
  <si>
    <t>5.32% NATIONAL HOUSING BANK RED 01-09-23**</t>
  </si>
  <si>
    <t>INE557F08FK3</t>
  </si>
  <si>
    <t>8.2% IND GR TRU SR V CAT III&amp;IV 06-05-31**</t>
  </si>
  <si>
    <t>INE219X07264</t>
  </si>
  <si>
    <t>7.40% IND GR TRU SR K 26-12-25 C 270925**</t>
  </si>
  <si>
    <t>INE219X07132</t>
  </si>
  <si>
    <t>5.5% BRITANNIA INDUST NCD RED 03-06-2024**</t>
  </si>
  <si>
    <t>INE216A08027</t>
  </si>
  <si>
    <t>5.22% GOVT OF INDIA RED 15-06-2025</t>
  </si>
  <si>
    <t>IN0020200112</t>
  </si>
  <si>
    <t>7.37% GOVT OF INDIA RED 16-04-2023</t>
  </si>
  <si>
    <t>IN0020180025</t>
  </si>
  <si>
    <t>HDFC BANK CD RED 21-03-2022#**</t>
  </si>
  <si>
    <t>INE040A16CK1</t>
  </si>
  <si>
    <t>INE261F14IE7</t>
  </si>
  <si>
    <t>INE001A14XS7</t>
  </si>
  <si>
    <t>EDEL NIFTY PSU BND PL SDL INDEX FD 2027</t>
  </si>
  <si>
    <t>INF754K01MT7</t>
  </si>
  <si>
    <t>EDELWEISS- NIFTY 50-INDEX FUND</t>
  </si>
  <si>
    <t>INF754K01NB3</t>
  </si>
  <si>
    <t>Avenue Supermarts Ltd.</t>
  </si>
  <si>
    <t>INE192R01011</t>
  </si>
  <si>
    <t>Voltas Ltd.</t>
  </si>
  <si>
    <t>INE226A01021</t>
  </si>
  <si>
    <t>Sundaram Finance Ltd.</t>
  </si>
  <si>
    <t>INE660A01013</t>
  </si>
  <si>
    <t>Laurus Labs Ltd.</t>
  </si>
  <si>
    <t>INE947Q01028</t>
  </si>
  <si>
    <t>Indian Bank</t>
  </si>
  <si>
    <t>INE562A01011</t>
  </si>
  <si>
    <t>Sumitomo Chemical India Ltd.</t>
  </si>
  <si>
    <t>INE258G01013</t>
  </si>
  <si>
    <t>NIFTY 25/11/2021</t>
  </si>
  <si>
    <t>Max Healthcare Institute Ltd.</t>
  </si>
  <si>
    <t>INE027H01010</t>
  </si>
  <si>
    <t>The Phoenix Mills Ltd.</t>
  </si>
  <si>
    <t>INE211B01039</t>
  </si>
  <si>
    <t>Emami Ltd.</t>
  </si>
  <si>
    <t>INE548C01032</t>
  </si>
  <si>
    <t>Century Plyboards (India) Ltd.</t>
  </si>
  <si>
    <t>INE348B01021</t>
  </si>
  <si>
    <t>CSB Bank Ltd.</t>
  </si>
  <si>
    <t>INE679A01013</t>
  </si>
  <si>
    <t>Mahindra Logistics Ltd.</t>
  </si>
  <si>
    <t>INE766P01016</t>
  </si>
  <si>
    <t>GMM Pfaudler Ltd.</t>
  </si>
  <si>
    <t>INE541A01023</t>
  </si>
  <si>
    <t>Praj Industries Ltd.</t>
  </si>
  <si>
    <t>INE074A01025</t>
  </si>
  <si>
    <t>Godrej Properties Ltd.</t>
  </si>
  <si>
    <t>INE484J01027</t>
  </si>
  <si>
    <t>Honeywell Automation India Ltd.</t>
  </si>
  <si>
    <t>INE671A01010</t>
  </si>
  <si>
    <t>Action Construction Equipment Ltd.</t>
  </si>
  <si>
    <t>INE731H01025</t>
  </si>
  <si>
    <t>Gateway Distriparks Ltd.</t>
  </si>
  <si>
    <t>INE852F01015</t>
  </si>
  <si>
    <t>Greenpanel Industries Ltd.</t>
  </si>
  <si>
    <t>INE08ZM01014</t>
  </si>
  <si>
    <t>Ashoka Buildcon Ltd.</t>
  </si>
  <si>
    <t>INE442H01029</t>
  </si>
  <si>
    <t>Aarti Drugs Ltd.</t>
  </si>
  <si>
    <t>INE767A01016</t>
  </si>
  <si>
    <t>Creditaccess Grameen Ltd.</t>
  </si>
  <si>
    <t>INE741K01010</t>
  </si>
  <si>
    <t>JK Lakshmi Cement Ltd.</t>
  </si>
  <si>
    <t>INE786A01032</t>
  </si>
  <si>
    <t>NCC Ltd.</t>
  </si>
  <si>
    <t>INE868B01028</t>
  </si>
  <si>
    <t>Zydus Wellness Ltd.</t>
  </si>
  <si>
    <t>INE768C01010</t>
  </si>
  <si>
    <t>Atul Ltd.</t>
  </si>
  <si>
    <t>INE100A01010</t>
  </si>
  <si>
    <t>Kansai Nerolac Paints Ltd.</t>
  </si>
  <si>
    <t>INE531A01024</t>
  </si>
  <si>
    <t>AIA Engineering Ltd.</t>
  </si>
  <si>
    <t>INE212H01026</t>
  </si>
  <si>
    <t>JB Chemicals &amp; Pharmaceuticals Ltd.</t>
  </si>
  <si>
    <t>INE572A01028</t>
  </si>
  <si>
    <t>KEI Industries Ltd.</t>
  </si>
  <si>
    <t>INE878B01027</t>
  </si>
  <si>
    <t>Mastek Ltd.</t>
  </si>
  <si>
    <t>INE759A01021</t>
  </si>
  <si>
    <t>Grindwell Norton Ltd.</t>
  </si>
  <si>
    <t>INE536A01023</t>
  </si>
  <si>
    <t>K.P.R. Mill Ltd.</t>
  </si>
  <si>
    <t>INE930H01031</t>
  </si>
  <si>
    <t>Teamlease Services Ltd.</t>
  </si>
  <si>
    <t>INE985S01024</t>
  </si>
  <si>
    <t>COMMERCIAL SERVICES</t>
  </si>
  <si>
    <t>TCI Express Ltd.</t>
  </si>
  <si>
    <t>INE586V01016</t>
  </si>
  <si>
    <t>KEC International Ltd.</t>
  </si>
  <si>
    <t>INE389H01022</t>
  </si>
  <si>
    <t>Mold-Tek Packaging Ltd.</t>
  </si>
  <si>
    <t>INE893J01029</t>
  </si>
  <si>
    <t>PNC Infratech Ltd.</t>
  </si>
  <si>
    <t>INE195J01029</t>
  </si>
  <si>
    <t>APL Apollo Tubes Ltd.</t>
  </si>
  <si>
    <t>INE702C01027</t>
  </si>
  <si>
    <t>Garware Technical Fibres Ltd.</t>
  </si>
  <si>
    <t>INE276A01018</t>
  </si>
  <si>
    <t>TEXTILES - SYNTHETIC</t>
  </si>
  <si>
    <t>Kajaria Ceramics Ltd.</t>
  </si>
  <si>
    <t>INE217B01036</t>
  </si>
  <si>
    <t>Westlife Development Ltd.</t>
  </si>
  <si>
    <t>INE274F01020</t>
  </si>
  <si>
    <t>Jamna Auto Industries Ltd.</t>
  </si>
  <si>
    <t>INE039C01032</t>
  </si>
  <si>
    <t>Genus Power Infrastructures Ltd.</t>
  </si>
  <si>
    <t>INE955D01029</t>
  </si>
  <si>
    <t>Fine Organic Industries Ltd.</t>
  </si>
  <si>
    <t>INE686Y01026</t>
  </si>
  <si>
    <t>Angel Broking Ltd.</t>
  </si>
  <si>
    <t>INE732I01013</t>
  </si>
  <si>
    <t>Subros Ltd.</t>
  </si>
  <si>
    <t>INE287B01021</t>
  </si>
  <si>
    <t>Voltamp Transformers Ltd.</t>
  </si>
  <si>
    <t>INE540H01012</t>
  </si>
  <si>
    <t>The Great Eastern Shipping Company Ltd.</t>
  </si>
  <si>
    <t>INE017A01032</t>
  </si>
  <si>
    <t>MRS Bectors Food Specialities Ltd.</t>
  </si>
  <si>
    <t>INE495P01012</t>
  </si>
  <si>
    <t>Cholamandalam Financial Holdings Ltd.</t>
  </si>
  <si>
    <t>INE149A01033</t>
  </si>
  <si>
    <t>Agro Tech Foods Ltd.</t>
  </si>
  <si>
    <t>INE209A01019</t>
  </si>
  <si>
    <t>Apar Industries Ltd.</t>
  </si>
  <si>
    <t>INE372A01015</t>
  </si>
  <si>
    <t>Tejas Networks Ltd.</t>
  </si>
  <si>
    <t>INE010J01012</t>
  </si>
  <si>
    <t>TELECOM -  EQUIPMENT &amp; ACCESSORIES</t>
  </si>
  <si>
    <t>Sudarshan Chemical Industries Ltd.</t>
  </si>
  <si>
    <t>INE659A01023</t>
  </si>
  <si>
    <t>RHI Magnesita India Ltd.</t>
  </si>
  <si>
    <t>INE743M01012</t>
  </si>
  <si>
    <t>Suven Pharmaceuticals Ltd.</t>
  </si>
  <si>
    <t>INE03QK01018</t>
  </si>
  <si>
    <t>Vinati Organics Ltd.</t>
  </si>
  <si>
    <t>INE410B01037</t>
  </si>
  <si>
    <t>Ahluwalia Contracts (India) Ltd.</t>
  </si>
  <si>
    <t>INE758C01029</t>
  </si>
  <si>
    <t>MOLD-TEK PACKAGING WARRANT</t>
  </si>
  <si>
    <t>INE893J13016</t>
  </si>
  <si>
    <t>Krsnaa Diagnostics Ltd.</t>
  </si>
  <si>
    <t>INE08LI01020</t>
  </si>
  <si>
    <t>Bajaj Auto Ltd.</t>
  </si>
  <si>
    <t>INE917I01010</t>
  </si>
  <si>
    <t>Endurance Technologies Ltd.</t>
  </si>
  <si>
    <t>INE913H01037</t>
  </si>
  <si>
    <t>Just Dial Ltd.</t>
  </si>
  <si>
    <t>INE599M01018</t>
  </si>
  <si>
    <t>Relaxo Footwears Ltd.</t>
  </si>
  <si>
    <t>INE131B01039</t>
  </si>
  <si>
    <t>BEML Ltd.</t>
  </si>
  <si>
    <t>INE258A01016</t>
  </si>
  <si>
    <t>MINDSPACE BUSINESS PARKS REIT</t>
  </si>
  <si>
    <t>INE0CCU25019</t>
  </si>
  <si>
    <t>RailTel Corporation of India Ltd.</t>
  </si>
  <si>
    <t>INE0DD101019</t>
  </si>
  <si>
    <t>Housing Development Finance Corporation Ltd.25/11/2021</t>
  </si>
  <si>
    <t>CALL DIVI'S LAB LTD 25/11/2021 5700</t>
  </si>
  <si>
    <t>SHARE OPTIONS</t>
  </si>
  <si>
    <t>364 DAYS TBILL RED 03-03-2022</t>
  </si>
  <si>
    <t>IN002020Z485</t>
  </si>
  <si>
    <t>182 DAYS TBILL RED 30-12-2021</t>
  </si>
  <si>
    <t>IN002021Y130</t>
  </si>
  <si>
    <t>EDELWEISS LIQUID FUND - DIRECT PL -GR</t>
  </si>
  <si>
    <t>INF754K01GM4</t>
  </si>
  <si>
    <t>Britannia Industries Ltd.</t>
  </si>
  <si>
    <t>INE216A01030</t>
  </si>
  <si>
    <t>Sona BLW Precision Forgings Ltd.</t>
  </si>
  <si>
    <t>INE073K01018</t>
  </si>
  <si>
    <t>Gland Pharma Ltd.</t>
  </si>
  <si>
    <t>INE068V01023</t>
  </si>
  <si>
    <t>Aavas Financiers Ltd.</t>
  </si>
  <si>
    <t>INE216P01012</t>
  </si>
  <si>
    <t>MTAR Technologies Ltd.</t>
  </si>
  <si>
    <t>INE864I01014</t>
  </si>
  <si>
    <t>G R Infraprojects Ltd.</t>
  </si>
  <si>
    <t>INE201P01022</t>
  </si>
  <si>
    <t>Happiest Minds Technologies Ltd.</t>
  </si>
  <si>
    <t>INE419U01012</t>
  </si>
  <si>
    <t>Nuvoco Vistas Corporation Ltd.</t>
  </si>
  <si>
    <t>INE118D01016</t>
  </si>
  <si>
    <t>Indigo Paints Ltd.</t>
  </si>
  <si>
    <t>INE09VQ01012</t>
  </si>
  <si>
    <t>Clean Science and Technology Ltd.</t>
  </si>
  <si>
    <t>INE227W01023</t>
  </si>
  <si>
    <t>H.G. Infra Engineering Ltd.</t>
  </si>
  <si>
    <t>INE926X01010</t>
  </si>
  <si>
    <t>Affle (India) Ltd.</t>
  </si>
  <si>
    <t>INE00WC01027</t>
  </si>
  <si>
    <t>Rossari Biotech Ltd.</t>
  </si>
  <si>
    <t>INE02A801020</t>
  </si>
  <si>
    <t>Devyani International Ltd.</t>
  </si>
  <si>
    <t>INE872J01023</t>
  </si>
  <si>
    <t>Dodla Dairy Ltd.</t>
  </si>
  <si>
    <t>INE021O01019</t>
  </si>
  <si>
    <t>TCNS Clothing Company Ltd.</t>
  </si>
  <si>
    <t>INE778U01029</t>
  </si>
  <si>
    <t>RITES LTD.</t>
  </si>
  <si>
    <t>INE320J01015</t>
  </si>
  <si>
    <t>ENGINEERING SERVICES</t>
  </si>
  <si>
    <t>Central Depository Services (I) Ltd.</t>
  </si>
  <si>
    <t>INE736A01011</t>
  </si>
  <si>
    <t>Route Mobile Ltd.</t>
  </si>
  <si>
    <t>INE450U01017</t>
  </si>
  <si>
    <t>Aditya Birla Sun Life AMC Ltd.</t>
  </si>
  <si>
    <t>INE404A01024</t>
  </si>
  <si>
    <t>Bandhan Bank Ltd.</t>
  </si>
  <si>
    <t>INE545U01014</t>
  </si>
  <si>
    <t>Metropolis Healthcare Ltd.25/11/2021</t>
  </si>
  <si>
    <t>Bandhan Bank Ltd.25/11/2021</t>
  </si>
  <si>
    <t>Nippon Life India Asset Management Ltd.25/11/2021</t>
  </si>
  <si>
    <t>Solar Industries India Ltd.</t>
  </si>
  <si>
    <t>INE343H01029</t>
  </si>
  <si>
    <t>ACC Ltd.</t>
  </si>
  <si>
    <t>INE012A01025</t>
  </si>
  <si>
    <t>Schaeffler India Ltd.</t>
  </si>
  <si>
    <t>INE513A01014</t>
  </si>
  <si>
    <t>Galaxy Surfactants Ltd.</t>
  </si>
  <si>
    <t>INE600K01018</t>
  </si>
  <si>
    <t>Gillette India Ltd.</t>
  </si>
  <si>
    <t>INE322A01010</t>
  </si>
  <si>
    <t>CRISIL Ltd.</t>
  </si>
  <si>
    <t>INE007A01025</t>
  </si>
  <si>
    <t>Astrazeneca Pharma India Ltd.</t>
  </si>
  <si>
    <t>INE203A01020</t>
  </si>
  <si>
    <t>VST Industries Ltd.</t>
  </si>
  <si>
    <t>INE710A01016</t>
  </si>
  <si>
    <t>Gujarat State Petronet Ltd.</t>
  </si>
  <si>
    <t>INE246F01010</t>
  </si>
  <si>
    <t>IPCA Laboratories Ltd.</t>
  </si>
  <si>
    <t>INE571A01020</t>
  </si>
  <si>
    <t>SHRIRAM CITY UNION FIN ZCB RED 04-04-22**</t>
  </si>
  <si>
    <t>INE722A07851</t>
  </si>
  <si>
    <t>CARE AA</t>
  </si>
  <si>
    <t>ADITYA BIRLA HSG FIN ZCB RED 13-04-2022**</t>
  </si>
  <si>
    <t>INE831R07235</t>
  </si>
  <si>
    <t>2% TATA STEEL LTD. NCD RED 23-04-2022**</t>
  </si>
  <si>
    <t>INE081A08181</t>
  </si>
  <si>
    <t>CARE AA+</t>
  </si>
  <si>
    <t>7.85% INDIAN HOTELS CO NCD RED 15-04-22**</t>
  </si>
  <si>
    <t>INE053A07182</t>
  </si>
  <si>
    <t>9% MUTHOOT FINANCE NCD RED 24-04-2022**</t>
  </si>
  <si>
    <t>INE414G07CD9</t>
  </si>
  <si>
    <t>CRISIL AA+</t>
  </si>
  <si>
    <t>7.85% BHOPAL DHULE TRANS NCD 04-04-2022**</t>
  </si>
  <si>
    <t>INE774N07087</t>
  </si>
  <si>
    <t>SUNDARAM HOME FINANCE ZCB 07-03-22**</t>
  </si>
  <si>
    <t>INE667F07HA9</t>
  </si>
  <si>
    <t>ICRA AA+</t>
  </si>
  <si>
    <t>8.3% RELIANCE INDUS SR J NCD 08-03-2022**</t>
  </si>
  <si>
    <t>INE002A08575</t>
  </si>
  <si>
    <t>9.55% HINDALCO IND NCD RED 25-04-2022**</t>
  </si>
  <si>
    <t>INE038A07258</t>
  </si>
  <si>
    <t>8.18% POWER FIN CORP NCD RED 19-03-2022**</t>
  </si>
  <si>
    <t>INE134E08JW1</t>
  </si>
  <si>
    <t>6.99% REC LTD. NCD RED 31-12-2021**</t>
  </si>
  <si>
    <t>INE020B08CQ5</t>
  </si>
  <si>
    <t>8.4% HUDCO SR C NCD RED 11-04-2022**</t>
  </si>
  <si>
    <t>INE031A08640</t>
  </si>
  <si>
    <t>7.95% SIDBI NCD RED 26-04-2022**</t>
  </si>
  <si>
    <t>INE556F08JK7</t>
  </si>
  <si>
    <t>9.65% SBI CARDS &amp; PAY NCD RED 25-04-2022#**</t>
  </si>
  <si>
    <t>INE018E08060</t>
  </si>
  <si>
    <t>8.5% REC LTD. NCD RED 20-12-2021**</t>
  </si>
  <si>
    <t>INE020B08BR5</t>
  </si>
  <si>
    <t>6.7% INDIAN RAIL FIN NCD RED 24-11-2021**</t>
  </si>
  <si>
    <t>INE053F07942</t>
  </si>
  <si>
    <t>91 DAYS TBILL RED 02-12-2021</t>
  </si>
  <si>
    <t>IN002021X256</t>
  </si>
  <si>
    <t>182 DAYS TBILL RED 12-11-2021</t>
  </si>
  <si>
    <t>IN002021Y064</t>
  </si>
  <si>
    <t>INDUMMY29103</t>
  </si>
  <si>
    <t>INDUMMY29104</t>
  </si>
  <si>
    <t>INE397D14316</t>
  </si>
  <si>
    <t>INE110L14PQ3</t>
  </si>
  <si>
    <t>INE002A14IT4</t>
  </si>
  <si>
    <t>INE233A14SV0</t>
  </si>
  <si>
    <t>INE742F14PS1</t>
  </si>
  <si>
    <t>ICRA A1+</t>
  </si>
  <si>
    <t>INE589A14355</t>
  </si>
  <si>
    <t>INE482A14AM0</t>
  </si>
  <si>
    <t>INE331A14LH6</t>
  </si>
  <si>
    <t>INE110L14PT7</t>
  </si>
  <si>
    <t>INE110L14PV3</t>
  </si>
  <si>
    <t>INE001A14XX7</t>
  </si>
  <si>
    <t>INE463A14KR8</t>
  </si>
  <si>
    <t>Foreign Securities and/or Overseas ETFs</t>
  </si>
  <si>
    <t>International  Mutual Fund Units</t>
  </si>
  <si>
    <t>JPM ASEAN EQUITY-I ACC USD</t>
  </si>
  <si>
    <t>LU0441852299</t>
  </si>
  <si>
    <t>JPM GREATER CHINA-I-I2 USD</t>
  </si>
  <si>
    <t>LU1727356906</t>
  </si>
  <si>
    <t>JOHNSON &amp; JOHNSON</t>
  </si>
  <si>
    <t>US4781601046</t>
  </si>
  <si>
    <t>Pharmaceuticals</t>
  </si>
  <si>
    <t>THERMO FISHER SCIENTIFIC INC</t>
  </si>
  <si>
    <t>US8835561023</t>
  </si>
  <si>
    <t>Life Sciences Tools &amp; Services</t>
  </si>
  <si>
    <t>PFIZER INC</t>
  </si>
  <si>
    <t>US7170811035</t>
  </si>
  <si>
    <t>ABBOTT LABORATORIES</t>
  </si>
  <si>
    <t>US0028241000</t>
  </si>
  <si>
    <t>Health Care Equipment &amp; Supplies</t>
  </si>
  <si>
    <t>MERCK &amp; CO.INC</t>
  </si>
  <si>
    <t>US58933Y1055</t>
  </si>
  <si>
    <t>ABBVIE INC</t>
  </si>
  <si>
    <t>US00287Y1091</t>
  </si>
  <si>
    <t>Biotechnology</t>
  </si>
  <si>
    <t>DANAHER CORP</t>
  </si>
  <si>
    <t>US2358511028</t>
  </si>
  <si>
    <t>NOVARTIS AG</t>
  </si>
  <si>
    <t>US66987V1098</t>
  </si>
  <si>
    <t>MEDTRONIC PLC</t>
  </si>
  <si>
    <t>IE00BTN1Y115</t>
  </si>
  <si>
    <t>FORTIS HEALTHCARE LIMITED</t>
  </si>
  <si>
    <t>INE061F01013</t>
  </si>
  <si>
    <t>BRISTOL-MYERS SQUIBB COMPANY</t>
  </si>
  <si>
    <t>US1101221083</t>
  </si>
  <si>
    <t>AMGEN INC</t>
  </si>
  <si>
    <t>US0311621009</t>
  </si>
  <si>
    <t>MODERNA INC</t>
  </si>
  <si>
    <t>US60770K1079</t>
  </si>
  <si>
    <t>Metropolis Healthcare Ltd.</t>
  </si>
  <si>
    <t>INE112L01020</t>
  </si>
  <si>
    <t>Natco Pharma Ltd.</t>
  </si>
  <si>
    <t>INE987B01026</t>
  </si>
  <si>
    <t>Sanofi India Ltd.</t>
  </si>
  <si>
    <t>INE058A01010</t>
  </si>
  <si>
    <t>STRYKER CORP</t>
  </si>
  <si>
    <t>US8636671013</t>
  </si>
  <si>
    <t>GILEAD SCIENCES INC</t>
  </si>
  <si>
    <t>US3755581036</t>
  </si>
  <si>
    <t>Ajanta Pharma Ltd.</t>
  </si>
  <si>
    <t>INE031B01049</t>
  </si>
  <si>
    <t>BECTON DICKINSON AND CO</t>
  </si>
  <si>
    <t>US0758871091</t>
  </si>
  <si>
    <t>ILLUMINA INC</t>
  </si>
  <si>
    <t>US4523271090</t>
  </si>
  <si>
    <t>Procter &amp; Gamble Health Ltd.</t>
  </si>
  <si>
    <t>INE199A01012</t>
  </si>
  <si>
    <t>Jubilant Pharmova Ltd.</t>
  </si>
  <si>
    <t>INE700A01033</t>
  </si>
  <si>
    <t>IQVIA HOLDINGS INC</t>
  </si>
  <si>
    <t>US46266C1053</t>
  </si>
  <si>
    <t>AGILENT TECHNOLOGIES INC</t>
  </si>
  <si>
    <t>US00846U1016</t>
  </si>
  <si>
    <t>VERTEX PHARMACEUTICALS INC</t>
  </si>
  <si>
    <t>US92532F1003</t>
  </si>
  <si>
    <t>METTLER-TOLEDO INTERNATIONAL</t>
  </si>
  <si>
    <t>US5926881054</t>
  </si>
  <si>
    <t>JPMORGAN F-EUROPE DYNAM-I-A</t>
  </si>
  <si>
    <t>LU0248045857</t>
  </si>
  <si>
    <t>JPMORGAN ASSET MGM - EMG MKT OPPS I USD</t>
  </si>
  <si>
    <t>LU0431993749</t>
  </si>
  <si>
    <t>JPMORGAN F-JPM US VALUE-I AC</t>
  </si>
  <si>
    <t>LU0248060658</t>
  </si>
  <si>
    <t>JPMORGAN FUNDS - US TECH FUND I2 A USD</t>
  </si>
  <si>
    <t>LU1814674104</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</si>
  <si>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</si>
  <si>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</si>
  <si>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</si>
  <si>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</si>
  <si>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</si>
  <si>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</si>
  <si>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</si>
  <si>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</si>
  <si>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</si>
  <si>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</si>
  <si>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</si>
  <si>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</si>
  <si>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</si>
  <si>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</si>
  <si>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</si>
  <si>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</si>
  <si>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</si>
  <si>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</si>
  <si>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</si>
  <si>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</si>
  <si>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</si>
  <si>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October 31, 2021</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</si>
  <si>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</si>
  <si>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</si>
  <si>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</si>
  <si>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</si>
  <si>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</si>
  <si>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</si>
  <si>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</si>
  <si>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</si>
  <si>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</si>
  <si>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</si>
  <si>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</si>
  <si>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</si>
  <si>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</si>
  <si>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</si>
  <si>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</si>
  <si>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</si>
  <si>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</si>
  <si>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</si>
  <si>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</si>
  <si>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</si>
  <si>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 IDCW</t>
  </si>
  <si>
    <t>Direct Plan Fortnightly IDCW</t>
  </si>
  <si>
    <t>Direct Plan weekly IDCW</t>
  </si>
  <si>
    <t>Regular Plan Fortnightly IDCW</t>
  </si>
  <si>
    <t>Regular Plan IDCW</t>
  </si>
  <si>
    <t>Regular Plan Weekly IDCW</t>
  </si>
  <si>
    <t>Direct Plan Daily IDCW Option</t>
  </si>
  <si>
    <t>Regular Annual IDCW Option</t>
  </si>
  <si>
    <t>Regular Daily IDCW Option</t>
  </si>
  <si>
    <t>Direct Daily IDCW</t>
  </si>
  <si>
    <t>Direct Fortnightly IDCW</t>
  </si>
  <si>
    <t>Direct Monthly IDCW</t>
  </si>
  <si>
    <t>Direct Weekly IDCW</t>
  </si>
  <si>
    <t>Regular Daily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</si>
  <si>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</si>
  <si>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</si>
  <si>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</si>
  <si>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</si>
  <si>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</si>
  <si>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</si>
  <si>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</si>
  <si>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</si>
  <si>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</si>
  <si>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</si>
  <si>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</si>
  <si>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Monthly IDCW</t>
  </si>
  <si>
    <t>Regular Plan Monthly IDCW</t>
  </si>
  <si>
    <t>Direct Plan IDCW</t>
  </si>
  <si>
    <t>Regular Plan Annual IDCW</t>
  </si>
  <si>
    <t>Regular Plan Daily IDCW</t>
  </si>
  <si>
    <t>Regular Plan Growth</t>
  </si>
  <si>
    <t>Retail Annual IDCW Option</t>
  </si>
  <si>
    <t>Retail Bonus Option</t>
  </si>
  <si>
    <t>Retail Daily IDCW Option</t>
  </si>
  <si>
    <t>Retail Fortnightly IDCW Option</t>
  </si>
  <si>
    <t>Retail Growth Option</t>
  </si>
  <si>
    <t>Retail IDCW Option</t>
  </si>
  <si>
    <t>Retail Monthly IDCW Option</t>
  </si>
  <si>
    <t>Retail Weekly IDCW Option</t>
  </si>
  <si>
    <t>Unclaimed IDCW less than 3 yrs</t>
  </si>
  <si>
    <t>Unclaimed IDCW more than 3 yrs</t>
  </si>
  <si>
    <t>Unclaimed Redemption less than 3 yrs</t>
  </si>
  <si>
    <t>Unclaimed Redemption more than 3 yrs</t>
  </si>
  <si>
    <t>Direct Plan daily IDCW</t>
  </si>
  <si>
    <t>Retail Plan Daily IDCW</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</si>
  <si>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</si>
  <si>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</si>
  <si>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</si>
  <si>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</si>
  <si>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Fund Id</t>
  </si>
  <si>
    <t>Fund Desc</t>
  </si>
  <si>
    <t>EDELWEISS MUTUAL FUND</t>
  </si>
  <si>
    <t>EDACBF</t>
  </si>
  <si>
    <t>EDBE23</t>
  </si>
  <si>
    <t>EDBE25</t>
  </si>
  <si>
    <t>EDBE30</t>
  </si>
  <si>
    <t>EDBE31</t>
  </si>
  <si>
    <t>EDBPDF</t>
  </si>
  <si>
    <t>EDFF23</t>
  </si>
  <si>
    <t>EDFF25</t>
  </si>
  <si>
    <t>EDFF30</t>
  </si>
  <si>
    <t>EDFF31</t>
  </si>
  <si>
    <t>EDGSEC</t>
  </si>
  <si>
    <t>EDNP27</t>
  </si>
  <si>
    <t>EDNPSF</t>
  </si>
  <si>
    <t>EDONTF</t>
  </si>
  <si>
    <t>EEARBF</t>
  </si>
  <si>
    <t>EEARFD</t>
  </si>
  <si>
    <t>EEDGEF</t>
  </si>
  <si>
    <t>EEECRF</t>
  </si>
  <si>
    <t>EEELSS</t>
  </si>
  <si>
    <t>EEEQTF</t>
  </si>
  <si>
    <t>EEESCF</t>
  </si>
  <si>
    <t>EEESSF</t>
  </si>
  <si>
    <t>EEIF30</t>
  </si>
  <si>
    <t>EEIF50</t>
  </si>
  <si>
    <t>EEMOF1</t>
  </si>
  <si>
    <t>EENFBA</t>
  </si>
  <si>
    <t>EEPRUA</t>
  </si>
  <si>
    <t>EESMCF</t>
  </si>
  <si>
    <t>EFMS55</t>
  </si>
  <si>
    <t>ELLIQF</t>
  </si>
  <si>
    <t>EOASEF</t>
  </si>
  <si>
    <t>EOCHIF</t>
  </si>
  <si>
    <t>EODWHF</t>
  </si>
  <si>
    <t>EOEDOF</t>
  </si>
  <si>
    <t>EOEMOP</t>
  </si>
  <si>
    <t>EOUSEF</t>
  </si>
  <si>
    <t>EOUSTF</t>
  </si>
  <si>
    <t>AXIS FINANCE LTD CP RED 10-12-2021**</t>
  </si>
  <si>
    <t>NABARD CP RED 31-01-2022**</t>
  </si>
  <si>
    <t>RELIANCE IND CP RED 28-02-2022**</t>
  </si>
  <si>
    <t>CHOLAMANDALAM INV &amp; FI CP RED 16-06-2022**</t>
  </si>
  <si>
    <t>LIC HSG FIN CP RED 14-12-2021**</t>
  </si>
  <si>
    <t>KOTAK MAHINDRA INVEST CP 15-11-2021**</t>
  </si>
  <si>
    <t>BAJAJ FINANCE LTD CP 09-11-21 VD 0211**</t>
  </si>
  <si>
    <t>AXIS FINANCE LTD CP RED 31-01-2022**</t>
  </si>
  <si>
    <t>NABARD CP RED 22-11-2021**</t>
  </si>
  <si>
    <t>HDFC LTD. CP RED 22-08-2022**</t>
  </si>
  <si>
    <t>IIFL WEALTH MGMT LTD CP 09-11-21 VD 0111**</t>
  </si>
  <si>
    <t>JM FIN PRODUCTS CP RED 10-11-21 VD 0211**</t>
  </si>
  <si>
    <t>BHARTI AIRTEL LTD. CP RED 01-11-2021**</t>
  </si>
  <si>
    <t>RELIANCE JIO INFO LTD CP RED 10-11-2021**</t>
  </si>
  <si>
    <t>RELIANCE IND CP RED 12-11-2021**</t>
  </si>
  <si>
    <t>GODREJ INDUSTRIES LTD CP RED 15-12-2021**</t>
  </si>
  <si>
    <t>ADANI PORTS &amp; SPA ECO CP RED 30-12-2021**</t>
  </si>
  <si>
    <t>NLC INDIA CP 23-11-21**</t>
  </si>
  <si>
    <t>CEAT LTD CP RED 22-11-2021**</t>
  </si>
  <si>
    <t>THE RAMCO CEMENTS CP RED 26-11-2021**</t>
  </si>
  <si>
    <t>RELIANCE JIO INFO LTD CP RED 06-12-2021**</t>
  </si>
  <si>
    <t>RELIANCE JIO INFO LTD CP RED 13-01-2022**</t>
  </si>
  <si>
    <t>HDFC LTD CP RED 14-01-2022**</t>
  </si>
  <si>
    <t>BERGER PAINTS CP RED 03-11-2021**</t>
  </si>
  <si>
    <t>(c) Listed / Awaiting listing on International Stock Exchanges</t>
  </si>
  <si>
    <t>INE528G01035</t>
  </si>
  <si>
    <t>10 Number of instance of deviation In valuation of securities</t>
  </si>
  <si>
    <t>11 Total value and percentage of illiquid equity shares / securities</t>
  </si>
  <si>
    <t>11 Number of instance of deviation In valuation of securities</t>
  </si>
  <si>
    <t>12 Total value and percentage of illiquid equity shares / securities</t>
  </si>
  <si>
    <t>9 Number of instance of deviation In valuation of securities</t>
  </si>
  <si>
    <t>10 Total value and percentage of illiquid equity shares / securities</t>
  </si>
  <si>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</si>
  <si>
    <t>Yes Bank Ltd.@(forming part of Reconstituted Portfolio)</t>
  </si>
  <si>
    <t>Regular Plan IDCW option</t>
  </si>
  <si>
    <t>Scheme Risk- O - Meter</t>
  </si>
  <si>
    <t>Benchmark of the Scheme</t>
  </si>
  <si>
    <t>Benchmark Risk-o-meter</t>
  </si>
  <si>
    <t>Nifty Money Market Index</t>
  </si>
  <si>
    <t>NIFTY BHARAT Bond Index - April 2023</t>
  </si>
  <si>
    <t>NIFTY BHARAT Bond Index - April 2025</t>
  </si>
  <si>
    <t>NIFTY BHARAT Bond Index - April 2030</t>
  </si>
  <si>
    <t>NIFTY BHARAT Bond Index - April 2031</t>
  </si>
  <si>
    <t>NIFTY Banking and PSU Debt Index</t>
  </si>
  <si>
    <t>CRISIL Dynamic Gilt Index</t>
  </si>
  <si>
    <t>Nifty PSU Bond Plus SDL Apr 2026 50:50 Index</t>
  </si>
  <si>
    <t>CRISIL Overnight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</si>
  <si>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</si>
  <si>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</si>
  <si>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</si>
  <si>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</si>
  <si>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</si>
  <si>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</si>
  <si>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</si>
  <si>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India Recent 100 IPO</t>
  </si>
  <si>
    <t>Nifty 50</t>
  </si>
  <si>
    <t>Nifty Bank</t>
  </si>
  <si>
    <t>Nifty 100 Quality 30</t>
  </si>
  <si>
    <t>CRISIL Hybrid 35+65 - Aggressive Index</t>
  </si>
  <si>
    <t>Nifty Midcap 100 Total Return Index</t>
  </si>
  <si>
    <t>CRISIL Composite Bond Fund Index</t>
  </si>
  <si>
    <t>Nifty Liquid Fund Index</t>
  </si>
  <si>
    <t>MSCI AC ASEAN Index</t>
  </si>
  <si>
    <t>MSCI Golden Dragon Index (Total Return Net)</t>
  </si>
  <si>
    <t>MSCI India Domestic &amp; World Healthcare 45 Index           </t>
  </si>
  <si>
    <t>MSCI Europe Index (Total Return Net)</t>
  </si>
  <si>
    <t>MSCI Emerging Market Index</t>
  </si>
  <si>
    <t>Russell 1000 Equal Weighted Technology Index</t>
  </si>
  <si>
    <t>PORTFOLIO STATEMENT AS ON OCTOBER 31 2021</t>
  </si>
  <si>
    <t>Nifty PSU Bond Plus SDL Apr 2027 50:50 Index</t>
  </si>
  <si>
    <t>Scheme Name</t>
  </si>
  <si>
    <t>Risk- O -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</si>
</sst>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7"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sz val="11"/>
      <color theme="1"/>
      <name val="Calibri"/>
      <family val="2"/>
      <scheme val="minor"/>
    </font>
    <font>
      <u/>
      <sz val="11"/>
      <name val="Calibri"/>
      <family val="2"/>
      <scheme val="minor"/>
    </font>
  </fonts>
  <fills count="3">
    <fill>
      <patternFill patternType="none"/>
    </fill>
    <fill>
      <patternFill patternType="gray125"/>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medium">
        <color indexed="64"/>
      </left>
      <right style="thin">
        <color auto="1"/>
      </right>
      <top/>
      <bottom/>
      <diagonal/>
    </border>
    <border>
      <left style="medium">
        <color indexed="64"/>
      </left>
      <right/>
      <top/>
      <bottom/>
      <diagonal/>
    </border>
  </borders>
  <cellStyleXfs count="3">
    <xf numFmtId="0" fontId="0" fillId="0" borderId="0"/>
    <xf numFmtId="0" fontId="4" fillId="0" borderId="0" applyNumberFormat="0" applyFill="0" applyBorder="0" applyAlignment="0" applyProtection="0"/>
    <xf numFmtId="0" fontId="5" fillId="0" borderId="0"/>
  </cellStyleXfs>
  <cellXfs count="75">
    <xf numFmtId="0" fontId="0" fillId="0" borderId="0" xfId="0"/>
    <xf numFmtId="0" fontId="3" fillId="0" borderId="0" xfId="0" applyFont="1"/>
    <xf numFmtId="10" fontId="0" fillId="0" borderId="0" xfId="0" applyNumberFormat="1"/>
    <xf numFmtId="0" fontId="0" fillId="0" borderId="0" xfId="0" applyAlignment="1">
      <alignment horizontal="right"/>
    </xf>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4" fontId="0" fillId="0" borderId="5" xfId="0" applyNumberFormat="1" applyBorder="1" applyAlignment="1">
      <alignment horizontal="right"/>
    </xf>
    <xf numFmtId="10" fontId="0" fillId="0" borderId="5" xfId="0" applyNumberFormat="1" applyBorder="1" applyAlignment="1">
      <alignment horizontal="right"/>
    </xf>
    <xf numFmtId="0" fontId="3" fillId="0" borderId="6" xfId="0" applyFont="1" applyBorder="1"/>
    <xf numFmtId="164" fontId="3" fillId="0" borderId="6" xfId="0" applyNumberFormat="1" applyFont="1" applyBorder="1"/>
    <xf numFmtId="4" fontId="3" fillId="0" borderId="7" xfId="0" applyNumberFormat="1" applyFont="1" applyBorder="1"/>
    <xf numFmtId="10" fontId="3" fillId="0" borderId="7" xfId="0" applyNumberFormat="1" applyFont="1" applyBorder="1"/>
    <xf numFmtId="4" fontId="3" fillId="0" borderId="6" xfId="0" applyNumberFormat="1" applyFont="1" applyBorder="1"/>
    <xf numFmtId="10" fontId="3" fillId="0" borderId="6" xfId="0" applyNumberFormat="1" applyFont="1" applyBorder="1"/>
    <xf numFmtId="166" fontId="0" fillId="0" borderId="4" xfId="0" applyNumberFormat="1" applyBorder="1"/>
    <xf numFmtId="167" fontId="0" fillId="0" borderId="4" xfId="0" applyNumberFormat="1" applyBorder="1"/>
    <xf numFmtId="0" fontId="3" fillId="0" borderId="7" xfId="0" applyFont="1" applyBorder="1"/>
    <xf numFmtId="164" fontId="3" fillId="0" borderId="7"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4" fontId="0" fillId="0" borderId="6" xfId="0" applyNumberFormat="1" applyBorder="1" applyAlignment="1">
      <alignment horizontal="right"/>
    </xf>
    <xf numFmtId="10" fontId="0" fillId="0" borderId="6" xfId="0" applyNumberFormat="1" applyBorder="1" applyAlignment="1">
      <alignment horizontal="right"/>
    </xf>
    <xf numFmtId="165" fontId="0" fillId="0" borderId="4" xfId="0" applyNumberFormat="1" applyBorder="1"/>
    <xf numFmtId="166" fontId="3" fillId="0" borderId="5" xfId="0" applyNumberFormat="1" applyFont="1" applyBorder="1"/>
    <xf numFmtId="167" fontId="3" fillId="0" borderId="5" xfId="0" applyNumberFormat="1" applyFont="1" applyBorder="1"/>
    <xf numFmtId="166" fontId="3" fillId="0" borderId="6" xfId="0" applyNumberFormat="1" applyFont="1" applyBorder="1"/>
    <xf numFmtId="167" fontId="3" fillId="0" borderId="6"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4" fontId="0" fillId="0" borderId="4" xfId="0" applyNumberFormat="1" applyBorder="1" applyAlignment="1">
      <alignment horizontal="right"/>
    </xf>
    <xf numFmtId="10" fontId="0" fillId="0" borderId="4" xfId="0" applyNumberFormat="1" applyBorder="1" applyAlignment="1">
      <alignment horizontal="right"/>
    </xf>
    <xf numFmtId="4" fontId="0" fillId="0" borderId="7" xfId="0" applyNumberFormat="1" applyBorder="1" applyAlignment="1">
      <alignment horizontal="right"/>
    </xf>
    <xf numFmtId="10" fontId="0" fillId="0" borderId="7" xfId="0" applyNumberFormat="1" applyBorder="1" applyAlignment="1">
      <alignment horizontal="right"/>
    </xf>
    <xf numFmtId="4" fontId="3" fillId="0" borderId="5" xfId="0" applyNumberFormat="1" applyFont="1" applyBorder="1" applyAlignment="1">
      <alignment horizontal="right"/>
    </xf>
    <xf numFmtId="10" fontId="3" fillId="0" borderId="5" xfId="0" applyNumberFormat="1" applyFont="1" applyBorder="1" applyAlignment="1">
      <alignment horizontal="right"/>
    </xf>
    <xf numFmtId="0" fontId="3" fillId="0" borderId="8" xfId="0" applyFont="1" applyBorder="1"/>
    <xf numFmtId="0" fontId="5" fillId="0" borderId="9" xfId="2" applyBorder="1" applyAlignment="1">
      <alignment wrapText="1"/>
    </xf>
    <xf numFmtId="0" fontId="5" fillId="0" borderId="0" xfId="2" applyAlignment="1">
      <alignment horizontal="right"/>
    </xf>
    <xf numFmtId="0" fontId="1" fillId="2" borderId="0" xfId="0" applyFont="1" applyFill="1" applyAlignment="1">
      <alignment horizontal="center" vertical="center" wrapText="1"/>
    </xf>
    <xf numFmtId="0" fontId="3" fillId="0" borderId="9" xfId="0" quotePrefix="1" applyFont="1" applyBorder="1" applyAlignment="1">
      <alignment horizontal="left" vertical="top" wrapText="1"/>
    </xf>
    <xf numFmtId="0" fontId="3" fillId="0" borderId="0" xfId="0" quotePrefix="1" applyFont="1" applyAlignment="1">
      <alignment horizontal="left" vertical="top" wrapText="1"/>
    </xf>
    <xf numFmtId="0" fontId="3" fillId="0" borderId="6" xfId="0" applyFont="1" applyBorder="1" applyAlignment="1">
      <alignment vertical="top"/>
    </xf>
    <xf numFmtId="0" fontId="0" fillId="0" borderId="6" xfId="0" applyBorder="1" applyAlignment="1">
      <alignment vertical="top"/>
    </xf>
    <xf numFmtId="0" fontId="0" fillId="0" borderId="6" xfId="0" applyBorder="1" applyAlignment="1">
      <alignment vertical="top" wrapText="1"/>
    </xf>
    <xf numFmtId="0" fontId="6" fillId="0" borderId="6" xfId="1" applyFont="1" applyBorder="1" applyAlignment="1">
      <alignment vertical="top"/>
    </xf>
    <xf numFmtId="0" fontId="0" fillId="0" borderId="6" xfId="0" applyBorder="1" applyAlignment="1">
      <alignment horizontal="lef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vertical="top"/>
    </xf>
    <xf numFmtId="0" fontId="4" fillId="0" borderId="0" xfId="1" applyAlignment="1">
      <alignment vertical="top"/>
    </xf>
    <xf numFmtId="0" fontId="4" fillId="0" borderId="6" xfId="1" applyBorder="1" applyAlignment="1">
      <alignment vertical="top"/>
    </xf>
    <xf numFmtId="10" fontId="0" fillId="0" borderId="0" xfId="0" applyNumberFormat="1" applyAlignment="1">
      <alignment vertical="top"/>
    </xf>
  </cellXfs>
  <cellStyles count="3">
    <cellStyle name="Hyperlink" xfId="1" builtinId="8"/>
    <cellStyle name="Normal" xfId="0" builtinId="0"/>
    <cellStyle name="Normal 2" xfId="2" xr:uid="{FDADA6CB-F047-48F3-8ED1-7EF365AFFBE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5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5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image" Target="../media/image6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24.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25.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75.png"/><Relationship Id="rId1" Type="http://schemas.openxmlformats.org/officeDocument/2006/relationships/image" Target="../media/image7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77.png"/><Relationship Id="rId1" Type="http://schemas.openxmlformats.org/officeDocument/2006/relationships/image" Target="../media/image7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7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7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1.png"/><Relationship Id="rId1" Type="http://schemas.openxmlformats.org/officeDocument/2006/relationships/image" Target="../media/image8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8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88.png"/><Relationship Id="rId1" Type="http://schemas.openxmlformats.org/officeDocument/2006/relationships/image" Target="../media/image87.png"/></Relationships>
</file>

<file path=xl/drawings/_rels/drawing37.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9.png"/></Relationships>
</file>

<file path=xl/drawings/_rels/drawing38.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90.png"/></Relationships>
</file>

<file path=xl/drawings/_rels/drawing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7.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2</xdr:col>
      <xdr:colOff>57150</xdr:colOff>
      <xdr:row>3</xdr:row>
      <xdr:rowOff>0</xdr:rowOff>
    </xdr:from>
    <xdr:to>
      <xdr:col>2</xdr:col>
      <xdr:colOff>1638300</xdr:colOff>
      <xdr:row>3</xdr:row>
      <xdr:rowOff>714375</xdr:rowOff>
    </xdr:to>
    <xdr:pic>
      <xdr:nvPicPr>
        <xdr:cNvPr id="2" name="Picture 1">
          <a:extLst>
            <a:ext uri="{FF2B5EF4-FFF2-40B4-BE49-F238E27FC236}">
              <a16:creationId xmlns:a16="http://schemas.microsoft.com/office/drawing/2014/main" id="{A9DF9796-F3F0-48CB-95FD-BDCE3FEC5E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9575" y="571500"/>
          <a:ext cx="15811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8</xdr:row>
      <xdr:rowOff>40085</xdr:rowOff>
    </xdr:from>
    <xdr:to>
      <xdr:col>2</xdr:col>
      <xdr:colOff>1685925</xdr:colOff>
      <xdr:row>8</xdr:row>
      <xdr:rowOff>695325</xdr:rowOff>
    </xdr:to>
    <xdr:pic>
      <xdr:nvPicPr>
        <xdr:cNvPr id="3" name="Picture 2">
          <a:extLst>
            <a:ext uri="{FF2B5EF4-FFF2-40B4-BE49-F238E27FC236}">
              <a16:creationId xmlns:a16="http://schemas.microsoft.com/office/drawing/2014/main" id="{798A3DA1-6798-479B-9400-F7C08411BD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7200" y="3326210"/>
          <a:ext cx="1581150" cy="50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9</xdr:row>
      <xdr:rowOff>19050</xdr:rowOff>
    </xdr:from>
    <xdr:to>
      <xdr:col>2</xdr:col>
      <xdr:colOff>1657350</xdr:colOff>
      <xdr:row>9</xdr:row>
      <xdr:rowOff>723901</xdr:rowOff>
    </xdr:to>
    <xdr:pic>
      <xdr:nvPicPr>
        <xdr:cNvPr id="4" name="Picture 3">
          <a:extLst>
            <a:ext uri="{FF2B5EF4-FFF2-40B4-BE49-F238E27FC236}">
              <a16:creationId xmlns:a16="http://schemas.microsoft.com/office/drawing/2014/main" id="{3AAEAAAE-CA0D-4C8B-85E7-F7A0AABBA3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48151" y="3848100"/>
          <a:ext cx="1571624"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10</xdr:row>
      <xdr:rowOff>0</xdr:rowOff>
    </xdr:from>
    <xdr:to>
      <xdr:col>2</xdr:col>
      <xdr:colOff>1666875</xdr:colOff>
      <xdr:row>10</xdr:row>
      <xdr:rowOff>695325</xdr:rowOff>
    </xdr:to>
    <xdr:pic>
      <xdr:nvPicPr>
        <xdr:cNvPr id="5" name="Picture 4">
          <a:extLst>
            <a:ext uri="{FF2B5EF4-FFF2-40B4-BE49-F238E27FC236}">
              <a16:creationId xmlns:a16="http://schemas.microsoft.com/office/drawing/2014/main" id="{7FC10157-4ED2-4077-8F32-1A178A1826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49" y="4371975"/>
          <a:ext cx="1619251"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1714500</xdr:colOff>
      <xdr:row>11</xdr:row>
      <xdr:rowOff>695325</xdr:rowOff>
    </xdr:to>
    <xdr:pic>
      <xdr:nvPicPr>
        <xdr:cNvPr id="30" name="Picture 29">
          <a:extLst>
            <a:ext uri="{FF2B5EF4-FFF2-40B4-BE49-F238E27FC236}">
              <a16:creationId xmlns:a16="http://schemas.microsoft.com/office/drawing/2014/main" id="{642E035A-BF44-40B7-8204-FC3744D123B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4914900"/>
          <a:ext cx="17145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2</xdr:col>
      <xdr:colOff>1714500</xdr:colOff>
      <xdr:row>13</xdr:row>
      <xdr:rowOff>695325</xdr:rowOff>
    </xdr:to>
    <xdr:pic>
      <xdr:nvPicPr>
        <xdr:cNvPr id="31" name="Picture 30">
          <a:extLst>
            <a:ext uri="{FF2B5EF4-FFF2-40B4-BE49-F238E27FC236}">
              <a16:creationId xmlns:a16="http://schemas.microsoft.com/office/drawing/2014/main" id="{43A4AFA5-1A8B-496A-B244-A018178575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6000750"/>
          <a:ext cx="17145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3</xdr:row>
      <xdr:rowOff>1</xdr:rowOff>
    </xdr:from>
    <xdr:to>
      <xdr:col>4</xdr:col>
      <xdr:colOff>1506683</xdr:colOff>
      <xdr:row>3</xdr:row>
      <xdr:rowOff>698365</xdr:rowOff>
    </xdr:to>
    <xdr:pic>
      <xdr:nvPicPr>
        <xdr:cNvPr id="34" name="Picture 33">
          <a:extLst>
            <a:ext uri="{FF2B5EF4-FFF2-40B4-BE49-F238E27FC236}">
              <a16:creationId xmlns:a16="http://schemas.microsoft.com/office/drawing/2014/main" id="{807ADDD1-A4E3-4B3C-A238-2D09E9039AB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96201" y="571501"/>
          <a:ext cx="1506682" cy="545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35" name="Picture 34">
          <a:extLst>
            <a:ext uri="{FF2B5EF4-FFF2-40B4-BE49-F238E27FC236}">
              <a16:creationId xmlns:a16="http://schemas.microsoft.com/office/drawing/2014/main" id="{C62120BA-B015-4856-BB4C-A0949E86850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19575" y="1152524"/>
          <a:ext cx="1514475" cy="507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5</xdr:row>
      <xdr:rowOff>19051</xdr:rowOff>
    </xdr:from>
    <xdr:to>
      <xdr:col>3</xdr:col>
      <xdr:colOff>9525</xdr:colOff>
      <xdr:row>5</xdr:row>
      <xdr:rowOff>952501</xdr:rowOff>
    </xdr:to>
    <xdr:pic>
      <xdr:nvPicPr>
        <xdr:cNvPr id="36" name="Picture 35">
          <a:extLst>
            <a:ext uri="{FF2B5EF4-FFF2-40B4-BE49-F238E27FC236}">
              <a16:creationId xmlns:a16="http://schemas.microsoft.com/office/drawing/2014/main" id="{AE25E1B2-5198-4D0E-9933-DF6FE0B68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10049" y="1676401"/>
          <a:ext cx="1704976"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37" name="Picture 36">
          <a:extLst>
            <a:ext uri="{FF2B5EF4-FFF2-40B4-BE49-F238E27FC236}">
              <a16:creationId xmlns:a16="http://schemas.microsoft.com/office/drawing/2014/main" id="{2D5B4EA5-22C9-42F6-8A1C-C8A0FB89A35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62425" y="2219324"/>
          <a:ext cx="1752600"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0</xdr:rowOff>
    </xdr:from>
    <xdr:to>
      <xdr:col>3</xdr:col>
      <xdr:colOff>0</xdr:colOff>
      <xdr:row>7</xdr:row>
      <xdr:rowOff>1009650</xdr:rowOff>
    </xdr:to>
    <xdr:pic>
      <xdr:nvPicPr>
        <xdr:cNvPr id="38" name="Picture 37">
          <a:extLst>
            <a:ext uri="{FF2B5EF4-FFF2-40B4-BE49-F238E27FC236}">
              <a16:creationId xmlns:a16="http://schemas.microsoft.com/office/drawing/2014/main" id="{6DE8D9B5-C0AC-4AEC-BFDB-BA9495FB78C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62425" y="2743200"/>
          <a:ext cx="1743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57151</xdr:colOff>
      <xdr:row>4</xdr:row>
      <xdr:rowOff>38100</xdr:rowOff>
    </xdr:from>
    <xdr:to>
      <xdr:col>4</xdr:col>
      <xdr:colOff>1506683</xdr:colOff>
      <xdr:row>4</xdr:row>
      <xdr:rowOff>717478</xdr:rowOff>
    </xdr:to>
    <xdr:pic>
      <xdr:nvPicPr>
        <xdr:cNvPr id="39" name="Picture 38">
          <a:extLst>
            <a:ext uri="{FF2B5EF4-FFF2-40B4-BE49-F238E27FC236}">
              <a16:creationId xmlns:a16="http://schemas.microsoft.com/office/drawing/2014/main" id="{0C51B9D4-7E02-4DEF-9D59-7C7745B16E7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53351" y="1152525"/>
          <a:ext cx="1449532" cy="507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47624</xdr:colOff>
      <xdr:row>5</xdr:row>
      <xdr:rowOff>19051</xdr:rowOff>
    </xdr:from>
    <xdr:to>
      <xdr:col>4</xdr:col>
      <xdr:colOff>1515341</xdr:colOff>
      <xdr:row>5</xdr:row>
      <xdr:rowOff>712560</xdr:rowOff>
    </xdr:to>
    <xdr:pic>
      <xdr:nvPicPr>
        <xdr:cNvPr id="40" name="Picture 39">
          <a:extLst>
            <a:ext uri="{FF2B5EF4-FFF2-40B4-BE49-F238E27FC236}">
              <a16:creationId xmlns:a16="http://schemas.microsoft.com/office/drawing/2014/main" id="{A791D574-34DC-475D-B87C-00B2708F2ED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743824" y="1676401"/>
          <a:ext cx="1467717" cy="522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6</xdr:row>
      <xdr:rowOff>19049</xdr:rowOff>
    </xdr:from>
    <xdr:to>
      <xdr:col>4</xdr:col>
      <xdr:colOff>1524000</xdr:colOff>
      <xdr:row>6</xdr:row>
      <xdr:rowOff>717162</xdr:rowOff>
    </xdr:to>
    <xdr:pic>
      <xdr:nvPicPr>
        <xdr:cNvPr id="41" name="Picture 40">
          <a:extLst>
            <a:ext uri="{FF2B5EF4-FFF2-40B4-BE49-F238E27FC236}">
              <a16:creationId xmlns:a16="http://schemas.microsoft.com/office/drawing/2014/main" id="{C2FF00FB-2A82-453D-89C3-A74CEED0E47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96200" y="2219324"/>
          <a:ext cx="1524000" cy="526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7</xdr:row>
      <xdr:rowOff>0</xdr:rowOff>
    </xdr:from>
    <xdr:to>
      <xdr:col>5</xdr:col>
      <xdr:colOff>0</xdr:colOff>
      <xdr:row>7</xdr:row>
      <xdr:rowOff>1009650</xdr:rowOff>
    </xdr:to>
    <xdr:pic>
      <xdr:nvPicPr>
        <xdr:cNvPr id="42" name="Picture 41">
          <a:extLst>
            <a:ext uri="{FF2B5EF4-FFF2-40B4-BE49-F238E27FC236}">
              <a16:creationId xmlns:a16="http://schemas.microsoft.com/office/drawing/2014/main" id="{12B0DF6E-4A19-45D9-810F-DD87DCF4317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96200" y="2743200"/>
          <a:ext cx="1685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8</xdr:row>
      <xdr:rowOff>0</xdr:rowOff>
    </xdr:from>
    <xdr:to>
      <xdr:col>4</xdr:col>
      <xdr:colOff>1515341</xdr:colOff>
      <xdr:row>8</xdr:row>
      <xdr:rowOff>722679</xdr:rowOff>
    </xdr:to>
    <xdr:pic>
      <xdr:nvPicPr>
        <xdr:cNvPr id="43" name="Picture 42">
          <a:extLst>
            <a:ext uri="{FF2B5EF4-FFF2-40B4-BE49-F238E27FC236}">
              <a16:creationId xmlns:a16="http://schemas.microsoft.com/office/drawing/2014/main" id="{BEB3E9FE-C1E7-421E-ACF1-95D401C784D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96200" y="3286125"/>
          <a:ext cx="1515341" cy="541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xdr:colOff>
      <xdr:row>9</xdr:row>
      <xdr:rowOff>38099</xdr:rowOff>
    </xdr:from>
    <xdr:to>
      <xdr:col>4</xdr:col>
      <xdr:colOff>1472351</xdr:colOff>
      <xdr:row>9</xdr:row>
      <xdr:rowOff>701387</xdr:rowOff>
    </xdr:to>
    <xdr:pic>
      <xdr:nvPicPr>
        <xdr:cNvPr id="44" name="Picture 43">
          <a:extLst>
            <a:ext uri="{FF2B5EF4-FFF2-40B4-BE49-F238E27FC236}">
              <a16:creationId xmlns:a16="http://schemas.microsoft.com/office/drawing/2014/main" id="{777DA991-A509-48BC-9233-FCA03AFE1E1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53350" y="3867149"/>
          <a:ext cx="1415201" cy="501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47624</xdr:colOff>
      <xdr:row>10</xdr:row>
      <xdr:rowOff>19052</xdr:rowOff>
    </xdr:from>
    <xdr:to>
      <xdr:col>4</xdr:col>
      <xdr:colOff>1524000</xdr:colOff>
      <xdr:row>10</xdr:row>
      <xdr:rowOff>716652</xdr:rowOff>
    </xdr:to>
    <xdr:pic>
      <xdr:nvPicPr>
        <xdr:cNvPr id="45" name="Picture 44">
          <a:extLst>
            <a:ext uri="{FF2B5EF4-FFF2-40B4-BE49-F238E27FC236}">
              <a16:creationId xmlns:a16="http://schemas.microsoft.com/office/drawing/2014/main" id="{7CFA4296-38C6-4E32-94A7-3455069B873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743824" y="4391027"/>
          <a:ext cx="1476376" cy="52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11</xdr:row>
      <xdr:rowOff>19049</xdr:rowOff>
    </xdr:from>
    <xdr:to>
      <xdr:col>4</xdr:col>
      <xdr:colOff>1524000</xdr:colOff>
      <xdr:row>11</xdr:row>
      <xdr:rowOff>717162</xdr:rowOff>
    </xdr:to>
    <xdr:pic>
      <xdr:nvPicPr>
        <xdr:cNvPr id="46" name="Picture 45">
          <a:extLst>
            <a:ext uri="{FF2B5EF4-FFF2-40B4-BE49-F238E27FC236}">
              <a16:creationId xmlns:a16="http://schemas.microsoft.com/office/drawing/2014/main" id="{1400532F-7B5B-4964-9A26-BE933DE326A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96200" y="4933949"/>
          <a:ext cx="1524000" cy="526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xdr:row>
      <xdr:rowOff>0</xdr:rowOff>
    </xdr:from>
    <xdr:to>
      <xdr:col>4</xdr:col>
      <xdr:colOff>1498023</xdr:colOff>
      <xdr:row>13</xdr:row>
      <xdr:rowOff>714421</xdr:rowOff>
    </xdr:to>
    <xdr:pic>
      <xdr:nvPicPr>
        <xdr:cNvPr id="47" name="Picture 46">
          <a:extLst>
            <a:ext uri="{FF2B5EF4-FFF2-40B4-BE49-F238E27FC236}">
              <a16:creationId xmlns:a16="http://schemas.microsoft.com/office/drawing/2014/main" id="{3B746957-E9D2-440B-9A79-9A3F2692DEA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96200" y="6000750"/>
          <a:ext cx="1498023" cy="542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12</xdr:row>
      <xdr:rowOff>0</xdr:rowOff>
    </xdr:from>
    <xdr:to>
      <xdr:col>5</xdr:col>
      <xdr:colOff>0</xdr:colOff>
      <xdr:row>13</xdr:row>
      <xdr:rowOff>0</xdr:rowOff>
    </xdr:to>
    <xdr:pic>
      <xdr:nvPicPr>
        <xdr:cNvPr id="52" name="Picture 51">
          <a:extLst>
            <a:ext uri="{FF2B5EF4-FFF2-40B4-BE49-F238E27FC236}">
              <a16:creationId xmlns:a16="http://schemas.microsoft.com/office/drawing/2014/main" id="{9E1BB189-8F71-4CF5-A4B1-9B749BF5CC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96200" y="5457825"/>
          <a:ext cx="1685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15</xdr:row>
      <xdr:rowOff>1</xdr:rowOff>
    </xdr:from>
    <xdr:to>
      <xdr:col>2</xdr:col>
      <xdr:colOff>1714500</xdr:colOff>
      <xdr:row>15</xdr:row>
      <xdr:rowOff>723901</xdr:rowOff>
    </xdr:to>
    <xdr:pic>
      <xdr:nvPicPr>
        <xdr:cNvPr id="74" name="Picture 3">
          <a:extLst>
            <a:ext uri="{FF2B5EF4-FFF2-40B4-BE49-F238E27FC236}">
              <a16:creationId xmlns:a16="http://schemas.microsoft.com/office/drawing/2014/main" id="{CAD1F8D3-6991-46FE-8DAA-11A8462E699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10049" y="6543676"/>
          <a:ext cx="1666876"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123824</xdr:colOff>
      <xdr:row>16</xdr:row>
      <xdr:rowOff>0</xdr:rowOff>
    </xdr:from>
    <xdr:to>
      <xdr:col>2</xdr:col>
      <xdr:colOff>1695449</xdr:colOff>
      <xdr:row>16</xdr:row>
      <xdr:rowOff>742950</xdr:rowOff>
    </xdr:to>
    <xdr:pic>
      <xdr:nvPicPr>
        <xdr:cNvPr id="75" name="Picture 74">
          <a:extLst>
            <a:ext uri="{FF2B5EF4-FFF2-40B4-BE49-F238E27FC236}">
              <a16:creationId xmlns:a16="http://schemas.microsoft.com/office/drawing/2014/main" id="{A8926CDA-017D-4A0C-BE18-888107DDA8E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286249" y="7086600"/>
          <a:ext cx="15716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17</xdr:row>
      <xdr:rowOff>0</xdr:rowOff>
    </xdr:from>
    <xdr:to>
      <xdr:col>2</xdr:col>
      <xdr:colOff>1714499</xdr:colOff>
      <xdr:row>17</xdr:row>
      <xdr:rowOff>733425</xdr:rowOff>
    </xdr:to>
    <xdr:pic>
      <xdr:nvPicPr>
        <xdr:cNvPr id="76" name="Picture 75">
          <a:extLst>
            <a:ext uri="{FF2B5EF4-FFF2-40B4-BE49-F238E27FC236}">
              <a16:creationId xmlns:a16="http://schemas.microsoft.com/office/drawing/2014/main" id="{95AB9961-61C6-4670-9F27-9EB84D47123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67199" y="7629525"/>
          <a:ext cx="16097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19</xdr:row>
      <xdr:rowOff>0</xdr:rowOff>
    </xdr:from>
    <xdr:to>
      <xdr:col>2</xdr:col>
      <xdr:colOff>1695450</xdr:colOff>
      <xdr:row>19</xdr:row>
      <xdr:rowOff>723900</xdr:rowOff>
    </xdr:to>
    <xdr:pic>
      <xdr:nvPicPr>
        <xdr:cNvPr id="77" name="Picture 76">
          <a:extLst>
            <a:ext uri="{FF2B5EF4-FFF2-40B4-BE49-F238E27FC236}">
              <a16:creationId xmlns:a16="http://schemas.microsoft.com/office/drawing/2014/main" id="{76AD0375-3786-4D5C-AD46-BE9F4A8994B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19575" y="8715375"/>
          <a:ext cx="16383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66674</xdr:colOff>
      <xdr:row>20</xdr:row>
      <xdr:rowOff>0</xdr:rowOff>
    </xdr:from>
    <xdr:to>
      <xdr:col>2</xdr:col>
      <xdr:colOff>1714500</xdr:colOff>
      <xdr:row>20</xdr:row>
      <xdr:rowOff>762000</xdr:rowOff>
    </xdr:to>
    <xdr:pic>
      <xdr:nvPicPr>
        <xdr:cNvPr id="78" name="Picture 77">
          <a:extLst>
            <a:ext uri="{FF2B5EF4-FFF2-40B4-BE49-F238E27FC236}">
              <a16:creationId xmlns:a16="http://schemas.microsoft.com/office/drawing/2014/main" id="{821BC010-AAF7-4A0E-8AC0-C304301F6A5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29099" y="9258300"/>
          <a:ext cx="1647826"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xdr:colOff>
      <xdr:row>21</xdr:row>
      <xdr:rowOff>0</xdr:rowOff>
    </xdr:from>
    <xdr:to>
      <xdr:col>2</xdr:col>
      <xdr:colOff>1685924</xdr:colOff>
      <xdr:row>21</xdr:row>
      <xdr:rowOff>714375</xdr:rowOff>
    </xdr:to>
    <xdr:pic>
      <xdr:nvPicPr>
        <xdr:cNvPr id="79" name="Picture 78">
          <a:extLst>
            <a:ext uri="{FF2B5EF4-FFF2-40B4-BE49-F238E27FC236}">
              <a16:creationId xmlns:a16="http://schemas.microsoft.com/office/drawing/2014/main" id="{25090FA9-4694-4EBC-836B-B28137A35D1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00524" y="9801225"/>
          <a:ext cx="16478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133349</xdr:colOff>
      <xdr:row>22</xdr:row>
      <xdr:rowOff>0</xdr:rowOff>
    </xdr:from>
    <xdr:to>
      <xdr:col>2</xdr:col>
      <xdr:colOff>1685924</xdr:colOff>
      <xdr:row>23</xdr:row>
      <xdr:rowOff>0</xdr:rowOff>
    </xdr:to>
    <xdr:pic>
      <xdr:nvPicPr>
        <xdr:cNvPr id="80" name="Picture 79">
          <a:extLst>
            <a:ext uri="{FF2B5EF4-FFF2-40B4-BE49-F238E27FC236}">
              <a16:creationId xmlns:a16="http://schemas.microsoft.com/office/drawing/2014/main" id="{BB9A4D62-C02A-46BE-BCB1-1CBB9F749BC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95774" y="10344150"/>
          <a:ext cx="1552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23</xdr:row>
      <xdr:rowOff>0</xdr:rowOff>
    </xdr:from>
    <xdr:to>
      <xdr:col>2</xdr:col>
      <xdr:colOff>1695450</xdr:colOff>
      <xdr:row>23</xdr:row>
      <xdr:rowOff>723900</xdr:rowOff>
    </xdr:to>
    <xdr:pic>
      <xdr:nvPicPr>
        <xdr:cNvPr id="81" name="Picture 80">
          <a:extLst>
            <a:ext uri="{FF2B5EF4-FFF2-40B4-BE49-F238E27FC236}">
              <a16:creationId xmlns:a16="http://schemas.microsoft.com/office/drawing/2014/main" id="{40E2F456-6D47-44BA-8B4E-05DAEF38931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57675" y="10887075"/>
          <a:ext cx="16002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95249</xdr:colOff>
      <xdr:row>23</xdr:row>
      <xdr:rowOff>771524</xdr:rowOff>
    </xdr:from>
    <xdr:to>
      <xdr:col>2</xdr:col>
      <xdr:colOff>1704974</xdr:colOff>
      <xdr:row>24</xdr:row>
      <xdr:rowOff>771524</xdr:rowOff>
    </xdr:to>
    <xdr:pic>
      <xdr:nvPicPr>
        <xdr:cNvPr id="82" name="Picture 81">
          <a:extLst>
            <a:ext uri="{FF2B5EF4-FFF2-40B4-BE49-F238E27FC236}">
              <a16:creationId xmlns:a16="http://schemas.microsoft.com/office/drawing/2014/main" id="{E89ED80C-9035-4A6D-B2FB-93A9400664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7674" y="11429999"/>
          <a:ext cx="16097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67228</xdr:colOff>
      <xdr:row>25</xdr:row>
      <xdr:rowOff>29008</xdr:rowOff>
    </xdr:from>
    <xdr:to>
      <xdr:col>2</xdr:col>
      <xdr:colOff>1704975</xdr:colOff>
      <xdr:row>25</xdr:row>
      <xdr:rowOff>735676</xdr:rowOff>
    </xdr:to>
    <xdr:pic>
      <xdr:nvPicPr>
        <xdr:cNvPr id="83" name="Picture 82">
          <a:extLst>
            <a:ext uri="{FF2B5EF4-FFF2-40B4-BE49-F238E27FC236}">
              <a16:creationId xmlns:a16="http://schemas.microsoft.com/office/drawing/2014/main" id="{674350E2-F6A3-4581-A806-E7A12E3BC37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29653" y="12001933"/>
          <a:ext cx="1637747" cy="516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25</xdr:row>
      <xdr:rowOff>771524</xdr:rowOff>
    </xdr:from>
    <xdr:to>
      <xdr:col>2</xdr:col>
      <xdr:colOff>1638299</xdr:colOff>
      <xdr:row>26</xdr:row>
      <xdr:rowOff>701202</xdr:rowOff>
    </xdr:to>
    <xdr:pic>
      <xdr:nvPicPr>
        <xdr:cNvPr id="84" name="Picture 83">
          <a:extLst>
            <a:ext uri="{FF2B5EF4-FFF2-40B4-BE49-F238E27FC236}">
              <a16:creationId xmlns:a16="http://schemas.microsoft.com/office/drawing/2014/main" id="{1A5A2B28-0BF3-440B-8AB9-0A41DF954D1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267199" y="12515849"/>
          <a:ext cx="1533525" cy="539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80966</xdr:colOff>
      <xdr:row>27</xdr:row>
      <xdr:rowOff>0</xdr:rowOff>
    </xdr:from>
    <xdr:to>
      <xdr:col>2</xdr:col>
      <xdr:colOff>1714500</xdr:colOff>
      <xdr:row>27</xdr:row>
      <xdr:rowOff>704850</xdr:rowOff>
    </xdr:to>
    <xdr:pic>
      <xdr:nvPicPr>
        <xdr:cNvPr id="85" name="Picture 84">
          <a:extLst>
            <a:ext uri="{FF2B5EF4-FFF2-40B4-BE49-F238E27FC236}">
              <a16:creationId xmlns:a16="http://schemas.microsoft.com/office/drawing/2014/main" id="{461CC254-0EB9-41BD-84CC-6E2242397E5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43391" y="13058775"/>
          <a:ext cx="16335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28</xdr:row>
      <xdr:rowOff>0</xdr:rowOff>
    </xdr:from>
    <xdr:to>
      <xdr:col>2</xdr:col>
      <xdr:colOff>1666874</xdr:colOff>
      <xdr:row>28</xdr:row>
      <xdr:rowOff>682248</xdr:rowOff>
    </xdr:to>
    <xdr:pic>
      <xdr:nvPicPr>
        <xdr:cNvPr id="86" name="Picture 85">
          <a:extLst>
            <a:ext uri="{FF2B5EF4-FFF2-40B4-BE49-F238E27FC236}">
              <a16:creationId xmlns:a16="http://schemas.microsoft.com/office/drawing/2014/main" id="{E7E5E623-8DD3-4FA1-9EFE-1571099EB48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248150" y="13601700"/>
          <a:ext cx="1581149" cy="539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96539</xdr:colOff>
      <xdr:row>29</xdr:row>
      <xdr:rowOff>0</xdr:rowOff>
    </xdr:from>
    <xdr:to>
      <xdr:col>2</xdr:col>
      <xdr:colOff>1685924</xdr:colOff>
      <xdr:row>29</xdr:row>
      <xdr:rowOff>685800</xdr:rowOff>
    </xdr:to>
    <xdr:pic>
      <xdr:nvPicPr>
        <xdr:cNvPr id="87" name="Picture 86">
          <a:extLst>
            <a:ext uri="{FF2B5EF4-FFF2-40B4-BE49-F238E27FC236}">
              <a16:creationId xmlns:a16="http://schemas.microsoft.com/office/drawing/2014/main" id="{124F7091-8EF6-4D3B-910B-4654B39B93C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58964" y="14144625"/>
          <a:ext cx="158938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30</xdr:row>
      <xdr:rowOff>0</xdr:rowOff>
    </xdr:from>
    <xdr:to>
      <xdr:col>2</xdr:col>
      <xdr:colOff>1721832</xdr:colOff>
      <xdr:row>30</xdr:row>
      <xdr:rowOff>723900</xdr:rowOff>
    </xdr:to>
    <xdr:pic>
      <xdr:nvPicPr>
        <xdr:cNvPr id="88" name="Picture 87">
          <a:extLst>
            <a:ext uri="{FF2B5EF4-FFF2-40B4-BE49-F238E27FC236}">
              <a16:creationId xmlns:a16="http://schemas.microsoft.com/office/drawing/2014/main" id="{BE1C97FB-7B64-4F62-ABBC-AB44C3A65A5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06574" y="14687550"/>
          <a:ext cx="1677683"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74788</xdr:colOff>
      <xdr:row>31</xdr:row>
      <xdr:rowOff>47625</xdr:rowOff>
    </xdr:from>
    <xdr:to>
      <xdr:col>2</xdr:col>
      <xdr:colOff>1646598</xdr:colOff>
      <xdr:row>31</xdr:row>
      <xdr:rowOff>704850</xdr:rowOff>
    </xdr:to>
    <xdr:pic>
      <xdr:nvPicPr>
        <xdr:cNvPr id="89" name="Picture 88">
          <a:extLst>
            <a:ext uri="{FF2B5EF4-FFF2-40B4-BE49-F238E27FC236}">
              <a16:creationId xmlns:a16="http://schemas.microsoft.com/office/drawing/2014/main" id="{08E1F722-D46D-446E-AB2E-D6BAAC12E25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237213" y="15278100"/>
          <a:ext cx="157181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110374</xdr:colOff>
      <xdr:row>33</xdr:row>
      <xdr:rowOff>1</xdr:rowOff>
    </xdr:from>
    <xdr:to>
      <xdr:col>2</xdr:col>
      <xdr:colOff>1655608</xdr:colOff>
      <xdr:row>33</xdr:row>
      <xdr:rowOff>752475</xdr:rowOff>
    </xdr:to>
    <xdr:pic>
      <xdr:nvPicPr>
        <xdr:cNvPr id="91" name="Picture 90">
          <a:extLst>
            <a:ext uri="{FF2B5EF4-FFF2-40B4-BE49-F238E27FC236}">
              <a16:creationId xmlns:a16="http://schemas.microsoft.com/office/drawing/2014/main" id="{28B83C82-30EC-4AC3-9492-2F9F857090B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72799" y="16316326"/>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34</xdr:row>
      <xdr:rowOff>0</xdr:rowOff>
    </xdr:from>
    <xdr:to>
      <xdr:col>2</xdr:col>
      <xdr:colOff>1677682</xdr:colOff>
      <xdr:row>34</xdr:row>
      <xdr:rowOff>704850</xdr:rowOff>
    </xdr:to>
    <xdr:pic>
      <xdr:nvPicPr>
        <xdr:cNvPr id="92" name="Picture 91">
          <a:extLst>
            <a:ext uri="{FF2B5EF4-FFF2-40B4-BE49-F238E27FC236}">
              <a16:creationId xmlns:a16="http://schemas.microsoft.com/office/drawing/2014/main" id="{C54D80DD-78EA-40E7-A54D-D4E76794FBE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06574" y="16859250"/>
          <a:ext cx="1633533"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49365</xdr:colOff>
      <xdr:row>35</xdr:row>
      <xdr:rowOff>0</xdr:rowOff>
    </xdr:from>
    <xdr:to>
      <xdr:col>2</xdr:col>
      <xdr:colOff>1704974</xdr:colOff>
      <xdr:row>35</xdr:row>
      <xdr:rowOff>714375</xdr:rowOff>
    </xdr:to>
    <xdr:pic>
      <xdr:nvPicPr>
        <xdr:cNvPr id="93" name="Picture 92">
          <a:extLst>
            <a:ext uri="{FF2B5EF4-FFF2-40B4-BE49-F238E27FC236}">
              <a16:creationId xmlns:a16="http://schemas.microsoft.com/office/drawing/2014/main" id="{46E6986D-DACA-46FF-B95F-3910040B8CF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11790" y="17402175"/>
          <a:ext cx="1655609"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36</xdr:row>
      <xdr:rowOff>1</xdr:rowOff>
    </xdr:from>
    <xdr:to>
      <xdr:col>2</xdr:col>
      <xdr:colOff>1721830</xdr:colOff>
      <xdr:row>36</xdr:row>
      <xdr:rowOff>710071</xdr:rowOff>
    </xdr:to>
    <xdr:pic>
      <xdr:nvPicPr>
        <xdr:cNvPr id="94" name="Picture 93">
          <a:extLst>
            <a:ext uri="{FF2B5EF4-FFF2-40B4-BE49-F238E27FC236}">
              <a16:creationId xmlns:a16="http://schemas.microsoft.com/office/drawing/2014/main" id="{3B10650E-903A-4E33-B936-BFF04B0FBBB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38625" y="17945101"/>
          <a:ext cx="1645630" cy="53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110373</xdr:colOff>
      <xdr:row>37</xdr:row>
      <xdr:rowOff>0</xdr:rowOff>
    </xdr:from>
    <xdr:to>
      <xdr:col>2</xdr:col>
      <xdr:colOff>1699754</xdr:colOff>
      <xdr:row>37</xdr:row>
      <xdr:rowOff>733425</xdr:rowOff>
    </xdr:to>
    <xdr:pic>
      <xdr:nvPicPr>
        <xdr:cNvPr id="95" name="Picture 94">
          <a:extLst>
            <a:ext uri="{FF2B5EF4-FFF2-40B4-BE49-F238E27FC236}">
              <a16:creationId xmlns:a16="http://schemas.microsoft.com/office/drawing/2014/main" id="{2DB9A238-8525-4EFC-903C-DF4A0E8625F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72798" y="18488025"/>
          <a:ext cx="1589381"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38</xdr:row>
      <xdr:rowOff>0</xdr:rowOff>
    </xdr:from>
    <xdr:to>
      <xdr:col>2</xdr:col>
      <xdr:colOff>1709730</xdr:colOff>
      <xdr:row>38</xdr:row>
      <xdr:rowOff>704849</xdr:rowOff>
    </xdr:to>
    <xdr:pic>
      <xdr:nvPicPr>
        <xdr:cNvPr id="96" name="Picture 95">
          <a:extLst>
            <a:ext uri="{FF2B5EF4-FFF2-40B4-BE49-F238E27FC236}">
              <a16:creationId xmlns:a16="http://schemas.microsoft.com/office/drawing/2014/main" id="{16B5C34D-2803-4B41-AEE0-D51E7E57554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38625" y="19030950"/>
          <a:ext cx="163353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39</xdr:row>
      <xdr:rowOff>0</xdr:rowOff>
    </xdr:from>
    <xdr:to>
      <xdr:col>2</xdr:col>
      <xdr:colOff>1672080</xdr:colOff>
      <xdr:row>39</xdr:row>
      <xdr:rowOff>676275</xdr:rowOff>
    </xdr:to>
    <xdr:pic>
      <xdr:nvPicPr>
        <xdr:cNvPr id="97" name="Picture 96">
          <a:extLst>
            <a:ext uri="{FF2B5EF4-FFF2-40B4-BE49-F238E27FC236}">
              <a16:creationId xmlns:a16="http://schemas.microsoft.com/office/drawing/2014/main" id="{6973FACE-0774-47C2-A189-E308F663F54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267199" y="19573875"/>
          <a:ext cx="1567306"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85726</xdr:colOff>
      <xdr:row>18</xdr:row>
      <xdr:rowOff>0</xdr:rowOff>
    </xdr:from>
    <xdr:to>
      <xdr:col>2</xdr:col>
      <xdr:colOff>1600200</xdr:colOff>
      <xdr:row>18</xdr:row>
      <xdr:rowOff>542925</xdr:rowOff>
    </xdr:to>
    <xdr:pic>
      <xdr:nvPicPr>
        <xdr:cNvPr id="98" name="Picture 97">
          <a:extLst>
            <a:ext uri="{FF2B5EF4-FFF2-40B4-BE49-F238E27FC236}">
              <a16:creationId xmlns:a16="http://schemas.microsoft.com/office/drawing/2014/main" id="{AC534EB6-C9D2-4D42-A3E0-0C6F9EB9BBB1}"/>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248151" y="8172450"/>
          <a:ext cx="1514474" cy="542925"/>
        </a:xfrm>
        <a:prstGeom prst="rect">
          <a:avLst/>
        </a:prstGeom>
        <a:noFill/>
        <a:ln>
          <a:noFill/>
        </a:ln>
      </xdr:spPr>
    </xdr:pic>
    <xdr:clientData/>
  </xdr:twoCellAnchor>
  <xdr:twoCellAnchor>
    <xdr:from>
      <xdr:col>4</xdr:col>
      <xdr:colOff>1</xdr:colOff>
      <xdr:row>15</xdr:row>
      <xdr:rowOff>0</xdr:rowOff>
    </xdr:from>
    <xdr:to>
      <xdr:col>4</xdr:col>
      <xdr:colOff>1524001</xdr:colOff>
      <xdr:row>15</xdr:row>
      <xdr:rowOff>706547</xdr:rowOff>
    </xdr:to>
    <xdr:pic>
      <xdr:nvPicPr>
        <xdr:cNvPr id="100" name="Picture 3">
          <a:extLst>
            <a:ext uri="{FF2B5EF4-FFF2-40B4-BE49-F238E27FC236}">
              <a16:creationId xmlns:a16="http://schemas.microsoft.com/office/drawing/2014/main" id="{85527D24-AB4B-4D89-B3A0-A3A1D1EDEED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696201" y="6543675"/>
          <a:ext cx="1524000" cy="544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16</xdr:row>
      <xdr:rowOff>1</xdr:rowOff>
    </xdr:from>
    <xdr:to>
      <xdr:col>4</xdr:col>
      <xdr:colOff>1493145</xdr:colOff>
      <xdr:row>16</xdr:row>
      <xdr:rowOff>684069</xdr:rowOff>
    </xdr:to>
    <xdr:pic>
      <xdr:nvPicPr>
        <xdr:cNvPr id="101" name="Picture 100">
          <a:extLst>
            <a:ext uri="{FF2B5EF4-FFF2-40B4-BE49-F238E27FC236}">
              <a16:creationId xmlns:a16="http://schemas.microsoft.com/office/drawing/2014/main" id="{CBB84E3F-3897-46F6-99F8-F59D0393257F}"/>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696200" y="7086601"/>
          <a:ext cx="1493145" cy="541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32</xdr:row>
      <xdr:rowOff>0</xdr:rowOff>
    </xdr:from>
    <xdr:to>
      <xdr:col>4</xdr:col>
      <xdr:colOff>1489363</xdr:colOff>
      <xdr:row>32</xdr:row>
      <xdr:rowOff>678332</xdr:rowOff>
    </xdr:to>
    <xdr:pic>
      <xdr:nvPicPr>
        <xdr:cNvPr id="102" name="Picture 101">
          <a:extLst>
            <a:ext uri="{FF2B5EF4-FFF2-40B4-BE49-F238E27FC236}">
              <a16:creationId xmlns:a16="http://schemas.microsoft.com/office/drawing/2014/main" id="{B48F0DB5-6772-4B43-8495-B11E69E3F47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696200" y="15773400"/>
          <a:ext cx="1489363" cy="544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xdr:row>
      <xdr:rowOff>0</xdr:rowOff>
    </xdr:from>
    <xdr:to>
      <xdr:col>4</xdr:col>
      <xdr:colOff>1524000</xdr:colOff>
      <xdr:row>31</xdr:row>
      <xdr:rowOff>694107</xdr:rowOff>
    </xdr:to>
    <xdr:pic>
      <xdr:nvPicPr>
        <xdr:cNvPr id="103" name="Picture 102">
          <a:extLst>
            <a:ext uri="{FF2B5EF4-FFF2-40B4-BE49-F238E27FC236}">
              <a16:creationId xmlns:a16="http://schemas.microsoft.com/office/drawing/2014/main" id="{C277B8DA-D69E-4A9F-A982-5BE42D60594F}"/>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96200" y="15230475"/>
          <a:ext cx="1524000" cy="54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17</xdr:row>
      <xdr:rowOff>1</xdr:rowOff>
    </xdr:from>
    <xdr:to>
      <xdr:col>4</xdr:col>
      <xdr:colOff>1543051</xdr:colOff>
      <xdr:row>17</xdr:row>
      <xdr:rowOff>723901</xdr:rowOff>
    </xdr:to>
    <xdr:pic>
      <xdr:nvPicPr>
        <xdr:cNvPr id="104" name="Picture 103">
          <a:extLst>
            <a:ext uri="{FF2B5EF4-FFF2-40B4-BE49-F238E27FC236}">
              <a16:creationId xmlns:a16="http://schemas.microsoft.com/office/drawing/2014/main" id="{C8B005F3-2D49-4B1B-9E31-FAAA9248A4C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696201" y="7629526"/>
          <a:ext cx="15430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18</xdr:row>
      <xdr:rowOff>2</xdr:rowOff>
    </xdr:from>
    <xdr:to>
      <xdr:col>4</xdr:col>
      <xdr:colOff>1533525</xdr:colOff>
      <xdr:row>18</xdr:row>
      <xdr:rowOff>504825</xdr:rowOff>
    </xdr:to>
    <xdr:pic>
      <xdr:nvPicPr>
        <xdr:cNvPr id="105" name="Picture 104">
          <a:extLst>
            <a:ext uri="{FF2B5EF4-FFF2-40B4-BE49-F238E27FC236}">
              <a16:creationId xmlns:a16="http://schemas.microsoft.com/office/drawing/2014/main" id="{6B565539-6AFC-4BDF-8BA1-5A778B0D803A}"/>
            </a:ext>
          </a:extLst>
        </xdr:cNvPr>
        <xdr:cNvPicPr>
          <a:picLocks noChangeAspect="1"/>
        </xdr:cNvPicPr>
      </xdr:nvPicPr>
      <xdr:blipFill>
        <a:blip xmlns:r="http://schemas.openxmlformats.org/officeDocument/2006/relationships" r:embed="rId31"/>
        <a:stretch>
          <a:fillRect/>
        </a:stretch>
      </xdr:blipFill>
      <xdr:spPr>
        <a:xfrm>
          <a:off x="7696200" y="8172452"/>
          <a:ext cx="1533525" cy="504823"/>
        </a:xfrm>
        <a:prstGeom prst="rect">
          <a:avLst/>
        </a:prstGeom>
      </xdr:spPr>
    </xdr:pic>
    <xdr:clientData/>
  </xdr:twoCellAnchor>
  <xdr:twoCellAnchor>
    <xdr:from>
      <xdr:col>4</xdr:col>
      <xdr:colOff>0</xdr:colOff>
      <xdr:row>24</xdr:row>
      <xdr:rowOff>0</xdr:rowOff>
    </xdr:from>
    <xdr:to>
      <xdr:col>4</xdr:col>
      <xdr:colOff>1524000</xdr:colOff>
      <xdr:row>24</xdr:row>
      <xdr:rowOff>714375</xdr:rowOff>
    </xdr:to>
    <xdr:pic>
      <xdr:nvPicPr>
        <xdr:cNvPr id="106" name="Picture 105">
          <a:extLst>
            <a:ext uri="{FF2B5EF4-FFF2-40B4-BE49-F238E27FC236}">
              <a16:creationId xmlns:a16="http://schemas.microsoft.com/office/drawing/2014/main" id="{F05E9DAF-A4CA-483A-83F3-FA02985B2EDB}"/>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696200" y="11430000"/>
          <a:ext cx="15240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28574</xdr:colOff>
      <xdr:row>29</xdr:row>
      <xdr:rowOff>0</xdr:rowOff>
    </xdr:from>
    <xdr:to>
      <xdr:col>4</xdr:col>
      <xdr:colOff>1504949</xdr:colOff>
      <xdr:row>29</xdr:row>
      <xdr:rowOff>476250</xdr:rowOff>
    </xdr:to>
    <xdr:pic>
      <xdr:nvPicPr>
        <xdr:cNvPr id="107" name="Picture 106">
          <a:extLst>
            <a:ext uri="{FF2B5EF4-FFF2-40B4-BE49-F238E27FC236}">
              <a16:creationId xmlns:a16="http://schemas.microsoft.com/office/drawing/2014/main" id="{6686A230-EA1C-4538-B3BB-F4D11CAFE686}"/>
            </a:ext>
          </a:extLst>
        </xdr:cNvPr>
        <xdr:cNvPicPr>
          <a:picLocks noChangeAspect="1"/>
        </xdr:cNvPicPr>
      </xdr:nvPicPr>
      <xdr:blipFill>
        <a:blip xmlns:r="http://schemas.openxmlformats.org/officeDocument/2006/relationships" r:embed="rId31"/>
        <a:stretch>
          <a:fillRect/>
        </a:stretch>
      </xdr:blipFill>
      <xdr:spPr>
        <a:xfrm>
          <a:off x="7724774" y="14144625"/>
          <a:ext cx="1476375" cy="476250"/>
        </a:xfrm>
        <a:prstGeom prst="rect">
          <a:avLst/>
        </a:prstGeom>
      </xdr:spPr>
    </xdr:pic>
    <xdr:clientData/>
  </xdr:twoCellAnchor>
  <xdr:twoCellAnchor>
    <xdr:from>
      <xdr:col>4</xdr:col>
      <xdr:colOff>0</xdr:colOff>
      <xdr:row>19</xdr:row>
      <xdr:rowOff>0</xdr:rowOff>
    </xdr:from>
    <xdr:to>
      <xdr:col>4</xdr:col>
      <xdr:colOff>1466850</xdr:colOff>
      <xdr:row>20</xdr:row>
      <xdr:rowOff>0</xdr:rowOff>
    </xdr:to>
    <xdr:pic>
      <xdr:nvPicPr>
        <xdr:cNvPr id="108" name="Picture 107">
          <a:extLst>
            <a:ext uri="{FF2B5EF4-FFF2-40B4-BE49-F238E27FC236}">
              <a16:creationId xmlns:a16="http://schemas.microsoft.com/office/drawing/2014/main" id="{6B505EBD-9398-4DA4-8C71-EA2BC9CB26B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696200" y="8715375"/>
          <a:ext cx="1466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20</xdr:row>
      <xdr:rowOff>0</xdr:rowOff>
    </xdr:from>
    <xdr:to>
      <xdr:col>4</xdr:col>
      <xdr:colOff>1428750</xdr:colOff>
      <xdr:row>21</xdr:row>
      <xdr:rowOff>0</xdr:rowOff>
    </xdr:to>
    <xdr:pic>
      <xdr:nvPicPr>
        <xdr:cNvPr id="109" name="Picture 108">
          <a:extLst>
            <a:ext uri="{FF2B5EF4-FFF2-40B4-BE49-F238E27FC236}">
              <a16:creationId xmlns:a16="http://schemas.microsoft.com/office/drawing/2014/main" id="{94F8C6B2-2BA3-43C4-A7A9-538B5932F4B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696200" y="9258300"/>
          <a:ext cx="14287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21</xdr:row>
      <xdr:rowOff>0</xdr:rowOff>
    </xdr:from>
    <xdr:to>
      <xdr:col>4</xdr:col>
      <xdr:colOff>1504950</xdr:colOff>
      <xdr:row>22</xdr:row>
      <xdr:rowOff>0</xdr:rowOff>
    </xdr:to>
    <xdr:pic>
      <xdr:nvPicPr>
        <xdr:cNvPr id="110" name="Picture 109">
          <a:extLst>
            <a:ext uri="{FF2B5EF4-FFF2-40B4-BE49-F238E27FC236}">
              <a16:creationId xmlns:a16="http://schemas.microsoft.com/office/drawing/2014/main" id="{7ABA6EC2-EDA1-447E-9E49-0E2E926B802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696200" y="9801225"/>
          <a:ext cx="1504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22</xdr:row>
      <xdr:rowOff>0</xdr:rowOff>
    </xdr:from>
    <xdr:to>
      <xdr:col>4</xdr:col>
      <xdr:colOff>1685924</xdr:colOff>
      <xdr:row>23</xdr:row>
      <xdr:rowOff>0</xdr:rowOff>
    </xdr:to>
    <xdr:pic>
      <xdr:nvPicPr>
        <xdr:cNvPr id="111" name="Picture 110">
          <a:extLst>
            <a:ext uri="{FF2B5EF4-FFF2-40B4-BE49-F238E27FC236}">
              <a16:creationId xmlns:a16="http://schemas.microsoft.com/office/drawing/2014/main" id="{C2DACB7D-E578-4D83-AF45-F8A330B1C2F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29549" y="10344150"/>
          <a:ext cx="1552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23</xdr:row>
      <xdr:rowOff>0</xdr:rowOff>
    </xdr:from>
    <xdr:to>
      <xdr:col>4</xdr:col>
      <xdr:colOff>1695450</xdr:colOff>
      <xdr:row>23</xdr:row>
      <xdr:rowOff>723900</xdr:rowOff>
    </xdr:to>
    <xdr:pic>
      <xdr:nvPicPr>
        <xdr:cNvPr id="112" name="Picture 111">
          <a:extLst>
            <a:ext uri="{FF2B5EF4-FFF2-40B4-BE49-F238E27FC236}">
              <a16:creationId xmlns:a16="http://schemas.microsoft.com/office/drawing/2014/main" id="{C2C4AC2B-1941-4588-BCC3-34C1E331040A}"/>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791450" y="10887075"/>
          <a:ext cx="1590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67228</xdr:colOff>
      <xdr:row>25</xdr:row>
      <xdr:rowOff>29008</xdr:rowOff>
    </xdr:from>
    <xdr:to>
      <xdr:col>4</xdr:col>
      <xdr:colOff>1704975</xdr:colOff>
      <xdr:row>25</xdr:row>
      <xdr:rowOff>735676</xdr:rowOff>
    </xdr:to>
    <xdr:pic>
      <xdr:nvPicPr>
        <xdr:cNvPr id="113" name="Picture 112">
          <a:extLst>
            <a:ext uri="{FF2B5EF4-FFF2-40B4-BE49-F238E27FC236}">
              <a16:creationId xmlns:a16="http://schemas.microsoft.com/office/drawing/2014/main" id="{C82B7549-E53A-415F-8B3A-895300872E9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763428" y="12001933"/>
          <a:ext cx="1618697" cy="516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104774</xdr:colOff>
      <xdr:row>25</xdr:row>
      <xdr:rowOff>771524</xdr:rowOff>
    </xdr:from>
    <xdr:to>
      <xdr:col>4</xdr:col>
      <xdr:colOff>1638299</xdr:colOff>
      <xdr:row>26</xdr:row>
      <xdr:rowOff>701202</xdr:rowOff>
    </xdr:to>
    <xdr:pic>
      <xdr:nvPicPr>
        <xdr:cNvPr id="114" name="Picture 113">
          <a:extLst>
            <a:ext uri="{FF2B5EF4-FFF2-40B4-BE49-F238E27FC236}">
              <a16:creationId xmlns:a16="http://schemas.microsoft.com/office/drawing/2014/main" id="{789234DA-4815-412E-9714-81B4FDFC041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800974" y="12515849"/>
          <a:ext cx="1533525" cy="539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80966</xdr:colOff>
      <xdr:row>27</xdr:row>
      <xdr:rowOff>0</xdr:rowOff>
    </xdr:from>
    <xdr:to>
      <xdr:col>4</xdr:col>
      <xdr:colOff>1714500</xdr:colOff>
      <xdr:row>27</xdr:row>
      <xdr:rowOff>704850</xdr:rowOff>
    </xdr:to>
    <xdr:pic>
      <xdr:nvPicPr>
        <xdr:cNvPr id="115" name="Picture 114">
          <a:extLst>
            <a:ext uri="{FF2B5EF4-FFF2-40B4-BE49-F238E27FC236}">
              <a16:creationId xmlns:a16="http://schemas.microsoft.com/office/drawing/2014/main" id="{80A57B9C-E4F9-4C23-92B6-4A6B25A9822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777166" y="13058775"/>
          <a:ext cx="1604959"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80966</xdr:colOff>
      <xdr:row>28</xdr:row>
      <xdr:rowOff>0</xdr:rowOff>
    </xdr:from>
    <xdr:to>
      <xdr:col>4</xdr:col>
      <xdr:colOff>1714500</xdr:colOff>
      <xdr:row>28</xdr:row>
      <xdr:rowOff>704850</xdr:rowOff>
    </xdr:to>
    <xdr:pic>
      <xdr:nvPicPr>
        <xdr:cNvPr id="116" name="Picture 115">
          <a:extLst>
            <a:ext uri="{FF2B5EF4-FFF2-40B4-BE49-F238E27FC236}">
              <a16:creationId xmlns:a16="http://schemas.microsoft.com/office/drawing/2014/main" id="{F6E9D1D2-F5C7-4205-8E38-BED71131D11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777166" y="13601700"/>
          <a:ext cx="1604959"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28575</xdr:colOff>
      <xdr:row>30</xdr:row>
      <xdr:rowOff>57150</xdr:rowOff>
    </xdr:from>
    <xdr:ext cx="1533525" cy="514350"/>
    <xdr:pic>
      <xdr:nvPicPr>
        <xdr:cNvPr id="117" name="Picture 116">
          <a:extLst>
            <a:ext uri="{FF2B5EF4-FFF2-40B4-BE49-F238E27FC236}">
              <a16:creationId xmlns:a16="http://schemas.microsoft.com/office/drawing/2014/main" id="{F7C79E6E-12BE-4A97-9C4B-5703708183CB}"/>
            </a:ext>
          </a:extLst>
        </xdr:cNvPr>
        <xdr:cNvPicPr>
          <a:picLocks noChangeAspect="1"/>
        </xdr:cNvPicPr>
      </xdr:nvPicPr>
      <xdr:blipFill>
        <a:blip xmlns:r="http://schemas.openxmlformats.org/officeDocument/2006/relationships" r:embed="rId31"/>
        <a:stretch>
          <a:fillRect/>
        </a:stretch>
      </xdr:blipFill>
      <xdr:spPr>
        <a:xfrm>
          <a:off x="7724775" y="14744700"/>
          <a:ext cx="1533525" cy="514350"/>
        </a:xfrm>
        <a:prstGeom prst="rect">
          <a:avLst/>
        </a:prstGeom>
      </xdr:spPr>
    </xdr:pic>
    <xdr:clientData/>
  </xdr:oneCellAnchor>
  <xdr:twoCellAnchor>
    <xdr:from>
      <xdr:col>4</xdr:col>
      <xdr:colOff>110374</xdr:colOff>
      <xdr:row>33</xdr:row>
      <xdr:rowOff>1</xdr:rowOff>
    </xdr:from>
    <xdr:to>
      <xdr:col>4</xdr:col>
      <xdr:colOff>1655608</xdr:colOff>
      <xdr:row>33</xdr:row>
      <xdr:rowOff>752475</xdr:rowOff>
    </xdr:to>
    <xdr:pic>
      <xdr:nvPicPr>
        <xdr:cNvPr id="118" name="Picture 117">
          <a:extLst>
            <a:ext uri="{FF2B5EF4-FFF2-40B4-BE49-F238E27FC236}">
              <a16:creationId xmlns:a16="http://schemas.microsoft.com/office/drawing/2014/main" id="{B2A44727-18CB-4DD2-8E57-4A6D65F4DBA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6316326"/>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34</xdr:row>
      <xdr:rowOff>1</xdr:rowOff>
    </xdr:from>
    <xdr:to>
      <xdr:col>4</xdr:col>
      <xdr:colOff>1655608</xdr:colOff>
      <xdr:row>34</xdr:row>
      <xdr:rowOff>752475</xdr:rowOff>
    </xdr:to>
    <xdr:pic>
      <xdr:nvPicPr>
        <xdr:cNvPr id="119" name="Picture 118">
          <a:extLst>
            <a:ext uri="{FF2B5EF4-FFF2-40B4-BE49-F238E27FC236}">
              <a16:creationId xmlns:a16="http://schemas.microsoft.com/office/drawing/2014/main" id="{B7EBC512-A3BA-4E3C-82ED-C65E8BE7DE2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6859251"/>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35</xdr:row>
      <xdr:rowOff>1</xdr:rowOff>
    </xdr:from>
    <xdr:to>
      <xdr:col>4</xdr:col>
      <xdr:colOff>1655608</xdr:colOff>
      <xdr:row>35</xdr:row>
      <xdr:rowOff>752475</xdr:rowOff>
    </xdr:to>
    <xdr:pic>
      <xdr:nvPicPr>
        <xdr:cNvPr id="120" name="Picture 119">
          <a:extLst>
            <a:ext uri="{FF2B5EF4-FFF2-40B4-BE49-F238E27FC236}">
              <a16:creationId xmlns:a16="http://schemas.microsoft.com/office/drawing/2014/main" id="{D67955E4-7E4D-4B8B-A4FF-B46B7905806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7402176"/>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36</xdr:row>
      <xdr:rowOff>1</xdr:rowOff>
    </xdr:from>
    <xdr:to>
      <xdr:col>4</xdr:col>
      <xdr:colOff>1655608</xdr:colOff>
      <xdr:row>36</xdr:row>
      <xdr:rowOff>752475</xdr:rowOff>
    </xdr:to>
    <xdr:pic>
      <xdr:nvPicPr>
        <xdr:cNvPr id="121" name="Picture 120">
          <a:extLst>
            <a:ext uri="{FF2B5EF4-FFF2-40B4-BE49-F238E27FC236}">
              <a16:creationId xmlns:a16="http://schemas.microsoft.com/office/drawing/2014/main" id="{BED4B09F-2FB6-4D8D-BBB5-21C745CC3BE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7945101"/>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37</xdr:row>
      <xdr:rowOff>1</xdr:rowOff>
    </xdr:from>
    <xdr:to>
      <xdr:col>4</xdr:col>
      <xdr:colOff>1655608</xdr:colOff>
      <xdr:row>37</xdr:row>
      <xdr:rowOff>752475</xdr:rowOff>
    </xdr:to>
    <xdr:pic>
      <xdr:nvPicPr>
        <xdr:cNvPr id="122" name="Picture 121">
          <a:extLst>
            <a:ext uri="{FF2B5EF4-FFF2-40B4-BE49-F238E27FC236}">
              <a16:creationId xmlns:a16="http://schemas.microsoft.com/office/drawing/2014/main" id="{F1F7FA48-C910-4894-9534-C49CA2A2584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8488026"/>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38</xdr:row>
      <xdr:rowOff>1</xdr:rowOff>
    </xdr:from>
    <xdr:to>
      <xdr:col>4</xdr:col>
      <xdr:colOff>1655608</xdr:colOff>
      <xdr:row>38</xdr:row>
      <xdr:rowOff>752475</xdr:rowOff>
    </xdr:to>
    <xdr:pic>
      <xdr:nvPicPr>
        <xdr:cNvPr id="123" name="Picture 122">
          <a:extLst>
            <a:ext uri="{FF2B5EF4-FFF2-40B4-BE49-F238E27FC236}">
              <a16:creationId xmlns:a16="http://schemas.microsoft.com/office/drawing/2014/main" id="{144DF8C6-A409-44FB-98E0-7F6FD4E4C89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9030951"/>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39</xdr:row>
      <xdr:rowOff>1</xdr:rowOff>
    </xdr:from>
    <xdr:to>
      <xdr:col>4</xdr:col>
      <xdr:colOff>1655608</xdr:colOff>
      <xdr:row>39</xdr:row>
      <xdr:rowOff>752475</xdr:rowOff>
    </xdr:to>
    <xdr:pic>
      <xdr:nvPicPr>
        <xdr:cNvPr id="124" name="Picture 123">
          <a:extLst>
            <a:ext uri="{FF2B5EF4-FFF2-40B4-BE49-F238E27FC236}">
              <a16:creationId xmlns:a16="http://schemas.microsoft.com/office/drawing/2014/main" id="{BBC53934-193E-45AC-8A18-05C02CF19A54}"/>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06574" y="19573876"/>
          <a:ext cx="154523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1714500</xdr:colOff>
      <xdr:row>13</xdr:row>
      <xdr:rowOff>0</xdr:rowOff>
    </xdr:to>
    <xdr:pic>
      <xdr:nvPicPr>
        <xdr:cNvPr id="125" name="Picture 124">
          <a:extLst>
            <a:ext uri="{FF2B5EF4-FFF2-40B4-BE49-F238E27FC236}">
              <a16:creationId xmlns:a16="http://schemas.microsoft.com/office/drawing/2014/main" id="{07698096-7C4D-4AE2-A872-F385D5B454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1692" y="5715000"/>
          <a:ext cx="1714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0</xdr:rowOff>
    </xdr:from>
    <xdr:to>
      <xdr:col>2</xdr:col>
      <xdr:colOff>1666876</xdr:colOff>
      <xdr:row>15</xdr:row>
      <xdr:rowOff>0</xdr:rowOff>
    </xdr:to>
    <xdr:pic>
      <xdr:nvPicPr>
        <xdr:cNvPr id="126" name="Picture 3">
          <a:extLst>
            <a:ext uri="{FF2B5EF4-FFF2-40B4-BE49-F238E27FC236}">
              <a16:creationId xmlns:a16="http://schemas.microsoft.com/office/drawing/2014/main" id="{0C7857A3-5B82-4908-B868-EEC22343671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61692" y="6858000"/>
          <a:ext cx="166687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xdr:row>
      <xdr:rowOff>0</xdr:rowOff>
    </xdr:from>
    <xdr:to>
      <xdr:col>4</xdr:col>
      <xdr:colOff>1524000</xdr:colOff>
      <xdr:row>15</xdr:row>
      <xdr:rowOff>1697</xdr:rowOff>
    </xdr:to>
    <xdr:pic>
      <xdr:nvPicPr>
        <xdr:cNvPr id="127" name="Picture 3">
          <a:extLst>
            <a:ext uri="{FF2B5EF4-FFF2-40B4-BE49-F238E27FC236}">
              <a16:creationId xmlns:a16="http://schemas.microsoft.com/office/drawing/2014/main" id="{F99B97AD-26AB-4987-99F5-FF9B629DD59C}"/>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693269" y="6858000"/>
          <a:ext cx="1524000" cy="573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1571810</xdr:colOff>
      <xdr:row>32</xdr:row>
      <xdr:rowOff>523875</xdr:rowOff>
    </xdr:to>
    <xdr:pic>
      <xdr:nvPicPr>
        <xdr:cNvPr id="128" name="Picture 127">
          <a:extLst>
            <a:ext uri="{FF2B5EF4-FFF2-40B4-BE49-F238E27FC236}">
              <a16:creationId xmlns:a16="http://schemas.microsoft.com/office/drawing/2014/main" id="{C74677C0-F7C0-4435-844A-9581282623D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161692" y="17145000"/>
          <a:ext cx="157181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49</xdr:row>
      <xdr:rowOff>0</xdr:rowOff>
    </xdr:from>
    <xdr:to>
      <xdr:col>1</xdr:col>
      <xdr:colOff>1714500</xdr:colOff>
      <xdr:row>49</xdr:row>
      <xdr:rowOff>695325</xdr:rowOff>
    </xdr:to>
    <xdr:pic>
      <xdr:nvPicPr>
        <xdr:cNvPr id="2" name="Picture 1">
          <a:extLst>
            <a:ext uri="{FF2B5EF4-FFF2-40B4-BE49-F238E27FC236}">
              <a16:creationId xmlns:a16="http://schemas.microsoft.com/office/drawing/2014/main" id="{431B216E-F660-417A-9C43-E85854B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9650" y="10477500"/>
          <a:ext cx="1057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49</xdr:row>
      <xdr:rowOff>19049</xdr:rowOff>
    </xdr:from>
    <xdr:to>
      <xdr:col>3</xdr:col>
      <xdr:colOff>1524000</xdr:colOff>
      <xdr:row>49</xdr:row>
      <xdr:rowOff>717162</xdr:rowOff>
    </xdr:to>
    <xdr:pic>
      <xdr:nvPicPr>
        <xdr:cNvPr id="3" name="Picture 2">
          <a:extLst>
            <a:ext uri="{FF2B5EF4-FFF2-40B4-BE49-F238E27FC236}">
              <a16:creationId xmlns:a16="http://schemas.microsoft.com/office/drawing/2014/main" id="{AF2FC0B0-F69B-4CAA-B8A7-544426D77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0496549"/>
          <a:ext cx="1028700" cy="364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19050</xdr:colOff>
      <xdr:row>49</xdr:row>
      <xdr:rowOff>28575</xdr:rowOff>
    </xdr:from>
    <xdr:to>
      <xdr:col>3</xdr:col>
      <xdr:colOff>981076</xdr:colOff>
      <xdr:row>50</xdr:row>
      <xdr:rowOff>1</xdr:rowOff>
    </xdr:to>
    <xdr:pic>
      <xdr:nvPicPr>
        <xdr:cNvPr id="3" name="Picture 2">
          <a:extLst>
            <a:ext uri="{FF2B5EF4-FFF2-40B4-BE49-F238E27FC236}">
              <a16:creationId xmlns:a16="http://schemas.microsoft.com/office/drawing/2014/main" id="{94BB11D3-7339-4FD5-BE0F-8ED9010E4D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81975" y="10687050"/>
          <a:ext cx="962026" cy="352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5286375</xdr:colOff>
      <xdr:row>49</xdr:row>
      <xdr:rowOff>9525</xdr:rowOff>
    </xdr:from>
    <xdr:to>
      <xdr:col>2</xdr:col>
      <xdr:colOff>0</xdr:colOff>
      <xdr:row>50</xdr:row>
      <xdr:rowOff>38100</xdr:rowOff>
    </xdr:to>
    <xdr:pic>
      <xdr:nvPicPr>
        <xdr:cNvPr id="5" name="Picture 4">
          <a:extLst>
            <a:ext uri="{FF2B5EF4-FFF2-40B4-BE49-F238E27FC236}">
              <a16:creationId xmlns:a16="http://schemas.microsoft.com/office/drawing/2014/main" id="{D6FD8C0F-DD9A-4FFF-B7B2-19A8090B0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6375" y="10668000"/>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80</xdr:row>
      <xdr:rowOff>0</xdr:rowOff>
    </xdr:from>
    <xdr:to>
      <xdr:col>1</xdr:col>
      <xdr:colOff>1714500</xdr:colOff>
      <xdr:row>80</xdr:row>
      <xdr:rowOff>695325</xdr:rowOff>
    </xdr:to>
    <xdr:pic>
      <xdr:nvPicPr>
        <xdr:cNvPr id="2" name="Picture 1">
          <a:extLst>
            <a:ext uri="{FF2B5EF4-FFF2-40B4-BE49-F238E27FC236}">
              <a16:creationId xmlns:a16="http://schemas.microsoft.com/office/drawing/2014/main" id="{D4E16F13-A131-4FA1-AA44-DE2315813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9650" y="1676400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80</xdr:row>
      <xdr:rowOff>0</xdr:rowOff>
    </xdr:from>
    <xdr:to>
      <xdr:col>3</xdr:col>
      <xdr:colOff>1498023</xdr:colOff>
      <xdr:row>80</xdr:row>
      <xdr:rowOff>714421</xdr:rowOff>
    </xdr:to>
    <xdr:pic>
      <xdr:nvPicPr>
        <xdr:cNvPr id="3" name="Picture 2">
          <a:extLst>
            <a:ext uri="{FF2B5EF4-FFF2-40B4-BE49-F238E27FC236}">
              <a16:creationId xmlns:a16="http://schemas.microsoft.com/office/drawing/2014/main" id="{C9CB513A-6550-4B9F-A357-2E804CE21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6764000"/>
          <a:ext cx="1031298" cy="419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47624</xdr:colOff>
      <xdr:row>80</xdr:row>
      <xdr:rowOff>1</xdr:rowOff>
    </xdr:from>
    <xdr:to>
      <xdr:col>1</xdr:col>
      <xdr:colOff>1714500</xdr:colOff>
      <xdr:row>80</xdr:row>
      <xdr:rowOff>723901</xdr:rowOff>
    </xdr:to>
    <xdr:pic>
      <xdr:nvPicPr>
        <xdr:cNvPr id="2" name="Picture 3">
          <a:extLst>
            <a:ext uri="{FF2B5EF4-FFF2-40B4-BE49-F238E27FC236}">
              <a16:creationId xmlns:a16="http://schemas.microsoft.com/office/drawing/2014/main" id="{A75CF366-04A6-4220-98DD-9A0823F2D9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7274" y="24384001"/>
          <a:ext cx="100965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80</xdr:row>
      <xdr:rowOff>0</xdr:rowOff>
    </xdr:from>
    <xdr:to>
      <xdr:col>3</xdr:col>
      <xdr:colOff>1524001</xdr:colOff>
      <xdr:row>80</xdr:row>
      <xdr:rowOff>706547</xdr:rowOff>
    </xdr:to>
    <xdr:pic>
      <xdr:nvPicPr>
        <xdr:cNvPr id="3" name="Picture 3">
          <a:extLst>
            <a:ext uri="{FF2B5EF4-FFF2-40B4-BE49-F238E27FC236}">
              <a16:creationId xmlns:a16="http://schemas.microsoft.com/office/drawing/2014/main" id="{2026F7AD-1192-4B01-83CC-1353FD7BC1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1" y="24384000"/>
          <a:ext cx="1028700" cy="382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47624</xdr:colOff>
      <xdr:row>127</xdr:row>
      <xdr:rowOff>1</xdr:rowOff>
    </xdr:from>
    <xdr:to>
      <xdr:col>1</xdr:col>
      <xdr:colOff>1714500</xdr:colOff>
      <xdr:row>127</xdr:row>
      <xdr:rowOff>723901</xdr:rowOff>
    </xdr:to>
    <xdr:pic>
      <xdr:nvPicPr>
        <xdr:cNvPr id="2" name="Picture 3">
          <a:extLst>
            <a:ext uri="{FF2B5EF4-FFF2-40B4-BE49-F238E27FC236}">
              <a16:creationId xmlns:a16="http://schemas.microsoft.com/office/drawing/2014/main" id="{8E150E63-7E43-48C5-81D1-A7DF2F8CB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7274" y="24384001"/>
          <a:ext cx="100965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127</xdr:row>
      <xdr:rowOff>0</xdr:rowOff>
    </xdr:from>
    <xdr:to>
      <xdr:col>3</xdr:col>
      <xdr:colOff>1524001</xdr:colOff>
      <xdr:row>127</xdr:row>
      <xdr:rowOff>706547</xdr:rowOff>
    </xdr:to>
    <xdr:pic>
      <xdr:nvPicPr>
        <xdr:cNvPr id="3" name="Picture 3">
          <a:extLst>
            <a:ext uri="{FF2B5EF4-FFF2-40B4-BE49-F238E27FC236}">
              <a16:creationId xmlns:a16="http://schemas.microsoft.com/office/drawing/2014/main" id="{C72D7C3A-6DC3-48D9-B7A5-E944D74D08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1" y="24384000"/>
          <a:ext cx="1028700" cy="382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123824</xdr:colOff>
      <xdr:row>62</xdr:row>
      <xdr:rowOff>0</xdr:rowOff>
    </xdr:from>
    <xdr:to>
      <xdr:col>1</xdr:col>
      <xdr:colOff>1695449</xdr:colOff>
      <xdr:row>62</xdr:row>
      <xdr:rowOff>742950</xdr:rowOff>
    </xdr:to>
    <xdr:pic>
      <xdr:nvPicPr>
        <xdr:cNvPr id="2" name="Picture 1">
          <a:extLst>
            <a:ext uri="{FF2B5EF4-FFF2-40B4-BE49-F238E27FC236}">
              <a16:creationId xmlns:a16="http://schemas.microsoft.com/office/drawing/2014/main" id="{9CCBA7E5-8766-4573-9EBB-CFDD16A64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4" y="12954000"/>
          <a:ext cx="933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62</xdr:row>
      <xdr:rowOff>1</xdr:rowOff>
    </xdr:from>
    <xdr:to>
      <xdr:col>3</xdr:col>
      <xdr:colOff>1493145</xdr:colOff>
      <xdr:row>62</xdr:row>
      <xdr:rowOff>684069</xdr:rowOff>
    </xdr:to>
    <xdr:pic>
      <xdr:nvPicPr>
        <xdr:cNvPr id="3" name="Picture 2">
          <a:extLst>
            <a:ext uri="{FF2B5EF4-FFF2-40B4-BE49-F238E27FC236}">
              <a16:creationId xmlns:a16="http://schemas.microsoft.com/office/drawing/2014/main" id="{585FF104-C274-478D-A012-0690D5B02A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2954001"/>
          <a:ext cx="1026420" cy="417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104774</xdr:colOff>
      <xdr:row>438</xdr:row>
      <xdr:rowOff>0</xdr:rowOff>
    </xdr:from>
    <xdr:to>
      <xdr:col>1</xdr:col>
      <xdr:colOff>1714499</xdr:colOff>
      <xdr:row>438</xdr:row>
      <xdr:rowOff>733425</xdr:rowOff>
    </xdr:to>
    <xdr:pic>
      <xdr:nvPicPr>
        <xdr:cNvPr id="2" name="Picture 1">
          <a:extLst>
            <a:ext uri="{FF2B5EF4-FFF2-40B4-BE49-F238E27FC236}">
              <a16:creationId xmlns:a16="http://schemas.microsoft.com/office/drawing/2014/main" id="{6387FCD8-8812-4331-918B-223F6956E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4" y="83058000"/>
          <a:ext cx="952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438</xdr:row>
      <xdr:rowOff>1</xdr:rowOff>
    </xdr:from>
    <xdr:to>
      <xdr:col>3</xdr:col>
      <xdr:colOff>1543051</xdr:colOff>
      <xdr:row>438</xdr:row>
      <xdr:rowOff>723901</xdr:rowOff>
    </xdr:to>
    <xdr:pic>
      <xdr:nvPicPr>
        <xdr:cNvPr id="3" name="Picture 2">
          <a:extLst>
            <a:ext uri="{FF2B5EF4-FFF2-40B4-BE49-F238E27FC236}">
              <a16:creationId xmlns:a16="http://schemas.microsoft.com/office/drawing/2014/main" id="{DAAD922E-6E56-4821-946A-38385ABCE7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1" y="83058001"/>
          <a:ext cx="1028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312</xdr:row>
      <xdr:rowOff>0</xdr:rowOff>
    </xdr:from>
    <xdr:to>
      <xdr:col>1</xdr:col>
      <xdr:colOff>990600</xdr:colOff>
      <xdr:row>312</xdr:row>
      <xdr:rowOff>476250</xdr:rowOff>
    </xdr:to>
    <xdr:pic>
      <xdr:nvPicPr>
        <xdr:cNvPr id="2" name="Picture 1">
          <a:extLst>
            <a:ext uri="{FF2B5EF4-FFF2-40B4-BE49-F238E27FC236}">
              <a16:creationId xmlns:a16="http://schemas.microsoft.com/office/drawing/2014/main" id="{CC3FD0B1-0907-4404-80BE-578040829E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60759975"/>
          <a:ext cx="904875" cy="476250"/>
        </a:xfrm>
        <a:prstGeom prst="rect">
          <a:avLst/>
        </a:prstGeom>
        <a:noFill/>
        <a:ln>
          <a:noFill/>
        </a:ln>
      </xdr:spPr>
    </xdr:pic>
    <xdr:clientData/>
  </xdr:twoCellAnchor>
  <xdr:twoCellAnchor editAs="oneCell">
    <xdr:from>
      <xdr:col>3</xdr:col>
      <xdr:colOff>1</xdr:colOff>
      <xdr:row>312</xdr:row>
      <xdr:rowOff>3</xdr:rowOff>
    </xdr:from>
    <xdr:to>
      <xdr:col>3</xdr:col>
      <xdr:colOff>1009651</xdr:colOff>
      <xdr:row>312</xdr:row>
      <xdr:rowOff>495301</xdr:rowOff>
    </xdr:to>
    <xdr:pic>
      <xdr:nvPicPr>
        <xdr:cNvPr id="3" name="Picture 2">
          <a:extLst>
            <a:ext uri="{FF2B5EF4-FFF2-40B4-BE49-F238E27FC236}">
              <a16:creationId xmlns:a16="http://schemas.microsoft.com/office/drawing/2014/main" id="{65E1A70B-23B8-4ACF-B4E7-6B4D175C85CA}"/>
            </a:ext>
          </a:extLst>
        </xdr:cNvPr>
        <xdr:cNvPicPr>
          <a:picLocks noChangeAspect="1"/>
        </xdr:cNvPicPr>
      </xdr:nvPicPr>
      <xdr:blipFill>
        <a:blip xmlns:r="http://schemas.openxmlformats.org/officeDocument/2006/relationships" r:embed="rId2"/>
        <a:stretch>
          <a:fillRect/>
        </a:stretch>
      </xdr:blipFill>
      <xdr:spPr>
        <a:xfrm>
          <a:off x="8162926" y="60759978"/>
          <a:ext cx="1009650" cy="4952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57150</xdr:colOff>
      <xdr:row>143</xdr:row>
      <xdr:rowOff>0</xdr:rowOff>
    </xdr:from>
    <xdr:to>
      <xdr:col>1</xdr:col>
      <xdr:colOff>1695450</xdr:colOff>
      <xdr:row>143</xdr:row>
      <xdr:rowOff>723900</xdr:rowOff>
    </xdr:to>
    <xdr:pic>
      <xdr:nvPicPr>
        <xdr:cNvPr id="2" name="Picture 1">
          <a:extLst>
            <a:ext uri="{FF2B5EF4-FFF2-40B4-BE49-F238E27FC236}">
              <a16:creationId xmlns:a16="http://schemas.microsoft.com/office/drawing/2014/main" id="{B6FD4F13-7147-436A-A36B-6310E2208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28765500"/>
          <a:ext cx="10001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143</xdr:row>
      <xdr:rowOff>0</xdr:rowOff>
    </xdr:from>
    <xdr:to>
      <xdr:col>4</xdr:col>
      <xdr:colOff>85725</xdr:colOff>
      <xdr:row>143</xdr:row>
      <xdr:rowOff>723900</xdr:rowOff>
    </xdr:to>
    <xdr:pic>
      <xdr:nvPicPr>
        <xdr:cNvPr id="3" name="Picture 2">
          <a:extLst>
            <a:ext uri="{FF2B5EF4-FFF2-40B4-BE49-F238E27FC236}">
              <a16:creationId xmlns:a16="http://schemas.microsoft.com/office/drawing/2014/main" id="{BB7AF06D-9FF0-48A7-8F8D-E886263CDA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28765500"/>
          <a:ext cx="1114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66674</xdr:colOff>
      <xdr:row>103</xdr:row>
      <xdr:rowOff>0</xdr:rowOff>
    </xdr:from>
    <xdr:to>
      <xdr:col>1</xdr:col>
      <xdr:colOff>1714500</xdr:colOff>
      <xdr:row>103</xdr:row>
      <xdr:rowOff>762000</xdr:rowOff>
    </xdr:to>
    <xdr:pic>
      <xdr:nvPicPr>
        <xdr:cNvPr id="2" name="Picture 1">
          <a:extLst>
            <a:ext uri="{FF2B5EF4-FFF2-40B4-BE49-F238E27FC236}">
              <a16:creationId xmlns:a16="http://schemas.microsoft.com/office/drawing/2014/main" id="{8BB4C32F-6E07-4DE6-BE52-74C9A5B4D6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6324" y="20764500"/>
          <a:ext cx="990601"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103</xdr:row>
      <xdr:rowOff>0</xdr:rowOff>
    </xdr:from>
    <xdr:to>
      <xdr:col>4</xdr:col>
      <xdr:colOff>95251</xdr:colOff>
      <xdr:row>104</xdr:row>
      <xdr:rowOff>0</xdr:rowOff>
    </xdr:to>
    <xdr:pic>
      <xdr:nvPicPr>
        <xdr:cNvPr id="3" name="Picture 2">
          <a:extLst>
            <a:ext uri="{FF2B5EF4-FFF2-40B4-BE49-F238E27FC236}">
              <a16:creationId xmlns:a16="http://schemas.microsoft.com/office/drawing/2014/main" id="{B17E77F4-45CA-499F-9A1F-201561BB7A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20764500"/>
          <a:ext cx="1123951"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89</xdr:row>
      <xdr:rowOff>0</xdr:rowOff>
    </xdr:from>
    <xdr:to>
      <xdr:col>1</xdr:col>
      <xdr:colOff>1638300</xdr:colOff>
      <xdr:row>89</xdr:row>
      <xdr:rowOff>714375</xdr:rowOff>
    </xdr:to>
    <xdr:pic>
      <xdr:nvPicPr>
        <xdr:cNvPr id="2" name="Picture 1">
          <a:extLst>
            <a:ext uri="{FF2B5EF4-FFF2-40B4-BE49-F238E27FC236}">
              <a16:creationId xmlns:a16="http://schemas.microsoft.com/office/drawing/2014/main" id="{74CDA7D2-B969-40D1-9250-5819FE256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18859500"/>
          <a:ext cx="1581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89</xdr:row>
      <xdr:rowOff>1</xdr:rowOff>
    </xdr:from>
    <xdr:to>
      <xdr:col>3</xdr:col>
      <xdr:colOff>1506683</xdr:colOff>
      <xdr:row>89</xdr:row>
      <xdr:rowOff>698365</xdr:rowOff>
    </xdr:to>
    <xdr:pic>
      <xdr:nvPicPr>
        <xdr:cNvPr id="3" name="Picture 2">
          <a:extLst>
            <a:ext uri="{FF2B5EF4-FFF2-40B4-BE49-F238E27FC236}">
              <a16:creationId xmlns:a16="http://schemas.microsoft.com/office/drawing/2014/main" id="{8827C812-9E44-4F85-B01E-DAB2D784C4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05826" y="18859501"/>
          <a:ext cx="1506682" cy="69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38099</xdr:colOff>
      <xdr:row>105</xdr:row>
      <xdr:rowOff>0</xdr:rowOff>
    </xdr:from>
    <xdr:to>
      <xdr:col>1</xdr:col>
      <xdr:colOff>1685924</xdr:colOff>
      <xdr:row>105</xdr:row>
      <xdr:rowOff>714375</xdr:rowOff>
    </xdr:to>
    <xdr:pic>
      <xdr:nvPicPr>
        <xdr:cNvPr id="2" name="Picture 1">
          <a:extLst>
            <a:ext uri="{FF2B5EF4-FFF2-40B4-BE49-F238E27FC236}">
              <a16:creationId xmlns:a16="http://schemas.microsoft.com/office/drawing/2014/main" id="{B84063A4-1AB0-4970-A355-30160A4ACA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49" y="21907500"/>
          <a:ext cx="1019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105</xdr:row>
      <xdr:rowOff>0</xdr:rowOff>
    </xdr:from>
    <xdr:to>
      <xdr:col>4</xdr:col>
      <xdr:colOff>95251</xdr:colOff>
      <xdr:row>106</xdr:row>
      <xdr:rowOff>0</xdr:rowOff>
    </xdr:to>
    <xdr:pic>
      <xdr:nvPicPr>
        <xdr:cNvPr id="3" name="Picture 2">
          <a:extLst>
            <a:ext uri="{FF2B5EF4-FFF2-40B4-BE49-F238E27FC236}">
              <a16:creationId xmlns:a16="http://schemas.microsoft.com/office/drawing/2014/main" id="{BCE52B35-44AE-4D61-AD2E-5E2B83B9FF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21907500"/>
          <a:ext cx="11239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133349</xdr:colOff>
      <xdr:row>109</xdr:row>
      <xdr:rowOff>0</xdr:rowOff>
    </xdr:from>
    <xdr:to>
      <xdr:col>1</xdr:col>
      <xdr:colOff>1685924</xdr:colOff>
      <xdr:row>110</xdr:row>
      <xdr:rowOff>0</xdr:rowOff>
    </xdr:to>
    <xdr:pic>
      <xdr:nvPicPr>
        <xdr:cNvPr id="2" name="Picture 1">
          <a:extLst>
            <a:ext uri="{FF2B5EF4-FFF2-40B4-BE49-F238E27FC236}">
              <a16:creationId xmlns:a16="http://schemas.microsoft.com/office/drawing/2014/main" id="{93027F14-F2C0-48CC-A991-B05E3A3D2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2999" y="22669500"/>
          <a:ext cx="923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133349</xdr:colOff>
      <xdr:row>109</xdr:row>
      <xdr:rowOff>0</xdr:rowOff>
    </xdr:from>
    <xdr:to>
      <xdr:col>3</xdr:col>
      <xdr:colOff>1685924</xdr:colOff>
      <xdr:row>110</xdr:row>
      <xdr:rowOff>0</xdr:rowOff>
    </xdr:to>
    <xdr:pic>
      <xdr:nvPicPr>
        <xdr:cNvPr id="3" name="Picture 2">
          <a:extLst>
            <a:ext uri="{FF2B5EF4-FFF2-40B4-BE49-F238E27FC236}">
              <a16:creationId xmlns:a16="http://schemas.microsoft.com/office/drawing/2014/main" id="{C4729E6F-7564-4C54-AB7E-069FC0C470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49" y="22669500"/>
          <a:ext cx="8953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95250</xdr:colOff>
      <xdr:row>117</xdr:row>
      <xdr:rowOff>0</xdr:rowOff>
    </xdr:from>
    <xdr:to>
      <xdr:col>1</xdr:col>
      <xdr:colOff>1695450</xdr:colOff>
      <xdr:row>117</xdr:row>
      <xdr:rowOff>723900</xdr:rowOff>
    </xdr:to>
    <xdr:pic>
      <xdr:nvPicPr>
        <xdr:cNvPr id="2" name="Picture 1">
          <a:extLst>
            <a:ext uri="{FF2B5EF4-FFF2-40B4-BE49-F238E27FC236}">
              <a16:creationId xmlns:a16="http://schemas.microsoft.com/office/drawing/2014/main" id="{2AEED375-1F52-4517-B7B0-D55AAD8D38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23812500"/>
          <a:ext cx="962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117</xdr:row>
      <xdr:rowOff>0</xdr:rowOff>
    </xdr:from>
    <xdr:to>
      <xdr:col>3</xdr:col>
      <xdr:colOff>1695450</xdr:colOff>
      <xdr:row>117</xdr:row>
      <xdr:rowOff>723900</xdr:rowOff>
    </xdr:to>
    <xdr:pic>
      <xdr:nvPicPr>
        <xdr:cNvPr id="3" name="Picture 2">
          <a:extLst>
            <a:ext uri="{FF2B5EF4-FFF2-40B4-BE49-F238E27FC236}">
              <a16:creationId xmlns:a16="http://schemas.microsoft.com/office/drawing/2014/main" id="{808BEE12-FF92-4250-92CB-8B06D45670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3350" y="23812500"/>
          <a:ext cx="933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95249</xdr:colOff>
      <xdr:row>249</xdr:row>
      <xdr:rowOff>771524</xdr:rowOff>
    </xdr:from>
    <xdr:to>
      <xdr:col>1</xdr:col>
      <xdr:colOff>1704974</xdr:colOff>
      <xdr:row>250</xdr:row>
      <xdr:rowOff>771524</xdr:rowOff>
    </xdr:to>
    <xdr:pic>
      <xdr:nvPicPr>
        <xdr:cNvPr id="2" name="Picture 1">
          <a:extLst>
            <a:ext uri="{FF2B5EF4-FFF2-40B4-BE49-F238E27FC236}">
              <a16:creationId xmlns:a16="http://schemas.microsoft.com/office/drawing/2014/main" id="{396D3D66-9BE5-4586-955D-8C3C2A8385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899" y="45910499"/>
          <a:ext cx="962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250</xdr:row>
      <xdr:rowOff>0</xdr:rowOff>
    </xdr:from>
    <xdr:to>
      <xdr:col>3</xdr:col>
      <xdr:colOff>1524000</xdr:colOff>
      <xdr:row>250</xdr:row>
      <xdr:rowOff>714375</xdr:rowOff>
    </xdr:to>
    <xdr:pic>
      <xdr:nvPicPr>
        <xdr:cNvPr id="3" name="Picture 2">
          <a:extLst>
            <a:ext uri="{FF2B5EF4-FFF2-40B4-BE49-F238E27FC236}">
              <a16:creationId xmlns:a16="http://schemas.microsoft.com/office/drawing/2014/main" id="{70CF79CD-02C9-4B3C-9E7F-CE839DB3C3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45910500"/>
          <a:ext cx="1028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85725</xdr:colOff>
      <xdr:row>90</xdr:row>
      <xdr:rowOff>0</xdr:rowOff>
    </xdr:from>
    <xdr:to>
      <xdr:col>1</xdr:col>
      <xdr:colOff>1666874</xdr:colOff>
      <xdr:row>90</xdr:row>
      <xdr:rowOff>682248</xdr:rowOff>
    </xdr:to>
    <xdr:pic>
      <xdr:nvPicPr>
        <xdr:cNvPr id="2" name="Picture 1">
          <a:extLst>
            <a:ext uri="{FF2B5EF4-FFF2-40B4-BE49-F238E27FC236}">
              <a16:creationId xmlns:a16="http://schemas.microsoft.com/office/drawing/2014/main" id="{27F4C3CD-FA6F-41CE-85FF-27F5C395B9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17526000"/>
          <a:ext cx="971549" cy="45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90</xdr:row>
      <xdr:rowOff>0</xdr:rowOff>
    </xdr:from>
    <xdr:to>
      <xdr:col>3</xdr:col>
      <xdr:colOff>1714500</xdr:colOff>
      <xdr:row>90</xdr:row>
      <xdr:rowOff>704850</xdr:rowOff>
    </xdr:to>
    <xdr:pic>
      <xdr:nvPicPr>
        <xdr:cNvPr id="3" name="Picture 2">
          <a:extLst>
            <a:ext uri="{FF2B5EF4-FFF2-40B4-BE49-F238E27FC236}">
              <a16:creationId xmlns:a16="http://schemas.microsoft.com/office/drawing/2014/main" id="{611052E2-52C2-453E-8C91-76EDDD2032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9066" y="17526000"/>
          <a:ext cx="947734"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104774</xdr:colOff>
      <xdr:row>113</xdr:row>
      <xdr:rowOff>771524</xdr:rowOff>
    </xdr:from>
    <xdr:to>
      <xdr:col>1</xdr:col>
      <xdr:colOff>1638299</xdr:colOff>
      <xdr:row>114</xdr:row>
      <xdr:rowOff>701202</xdr:rowOff>
    </xdr:to>
    <xdr:pic>
      <xdr:nvPicPr>
        <xdr:cNvPr id="2" name="Picture 1">
          <a:extLst>
            <a:ext uri="{FF2B5EF4-FFF2-40B4-BE49-F238E27FC236}">
              <a16:creationId xmlns:a16="http://schemas.microsoft.com/office/drawing/2014/main" id="{D639BA23-E4BD-4CC5-BFBA-969C50C4B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4" y="21716999"/>
          <a:ext cx="952500" cy="32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104774</xdr:colOff>
      <xdr:row>113</xdr:row>
      <xdr:rowOff>771524</xdr:rowOff>
    </xdr:from>
    <xdr:to>
      <xdr:col>3</xdr:col>
      <xdr:colOff>1638299</xdr:colOff>
      <xdr:row>114</xdr:row>
      <xdr:rowOff>701202</xdr:rowOff>
    </xdr:to>
    <xdr:pic>
      <xdr:nvPicPr>
        <xdr:cNvPr id="3" name="Picture 2">
          <a:extLst>
            <a:ext uri="{FF2B5EF4-FFF2-40B4-BE49-F238E27FC236}">
              <a16:creationId xmlns:a16="http://schemas.microsoft.com/office/drawing/2014/main" id="{0F10557F-BE03-448F-82A2-5B0E69FF8A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2874" y="21716999"/>
          <a:ext cx="923925" cy="32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67228</xdr:colOff>
      <xdr:row>112</xdr:row>
      <xdr:rowOff>29008</xdr:rowOff>
    </xdr:from>
    <xdr:to>
      <xdr:col>1</xdr:col>
      <xdr:colOff>1704975</xdr:colOff>
      <xdr:row>112</xdr:row>
      <xdr:rowOff>735676</xdr:rowOff>
    </xdr:to>
    <xdr:pic>
      <xdr:nvPicPr>
        <xdr:cNvPr id="2" name="Picture 1">
          <a:extLst>
            <a:ext uri="{FF2B5EF4-FFF2-40B4-BE49-F238E27FC236}">
              <a16:creationId xmlns:a16="http://schemas.microsoft.com/office/drawing/2014/main" id="{4E642227-23D1-418A-8F89-D6E4DEDBD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6878" y="20412508"/>
          <a:ext cx="990047" cy="43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67228</xdr:colOff>
      <xdr:row>112</xdr:row>
      <xdr:rowOff>29008</xdr:rowOff>
    </xdr:from>
    <xdr:to>
      <xdr:col>3</xdr:col>
      <xdr:colOff>1704975</xdr:colOff>
      <xdr:row>112</xdr:row>
      <xdr:rowOff>735676</xdr:rowOff>
    </xdr:to>
    <xdr:pic>
      <xdr:nvPicPr>
        <xdr:cNvPr id="3" name="Picture 2">
          <a:extLst>
            <a:ext uri="{FF2B5EF4-FFF2-40B4-BE49-F238E27FC236}">
              <a16:creationId xmlns:a16="http://schemas.microsoft.com/office/drawing/2014/main" id="{8F8DB9D5-D291-4D71-958F-810CCEE1B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5328" y="20412508"/>
          <a:ext cx="961472" cy="43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80966</xdr:colOff>
      <xdr:row>56</xdr:row>
      <xdr:rowOff>0</xdr:rowOff>
    </xdr:from>
    <xdr:to>
      <xdr:col>1</xdr:col>
      <xdr:colOff>1714500</xdr:colOff>
      <xdr:row>56</xdr:row>
      <xdr:rowOff>704850</xdr:rowOff>
    </xdr:to>
    <xdr:pic>
      <xdr:nvPicPr>
        <xdr:cNvPr id="2" name="Picture 1">
          <a:extLst>
            <a:ext uri="{FF2B5EF4-FFF2-40B4-BE49-F238E27FC236}">
              <a16:creationId xmlns:a16="http://schemas.microsoft.com/office/drawing/2014/main" id="{DAF92FC3-C8DF-487C-9ECF-A803F5A01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0616" y="11811000"/>
          <a:ext cx="976309"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56</xdr:row>
      <xdr:rowOff>0</xdr:rowOff>
    </xdr:from>
    <xdr:to>
      <xdr:col>3</xdr:col>
      <xdr:colOff>1714500</xdr:colOff>
      <xdr:row>56</xdr:row>
      <xdr:rowOff>704850</xdr:rowOff>
    </xdr:to>
    <xdr:pic>
      <xdr:nvPicPr>
        <xdr:cNvPr id="3" name="Picture 2">
          <a:extLst>
            <a:ext uri="{FF2B5EF4-FFF2-40B4-BE49-F238E27FC236}">
              <a16:creationId xmlns:a16="http://schemas.microsoft.com/office/drawing/2014/main" id="{5AEFA94B-A282-49BA-8371-11E0B6C96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9066" y="11811000"/>
          <a:ext cx="947734"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96539</xdr:colOff>
      <xdr:row>166</xdr:row>
      <xdr:rowOff>0</xdr:rowOff>
    </xdr:from>
    <xdr:to>
      <xdr:col>1</xdr:col>
      <xdr:colOff>1685924</xdr:colOff>
      <xdr:row>166</xdr:row>
      <xdr:rowOff>685800</xdr:rowOff>
    </xdr:to>
    <xdr:pic>
      <xdr:nvPicPr>
        <xdr:cNvPr id="2" name="Picture 1">
          <a:extLst>
            <a:ext uri="{FF2B5EF4-FFF2-40B4-BE49-F238E27FC236}">
              <a16:creationId xmlns:a16="http://schemas.microsoft.com/office/drawing/2014/main" id="{454F9004-6CF3-459A-AC08-7771C82DC0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6189" y="32556450"/>
          <a:ext cx="96073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xdr:colOff>
      <xdr:row>166</xdr:row>
      <xdr:rowOff>0</xdr:rowOff>
    </xdr:from>
    <xdr:to>
      <xdr:col>3</xdr:col>
      <xdr:colOff>933451</xdr:colOff>
      <xdr:row>166</xdr:row>
      <xdr:rowOff>476250</xdr:rowOff>
    </xdr:to>
    <xdr:pic>
      <xdr:nvPicPr>
        <xdr:cNvPr id="3" name="Picture 2">
          <a:extLst>
            <a:ext uri="{FF2B5EF4-FFF2-40B4-BE49-F238E27FC236}">
              <a16:creationId xmlns:a16="http://schemas.microsoft.com/office/drawing/2014/main" id="{9F53F7E8-DCDE-4511-951B-A74323CA6A0A}"/>
            </a:ext>
          </a:extLst>
        </xdr:cNvPr>
        <xdr:cNvPicPr>
          <a:picLocks noChangeAspect="1"/>
        </xdr:cNvPicPr>
      </xdr:nvPicPr>
      <xdr:blipFill>
        <a:blip xmlns:r="http://schemas.openxmlformats.org/officeDocument/2006/relationships" r:embed="rId2"/>
        <a:stretch>
          <a:fillRect/>
        </a:stretch>
      </xdr:blipFill>
      <xdr:spPr>
        <a:xfrm>
          <a:off x="8296276" y="32946975"/>
          <a:ext cx="933450" cy="476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44149</xdr:colOff>
      <xdr:row>105</xdr:row>
      <xdr:rowOff>0</xdr:rowOff>
    </xdr:from>
    <xdr:to>
      <xdr:col>1</xdr:col>
      <xdr:colOff>1721832</xdr:colOff>
      <xdr:row>105</xdr:row>
      <xdr:rowOff>723900</xdr:rowOff>
    </xdr:to>
    <xdr:pic>
      <xdr:nvPicPr>
        <xdr:cNvPr id="2" name="Picture 1">
          <a:extLst>
            <a:ext uri="{FF2B5EF4-FFF2-40B4-BE49-F238E27FC236}">
              <a16:creationId xmlns:a16="http://schemas.microsoft.com/office/drawing/2014/main" id="{15A9A507-2880-4C62-9143-EC39C0F238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3799" y="21717000"/>
          <a:ext cx="1010933"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105</xdr:row>
      <xdr:rowOff>0</xdr:rowOff>
    </xdr:from>
    <xdr:ext cx="1095375" cy="428625"/>
    <xdr:pic>
      <xdr:nvPicPr>
        <xdr:cNvPr id="3" name="Picture 2">
          <a:extLst>
            <a:ext uri="{FF2B5EF4-FFF2-40B4-BE49-F238E27FC236}">
              <a16:creationId xmlns:a16="http://schemas.microsoft.com/office/drawing/2014/main" id="{A02992A3-9083-4092-B231-F0C914DE09FA}"/>
            </a:ext>
          </a:extLst>
        </xdr:cNvPr>
        <xdr:cNvPicPr>
          <a:picLocks noChangeAspect="1"/>
        </xdr:cNvPicPr>
      </xdr:nvPicPr>
      <xdr:blipFill>
        <a:blip xmlns:r="http://schemas.openxmlformats.org/officeDocument/2006/relationships" r:embed="rId2"/>
        <a:stretch>
          <a:fillRect/>
        </a:stretch>
      </xdr:blipFill>
      <xdr:spPr>
        <a:xfrm>
          <a:off x="7762875" y="21717000"/>
          <a:ext cx="1095375" cy="4286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1</xdr:colOff>
      <xdr:row>79</xdr:row>
      <xdr:rowOff>0</xdr:rowOff>
    </xdr:from>
    <xdr:to>
      <xdr:col>3</xdr:col>
      <xdr:colOff>1506683</xdr:colOff>
      <xdr:row>79</xdr:row>
      <xdr:rowOff>0</xdr:rowOff>
    </xdr:to>
    <xdr:pic>
      <xdr:nvPicPr>
        <xdr:cNvPr id="2" name="Picture 1">
          <a:extLst>
            <a:ext uri="{FF2B5EF4-FFF2-40B4-BE49-F238E27FC236}">
              <a16:creationId xmlns:a16="http://schemas.microsoft.com/office/drawing/2014/main" id="{89E13BD6-377E-4964-AFF1-0EFF67B51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6" y="16573500"/>
          <a:ext cx="103043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79</xdr:row>
      <xdr:rowOff>38099</xdr:rowOff>
    </xdr:from>
    <xdr:to>
      <xdr:col>1</xdr:col>
      <xdr:colOff>1571625</xdr:colOff>
      <xdr:row>80</xdr:row>
      <xdr:rowOff>0</xdr:rowOff>
    </xdr:to>
    <xdr:pic>
      <xdr:nvPicPr>
        <xdr:cNvPr id="3" name="Picture 2">
          <a:extLst>
            <a:ext uri="{FF2B5EF4-FFF2-40B4-BE49-F238E27FC236}">
              <a16:creationId xmlns:a16="http://schemas.microsoft.com/office/drawing/2014/main" id="{C921F843-469E-440C-A40C-36E47F51B7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00625" y="16611599"/>
          <a:ext cx="1000125" cy="56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57151</xdr:colOff>
      <xdr:row>79</xdr:row>
      <xdr:rowOff>38100</xdr:rowOff>
    </xdr:from>
    <xdr:to>
      <xdr:col>3</xdr:col>
      <xdr:colOff>1506683</xdr:colOff>
      <xdr:row>79</xdr:row>
      <xdr:rowOff>717478</xdr:rowOff>
    </xdr:to>
    <xdr:pic>
      <xdr:nvPicPr>
        <xdr:cNvPr id="4" name="Picture 3">
          <a:extLst>
            <a:ext uri="{FF2B5EF4-FFF2-40B4-BE49-F238E27FC236}">
              <a16:creationId xmlns:a16="http://schemas.microsoft.com/office/drawing/2014/main" id="{A317FB88-BD01-4FA8-96A5-69D89069BF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39076" y="16611600"/>
          <a:ext cx="973282" cy="565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74788</xdr:colOff>
      <xdr:row>69</xdr:row>
      <xdr:rowOff>47625</xdr:rowOff>
    </xdr:from>
    <xdr:to>
      <xdr:col>1</xdr:col>
      <xdr:colOff>1646598</xdr:colOff>
      <xdr:row>69</xdr:row>
      <xdr:rowOff>704850</xdr:rowOff>
    </xdr:to>
    <xdr:pic>
      <xdr:nvPicPr>
        <xdr:cNvPr id="2" name="Picture 1">
          <a:extLst>
            <a:ext uri="{FF2B5EF4-FFF2-40B4-BE49-F238E27FC236}">
              <a16:creationId xmlns:a16="http://schemas.microsoft.com/office/drawing/2014/main" id="{D40F371B-E99B-4598-A13C-D1917569B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4438" y="14525625"/>
          <a:ext cx="98126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69</xdr:row>
      <xdr:rowOff>0</xdr:rowOff>
    </xdr:from>
    <xdr:to>
      <xdr:col>3</xdr:col>
      <xdr:colOff>1524000</xdr:colOff>
      <xdr:row>69</xdr:row>
      <xdr:rowOff>694107</xdr:rowOff>
    </xdr:to>
    <xdr:pic>
      <xdr:nvPicPr>
        <xdr:cNvPr id="3" name="Picture 2">
          <a:extLst>
            <a:ext uri="{FF2B5EF4-FFF2-40B4-BE49-F238E27FC236}">
              <a16:creationId xmlns:a16="http://schemas.microsoft.com/office/drawing/2014/main" id="{3FD3301F-EC76-4CDF-AC8C-6509F8ACAE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4478000"/>
          <a:ext cx="1028700" cy="379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0</xdr:colOff>
      <xdr:row>129</xdr:row>
      <xdr:rowOff>0</xdr:rowOff>
    </xdr:from>
    <xdr:to>
      <xdr:col>3</xdr:col>
      <xdr:colOff>1489363</xdr:colOff>
      <xdr:row>129</xdr:row>
      <xdr:rowOff>678332</xdr:rowOff>
    </xdr:to>
    <xdr:pic>
      <xdr:nvPicPr>
        <xdr:cNvPr id="3" name="Picture 2">
          <a:extLst>
            <a:ext uri="{FF2B5EF4-FFF2-40B4-BE49-F238E27FC236}">
              <a16:creationId xmlns:a16="http://schemas.microsoft.com/office/drawing/2014/main" id="{47E16774-6186-49C0-8A4A-F1F2565B74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25908000"/>
          <a:ext cx="1032163" cy="459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xdr:row>
      <xdr:rowOff>0</xdr:rowOff>
    </xdr:from>
    <xdr:to>
      <xdr:col>1</xdr:col>
      <xdr:colOff>1032163</xdr:colOff>
      <xdr:row>130</xdr:row>
      <xdr:rowOff>2057</xdr:rowOff>
    </xdr:to>
    <xdr:pic>
      <xdr:nvPicPr>
        <xdr:cNvPr id="4" name="Picture 3">
          <a:extLst>
            <a:ext uri="{FF2B5EF4-FFF2-40B4-BE49-F238E27FC236}">
              <a16:creationId xmlns:a16="http://schemas.microsoft.com/office/drawing/2014/main" id="{47EDA283-7134-43E7-89FF-E8247E21BF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4475" y="26088975"/>
          <a:ext cx="1032163" cy="459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110374</xdr:colOff>
      <xdr:row>43</xdr:row>
      <xdr:rowOff>1</xdr:rowOff>
    </xdr:from>
    <xdr:to>
      <xdr:col>1</xdr:col>
      <xdr:colOff>1655608</xdr:colOff>
      <xdr:row>43</xdr:row>
      <xdr:rowOff>752475</xdr:rowOff>
    </xdr:to>
    <xdr:pic>
      <xdr:nvPicPr>
        <xdr:cNvPr id="2" name="Picture 1">
          <a:extLst>
            <a:ext uri="{FF2B5EF4-FFF2-40B4-BE49-F238E27FC236}">
              <a16:creationId xmlns:a16="http://schemas.microsoft.com/office/drawing/2014/main" id="{4A8CE725-8160-4A1A-83D4-8B12184B3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0024" y="9715501"/>
          <a:ext cx="945159"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4FB75EEF-4056-4D74-81C9-74ACB4812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8474" y="9715501"/>
          <a:ext cx="916584"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44149</xdr:colOff>
      <xdr:row>44</xdr:row>
      <xdr:rowOff>0</xdr:rowOff>
    </xdr:from>
    <xdr:to>
      <xdr:col>1</xdr:col>
      <xdr:colOff>1677682</xdr:colOff>
      <xdr:row>44</xdr:row>
      <xdr:rowOff>704850</xdr:rowOff>
    </xdr:to>
    <xdr:pic>
      <xdr:nvPicPr>
        <xdr:cNvPr id="2" name="Picture 1">
          <a:extLst>
            <a:ext uri="{FF2B5EF4-FFF2-40B4-BE49-F238E27FC236}">
              <a16:creationId xmlns:a16="http://schemas.microsoft.com/office/drawing/2014/main" id="{4792A7E7-CE2A-4812-BDAE-B74877DF42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3799" y="9906000"/>
          <a:ext cx="101440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BBBD09D-3FD8-4A6D-9DEF-B04967C41C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9906001"/>
          <a:ext cx="91658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49365</xdr:colOff>
      <xdr:row>96</xdr:row>
      <xdr:rowOff>0</xdr:rowOff>
    </xdr:from>
    <xdr:to>
      <xdr:col>1</xdr:col>
      <xdr:colOff>1704974</xdr:colOff>
      <xdr:row>96</xdr:row>
      <xdr:rowOff>714375</xdr:rowOff>
    </xdr:to>
    <xdr:pic>
      <xdr:nvPicPr>
        <xdr:cNvPr id="2" name="Picture 1">
          <a:extLst>
            <a:ext uri="{FF2B5EF4-FFF2-40B4-BE49-F238E27FC236}">
              <a16:creationId xmlns:a16="http://schemas.microsoft.com/office/drawing/2014/main" id="{9A30780D-5A42-4F9E-B94A-19F9CE8B68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9015" y="19431000"/>
          <a:ext cx="100790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96</xdr:row>
      <xdr:rowOff>1</xdr:rowOff>
    </xdr:from>
    <xdr:to>
      <xdr:col>3</xdr:col>
      <xdr:colOff>1655608</xdr:colOff>
      <xdr:row>96</xdr:row>
      <xdr:rowOff>752475</xdr:rowOff>
    </xdr:to>
    <xdr:pic>
      <xdr:nvPicPr>
        <xdr:cNvPr id="3" name="Picture 2">
          <a:extLst>
            <a:ext uri="{FF2B5EF4-FFF2-40B4-BE49-F238E27FC236}">
              <a16:creationId xmlns:a16="http://schemas.microsoft.com/office/drawing/2014/main" id="{13252668-C9E4-4F80-AEB0-2B331365CA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19431001"/>
          <a:ext cx="91658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76200</xdr:colOff>
      <xdr:row>43</xdr:row>
      <xdr:rowOff>1</xdr:rowOff>
    </xdr:from>
    <xdr:to>
      <xdr:col>1</xdr:col>
      <xdr:colOff>1721830</xdr:colOff>
      <xdr:row>43</xdr:row>
      <xdr:rowOff>710071</xdr:rowOff>
    </xdr:to>
    <xdr:pic>
      <xdr:nvPicPr>
        <xdr:cNvPr id="2" name="Picture 1">
          <a:extLst>
            <a:ext uri="{FF2B5EF4-FFF2-40B4-BE49-F238E27FC236}">
              <a16:creationId xmlns:a16="http://schemas.microsoft.com/office/drawing/2014/main" id="{1D81D830-7CA2-449A-8340-AC0D0E63EE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715501"/>
          <a:ext cx="978880" cy="37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5C24D5CD-F27B-48C0-9323-3CF30BB41D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9715501"/>
          <a:ext cx="91658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110373</xdr:colOff>
      <xdr:row>44</xdr:row>
      <xdr:rowOff>0</xdr:rowOff>
    </xdr:from>
    <xdr:to>
      <xdr:col>1</xdr:col>
      <xdr:colOff>1699754</xdr:colOff>
      <xdr:row>44</xdr:row>
      <xdr:rowOff>733425</xdr:rowOff>
    </xdr:to>
    <xdr:pic>
      <xdr:nvPicPr>
        <xdr:cNvPr id="2" name="Picture 1">
          <a:extLst>
            <a:ext uri="{FF2B5EF4-FFF2-40B4-BE49-F238E27FC236}">
              <a16:creationId xmlns:a16="http://schemas.microsoft.com/office/drawing/2014/main" id="{07009DE4-7DB2-4123-9AAB-1E6494C7A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0023" y="9906000"/>
          <a:ext cx="951206"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F71EC7D5-00F4-47B9-B00A-06407A7609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9906001"/>
          <a:ext cx="916584"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76200</xdr:colOff>
      <xdr:row>43</xdr:row>
      <xdr:rowOff>0</xdr:rowOff>
    </xdr:from>
    <xdr:to>
      <xdr:col>1</xdr:col>
      <xdr:colOff>1709730</xdr:colOff>
      <xdr:row>43</xdr:row>
      <xdr:rowOff>704849</xdr:rowOff>
    </xdr:to>
    <xdr:pic>
      <xdr:nvPicPr>
        <xdr:cNvPr id="2" name="Picture 1">
          <a:extLst>
            <a:ext uri="{FF2B5EF4-FFF2-40B4-BE49-F238E27FC236}">
              <a16:creationId xmlns:a16="http://schemas.microsoft.com/office/drawing/2014/main" id="{5ABDBFAD-45FE-4BEB-8146-E7E4D9A05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906000"/>
          <a:ext cx="985830"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DCF9720C-75EE-4DA8-B5DE-D4C3395671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9906001"/>
          <a:ext cx="91658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104774</xdr:colOff>
      <xdr:row>43</xdr:row>
      <xdr:rowOff>0</xdr:rowOff>
    </xdr:from>
    <xdr:to>
      <xdr:col>1</xdr:col>
      <xdr:colOff>1672080</xdr:colOff>
      <xdr:row>43</xdr:row>
      <xdr:rowOff>676275</xdr:rowOff>
    </xdr:to>
    <xdr:pic>
      <xdr:nvPicPr>
        <xdr:cNvPr id="2" name="Picture 1">
          <a:extLst>
            <a:ext uri="{FF2B5EF4-FFF2-40B4-BE49-F238E27FC236}">
              <a16:creationId xmlns:a16="http://schemas.microsoft.com/office/drawing/2014/main" id="{02B09B09-AB75-422B-86C8-CE60C69335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4" y="9906000"/>
          <a:ext cx="94818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C89173E0-6A1E-4A0E-886B-00A4D07692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8474" y="9906001"/>
          <a:ext cx="91658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47624</xdr:colOff>
      <xdr:row>97</xdr:row>
      <xdr:rowOff>19051</xdr:rowOff>
    </xdr:from>
    <xdr:to>
      <xdr:col>2</xdr:col>
      <xdr:colOff>9525</xdr:colOff>
      <xdr:row>97</xdr:row>
      <xdr:rowOff>952501</xdr:rowOff>
    </xdr:to>
    <xdr:pic>
      <xdr:nvPicPr>
        <xdr:cNvPr id="2" name="Picture 1">
          <a:extLst>
            <a:ext uri="{FF2B5EF4-FFF2-40B4-BE49-F238E27FC236}">
              <a16:creationId xmlns:a16="http://schemas.microsoft.com/office/drawing/2014/main" id="{DDC418EF-5936-43F8-8A00-C5D3C8646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7274" y="19450051"/>
          <a:ext cx="1019176"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47624</xdr:colOff>
      <xdr:row>97</xdr:row>
      <xdr:rowOff>19051</xdr:rowOff>
    </xdr:from>
    <xdr:to>
      <xdr:col>3</xdr:col>
      <xdr:colOff>1515341</xdr:colOff>
      <xdr:row>97</xdr:row>
      <xdr:rowOff>712560</xdr:rowOff>
    </xdr:to>
    <xdr:pic>
      <xdr:nvPicPr>
        <xdr:cNvPr id="3" name="Picture 2">
          <a:extLst>
            <a:ext uri="{FF2B5EF4-FFF2-40B4-BE49-F238E27FC236}">
              <a16:creationId xmlns:a16="http://schemas.microsoft.com/office/drawing/2014/main" id="{5AAFF0B5-4092-44A0-819B-818C7B8F60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5724" y="19450051"/>
          <a:ext cx="1467717" cy="49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99</xdr:row>
      <xdr:rowOff>19049</xdr:rowOff>
    </xdr:from>
    <xdr:to>
      <xdr:col>2</xdr:col>
      <xdr:colOff>9525</xdr:colOff>
      <xdr:row>99</xdr:row>
      <xdr:rowOff>933450</xdr:rowOff>
    </xdr:to>
    <xdr:pic>
      <xdr:nvPicPr>
        <xdr:cNvPr id="2" name="Picture 1">
          <a:extLst>
            <a:ext uri="{FF2B5EF4-FFF2-40B4-BE49-F238E27FC236}">
              <a16:creationId xmlns:a16="http://schemas.microsoft.com/office/drawing/2014/main" id="{A8846F28-1682-408A-9AB1-4530A8BA9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9650" y="19650074"/>
          <a:ext cx="1066800" cy="514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xdr:row>
      <xdr:rowOff>19049</xdr:rowOff>
    </xdr:from>
    <xdr:to>
      <xdr:col>3</xdr:col>
      <xdr:colOff>1524000</xdr:colOff>
      <xdr:row>99</xdr:row>
      <xdr:rowOff>717162</xdr:rowOff>
    </xdr:to>
    <xdr:pic>
      <xdr:nvPicPr>
        <xdr:cNvPr id="3" name="Picture 2">
          <a:extLst>
            <a:ext uri="{FF2B5EF4-FFF2-40B4-BE49-F238E27FC236}">
              <a16:creationId xmlns:a16="http://schemas.microsoft.com/office/drawing/2014/main" id="{2E5C71B1-30D8-4302-9696-605C7407D4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9650074"/>
          <a:ext cx="1028700" cy="517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86</xdr:row>
      <xdr:rowOff>0</xdr:rowOff>
    </xdr:from>
    <xdr:to>
      <xdr:col>2</xdr:col>
      <xdr:colOff>0</xdr:colOff>
      <xdr:row>86</xdr:row>
      <xdr:rowOff>1009650</xdr:rowOff>
    </xdr:to>
    <xdr:pic>
      <xdr:nvPicPr>
        <xdr:cNvPr id="2" name="Picture 1">
          <a:extLst>
            <a:ext uri="{FF2B5EF4-FFF2-40B4-BE49-F238E27FC236}">
              <a16:creationId xmlns:a16="http://schemas.microsoft.com/office/drawing/2014/main" id="{D9C8CA32-EEA2-420E-A789-00739C9C74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9650" y="16764000"/>
          <a:ext cx="1057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86</xdr:row>
      <xdr:rowOff>0</xdr:rowOff>
    </xdr:from>
    <xdr:to>
      <xdr:col>4</xdr:col>
      <xdr:colOff>0</xdr:colOff>
      <xdr:row>86</xdr:row>
      <xdr:rowOff>1009650</xdr:rowOff>
    </xdr:to>
    <xdr:pic>
      <xdr:nvPicPr>
        <xdr:cNvPr id="3" name="Picture 2">
          <a:extLst>
            <a:ext uri="{FF2B5EF4-FFF2-40B4-BE49-F238E27FC236}">
              <a16:creationId xmlns:a16="http://schemas.microsoft.com/office/drawing/2014/main" id="{6E751537-F27B-4677-92FA-10A6E68466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16764000"/>
          <a:ext cx="1028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102</xdr:row>
      <xdr:rowOff>40085</xdr:rowOff>
    </xdr:from>
    <xdr:to>
      <xdr:col>1</xdr:col>
      <xdr:colOff>1685925</xdr:colOff>
      <xdr:row>102</xdr:row>
      <xdr:rowOff>695325</xdr:rowOff>
    </xdr:to>
    <xdr:pic>
      <xdr:nvPicPr>
        <xdr:cNvPr id="2" name="Picture 1">
          <a:extLst>
            <a:ext uri="{FF2B5EF4-FFF2-40B4-BE49-F238E27FC236}">
              <a16:creationId xmlns:a16="http://schemas.microsoft.com/office/drawing/2014/main" id="{9213FE8E-38A0-4EC3-B8CB-E2DDE40D04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20995085"/>
          <a:ext cx="952500" cy="34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0</xdr:rowOff>
    </xdr:from>
    <xdr:to>
      <xdr:col>3</xdr:col>
      <xdr:colOff>1515341</xdr:colOff>
      <xdr:row>102</xdr:row>
      <xdr:rowOff>722679</xdr:rowOff>
    </xdr:to>
    <xdr:pic>
      <xdr:nvPicPr>
        <xdr:cNvPr id="3" name="Picture 2">
          <a:extLst>
            <a:ext uri="{FF2B5EF4-FFF2-40B4-BE49-F238E27FC236}">
              <a16:creationId xmlns:a16="http://schemas.microsoft.com/office/drawing/2014/main" id="{EC49D610-F083-4DAF-B318-CCC688B098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8100" y="20955000"/>
          <a:ext cx="1029566" cy="379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85726</xdr:colOff>
      <xdr:row>49</xdr:row>
      <xdr:rowOff>19050</xdr:rowOff>
    </xdr:from>
    <xdr:to>
      <xdr:col>1</xdr:col>
      <xdr:colOff>1657350</xdr:colOff>
      <xdr:row>49</xdr:row>
      <xdr:rowOff>723901</xdr:rowOff>
    </xdr:to>
    <xdr:pic>
      <xdr:nvPicPr>
        <xdr:cNvPr id="2" name="Picture 1">
          <a:extLst>
            <a:ext uri="{FF2B5EF4-FFF2-40B4-BE49-F238E27FC236}">
              <a16:creationId xmlns:a16="http://schemas.microsoft.com/office/drawing/2014/main" id="{3EC3DA76-03AC-4507-B454-EABA440C4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6" y="10306050"/>
          <a:ext cx="971549"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49</xdr:row>
      <xdr:rowOff>38099</xdr:rowOff>
    </xdr:from>
    <xdr:to>
      <xdr:col>3</xdr:col>
      <xdr:colOff>1472351</xdr:colOff>
      <xdr:row>49</xdr:row>
      <xdr:rowOff>701387</xdr:rowOff>
    </xdr:to>
    <xdr:pic>
      <xdr:nvPicPr>
        <xdr:cNvPr id="3" name="Picture 2">
          <a:extLst>
            <a:ext uri="{FF2B5EF4-FFF2-40B4-BE49-F238E27FC236}">
              <a16:creationId xmlns:a16="http://schemas.microsoft.com/office/drawing/2014/main" id="{795A9F0C-822B-46E8-9FDF-3233003D4E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5250" y="10325099"/>
          <a:ext cx="967526" cy="33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47624</xdr:colOff>
      <xdr:row>48</xdr:row>
      <xdr:rowOff>0</xdr:rowOff>
    </xdr:from>
    <xdr:to>
      <xdr:col>1</xdr:col>
      <xdr:colOff>1666875</xdr:colOff>
      <xdr:row>48</xdr:row>
      <xdr:rowOff>695325</xdr:rowOff>
    </xdr:to>
    <xdr:pic>
      <xdr:nvPicPr>
        <xdr:cNvPr id="2" name="Picture 1">
          <a:extLst>
            <a:ext uri="{FF2B5EF4-FFF2-40B4-BE49-F238E27FC236}">
              <a16:creationId xmlns:a16="http://schemas.microsoft.com/office/drawing/2014/main" id="{31FA001F-911B-4706-9696-9B9CEB900F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7274" y="10287000"/>
          <a:ext cx="100965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47624</xdr:colOff>
      <xdr:row>48</xdr:row>
      <xdr:rowOff>19052</xdr:rowOff>
    </xdr:from>
    <xdr:to>
      <xdr:col>3</xdr:col>
      <xdr:colOff>1524000</xdr:colOff>
      <xdr:row>48</xdr:row>
      <xdr:rowOff>716652</xdr:rowOff>
    </xdr:to>
    <xdr:pic>
      <xdr:nvPicPr>
        <xdr:cNvPr id="3" name="Picture 2">
          <a:extLst>
            <a:ext uri="{FF2B5EF4-FFF2-40B4-BE49-F238E27FC236}">
              <a16:creationId xmlns:a16="http://schemas.microsoft.com/office/drawing/2014/main" id="{97AF9999-8F5E-4974-BF8B-6BFFFEB7D5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5724" y="10306052"/>
          <a:ext cx="981076" cy="36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57B8-DFB7-4A38-BF2B-CB0F4AF50803}">
  <dimension ref="A1:E40"/>
  <sheetViews>
    <sheetView zoomScale="130" zoomScaleNormal="130" workbookViewId="0">
      <selection sqref="A1:E1"/>
    </sheetView>
  </sheetViews>
  <sheetFormatPr defaultRowHeight="45" customHeight="1" x14ac:dyDescent="0.25"/>
  <cols>
    <col min="1" max="1" width="8.42578125" style="69" bestFit="1" customWidth="1"/>
    <col min="2" max="2" width="54" style="69" bestFit="1" customWidth="1"/>
    <col min="3" max="3" width="26.140625" style="69" customWidth="1"/>
    <col min="4" max="4" width="26.85546875" style="69" bestFit="1" customWidth="1"/>
    <col min="5" max="5" width="25.28515625" style="69" customWidth="1"/>
    <col min="6" max="16384" width="9.140625" style="69"/>
  </cols>
  <sheetData>
    <row r="1" spans="1:5" s="71" customFormat="1" ht="15" x14ac:dyDescent="0.25">
      <c r="A1" s="70" t="s">
        <v>1739</v>
      </c>
      <c r="B1" s="70"/>
      <c r="C1" s="70"/>
      <c r="D1" s="70"/>
      <c r="E1" s="70"/>
    </row>
    <row r="2" spans="1:5" s="71" customFormat="1" ht="15" x14ac:dyDescent="0.25">
      <c r="A2" s="70" t="s">
        <v>1845</v>
      </c>
      <c r="B2" s="70"/>
      <c r="C2" s="70"/>
      <c r="D2" s="70"/>
      <c r="E2" s="70"/>
    </row>
    <row r="3" spans="1:5" s="71" customFormat="1" ht="15" x14ac:dyDescent="0.25">
      <c r="A3" s="71" t="s">
        <v>1737</v>
      </c>
      <c r="B3" s="71" t="s">
        <v>1738</v>
      </c>
      <c r="C3" s="64" t="s">
        <v>1812</v>
      </c>
      <c r="D3" s="64" t="s">
        <v>1813</v>
      </c>
      <c r="E3" s="64" t="s">
        <v>1814</v>
      </c>
    </row>
    <row r="4" spans="1:5" ht="45" customHeight="1" x14ac:dyDescent="0.25">
      <c r="A4" s="69" t="s">
        <v>1740</v>
      </c>
      <c r="B4" s="72" t="str">
        <f>HYPERLINK("[EDEL_Portfolio Monthly 31-Oct-2021.xlsx]EDACBF!A1","Edelweiss Money Market Fund")</f>
        <v>Edelweiss Money Market Fund</v>
      </c>
      <c r="C4" s="65"/>
      <c r="D4" s="65" t="s">
        <v>1815</v>
      </c>
      <c r="E4" s="65"/>
    </row>
    <row r="5" spans="1:5" ht="45" customHeight="1" x14ac:dyDescent="0.25">
      <c r="A5" s="69" t="s">
        <v>1741</v>
      </c>
      <c r="B5" s="72" t="str">
        <f>HYPERLINK("[EDEL_Portfolio Monthly 31-Oct-2021.xlsx]EDBE23!A1","BHARAT Bond ETF - April 2023")</f>
        <v>BHARAT Bond ETF - April 2023</v>
      </c>
      <c r="C5" s="65"/>
      <c r="D5" s="66" t="s">
        <v>1816</v>
      </c>
      <c r="E5" s="65"/>
    </row>
    <row r="6" spans="1:5" ht="45" customHeight="1" x14ac:dyDescent="0.25">
      <c r="A6" s="69" t="s">
        <v>1742</v>
      </c>
      <c r="B6" s="72" t="str">
        <f>HYPERLINK("[EDEL_Portfolio Monthly 31-Oct-2021.xlsx]EDBE25!A1","BHARAT Bond ETF - April 2025")</f>
        <v>BHARAT Bond ETF - April 2025</v>
      </c>
      <c r="C6" s="67"/>
      <c r="D6" s="66" t="s">
        <v>1817</v>
      </c>
      <c r="E6" s="67"/>
    </row>
    <row r="7" spans="1:5" ht="45" customHeight="1" x14ac:dyDescent="0.25">
      <c r="A7" s="69" t="s">
        <v>1743</v>
      </c>
      <c r="B7" s="72" t="str">
        <f>HYPERLINK("[EDEL_Portfolio Monthly 31-Oct-2021.xlsx]EDBE30!A1","BHARAT Bond ETF - April 2030")</f>
        <v>BHARAT Bond ETF - April 2030</v>
      </c>
      <c r="C7" s="65"/>
      <c r="D7" s="66" t="s">
        <v>1818</v>
      </c>
      <c r="E7" s="65"/>
    </row>
    <row r="8" spans="1:5" ht="45" customHeight="1" x14ac:dyDescent="0.25">
      <c r="A8" s="69" t="s">
        <v>1744</v>
      </c>
      <c r="B8" s="72" t="str">
        <f>HYPERLINK("[EDEL_Portfolio Monthly 31-Oct-2021.xlsx]EDBE31!A1","BHARAT Bond ETF - April 2031")</f>
        <v>BHARAT Bond ETF - April 2031</v>
      </c>
      <c r="C8" s="65"/>
      <c r="D8" s="66" t="s">
        <v>1819</v>
      </c>
      <c r="E8" s="65"/>
    </row>
    <row r="9" spans="1:5" ht="45" customHeight="1" x14ac:dyDescent="0.25">
      <c r="A9" s="69" t="s">
        <v>1745</v>
      </c>
      <c r="B9" s="72" t="str">
        <f>HYPERLINK("[EDEL_Portfolio Monthly 31-Oct-2021.xlsx]EDBPDF!A1","Edelweiss Banking and PSU Debt Fund")</f>
        <v>Edelweiss Banking and PSU Debt Fund</v>
      </c>
      <c r="C9" s="65"/>
      <c r="D9" s="66" t="s">
        <v>1820</v>
      </c>
      <c r="E9" s="65"/>
    </row>
    <row r="10" spans="1:5" ht="45" customHeight="1" x14ac:dyDescent="0.25">
      <c r="A10" s="69" t="s">
        <v>1746</v>
      </c>
      <c r="B10" s="72" t="str">
        <f>HYPERLINK("[EDEL_Portfolio Monthly 31-Oct-2021.xlsx]EDFF23!A1","BHARAT Bond FOF - April 2023")</f>
        <v>BHARAT Bond FOF - April 2023</v>
      </c>
      <c r="C10" s="65"/>
      <c r="D10" s="66" t="s">
        <v>1816</v>
      </c>
      <c r="E10" s="65"/>
    </row>
    <row r="11" spans="1:5" ht="45" customHeight="1" x14ac:dyDescent="0.25">
      <c r="A11" s="69" t="s">
        <v>1747</v>
      </c>
      <c r="B11" s="72" t="str">
        <f>HYPERLINK("[EDEL_Portfolio Monthly 31-Oct-2021.xlsx]EDFF25!A1","BHARAT Bond FOF - April 2025")</f>
        <v>BHARAT Bond FOF - April 2025</v>
      </c>
      <c r="C11" s="65"/>
      <c r="D11" s="66" t="s">
        <v>1816</v>
      </c>
      <c r="E11" s="67"/>
    </row>
    <row r="12" spans="1:5" ht="45" customHeight="1" x14ac:dyDescent="0.25">
      <c r="A12" s="69" t="s">
        <v>1748</v>
      </c>
      <c r="B12" s="72" t="str">
        <f>HYPERLINK("[EDEL_Portfolio Monthly 31-Oct-2021.xlsx]EDFF30!A1","BHARAT Bond FOF - April 2030")</f>
        <v>BHARAT Bond FOF - April 2030</v>
      </c>
      <c r="C12" s="65"/>
      <c r="D12" s="66" t="s">
        <v>1818</v>
      </c>
      <c r="E12" s="65"/>
    </row>
    <row r="13" spans="1:5" ht="45" customHeight="1" x14ac:dyDescent="0.25">
      <c r="A13" s="69" t="s">
        <v>1749</v>
      </c>
      <c r="B13" s="72" t="str">
        <f>HYPERLINK("[EDEL_Portfolio Monthly 31-Oct-2021.xlsx]EDFF31!A1","BHARAT Bond FOF - April 2031")</f>
        <v>BHARAT Bond FOF - April 2031</v>
      </c>
      <c r="C13" s="65"/>
      <c r="D13" s="66" t="s">
        <v>1819</v>
      </c>
      <c r="E13" s="65"/>
    </row>
    <row r="14" spans="1:5" ht="45" customHeight="1" x14ac:dyDescent="0.25">
      <c r="A14" s="69" t="s">
        <v>1750</v>
      </c>
      <c r="B14" s="72" t="str">
        <f>HYPERLINK("[EDEL_Portfolio Monthly 31-Oct-2021.xlsx]EDGSEC!A1","Edelweiss Government Securities Fund")</f>
        <v>Edelweiss Government Securities Fund</v>
      </c>
      <c r="C14" s="65"/>
      <c r="D14" s="65" t="s">
        <v>1821</v>
      </c>
      <c r="E14" s="65"/>
    </row>
    <row r="15" spans="1:5" ht="45" customHeight="1" x14ac:dyDescent="0.25">
      <c r="A15" s="69" t="s">
        <v>1751</v>
      </c>
      <c r="B15" s="72" t="str">
        <f>HYPERLINK("[EDEL_Portfolio Monthly 31-Oct-2021.xlsx]EDNP27!A1","Edelweiss NY PSU BD PL SDL IDX Fund-2027")</f>
        <v>Edelweiss NY PSU BD PL SDL IDX Fund-2027</v>
      </c>
      <c r="C15" s="65"/>
      <c r="D15" s="66" t="s">
        <v>1846</v>
      </c>
      <c r="E15" s="65"/>
    </row>
    <row r="16" spans="1:5" ht="45" customHeight="1" x14ac:dyDescent="0.25">
      <c r="A16" s="69" t="s">
        <v>1752</v>
      </c>
      <c r="B16" s="72" t="str">
        <f>HYPERLINK("[EDEL_Portfolio Monthly 31-Oct-2021.xlsx]EDNPSF!A1","Edelweiss NY PSU BD Pl SDL Idx Fund-2026")</f>
        <v>Edelweiss NY PSU BD Pl SDL Idx Fund-2026</v>
      </c>
      <c r="C16" s="65"/>
      <c r="D16" s="66" t="s">
        <v>1822</v>
      </c>
      <c r="E16" s="65"/>
    </row>
    <row r="17" spans="1:5" ht="45" customHeight="1" x14ac:dyDescent="0.25">
      <c r="A17" s="69" t="s">
        <v>1753</v>
      </c>
      <c r="B17" s="72" t="str">
        <f>HYPERLINK("[EDEL_Portfolio Monthly 31-Oct-2021.xlsx]EDONTF!A1","EDELWEISS OVERNIGHT FUND")</f>
        <v>EDELWEISS OVERNIGHT FUND</v>
      </c>
      <c r="C17" s="65"/>
      <c r="D17" s="65" t="s">
        <v>1823</v>
      </c>
      <c r="E17" s="65"/>
    </row>
    <row r="18" spans="1:5" ht="45" customHeight="1" x14ac:dyDescent="0.25">
      <c r="A18" s="69" t="s">
        <v>1754</v>
      </c>
      <c r="B18" s="72" t="str">
        <f>HYPERLINK("[EDEL_Portfolio Monthly 31-Oct-2021.xlsx]EEARBF!A1","Edelweiss Arbitrage Fund")</f>
        <v>Edelweiss Arbitrage Fund</v>
      </c>
      <c r="C18" s="65"/>
      <c r="D18" s="65" t="s">
        <v>1824</v>
      </c>
      <c r="E18" s="65"/>
    </row>
    <row r="19" spans="1:5" ht="45" customHeight="1" x14ac:dyDescent="0.25">
      <c r="A19" s="69" t="s">
        <v>1755</v>
      </c>
      <c r="B19" s="72" t="str">
        <f>HYPERLINK("[EDEL_Portfolio Monthly 31-Oct-2021.xlsx]EEARFD!A1","Edelweiss Balanced Advantage Fund")</f>
        <v>Edelweiss Balanced Advantage Fund</v>
      </c>
      <c r="C19" s="65"/>
      <c r="D19" s="66" t="s">
        <v>1825</v>
      </c>
      <c r="E19" s="65"/>
    </row>
    <row r="20" spans="1:5" ht="45" customHeight="1" x14ac:dyDescent="0.25">
      <c r="A20" s="69" t="s">
        <v>1756</v>
      </c>
      <c r="B20" s="72" t="str">
        <f>HYPERLINK("[EDEL_Portfolio Monthly 31-Oct-2021.xlsx]EEDGEF!A1","Edelweiss Large Cap Fund")</f>
        <v>Edelweiss Large Cap Fund</v>
      </c>
      <c r="C20" s="65"/>
      <c r="D20" s="65" t="s">
        <v>1826</v>
      </c>
      <c r="E20" s="65"/>
    </row>
    <row r="21" spans="1:5" ht="45" customHeight="1" x14ac:dyDescent="0.25">
      <c r="A21" s="69" t="s">
        <v>1757</v>
      </c>
      <c r="B21" s="72" t="str">
        <f>HYPERLINK("[EDEL_Portfolio Monthly 31-Oct-2021.xlsx]EEECRF!A1","Edelweiss Flexi-Cap Fund")</f>
        <v>Edelweiss Flexi-Cap Fund</v>
      </c>
      <c r="C21" s="65"/>
      <c r="D21" s="65" t="s">
        <v>1827</v>
      </c>
      <c r="E21" s="65"/>
    </row>
    <row r="22" spans="1:5" ht="45" customHeight="1" x14ac:dyDescent="0.25">
      <c r="A22" s="69" t="s">
        <v>1758</v>
      </c>
      <c r="B22" s="72" t="str">
        <f>HYPERLINK("[EDEL_Portfolio Monthly 31-Oct-2021.xlsx]EEELSS!A1","Edelweiss Long Term Equity Fund")</f>
        <v>Edelweiss Long Term Equity Fund</v>
      </c>
      <c r="C22" s="65"/>
      <c r="D22" s="65" t="s">
        <v>1827</v>
      </c>
      <c r="E22" s="65"/>
    </row>
    <row r="23" spans="1:5" ht="45" customHeight="1" x14ac:dyDescent="0.25">
      <c r="A23" s="69" t="s">
        <v>1759</v>
      </c>
      <c r="B23" s="72" t="str">
        <f>HYPERLINK("[EDEL_Portfolio Monthly 31-Oct-2021.xlsx]EEEQTF!A1","Edelweiss Large &amp; Mid Cap Fund")</f>
        <v>Edelweiss Large &amp; Mid Cap Fund</v>
      </c>
      <c r="C23" s="65"/>
      <c r="D23" s="66" t="s">
        <v>1828</v>
      </c>
      <c r="E23" s="65"/>
    </row>
    <row r="24" spans="1:5" ht="45" customHeight="1" x14ac:dyDescent="0.25">
      <c r="A24" s="69" t="s">
        <v>1760</v>
      </c>
      <c r="B24" s="72" t="str">
        <f>HYPERLINK("[EDEL_Portfolio Monthly 31-Oct-2021.xlsx]EEESCF!A1","Edelweiss Small Cap Fund")</f>
        <v>Edelweiss Small Cap Fund</v>
      </c>
      <c r="C24" s="65"/>
      <c r="D24" s="65" t="s">
        <v>1829</v>
      </c>
      <c r="E24" s="65"/>
    </row>
    <row r="25" spans="1:5" ht="45" customHeight="1" x14ac:dyDescent="0.25">
      <c r="A25" s="69" t="s">
        <v>1761</v>
      </c>
      <c r="B25" s="72" t="str">
        <f>HYPERLINK("[EDEL_Portfolio Monthly 31-Oct-2021.xlsx]EEESSF!A1","Edelweiss Equity Savings Fund")</f>
        <v>Edelweiss Equity Savings Fund</v>
      </c>
      <c r="C25" s="65"/>
      <c r="D25" s="65" t="s">
        <v>1830</v>
      </c>
      <c r="E25" s="65"/>
    </row>
    <row r="26" spans="1:5" ht="45" customHeight="1" x14ac:dyDescent="0.25">
      <c r="A26" s="69" t="s">
        <v>1762</v>
      </c>
      <c r="B26" s="72" t="str">
        <f>HYPERLINK("[EDEL_Portfolio Monthly 31-Oct-2021.xlsx]EEIF30!A1","Edelweiss Nifty 100 Quality 30 Index Fnd")</f>
        <v>Edelweiss Nifty 100 Quality 30 Index Fnd</v>
      </c>
      <c r="C26" s="65"/>
      <c r="D26" s="65" t="s">
        <v>1834</v>
      </c>
      <c r="E26" s="65"/>
    </row>
    <row r="27" spans="1:5" ht="45" customHeight="1" x14ac:dyDescent="0.25">
      <c r="A27" s="69" t="s">
        <v>1763</v>
      </c>
      <c r="B27" s="72" t="str">
        <f>HYPERLINK("[EDEL_Portfolio Monthly 31-Oct-2021.xlsx]EEIF50!A1","Edelweiss Nifty 50 Index Fund")</f>
        <v>Edelweiss Nifty 50 Index Fund</v>
      </c>
      <c r="C27" s="65"/>
      <c r="D27" s="65" t="s">
        <v>1832</v>
      </c>
      <c r="E27" s="65"/>
    </row>
    <row r="28" spans="1:5" ht="45" customHeight="1" x14ac:dyDescent="0.25">
      <c r="A28" s="69" t="s">
        <v>1764</v>
      </c>
      <c r="B28" s="72" t="str">
        <f>HYPERLINK("[EDEL_Portfolio Monthly 31-Oct-2021.xlsx]EEMOF1!A1","EDELWEISS RECENTLY LISTED IPO FUND")</f>
        <v>EDELWEISS RECENTLY LISTED IPO FUND</v>
      </c>
      <c r="C28" s="65"/>
      <c r="D28" s="65" t="s">
        <v>1831</v>
      </c>
      <c r="E28" s="65"/>
    </row>
    <row r="29" spans="1:5" ht="45" customHeight="1" x14ac:dyDescent="0.25">
      <c r="A29" s="69" t="s">
        <v>1765</v>
      </c>
      <c r="B29" s="72" t="str">
        <f>HYPERLINK("[EDEL_Portfolio Monthly 31-Oct-2021.xlsx]EENFBA!A1","Edelweiss ETF - Nifty Bank")</f>
        <v>Edelweiss ETF - Nifty Bank</v>
      </c>
      <c r="C29" s="65"/>
      <c r="D29" s="69" t="s">
        <v>1833</v>
      </c>
      <c r="E29" s="65"/>
    </row>
    <row r="30" spans="1:5" ht="45" customHeight="1" x14ac:dyDescent="0.25">
      <c r="A30" s="69" t="s">
        <v>1766</v>
      </c>
      <c r="B30" s="72" t="str">
        <f>HYPERLINK("[EDEL_Portfolio Monthly 31-Oct-2021.xlsx]EEPRUA!A1","Edelweiss Aggressive Hybrid Fund")</f>
        <v>Edelweiss Aggressive Hybrid Fund</v>
      </c>
      <c r="C30" s="65"/>
      <c r="D30" s="66" t="s">
        <v>1835</v>
      </c>
      <c r="E30" s="65"/>
    </row>
    <row r="31" spans="1:5" ht="45" customHeight="1" x14ac:dyDescent="0.25">
      <c r="A31" s="69" t="s">
        <v>1767</v>
      </c>
      <c r="B31" s="72" t="str">
        <f>HYPERLINK("[EDEL_Portfolio Monthly 31-Oct-2021.xlsx]EESMCF!A1","Edelweiss Mid Cap Fund")</f>
        <v>Edelweiss Mid Cap Fund</v>
      </c>
      <c r="C31" s="65"/>
      <c r="D31" s="66" t="s">
        <v>1836</v>
      </c>
      <c r="E31" s="65"/>
    </row>
    <row r="32" spans="1:5" ht="45" customHeight="1" x14ac:dyDescent="0.25">
      <c r="A32" s="69" t="s">
        <v>1768</v>
      </c>
      <c r="B32" s="72" t="str">
        <f>HYPERLINK("[EDEL_Portfolio Monthly 31-Oct-2021.xlsx]EFMS55!A1","Edelweiss Fixed Maturity Plan - Series 55")</f>
        <v>Edelweiss Fixed Maturity Plan - Series 55</v>
      </c>
      <c r="C32" s="65"/>
      <c r="D32" s="66" t="s">
        <v>1837</v>
      </c>
      <c r="E32" s="65"/>
    </row>
    <row r="33" spans="1:5" ht="45" customHeight="1" x14ac:dyDescent="0.25">
      <c r="A33" s="69" t="s">
        <v>1769</v>
      </c>
      <c r="B33" s="72" t="str">
        <f>HYPERLINK("[EDEL_Portfolio Monthly 31-Oct-2021.xlsx]ELLIQF!A1","Edelweiss Liquid Fund")</f>
        <v>Edelweiss Liquid Fund</v>
      </c>
      <c r="C33" s="65"/>
      <c r="D33" s="65" t="s">
        <v>1838</v>
      </c>
      <c r="E33" s="65"/>
    </row>
    <row r="34" spans="1:5" ht="45" customHeight="1" x14ac:dyDescent="0.25">
      <c r="A34" s="69" t="s">
        <v>1770</v>
      </c>
      <c r="B34" s="72" t="str">
        <f>HYPERLINK("[EDEL_Portfolio Monthly 31-Oct-2021.xlsx]EOASEF!A1","Edelweiss ASEAN Equity Off-shore Fund")</f>
        <v>Edelweiss ASEAN Equity Off-shore Fund</v>
      </c>
      <c r="C34" s="65"/>
      <c r="D34" s="65" t="s">
        <v>1839</v>
      </c>
      <c r="E34" s="65"/>
    </row>
    <row r="35" spans="1:5" ht="45" customHeight="1" x14ac:dyDescent="0.25">
      <c r="A35" s="69" t="s">
        <v>1771</v>
      </c>
      <c r="B35" s="72" t="str">
        <f>HYPERLINK("[EDEL_Portfolio Monthly 31-Oct-2021.xlsx]EOCHIF!A1","Edelweiss Greater China Equity Off-shore Fund")</f>
        <v>Edelweiss Greater China Equity Off-shore Fund</v>
      </c>
      <c r="C35" s="65"/>
      <c r="D35" s="66" t="s">
        <v>1840</v>
      </c>
      <c r="E35" s="65"/>
    </row>
    <row r="36" spans="1:5" ht="45" customHeight="1" x14ac:dyDescent="0.25">
      <c r="A36" s="69" t="s">
        <v>1772</v>
      </c>
      <c r="B36" s="72" t="str">
        <f>HYPERLINK("[EDEL_Portfolio Monthly 31-Oct-2021.xlsx]EODWHF!A1","Edelweiss MSCI (I) DM &amp; WD HC 45 ID Fund")</f>
        <v>Edelweiss MSCI (I) DM &amp; WD HC 45 ID Fund</v>
      </c>
      <c r="C36" s="65"/>
      <c r="D36" s="66" t="s">
        <v>1841</v>
      </c>
      <c r="E36" s="65"/>
    </row>
    <row r="37" spans="1:5" ht="45" customHeight="1" x14ac:dyDescent="0.25">
      <c r="A37" s="69" t="s">
        <v>1773</v>
      </c>
      <c r="B37" s="72" t="str">
        <f>HYPERLINK("[EDEL_Portfolio Monthly 31-Oct-2021.xlsx]EOEDOF!A1","Edelweiss Europe Dynamic Equity Offshore Fund")</f>
        <v>Edelweiss Europe Dynamic Equity Offshore Fund</v>
      </c>
      <c r="C37" s="65"/>
      <c r="D37" s="68" t="s">
        <v>1842</v>
      </c>
      <c r="E37" s="65"/>
    </row>
    <row r="38" spans="1:5" ht="45" customHeight="1" x14ac:dyDescent="0.25">
      <c r="A38" s="69" t="s">
        <v>1774</v>
      </c>
      <c r="B38" s="72" t="str">
        <f>HYPERLINK("[EDEL_Portfolio Monthly 31-Oct-2021.xlsx]EOEMOP!A1","Edelweiss Emerging Markets Opportunities Equity Offshore Fund")</f>
        <v>Edelweiss Emerging Markets Opportunities Equity Offshore Fund</v>
      </c>
      <c r="C38" s="65"/>
      <c r="D38" s="65" t="s">
        <v>1843</v>
      </c>
      <c r="E38" s="65"/>
    </row>
    <row r="39" spans="1:5" ht="45" customHeight="1" x14ac:dyDescent="0.25">
      <c r="A39" s="69" t="s">
        <v>1775</v>
      </c>
      <c r="B39" s="72" t="str">
        <f>HYPERLINK("[EDEL_Portfolio Monthly 31-Oct-2021.xlsx]EOUSEF!A1","Edelweiss US Value Equity Off-shore Fund")</f>
        <v>Edelweiss US Value Equity Off-shore Fund</v>
      </c>
      <c r="C39" s="65"/>
      <c r="D39" s="66" t="s">
        <v>1844</v>
      </c>
      <c r="E39" s="65"/>
    </row>
    <row r="40" spans="1:5" ht="45" customHeight="1" x14ac:dyDescent="0.25">
      <c r="A40" s="69" t="s">
        <v>1776</v>
      </c>
      <c r="B40" s="72" t="str">
        <f>HYPERLINK("[EDEL_Portfolio Monthly 31-Oct-2021.xlsx]EOUSTF!A1","EDELWEISS US TECHNOLOGY EQUITY FOF")</f>
        <v>EDELWEISS US TECHNOLOGY EQUITY FOF</v>
      </c>
      <c r="C40" s="65"/>
      <c r="D40" s="66" t="s">
        <v>1844</v>
      </c>
      <c r="E40" s="65"/>
    </row>
  </sheetData>
  <mergeCells count="2">
    <mergeCell ref="A1:E1"/>
    <mergeCell ref="A2:E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CAFE3-40BA-4B81-8B89-7547F066EA5E}">
  <dimension ref="A1:H50"/>
  <sheetViews>
    <sheetView showGridLines="0" workbookViewId="0">
      <pane ySplit="4" topLeftCell="A42" activePane="bottomLeft" state="frozen"/>
      <selection activeCell="A38" sqref="A38"/>
      <selection pane="bottomLeft" activeCell="A49" sqref="A49:XFD50"/>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23</v>
      </c>
      <c r="B1" s="61"/>
      <c r="C1" s="61"/>
      <c r="D1" s="61"/>
      <c r="E1" s="61"/>
      <c r="F1" s="61"/>
      <c r="G1" s="61"/>
      <c r="H1" s="51" t="str">
        <f>HYPERLINK("[EDEL_Portfolio Monthly 31-Oct-2021.xlsx]Index!A1","Index")</f>
        <v>Index</v>
      </c>
    </row>
    <row r="2" spans="1:8" ht="19.5" customHeight="1" x14ac:dyDescent="0.25">
      <c r="A2" s="61" t="s">
        <v>24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3"/>
      <c r="B9" s="35"/>
      <c r="C9" s="35"/>
      <c r="D9" s="14"/>
      <c r="E9" s="15"/>
      <c r="F9" s="16"/>
      <c r="G9" s="16"/>
    </row>
    <row r="10" spans="1:8" x14ac:dyDescent="0.25">
      <c r="A10" s="17" t="s">
        <v>448</v>
      </c>
      <c r="B10" s="35"/>
      <c r="C10" s="35"/>
      <c r="D10" s="14"/>
      <c r="E10" s="15"/>
      <c r="F10" s="16"/>
      <c r="G10" s="16"/>
    </row>
    <row r="11" spans="1:8" x14ac:dyDescent="0.25">
      <c r="A11" s="13" t="s">
        <v>453</v>
      </c>
      <c r="B11" s="35" t="s">
        <v>454</v>
      </c>
      <c r="C11" s="35"/>
      <c r="D11" s="14">
        <v>22808206.002099998</v>
      </c>
      <c r="E11" s="15">
        <v>269415.87</v>
      </c>
      <c r="F11" s="16">
        <v>0.98829999999999996</v>
      </c>
      <c r="G11" s="16"/>
    </row>
    <row r="12" spans="1:8" x14ac:dyDescent="0.25">
      <c r="A12" s="17" t="s">
        <v>94</v>
      </c>
      <c r="B12" s="36"/>
      <c r="C12" s="36"/>
      <c r="D12" s="18"/>
      <c r="E12" s="28">
        <v>269415.87</v>
      </c>
      <c r="F12" s="29">
        <v>0.98829999999999996</v>
      </c>
      <c r="G12" s="21"/>
    </row>
    <row r="13" spans="1:8" x14ac:dyDescent="0.25">
      <c r="A13" s="13"/>
      <c r="B13" s="35"/>
      <c r="C13" s="35"/>
      <c r="D13" s="14"/>
      <c r="E13" s="15"/>
      <c r="F13" s="16"/>
      <c r="G13" s="16"/>
    </row>
    <row r="14" spans="1:8" x14ac:dyDescent="0.25">
      <c r="A14" s="24" t="s">
        <v>99</v>
      </c>
      <c r="B14" s="37"/>
      <c r="C14" s="37"/>
      <c r="D14" s="25"/>
      <c r="E14" s="28">
        <v>269415.87</v>
      </c>
      <c r="F14" s="29">
        <v>0.98829999999999996</v>
      </c>
      <c r="G14" s="21"/>
    </row>
    <row r="15" spans="1:8" x14ac:dyDescent="0.25">
      <c r="A15" s="13"/>
      <c r="B15" s="35"/>
      <c r="C15" s="35"/>
      <c r="D15" s="14"/>
      <c r="E15" s="15"/>
      <c r="F15" s="16"/>
      <c r="G15" s="16"/>
    </row>
    <row r="16" spans="1:8" x14ac:dyDescent="0.25">
      <c r="A16" s="17" t="s">
        <v>121</v>
      </c>
      <c r="B16" s="35"/>
      <c r="C16" s="35"/>
      <c r="D16" s="14"/>
      <c r="E16" s="15"/>
      <c r="F16" s="16"/>
      <c r="G16" s="16"/>
    </row>
    <row r="17" spans="1:7" x14ac:dyDescent="0.25">
      <c r="A17" s="13" t="s">
        <v>122</v>
      </c>
      <c r="B17" s="35"/>
      <c r="C17" s="35"/>
      <c r="D17" s="14"/>
      <c r="E17" s="15">
        <v>1865.49</v>
      </c>
      <c r="F17" s="16">
        <v>6.7999999999999996E-3</v>
      </c>
      <c r="G17" s="16">
        <v>3.295E-2</v>
      </c>
    </row>
    <row r="18" spans="1:7" x14ac:dyDescent="0.25">
      <c r="A18" s="17" t="s">
        <v>94</v>
      </c>
      <c r="B18" s="36"/>
      <c r="C18" s="36"/>
      <c r="D18" s="18"/>
      <c r="E18" s="28">
        <v>1865.49</v>
      </c>
      <c r="F18" s="29">
        <v>6.7999999999999996E-3</v>
      </c>
      <c r="G18" s="21"/>
    </row>
    <row r="19" spans="1:7" x14ac:dyDescent="0.25">
      <c r="A19" s="13"/>
      <c r="B19" s="35"/>
      <c r="C19" s="35"/>
      <c r="D19" s="14"/>
      <c r="E19" s="15"/>
      <c r="F19" s="16"/>
      <c r="G19" s="16"/>
    </row>
    <row r="20" spans="1:7" x14ac:dyDescent="0.25">
      <c r="A20" s="24" t="s">
        <v>99</v>
      </c>
      <c r="B20" s="37"/>
      <c r="C20" s="37"/>
      <c r="D20" s="25"/>
      <c r="E20" s="28">
        <v>1865.49</v>
      </c>
      <c r="F20" s="29">
        <v>6.7999999999999996E-3</v>
      </c>
      <c r="G20" s="21"/>
    </row>
    <row r="21" spans="1:7" x14ac:dyDescent="0.25">
      <c r="A21" s="13" t="s">
        <v>123</v>
      </c>
      <c r="B21" s="35"/>
      <c r="C21" s="35"/>
      <c r="D21" s="14"/>
      <c r="E21" s="15">
        <v>0.50521689999999997</v>
      </c>
      <c r="F21" s="16">
        <v>9.9999999999999995E-7</v>
      </c>
      <c r="G21" s="16"/>
    </row>
    <row r="22" spans="1:7" x14ac:dyDescent="0.25">
      <c r="A22" s="13" t="s">
        <v>124</v>
      </c>
      <c r="B22" s="35"/>
      <c r="C22" s="35"/>
      <c r="D22" s="14"/>
      <c r="E22" s="15">
        <v>1335.2947830999999</v>
      </c>
      <c r="F22" s="16">
        <v>4.8989999999999997E-3</v>
      </c>
      <c r="G22" s="16">
        <v>3.295E-2</v>
      </c>
    </row>
    <row r="23" spans="1:7" x14ac:dyDescent="0.25">
      <c r="A23" s="32" t="s">
        <v>125</v>
      </c>
      <c r="B23" s="38"/>
      <c r="C23" s="38"/>
      <c r="D23" s="33"/>
      <c r="E23" s="26">
        <v>272617.15999999997</v>
      </c>
      <c r="F23" s="27">
        <v>1</v>
      </c>
      <c r="G23" s="27"/>
    </row>
    <row r="28" spans="1:7" x14ac:dyDescent="0.25">
      <c r="A28" s="1" t="s">
        <v>1646</v>
      </c>
    </row>
    <row r="29" spans="1:7" x14ac:dyDescent="0.25">
      <c r="A29" s="47" t="s">
        <v>1647</v>
      </c>
      <c r="B29" s="3" t="s">
        <v>82</v>
      </c>
    </row>
    <row r="30" spans="1:7" x14ac:dyDescent="0.25">
      <c r="A30" t="s">
        <v>1648</v>
      </c>
    </row>
    <row r="31" spans="1:7" x14ac:dyDescent="0.25">
      <c r="A31" t="s">
        <v>1649</v>
      </c>
      <c r="B31" t="s">
        <v>1650</v>
      </c>
      <c r="C31" t="s">
        <v>1650</v>
      </c>
    </row>
    <row r="32" spans="1:7" x14ac:dyDescent="0.25">
      <c r="B32" s="48">
        <v>44469</v>
      </c>
      <c r="C32" s="48">
        <v>44498</v>
      </c>
    </row>
    <row r="33" spans="1:7" x14ac:dyDescent="0.25">
      <c r="A33" t="s">
        <v>1654</v>
      </c>
      <c r="B33">
        <v>11.779400000000001</v>
      </c>
      <c r="C33">
        <v>11.7918</v>
      </c>
      <c r="E33" s="2"/>
      <c r="G33"/>
    </row>
    <row r="34" spans="1:7" x14ac:dyDescent="0.25">
      <c r="A34" t="s">
        <v>1655</v>
      </c>
      <c r="B34">
        <v>11.779400000000001</v>
      </c>
      <c r="C34">
        <v>11.7918</v>
      </c>
      <c r="E34" s="2"/>
      <c r="G34"/>
    </row>
    <row r="35" spans="1:7" x14ac:dyDescent="0.25">
      <c r="A35" t="s">
        <v>1679</v>
      </c>
      <c r="B35">
        <v>11.779400000000001</v>
      </c>
      <c r="C35">
        <v>11.7918</v>
      </c>
      <c r="E35" s="2"/>
      <c r="G35"/>
    </row>
    <row r="36" spans="1:7" x14ac:dyDescent="0.25">
      <c r="A36" t="s">
        <v>1680</v>
      </c>
      <c r="B36">
        <v>11.779400000000001</v>
      </c>
      <c r="C36">
        <v>11.7918</v>
      </c>
      <c r="E36" s="2"/>
      <c r="G36"/>
    </row>
    <row r="37" spans="1:7" x14ac:dyDescent="0.25">
      <c r="E37" s="2"/>
      <c r="G37"/>
    </row>
    <row r="38" spans="1:7" x14ac:dyDescent="0.25">
      <c r="A38" t="s">
        <v>1665</v>
      </c>
      <c r="B38" s="3" t="s">
        <v>82</v>
      </c>
    </row>
    <row r="39" spans="1:7" x14ac:dyDescent="0.25">
      <c r="A39" t="s">
        <v>1666</v>
      </c>
      <c r="B39" s="3" t="s">
        <v>82</v>
      </c>
    </row>
    <row r="40" spans="1:7" ht="30" x14ac:dyDescent="0.25">
      <c r="A40" s="47" t="s">
        <v>1667</v>
      </c>
      <c r="B40" s="3" t="s">
        <v>82</v>
      </c>
    </row>
    <row r="41" spans="1:7" x14ac:dyDescent="0.25">
      <c r="A41" s="47" t="s">
        <v>1668</v>
      </c>
      <c r="B41" s="3" t="s">
        <v>82</v>
      </c>
    </row>
    <row r="42" spans="1:7" x14ac:dyDescent="0.25">
      <c r="A42" t="s">
        <v>1669</v>
      </c>
      <c r="B42" s="49" t="s">
        <v>82</v>
      </c>
    </row>
    <row r="43" spans="1:7" ht="30" x14ac:dyDescent="0.25">
      <c r="A43" s="47" t="s">
        <v>1670</v>
      </c>
      <c r="B43" s="3" t="s">
        <v>82</v>
      </c>
    </row>
    <row r="44" spans="1:7" ht="30" x14ac:dyDescent="0.25">
      <c r="A44" s="47" t="s">
        <v>1671</v>
      </c>
      <c r="B44" s="3" t="s">
        <v>82</v>
      </c>
    </row>
    <row r="45" spans="1:7" x14ac:dyDescent="0.25">
      <c r="A45" s="59" t="s">
        <v>1803</v>
      </c>
      <c r="B45" s="60" t="s">
        <v>82</v>
      </c>
    </row>
    <row r="46" spans="1:7" x14ac:dyDescent="0.25">
      <c r="A46" s="59" t="s">
        <v>1804</v>
      </c>
      <c r="B46" s="60" t="s">
        <v>82</v>
      </c>
    </row>
    <row r="49" spans="1:4" x14ac:dyDescent="0.25">
      <c r="A49" s="24" t="s">
        <v>1847</v>
      </c>
      <c r="B49" s="64" t="s">
        <v>1848</v>
      </c>
      <c r="C49" s="64" t="s">
        <v>1813</v>
      </c>
      <c r="D49" s="64" t="s">
        <v>1814</v>
      </c>
    </row>
    <row r="50" spans="1:4" ht="30" x14ac:dyDescent="0.25">
      <c r="A50" s="73" t="str">
        <f>HYPERLINK("[EDEL_Portfolio Monthly 31-Jul-2021.xlsx]EDFF30!A1","BHARAT Bond FOF - April 2030")</f>
        <v>BHARAT Bond FOF - April 2030</v>
      </c>
      <c r="B50" s="65"/>
      <c r="C50" s="66" t="s">
        <v>1818</v>
      </c>
      <c r="D5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A1FA-D491-4F8E-A6DC-F5CB0AE95482}">
  <dimension ref="A1:H50"/>
  <sheetViews>
    <sheetView showGridLines="0" workbookViewId="0">
      <pane ySplit="4" topLeftCell="A44" activePane="bottomLeft" state="frozen"/>
      <selection activeCell="A38" sqref="A38"/>
      <selection pane="bottomLeft" activeCell="A49" sqref="A49:XFD50"/>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25</v>
      </c>
      <c r="B1" s="61"/>
      <c r="C1" s="61"/>
      <c r="D1" s="61"/>
      <c r="E1" s="61"/>
      <c r="F1" s="61"/>
      <c r="G1" s="61"/>
      <c r="H1" s="51" t="str">
        <f>HYPERLINK("[EDEL_Portfolio Monthly 31-Oct-2021.xlsx]Index!A1","Index")</f>
        <v>Index</v>
      </c>
    </row>
    <row r="2" spans="1:8" ht="19.5" customHeight="1" x14ac:dyDescent="0.25">
      <c r="A2" s="61" t="s">
        <v>26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3"/>
      <c r="B9" s="35"/>
      <c r="C9" s="35"/>
      <c r="D9" s="14"/>
      <c r="E9" s="15"/>
      <c r="F9" s="16"/>
      <c r="G9" s="16"/>
    </row>
    <row r="10" spans="1:8" x14ac:dyDescent="0.25">
      <c r="A10" s="17" t="s">
        <v>448</v>
      </c>
      <c r="B10" s="35"/>
      <c r="C10" s="35"/>
      <c r="D10" s="14"/>
      <c r="E10" s="15"/>
      <c r="F10" s="16"/>
      <c r="G10" s="16"/>
    </row>
    <row r="11" spans="1:8" x14ac:dyDescent="0.25">
      <c r="A11" s="13" t="s">
        <v>455</v>
      </c>
      <c r="B11" s="35" t="s">
        <v>456</v>
      </c>
      <c r="C11" s="35"/>
      <c r="D11" s="14">
        <v>18226028</v>
      </c>
      <c r="E11" s="15">
        <v>192643.1</v>
      </c>
      <c r="F11" s="16">
        <v>0.98829999999999996</v>
      </c>
      <c r="G11" s="16"/>
    </row>
    <row r="12" spans="1:8" x14ac:dyDescent="0.25">
      <c r="A12" s="17" t="s">
        <v>94</v>
      </c>
      <c r="B12" s="36"/>
      <c r="C12" s="36"/>
      <c r="D12" s="18"/>
      <c r="E12" s="28">
        <v>192643.1</v>
      </c>
      <c r="F12" s="29">
        <v>0.98829999999999996</v>
      </c>
      <c r="G12" s="21"/>
    </row>
    <row r="13" spans="1:8" x14ac:dyDescent="0.25">
      <c r="A13" s="13"/>
      <c r="B13" s="35"/>
      <c r="C13" s="35"/>
      <c r="D13" s="14"/>
      <c r="E13" s="15"/>
      <c r="F13" s="16"/>
      <c r="G13" s="16"/>
    </row>
    <row r="14" spans="1:8" x14ac:dyDescent="0.25">
      <c r="A14" s="24" t="s">
        <v>99</v>
      </c>
      <c r="B14" s="37"/>
      <c r="C14" s="37"/>
      <c r="D14" s="25"/>
      <c r="E14" s="28">
        <v>192643.1</v>
      </c>
      <c r="F14" s="29">
        <v>0.98829999999999996</v>
      </c>
      <c r="G14" s="21"/>
    </row>
    <row r="15" spans="1:8" x14ac:dyDescent="0.25">
      <c r="A15" s="13"/>
      <c r="B15" s="35"/>
      <c r="C15" s="35"/>
      <c r="D15" s="14"/>
      <c r="E15" s="15"/>
      <c r="F15" s="16"/>
      <c r="G15" s="16"/>
    </row>
    <row r="16" spans="1:8" x14ac:dyDescent="0.25">
      <c r="A16" s="17" t="s">
        <v>121</v>
      </c>
      <c r="B16" s="35"/>
      <c r="C16" s="35"/>
      <c r="D16" s="14"/>
      <c r="E16" s="15"/>
      <c r="F16" s="16"/>
      <c r="G16" s="16"/>
    </row>
    <row r="17" spans="1:7" x14ac:dyDescent="0.25">
      <c r="A17" s="13" t="s">
        <v>122</v>
      </c>
      <c r="B17" s="35"/>
      <c r="C17" s="35"/>
      <c r="D17" s="14"/>
      <c r="E17" s="15">
        <v>1746.53</v>
      </c>
      <c r="F17" s="16">
        <v>8.9999999999999993E-3</v>
      </c>
      <c r="G17" s="16">
        <v>3.295E-2</v>
      </c>
    </row>
    <row r="18" spans="1:7" x14ac:dyDescent="0.25">
      <c r="A18" s="17" t="s">
        <v>94</v>
      </c>
      <c r="B18" s="36"/>
      <c r="C18" s="36"/>
      <c r="D18" s="18"/>
      <c r="E18" s="28">
        <v>1746.53</v>
      </c>
      <c r="F18" s="29">
        <v>8.9999999999999993E-3</v>
      </c>
      <c r="G18" s="21"/>
    </row>
    <row r="19" spans="1:7" x14ac:dyDescent="0.25">
      <c r="A19" s="13"/>
      <c r="B19" s="35"/>
      <c r="C19" s="35"/>
      <c r="D19" s="14"/>
      <c r="E19" s="15"/>
      <c r="F19" s="16"/>
      <c r="G19" s="16"/>
    </row>
    <row r="20" spans="1:7" x14ac:dyDescent="0.25">
      <c r="A20" s="24" t="s">
        <v>99</v>
      </c>
      <c r="B20" s="37"/>
      <c r="C20" s="37"/>
      <c r="D20" s="25"/>
      <c r="E20" s="28">
        <v>1746.53</v>
      </c>
      <c r="F20" s="29">
        <v>8.9999999999999993E-3</v>
      </c>
      <c r="G20" s="21"/>
    </row>
    <row r="21" spans="1:7" x14ac:dyDescent="0.25">
      <c r="A21" s="13" t="s">
        <v>123</v>
      </c>
      <c r="B21" s="35"/>
      <c r="C21" s="35"/>
      <c r="D21" s="14"/>
      <c r="E21" s="15">
        <v>0.47299780000000002</v>
      </c>
      <c r="F21" s="16">
        <v>1.9999999999999999E-6</v>
      </c>
      <c r="G21" s="16"/>
    </row>
    <row r="22" spans="1:7" x14ac:dyDescent="0.25">
      <c r="A22" s="13" t="s">
        <v>124</v>
      </c>
      <c r="B22" s="35"/>
      <c r="C22" s="35"/>
      <c r="D22" s="14"/>
      <c r="E22" s="15">
        <v>529.16700219999996</v>
      </c>
      <c r="F22" s="16">
        <v>2.6979999999999999E-3</v>
      </c>
      <c r="G22" s="16">
        <v>3.295E-2</v>
      </c>
    </row>
    <row r="23" spans="1:7" x14ac:dyDescent="0.25">
      <c r="A23" s="32" t="s">
        <v>125</v>
      </c>
      <c r="B23" s="38"/>
      <c r="C23" s="38"/>
      <c r="D23" s="33"/>
      <c r="E23" s="26">
        <v>194919.27</v>
      </c>
      <c r="F23" s="27">
        <v>1</v>
      </c>
      <c r="G23" s="27"/>
    </row>
    <row r="28" spans="1:7" x14ac:dyDescent="0.25">
      <c r="A28" s="1" t="s">
        <v>1646</v>
      </c>
    </row>
    <row r="29" spans="1:7" x14ac:dyDescent="0.25">
      <c r="A29" s="47" t="s">
        <v>1647</v>
      </c>
      <c r="B29" s="3" t="s">
        <v>82</v>
      </c>
    </row>
    <row r="30" spans="1:7" x14ac:dyDescent="0.25">
      <c r="A30" t="s">
        <v>1648</v>
      </c>
    </row>
    <row r="31" spans="1:7" x14ac:dyDescent="0.25">
      <c r="A31" t="s">
        <v>1649</v>
      </c>
      <c r="B31" t="s">
        <v>1650</v>
      </c>
      <c r="C31" t="s">
        <v>1650</v>
      </c>
    </row>
    <row r="32" spans="1:7" x14ac:dyDescent="0.25">
      <c r="B32" s="48">
        <v>44469</v>
      </c>
      <c r="C32" s="48">
        <v>44498</v>
      </c>
    </row>
    <row r="33" spans="1:7" x14ac:dyDescent="0.25">
      <c r="A33" t="s">
        <v>1654</v>
      </c>
      <c r="B33">
        <v>10.5726</v>
      </c>
      <c r="C33">
        <v>10.564500000000001</v>
      </c>
      <c r="E33" s="2"/>
      <c r="G33"/>
    </row>
    <row r="34" spans="1:7" x14ac:dyDescent="0.25">
      <c r="A34" t="s">
        <v>1655</v>
      </c>
      <c r="B34">
        <v>10.5726</v>
      </c>
      <c r="C34">
        <v>10.564500000000001</v>
      </c>
      <c r="E34" s="2"/>
      <c r="G34"/>
    </row>
    <row r="35" spans="1:7" x14ac:dyDescent="0.25">
      <c r="A35" t="s">
        <v>1679</v>
      </c>
      <c r="B35">
        <v>10.5726</v>
      </c>
      <c r="C35">
        <v>10.564500000000001</v>
      </c>
      <c r="E35" s="2"/>
      <c r="G35"/>
    </row>
    <row r="36" spans="1:7" x14ac:dyDescent="0.25">
      <c r="A36" t="s">
        <v>1680</v>
      </c>
      <c r="B36">
        <v>10.5726</v>
      </c>
      <c r="C36">
        <v>10.564500000000001</v>
      </c>
      <c r="E36" s="2"/>
      <c r="G36"/>
    </row>
    <row r="37" spans="1:7" x14ac:dyDescent="0.25">
      <c r="E37" s="2"/>
      <c r="G37"/>
    </row>
    <row r="38" spans="1:7" x14ac:dyDescent="0.25">
      <c r="A38" t="s">
        <v>1665</v>
      </c>
      <c r="B38" s="3" t="s">
        <v>82</v>
      </c>
    </row>
    <row r="39" spans="1:7" x14ac:dyDescent="0.25">
      <c r="A39" t="s">
        <v>1666</v>
      </c>
      <c r="B39" s="3" t="s">
        <v>82</v>
      </c>
    </row>
    <row r="40" spans="1:7" ht="30" x14ac:dyDescent="0.25">
      <c r="A40" s="47" t="s">
        <v>1667</v>
      </c>
      <c r="B40" s="3" t="s">
        <v>82</v>
      </c>
    </row>
    <row r="41" spans="1:7" x14ac:dyDescent="0.25">
      <c r="A41" s="47" t="s">
        <v>1668</v>
      </c>
      <c r="B41" s="3" t="s">
        <v>82</v>
      </c>
    </row>
    <row r="42" spans="1:7" x14ac:dyDescent="0.25">
      <c r="A42" t="s">
        <v>1669</v>
      </c>
      <c r="B42" s="49" t="s">
        <v>82</v>
      </c>
    </row>
    <row r="43" spans="1:7" ht="30" x14ac:dyDescent="0.25">
      <c r="A43" s="47" t="s">
        <v>1670</v>
      </c>
      <c r="B43" s="3" t="s">
        <v>82</v>
      </c>
    </row>
    <row r="44" spans="1:7" ht="30" x14ac:dyDescent="0.25">
      <c r="A44" s="47" t="s">
        <v>1671</v>
      </c>
      <c r="B44" s="3" t="s">
        <v>82</v>
      </c>
    </row>
    <row r="45" spans="1:7" x14ac:dyDescent="0.25">
      <c r="A45" s="59" t="s">
        <v>1803</v>
      </c>
      <c r="B45" s="60" t="s">
        <v>82</v>
      </c>
    </row>
    <row r="46" spans="1:7" x14ac:dyDescent="0.25">
      <c r="A46" s="59" t="s">
        <v>1804</v>
      </c>
      <c r="B46" s="60" t="s">
        <v>82</v>
      </c>
    </row>
    <row r="49" spans="1:4" x14ac:dyDescent="0.25">
      <c r="A49" s="24" t="s">
        <v>1847</v>
      </c>
      <c r="B49" s="64" t="s">
        <v>1848</v>
      </c>
      <c r="C49" s="64" t="s">
        <v>1813</v>
      </c>
      <c r="D49" s="64" t="s">
        <v>1814</v>
      </c>
    </row>
    <row r="50" spans="1:4" ht="30" x14ac:dyDescent="0.25">
      <c r="A50" s="73" t="str">
        <f>HYPERLINK("[EDEL_Portfolio Monthly 31-Jul-2021.xlsx]EDFF31!A1","BHARAT Bond FOF - April 2031")</f>
        <v>BHARAT Bond FOF - April 2031</v>
      </c>
      <c r="B50" s="65"/>
      <c r="C50" s="66" t="s">
        <v>1819</v>
      </c>
      <c r="D5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46B9E-8670-4EDC-B9DF-8A0CAC79F01E}">
  <dimension ref="A1:H81"/>
  <sheetViews>
    <sheetView showGridLines="0" workbookViewId="0">
      <pane ySplit="4" topLeftCell="A75" activePane="bottomLeft" state="frozen"/>
      <selection activeCell="A38" sqref="A38"/>
      <selection pane="bottomLeft" activeCell="A80" sqref="A80:XFD81"/>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27</v>
      </c>
      <c r="B1" s="61"/>
      <c r="C1" s="61"/>
      <c r="D1" s="61"/>
      <c r="E1" s="61"/>
      <c r="F1" s="61"/>
      <c r="G1" s="61"/>
      <c r="H1" s="51" t="str">
        <f>HYPERLINK("[EDEL_Portfolio Monthly 31-Oct-2021.xlsx]Index!A1","Index")</f>
        <v>Index</v>
      </c>
    </row>
    <row r="2" spans="1:8" ht="19.5" customHeight="1" x14ac:dyDescent="0.25">
      <c r="A2" s="61" t="s">
        <v>28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7" t="s">
        <v>83</v>
      </c>
      <c r="B8" s="35"/>
      <c r="C8" s="35"/>
      <c r="D8" s="14"/>
      <c r="E8" s="15"/>
      <c r="F8" s="16"/>
      <c r="G8" s="16"/>
    </row>
    <row r="9" spans="1:8" x14ac:dyDescent="0.25">
      <c r="A9" s="17" t="s">
        <v>457</v>
      </c>
      <c r="B9" s="35"/>
      <c r="C9" s="35"/>
      <c r="D9" s="14"/>
      <c r="E9" s="15"/>
      <c r="F9" s="16"/>
      <c r="G9" s="16"/>
    </row>
    <row r="10" spans="1:8" x14ac:dyDescent="0.25">
      <c r="A10" s="17" t="s">
        <v>94</v>
      </c>
      <c r="B10" s="35"/>
      <c r="C10" s="35"/>
      <c r="D10" s="14"/>
      <c r="E10" s="39" t="s">
        <v>82</v>
      </c>
      <c r="F10" s="40" t="s">
        <v>82</v>
      </c>
      <c r="G10" s="16"/>
    </row>
    <row r="11" spans="1:8" x14ac:dyDescent="0.25">
      <c r="A11" s="13"/>
      <c r="B11" s="35"/>
      <c r="C11" s="35"/>
      <c r="D11" s="14"/>
      <c r="E11" s="15"/>
      <c r="F11" s="16"/>
      <c r="G11" s="16"/>
    </row>
    <row r="12" spans="1:8" x14ac:dyDescent="0.25">
      <c r="A12" s="17" t="s">
        <v>267</v>
      </c>
      <c r="B12" s="35"/>
      <c r="C12" s="35"/>
      <c r="D12" s="14"/>
      <c r="E12" s="15"/>
      <c r="F12" s="16"/>
      <c r="G12" s="16"/>
    </row>
    <row r="13" spans="1:8" x14ac:dyDescent="0.25">
      <c r="A13" s="13" t="s">
        <v>458</v>
      </c>
      <c r="B13" s="35" t="s">
        <v>459</v>
      </c>
      <c r="C13" s="35" t="s">
        <v>270</v>
      </c>
      <c r="D13" s="14">
        <v>6500000</v>
      </c>
      <c r="E13" s="15">
        <v>6366.06</v>
      </c>
      <c r="F13" s="16">
        <v>0.54469999999999996</v>
      </c>
      <c r="G13" s="16">
        <v>6.3866999999999993E-2</v>
      </c>
    </row>
    <row r="14" spans="1:8" x14ac:dyDescent="0.25">
      <c r="A14" s="13" t="s">
        <v>460</v>
      </c>
      <c r="B14" s="35" t="s">
        <v>461</v>
      </c>
      <c r="C14" s="35" t="s">
        <v>270</v>
      </c>
      <c r="D14" s="14">
        <v>500000</v>
      </c>
      <c r="E14" s="15">
        <v>497.46</v>
      </c>
      <c r="F14" s="16">
        <v>4.2599999999999999E-2</v>
      </c>
      <c r="G14" s="16">
        <v>5.7603000000000001E-2</v>
      </c>
    </row>
    <row r="15" spans="1:8" x14ac:dyDescent="0.25">
      <c r="A15" s="17" t="s">
        <v>94</v>
      </c>
      <c r="B15" s="36"/>
      <c r="C15" s="36"/>
      <c r="D15" s="18"/>
      <c r="E15" s="28">
        <v>6863.52</v>
      </c>
      <c r="F15" s="29">
        <v>0.58730000000000004</v>
      </c>
      <c r="G15" s="21"/>
    </row>
    <row r="16" spans="1:8" x14ac:dyDescent="0.25">
      <c r="A16" s="13"/>
      <c r="B16" s="35"/>
      <c r="C16" s="35"/>
      <c r="D16" s="14"/>
      <c r="E16" s="15"/>
      <c r="F16" s="16"/>
      <c r="G16" s="16"/>
    </row>
    <row r="17" spans="1:7" x14ac:dyDescent="0.25">
      <c r="A17" s="17" t="s">
        <v>462</v>
      </c>
      <c r="B17" s="35"/>
      <c r="C17" s="35"/>
      <c r="D17" s="14"/>
      <c r="E17" s="15"/>
      <c r="F17" s="16"/>
      <c r="G17" s="16"/>
    </row>
    <row r="18" spans="1:7" x14ac:dyDescent="0.25">
      <c r="A18" s="13" t="s">
        <v>463</v>
      </c>
      <c r="B18" s="35" t="s">
        <v>464</v>
      </c>
      <c r="C18" s="35" t="s">
        <v>270</v>
      </c>
      <c r="D18" s="14">
        <v>500000</v>
      </c>
      <c r="E18" s="15">
        <v>532.39</v>
      </c>
      <c r="F18" s="16">
        <v>4.5600000000000002E-2</v>
      </c>
      <c r="G18" s="16">
        <v>6.3549999999999995E-2</v>
      </c>
    </row>
    <row r="19" spans="1:7" x14ac:dyDescent="0.25">
      <c r="A19" s="13" t="s">
        <v>465</v>
      </c>
      <c r="B19" s="35" t="s">
        <v>466</v>
      </c>
      <c r="C19" s="35" t="s">
        <v>270</v>
      </c>
      <c r="D19" s="14">
        <v>9100</v>
      </c>
      <c r="E19" s="15">
        <v>9.99</v>
      </c>
      <c r="F19" s="16">
        <v>8.9999999999999998E-4</v>
      </c>
      <c r="G19" s="16">
        <v>6.6708000000000003E-2</v>
      </c>
    </row>
    <row r="20" spans="1:7" x14ac:dyDescent="0.25">
      <c r="A20" s="17" t="s">
        <v>94</v>
      </c>
      <c r="B20" s="36"/>
      <c r="C20" s="36"/>
      <c r="D20" s="18"/>
      <c r="E20" s="28">
        <v>542.38</v>
      </c>
      <c r="F20" s="29">
        <v>4.65E-2</v>
      </c>
      <c r="G20" s="21"/>
    </row>
    <row r="21" spans="1:7" x14ac:dyDescent="0.25">
      <c r="A21" s="13"/>
      <c r="B21" s="35"/>
      <c r="C21" s="35"/>
      <c r="D21" s="14"/>
      <c r="E21" s="15"/>
      <c r="F21" s="16"/>
      <c r="G21" s="16"/>
    </row>
    <row r="22" spans="1:7" x14ac:dyDescent="0.25">
      <c r="A22" s="13"/>
      <c r="B22" s="35"/>
      <c r="C22" s="35"/>
      <c r="D22" s="14"/>
      <c r="E22" s="15"/>
      <c r="F22" s="16"/>
      <c r="G22" s="16"/>
    </row>
    <row r="23" spans="1:7" x14ac:dyDescent="0.25">
      <c r="A23" s="17" t="s">
        <v>95</v>
      </c>
      <c r="B23" s="35"/>
      <c r="C23" s="35"/>
      <c r="D23" s="14"/>
      <c r="E23" s="15"/>
      <c r="F23" s="16"/>
      <c r="G23" s="16"/>
    </row>
    <row r="24" spans="1:7" x14ac:dyDescent="0.25">
      <c r="A24" s="17" t="s">
        <v>94</v>
      </c>
      <c r="B24" s="35"/>
      <c r="C24" s="35"/>
      <c r="D24" s="14"/>
      <c r="E24" s="39" t="s">
        <v>82</v>
      </c>
      <c r="F24" s="40" t="s">
        <v>82</v>
      </c>
      <c r="G24" s="16"/>
    </row>
    <row r="25" spans="1:7" x14ac:dyDescent="0.25">
      <c r="A25" s="13"/>
      <c r="B25" s="35"/>
      <c r="C25" s="35"/>
      <c r="D25" s="14"/>
      <c r="E25" s="15"/>
      <c r="F25" s="16"/>
      <c r="G25" s="16"/>
    </row>
    <row r="26" spans="1:7" x14ac:dyDescent="0.25">
      <c r="A26" s="17" t="s">
        <v>184</v>
      </c>
      <c r="B26" s="35"/>
      <c r="C26" s="35"/>
      <c r="D26" s="14"/>
      <c r="E26" s="15"/>
      <c r="F26" s="16"/>
      <c r="G26" s="16"/>
    </row>
    <row r="27" spans="1:7" x14ac:dyDescent="0.25">
      <c r="A27" s="17" t="s">
        <v>94</v>
      </c>
      <c r="B27" s="35"/>
      <c r="C27" s="35"/>
      <c r="D27" s="14"/>
      <c r="E27" s="39" t="s">
        <v>82</v>
      </c>
      <c r="F27" s="40" t="s">
        <v>82</v>
      </c>
      <c r="G27" s="16"/>
    </row>
    <row r="28" spans="1:7" x14ac:dyDescent="0.25">
      <c r="A28" s="13"/>
      <c r="B28" s="35"/>
      <c r="C28" s="35"/>
      <c r="D28" s="14"/>
      <c r="E28" s="15"/>
      <c r="F28" s="16"/>
      <c r="G28" s="16"/>
    </row>
    <row r="29" spans="1:7" x14ac:dyDescent="0.25">
      <c r="A29" s="24" t="s">
        <v>99</v>
      </c>
      <c r="B29" s="37"/>
      <c r="C29" s="37"/>
      <c r="D29" s="25"/>
      <c r="E29" s="28">
        <v>7405.9</v>
      </c>
      <c r="F29" s="29">
        <v>0.63380000000000003</v>
      </c>
      <c r="G29" s="21"/>
    </row>
    <row r="30" spans="1:7" x14ac:dyDescent="0.25">
      <c r="A30" s="13"/>
      <c r="B30" s="35"/>
      <c r="C30" s="35"/>
      <c r="D30" s="14"/>
      <c r="E30" s="15"/>
      <c r="F30" s="16"/>
      <c r="G30" s="16"/>
    </row>
    <row r="31" spans="1:7" x14ac:dyDescent="0.25">
      <c r="A31" s="13"/>
      <c r="B31" s="35"/>
      <c r="C31" s="35"/>
      <c r="D31" s="14"/>
      <c r="E31" s="15"/>
      <c r="F31" s="16"/>
      <c r="G31" s="16"/>
    </row>
    <row r="32" spans="1:7" x14ac:dyDescent="0.25">
      <c r="A32" s="17" t="s">
        <v>121</v>
      </c>
      <c r="B32" s="35"/>
      <c r="C32" s="35"/>
      <c r="D32" s="14"/>
      <c r="E32" s="15"/>
      <c r="F32" s="16"/>
      <c r="G32" s="16"/>
    </row>
    <row r="33" spans="1:7" x14ac:dyDescent="0.25">
      <c r="A33" s="13" t="s">
        <v>122</v>
      </c>
      <c r="B33" s="35"/>
      <c r="C33" s="35"/>
      <c r="D33" s="14"/>
      <c r="E33" s="15">
        <v>4196.8599999999997</v>
      </c>
      <c r="F33" s="16">
        <v>0.35909999999999997</v>
      </c>
      <c r="G33" s="16">
        <v>3.295E-2</v>
      </c>
    </row>
    <row r="34" spans="1:7" x14ac:dyDescent="0.25">
      <c r="A34" s="17" t="s">
        <v>94</v>
      </c>
      <c r="B34" s="36"/>
      <c r="C34" s="36"/>
      <c r="D34" s="18"/>
      <c r="E34" s="28">
        <v>4196.8599999999997</v>
      </c>
      <c r="F34" s="29">
        <v>0.35909999999999997</v>
      </c>
      <c r="G34" s="21"/>
    </row>
    <row r="35" spans="1:7" x14ac:dyDescent="0.25">
      <c r="A35" s="13"/>
      <c r="B35" s="35"/>
      <c r="C35" s="35"/>
      <c r="D35" s="14"/>
      <c r="E35" s="15"/>
      <c r="F35" s="16"/>
      <c r="G35" s="16"/>
    </row>
    <row r="36" spans="1:7" x14ac:dyDescent="0.25">
      <c r="A36" s="24" t="s">
        <v>99</v>
      </c>
      <c r="B36" s="37"/>
      <c r="C36" s="37"/>
      <c r="D36" s="25"/>
      <c r="E36" s="28">
        <v>4196.8599999999997</v>
      </c>
      <c r="F36" s="29">
        <v>0.35909999999999997</v>
      </c>
      <c r="G36" s="21"/>
    </row>
    <row r="37" spans="1:7" x14ac:dyDescent="0.25">
      <c r="A37" s="13" t="s">
        <v>123</v>
      </c>
      <c r="B37" s="35"/>
      <c r="C37" s="35"/>
      <c r="D37" s="14"/>
      <c r="E37" s="15">
        <v>127.79258900000001</v>
      </c>
      <c r="F37" s="16">
        <v>1.0933999999999999E-2</v>
      </c>
      <c r="G37" s="16"/>
    </row>
    <row r="38" spans="1:7" x14ac:dyDescent="0.25">
      <c r="A38" s="13" t="s">
        <v>124</v>
      </c>
      <c r="B38" s="35"/>
      <c r="C38" s="35"/>
      <c r="D38" s="14"/>
      <c r="E38" s="30">
        <v>-43.392589000000001</v>
      </c>
      <c r="F38" s="31">
        <v>-3.8340000000000002E-3</v>
      </c>
      <c r="G38" s="16">
        <v>3.295E-2</v>
      </c>
    </row>
    <row r="39" spans="1:7" x14ac:dyDescent="0.25">
      <c r="A39" s="32" t="s">
        <v>125</v>
      </c>
      <c r="B39" s="38"/>
      <c r="C39" s="38"/>
      <c r="D39" s="33"/>
      <c r="E39" s="26">
        <v>11687.16</v>
      </c>
      <c r="F39" s="27">
        <v>1</v>
      </c>
      <c r="G39" s="27"/>
    </row>
    <row r="41" spans="1:7" x14ac:dyDescent="0.25">
      <c r="A41" s="1" t="s">
        <v>127</v>
      </c>
    </row>
    <row r="44" spans="1:7" x14ac:dyDescent="0.25">
      <c r="A44" s="1" t="s">
        <v>1646</v>
      </c>
    </row>
    <row r="45" spans="1:7" x14ac:dyDescent="0.25">
      <c r="A45" s="47" t="s">
        <v>1647</v>
      </c>
      <c r="B45" s="3" t="s">
        <v>82</v>
      </c>
    </row>
    <row r="46" spans="1:7" x14ac:dyDescent="0.25">
      <c r="A46" t="s">
        <v>1648</v>
      </c>
    </row>
    <row r="47" spans="1:7" x14ac:dyDescent="0.25">
      <c r="A47" t="s">
        <v>1649</v>
      </c>
      <c r="B47" t="s">
        <v>1650</v>
      </c>
      <c r="C47" t="s">
        <v>1650</v>
      </c>
    </row>
    <row r="48" spans="1:7" x14ac:dyDescent="0.25">
      <c r="B48" s="48">
        <v>44469</v>
      </c>
      <c r="C48" s="48">
        <v>44498</v>
      </c>
    </row>
    <row r="49" spans="1:7" x14ac:dyDescent="0.25">
      <c r="A49" t="s">
        <v>1651</v>
      </c>
      <c r="B49" s="3" t="s">
        <v>1653</v>
      </c>
      <c r="C49" s="3" t="s">
        <v>1653</v>
      </c>
      <c r="E49" s="2"/>
      <c r="G49"/>
    </row>
    <row r="50" spans="1:7" x14ac:dyDescent="0.25">
      <c r="A50" t="s">
        <v>1652</v>
      </c>
      <c r="B50" s="3" t="s">
        <v>1653</v>
      </c>
      <c r="C50" s="3" t="s">
        <v>1653</v>
      </c>
      <c r="E50" s="2"/>
      <c r="G50"/>
    </row>
    <row r="51" spans="1:7" x14ac:dyDescent="0.25">
      <c r="A51" t="s">
        <v>1675</v>
      </c>
      <c r="B51" s="3">
        <v>20.456900000000001</v>
      </c>
      <c r="C51" s="3">
        <v>20.402699999999999</v>
      </c>
      <c r="E51" s="2"/>
      <c r="G51"/>
    </row>
    <row r="52" spans="1:7" x14ac:dyDescent="0.25">
      <c r="A52" t="s">
        <v>1654</v>
      </c>
      <c r="B52" s="3">
        <v>20.539200000000001</v>
      </c>
      <c r="C52" s="3">
        <v>20.4846</v>
      </c>
      <c r="E52" s="2"/>
      <c r="G52"/>
    </row>
    <row r="53" spans="1:7" x14ac:dyDescent="0.25">
      <c r="A53" t="s">
        <v>1655</v>
      </c>
      <c r="B53" s="3">
        <v>20.4573</v>
      </c>
      <c r="C53" s="3">
        <v>20.402999999999999</v>
      </c>
      <c r="E53" s="2"/>
      <c r="G53"/>
    </row>
    <row r="54" spans="1:7" x14ac:dyDescent="0.25">
      <c r="A54" t="s">
        <v>1676</v>
      </c>
      <c r="B54" s="3">
        <v>16.647400000000001</v>
      </c>
      <c r="C54" s="3">
        <v>16.603200000000001</v>
      </c>
      <c r="E54" s="2"/>
      <c r="G54"/>
    </row>
    <row r="55" spans="1:7" x14ac:dyDescent="0.25">
      <c r="A55" t="s">
        <v>1677</v>
      </c>
      <c r="B55" s="3">
        <v>16.974900000000002</v>
      </c>
      <c r="C55" s="3">
        <v>16.907900000000001</v>
      </c>
      <c r="E55" s="2"/>
      <c r="G55"/>
    </row>
    <row r="56" spans="1:7" x14ac:dyDescent="0.25">
      <c r="A56" t="s">
        <v>1659</v>
      </c>
      <c r="B56" s="3">
        <v>19.796600000000002</v>
      </c>
      <c r="C56" s="3">
        <v>19.733599999999999</v>
      </c>
      <c r="E56" s="2"/>
      <c r="G56"/>
    </row>
    <row r="57" spans="1:7" x14ac:dyDescent="0.25">
      <c r="A57" t="s">
        <v>1663</v>
      </c>
      <c r="B57" s="3" t="s">
        <v>1653</v>
      </c>
      <c r="C57" s="3" t="s">
        <v>1653</v>
      </c>
      <c r="E57" s="2"/>
      <c r="G57"/>
    </row>
    <row r="58" spans="1:7" x14ac:dyDescent="0.25">
      <c r="A58" t="s">
        <v>1678</v>
      </c>
      <c r="B58" s="3" t="s">
        <v>1653</v>
      </c>
      <c r="C58" s="3">
        <v>19.711300000000001</v>
      </c>
      <c r="E58" s="2"/>
      <c r="G58"/>
    </row>
    <row r="59" spans="1:7" x14ac:dyDescent="0.25">
      <c r="A59" t="s">
        <v>1679</v>
      </c>
      <c r="B59" s="3">
        <v>19.7879</v>
      </c>
      <c r="C59" s="3">
        <v>19.725000000000001</v>
      </c>
      <c r="E59" s="2"/>
      <c r="G59"/>
    </row>
    <row r="60" spans="1:7" x14ac:dyDescent="0.25">
      <c r="A60" t="s">
        <v>1680</v>
      </c>
      <c r="B60" s="3">
        <v>19.800699999999999</v>
      </c>
      <c r="C60" s="3">
        <v>19.7377</v>
      </c>
      <c r="E60" s="2"/>
      <c r="G60"/>
    </row>
    <row r="61" spans="1:7" x14ac:dyDescent="0.25">
      <c r="A61" t="s">
        <v>1681</v>
      </c>
      <c r="B61" s="3">
        <v>10.587400000000001</v>
      </c>
      <c r="C61" s="3">
        <v>10.553699999999999</v>
      </c>
      <c r="E61" s="2"/>
      <c r="G61"/>
    </row>
    <row r="62" spans="1:7" x14ac:dyDescent="0.25">
      <c r="A62" t="s">
        <v>1682</v>
      </c>
      <c r="B62" s="3">
        <v>10.268700000000001</v>
      </c>
      <c r="C62" s="3">
        <v>10.2361</v>
      </c>
      <c r="E62" s="2"/>
      <c r="G62"/>
    </row>
    <row r="63" spans="1:7" x14ac:dyDescent="0.25">
      <c r="A63" t="s">
        <v>1664</v>
      </c>
      <c r="E63" s="2"/>
      <c r="G63"/>
    </row>
    <row r="65" spans="1:4" x14ac:dyDescent="0.25">
      <c r="A65" t="s">
        <v>1683</v>
      </c>
    </row>
    <row r="67" spans="1:4" x14ac:dyDescent="0.25">
      <c r="A67" s="50" t="s">
        <v>1684</v>
      </c>
      <c r="B67" s="50" t="s">
        <v>1685</v>
      </c>
      <c r="C67" s="50" t="s">
        <v>1686</v>
      </c>
      <c r="D67" s="50" t="s">
        <v>1687</v>
      </c>
    </row>
    <row r="68" spans="1:4" x14ac:dyDescent="0.25">
      <c r="A68" s="50" t="s">
        <v>1690</v>
      </c>
      <c r="B68" s="50"/>
      <c r="C68" s="50">
        <v>2.20968E-2</v>
      </c>
      <c r="D68" s="50">
        <v>2.20968E-2</v>
      </c>
    </row>
    <row r="70" spans="1:4" x14ac:dyDescent="0.25">
      <c r="A70" t="s">
        <v>1666</v>
      </c>
      <c r="B70" s="3" t="s">
        <v>82</v>
      </c>
    </row>
    <row r="71" spans="1:4" ht="30" x14ac:dyDescent="0.25">
      <c r="A71" s="47" t="s">
        <v>1667</v>
      </c>
      <c r="B71" s="3" t="s">
        <v>82</v>
      </c>
    </row>
    <row r="72" spans="1:4" x14ac:dyDescent="0.25">
      <c r="A72" s="47" t="s">
        <v>1668</v>
      </c>
      <c r="B72" s="3" t="s">
        <v>82</v>
      </c>
    </row>
    <row r="73" spans="1:4" x14ac:dyDescent="0.25">
      <c r="A73" t="s">
        <v>1669</v>
      </c>
      <c r="B73" s="49">
        <v>5.7230429999999997</v>
      </c>
    </row>
    <row r="74" spans="1:4" ht="30" x14ac:dyDescent="0.25">
      <c r="A74" s="47" t="s">
        <v>1670</v>
      </c>
      <c r="B74" s="3" t="s">
        <v>82</v>
      </c>
    </row>
    <row r="75" spans="1:4" ht="30" x14ac:dyDescent="0.25">
      <c r="A75" s="47" t="s">
        <v>1671</v>
      </c>
      <c r="B75" s="3" t="s">
        <v>82</v>
      </c>
    </row>
    <row r="76" spans="1:4" x14ac:dyDescent="0.25">
      <c r="A76" s="59" t="s">
        <v>1803</v>
      </c>
      <c r="B76" s="60" t="s">
        <v>82</v>
      </c>
    </row>
    <row r="77" spans="1:4" x14ac:dyDescent="0.25">
      <c r="A77" s="59" t="s">
        <v>1804</v>
      </c>
      <c r="B77" s="60" t="s">
        <v>82</v>
      </c>
    </row>
    <row r="80" spans="1:4" x14ac:dyDescent="0.25">
      <c r="A80" s="24" t="s">
        <v>1847</v>
      </c>
      <c r="B80" s="64" t="s">
        <v>1848</v>
      </c>
      <c r="C80" s="64" t="s">
        <v>1813</v>
      </c>
      <c r="D80" s="64" t="s">
        <v>1814</v>
      </c>
    </row>
    <row r="81" spans="1:4" ht="33" customHeight="1" x14ac:dyDescent="0.25">
      <c r="A81" s="73" t="str">
        <f>HYPERLINK("[EDEL_Portfolio Monthly 31-Jul-2021.xlsx]EDGSEC!A1","Edelweiss Government Securities Fund")</f>
        <v>Edelweiss Government Securities Fund</v>
      </c>
      <c r="B81" s="65"/>
      <c r="C81" s="65" t="s">
        <v>1821</v>
      </c>
      <c r="D81"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B635-0064-4C6A-A90A-F85627AC5F7A}">
  <dimension ref="A1:H81"/>
  <sheetViews>
    <sheetView showGridLines="0" workbookViewId="0">
      <pane ySplit="4" topLeftCell="A77" activePane="bottomLeft" state="frozen"/>
      <selection activeCell="A38" sqref="A38"/>
      <selection pane="bottomLeft" activeCell="B86" sqref="B86"/>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29</v>
      </c>
      <c r="B1" s="61"/>
      <c r="C1" s="61"/>
      <c r="D1" s="61"/>
      <c r="E1" s="61"/>
      <c r="F1" s="61"/>
      <c r="G1" s="61"/>
      <c r="H1" s="51" t="str">
        <f>HYPERLINK("[EDEL_Portfolio Monthly 31-Oct-2021.xlsx]Index!A1","Index")</f>
        <v>Index</v>
      </c>
    </row>
    <row r="2" spans="1:8" ht="19.5" customHeight="1" x14ac:dyDescent="0.25">
      <c r="A2" s="61" t="s">
        <v>30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467</v>
      </c>
      <c r="B11" s="35" t="s">
        <v>468</v>
      </c>
      <c r="C11" s="35" t="s">
        <v>87</v>
      </c>
      <c r="D11" s="14">
        <v>8500000</v>
      </c>
      <c r="E11" s="15">
        <v>9120.32</v>
      </c>
      <c r="F11" s="16">
        <v>0.11169999999999999</v>
      </c>
      <c r="G11" s="16">
        <v>6.2E-2</v>
      </c>
    </row>
    <row r="12" spans="1:8" x14ac:dyDescent="0.25">
      <c r="A12" s="17" t="s">
        <v>94</v>
      </c>
      <c r="B12" s="36"/>
      <c r="C12" s="36"/>
      <c r="D12" s="18"/>
      <c r="E12" s="28">
        <v>9120.32</v>
      </c>
      <c r="F12" s="29">
        <v>0.11169999999999999</v>
      </c>
      <c r="G12" s="21"/>
    </row>
    <row r="13" spans="1:8" x14ac:dyDescent="0.25">
      <c r="A13" s="17" t="s">
        <v>462</v>
      </c>
      <c r="B13" s="35"/>
      <c r="C13" s="35"/>
      <c r="D13" s="14"/>
      <c r="E13" s="15"/>
      <c r="F13" s="16"/>
      <c r="G13" s="16"/>
    </row>
    <row r="14" spans="1:8" x14ac:dyDescent="0.25">
      <c r="A14" s="13" t="s">
        <v>469</v>
      </c>
      <c r="B14" s="35" t="s">
        <v>470</v>
      </c>
      <c r="C14" s="35" t="s">
        <v>270</v>
      </c>
      <c r="D14" s="14">
        <v>10000000</v>
      </c>
      <c r="E14" s="15">
        <v>10366.06</v>
      </c>
      <c r="F14" s="16">
        <v>0.127</v>
      </c>
      <c r="G14" s="16">
        <v>6.3633999999999996E-2</v>
      </c>
    </row>
    <row r="15" spans="1:8" x14ac:dyDescent="0.25">
      <c r="A15" s="13" t="s">
        <v>471</v>
      </c>
      <c r="B15" s="35" t="s">
        <v>472</v>
      </c>
      <c r="C15" s="35" t="s">
        <v>270</v>
      </c>
      <c r="D15" s="14">
        <v>9500000</v>
      </c>
      <c r="E15" s="15">
        <v>9612.19</v>
      </c>
      <c r="F15" s="16">
        <v>0.1177</v>
      </c>
      <c r="G15" s="16">
        <v>6.3174999999999995E-2</v>
      </c>
    </row>
    <row r="16" spans="1:8" x14ac:dyDescent="0.25">
      <c r="A16" s="13" t="s">
        <v>473</v>
      </c>
      <c r="B16" s="35" t="s">
        <v>474</v>
      </c>
      <c r="C16" s="35" t="s">
        <v>270</v>
      </c>
      <c r="D16" s="14">
        <v>5500000</v>
      </c>
      <c r="E16" s="15">
        <v>5814.41</v>
      </c>
      <c r="F16" s="16">
        <v>7.1199999999999999E-2</v>
      </c>
      <c r="G16" s="16">
        <v>6.3184000000000004E-2</v>
      </c>
    </row>
    <row r="17" spans="1:7" x14ac:dyDescent="0.25">
      <c r="A17" s="13" t="s">
        <v>475</v>
      </c>
      <c r="B17" s="35" t="s">
        <v>476</v>
      </c>
      <c r="C17" s="35" t="s">
        <v>270</v>
      </c>
      <c r="D17" s="14">
        <v>5500000</v>
      </c>
      <c r="E17" s="15">
        <v>5799.12</v>
      </c>
      <c r="F17" s="16">
        <v>7.0999999999999994E-2</v>
      </c>
      <c r="G17" s="16">
        <v>6.3597000000000001E-2</v>
      </c>
    </row>
    <row r="18" spans="1:7" x14ac:dyDescent="0.25">
      <c r="A18" s="13" t="s">
        <v>477</v>
      </c>
      <c r="B18" s="35" t="s">
        <v>478</v>
      </c>
      <c r="C18" s="35" t="s">
        <v>270</v>
      </c>
      <c r="D18" s="14">
        <v>5000000</v>
      </c>
      <c r="E18" s="15">
        <v>5318.76</v>
      </c>
      <c r="F18" s="16">
        <v>6.5199999999999994E-2</v>
      </c>
      <c r="G18" s="16">
        <v>6.3492000000000007E-2</v>
      </c>
    </row>
    <row r="19" spans="1:7" x14ac:dyDescent="0.25">
      <c r="A19" s="13" t="s">
        <v>479</v>
      </c>
      <c r="B19" s="35" t="s">
        <v>480</v>
      </c>
      <c r="C19" s="35" t="s">
        <v>270</v>
      </c>
      <c r="D19" s="14">
        <v>5000000</v>
      </c>
      <c r="E19" s="15">
        <v>5277.8</v>
      </c>
      <c r="F19" s="16">
        <v>6.4600000000000005E-2</v>
      </c>
      <c r="G19" s="16">
        <v>6.3533999999999993E-2</v>
      </c>
    </row>
    <row r="20" spans="1:7" x14ac:dyDescent="0.25">
      <c r="A20" s="13" t="s">
        <v>463</v>
      </c>
      <c r="B20" s="35" t="s">
        <v>464</v>
      </c>
      <c r="C20" s="35" t="s">
        <v>270</v>
      </c>
      <c r="D20" s="14">
        <v>4500000</v>
      </c>
      <c r="E20" s="15">
        <v>4791.55</v>
      </c>
      <c r="F20" s="16">
        <v>5.8700000000000002E-2</v>
      </c>
      <c r="G20" s="16">
        <v>6.3549999999999995E-2</v>
      </c>
    </row>
    <row r="21" spans="1:7" x14ac:dyDescent="0.25">
      <c r="A21" s="13" t="s">
        <v>481</v>
      </c>
      <c r="B21" s="35" t="s">
        <v>482</v>
      </c>
      <c r="C21" s="35" t="s">
        <v>270</v>
      </c>
      <c r="D21" s="14">
        <v>4500000</v>
      </c>
      <c r="E21" s="15">
        <v>4746.0200000000004</v>
      </c>
      <c r="F21" s="16">
        <v>5.8099999999999999E-2</v>
      </c>
      <c r="G21" s="16">
        <v>6.3534999999999994E-2</v>
      </c>
    </row>
    <row r="22" spans="1:7" x14ac:dyDescent="0.25">
      <c r="A22" s="13" t="s">
        <v>483</v>
      </c>
      <c r="B22" s="35" t="s">
        <v>484</v>
      </c>
      <c r="C22" s="35" t="s">
        <v>270</v>
      </c>
      <c r="D22" s="14">
        <v>4500000</v>
      </c>
      <c r="E22" s="15">
        <v>4577.78</v>
      </c>
      <c r="F22" s="16">
        <v>5.6099999999999997E-2</v>
      </c>
      <c r="G22" s="16">
        <v>6.3350000000000004E-2</v>
      </c>
    </row>
    <row r="23" spans="1:7" x14ac:dyDescent="0.25">
      <c r="A23" s="13" t="s">
        <v>485</v>
      </c>
      <c r="B23" s="35" t="s">
        <v>486</v>
      </c>
      <c r="C23" s="35" t="s">
        <v>270</v>
      </c>
      <c r="D23" s="14">
        <v>3000000</v>
      </c>
      <c r="E23" s="15">
        <v>3174.77</v>
      </c>
      <c r="F23" s="16">
        <v>3.8899999999999997E-2</v>
      </c>
      <c r="G23" s="16">
        <v>6.3491000000000006E-2</v>
      </c>
    </row>
    <row r="24" spans="1:7" x14ac:dyDescent="0.25">
      <c r="A24" s="13" t="s">
        <v>487</v>
      </c>
      <c r="B24" s="35" t="s">
        <v>488</v>
      </c>
      <c r="C24" s="35" t="s">
        <v>270</v>
      </c>
      <c r="D24" s="14">
        <v>2000000</v>
      </c>
      <c r="E24" s="15">
        <v>2126.7800000000002</v>
      </c>
      <c r="F24" s="16">
        <v>2.6100000000000002E-2</v>
      </c>
      <c r="G24" s="16">
        <v>6.3185000000000005E-2</v>
      </c>
    </row>
    <row r="25" spans="1:7" x14ac:dyDescent="0.25">
      <c r="A25" s="13" t="s">
        <v>489</v>
      </c>
      <c r="B25" s="35" t="s">
        <v>490</v>
      </c>
      <c r="C25" s="35" t="s">
        <v>270</v>
      </c>
      <c r="D25" s="14">
        <v>1500000</v>
      </c>
      <c r="E25" s="15">
        <v>1583.99</v>
      </c>
      <c r="F25" s="16">
        <v>1.9400000000000001E-2</v>
      </c>
      <c r="G25" s="16">
        <v>6.3245999999999997E-2</v>
      </c>
    </row>
    <row r="26" spans="1:7" x14ac:dyDescent="0.25">
      <c r="A26" s="13" t="s">
        <v>491</v>
      </c>
      <c r="B26" s="35" t="s">
        <v>492</v>
      </c>
      <c r="C26" s="35" t="s">
        <v>270</v>
      </c>
      <c r="D26" s="14">
        <v>1500000</v>
      </c>
      <c r="E26" s="15">
        <v>1551.9</v>
      </c>
      <c r="F26" s="16">
        <v>1.9E-2</v>
      </c>
      <c r="G26" s="16">
        <v>6.3545000000000004E-2</v>
      </c>
    </row>
    <row r="27" spans="1:7" x14ac:dyDescent="0.25">
      <c r="A27" s="13" t="s">
        <v>493</v>
      </c>
      <c r="B27" s="35" t="s">
        <v>494</v>
      </c>
      <c r="C27" s="35" t="s">
        <v>270</v>
      </c>
      <c r="D27" s="14">
        <v>1000000</v>
      </c>
      <c r="E27" s="15">
        <v>1068.74</v>
      </c>
      <c r="F27" s="16">
        <v>1.3100000000000001E-2</v>
      </c>
      <c r="G27" s="16">
        <v>6.3184000000000004E-2</v>
      </c>
    </row>
    <row r="28" spans="1:7" x14ac:dyDescent="0.25">
      <c r="A28" s="13" t="s">
        <v>495</v>
      </c>
      <c r="B28" s="35" t="s">
        <v>496</v>
      </c>
      <c r="C28" s="35" t="s">
        <v>270</v>
      </c>
      <c r="D28" s="14">
        <v>1000000</v>
      </c>
      <c r="E28" s="15">
        <v>1063.55</v>
      </c>
      <c r="F28" s="16">
        <v>1.2999999999999999E-2</v>
      </c>
      <c r="G28" s="16">
        <v>6.3534999999999994E-2</v>
      </c>
    </row>
    <row r="29" spans="1:7" x14ac:dyDescent="0.25">
      <c r="A29" s="13" t="s">
        <v>497</v>
      </c>
      <c r="B29" s="35" t="s">
        <v>498</v>
      </c>
      <c r="C29" s="35" t="s">
        <v>270</v>
      </c>
      <c r="D29" s="14">
        <v>1000000</v>
      </c>
      <c r="E29" s="15">
        <v>1057.75</v>
      </c>
      <c r="F29" s="16">
        <v>1.2999999999999999E-2</v>
      </c>
      <c r="G29" s="16">
        <v>6.3600000000000004E-2</v>
      </c>
    </row>
    <row r="30" spans="1:7" x14ac:dyDescent="0.25">
      <c r="A30" s="13" t="s">
        <v>499</v>
      </c>
      <c r="B30" s="35" t="s">
        <v>500</v>
      </c>
      <c r="C30" s="35" t="s">
        <v>270</v>
      </c>
      <c r="D30" s="14">
        <v>1000000</v>
      </c>
      <c r="E30" s="15">
        <v>1056.47</v>
      </c>
      <c r="F30" s="16">
        <v>1.29E-2</v>
      </c>
      <c r="G30" s="16">
        <v>6.3584000000000002E-2</v>
      </c>
    </row>
    <row r="31" spans="1:7" x14ac:dyDescent="0.25">
      <c r="A31" s="13" t="s">
        <v>501</v>
      </c>
      <c r="B31" s="35" t="s">
        <v>502</v>
      </c>
      <c r="C31" s="35" t="s">
        <v>270</v>
      </c>
      <c r="D31" s="14">
        <v>1000000</v>
      </c>
      <c r="E31" s="15">
        <v>1038.58</v>
      </c>
      <c r="F31" s="16">
        <v>1.2699999999999999E-2</v>
      </c>
      <c r="G31" s="16">
        <v>6.3196000000000002E-2</v>
      </c>
    </row>
    <row r="32" spans="1:7" x14ac:dyDescent="0.25">
      <c r="A32" s="13" t="s">
        <v>503</v>
      </c>
      <c r="B32" s="35" t="s">
        <v>504</v>
      </c>
      <c r="C32" s="35" t="s">
        <v>270</v>
      </c>
      <c r="D32" s="14">
        <v>500000</v>
      </c>
      <c r="E32" s="15">
        <v>531.9</v>
      </c>
      <c r="F32" s="16">
        <v>6.4999999999999997E-3</v>
      </c>
      <c r="G32" s="16">
        <v>6.3191999999999998E-2</v>
      </c>
    </row>
    <row r="33" spans="1:7" x14ac:dyDescent="0.25">
      <c r="A33" s="13" t="s">
        <v>505</v>
      </c>
      <c r="B33" s="35" t="s">
        <v>506</v>
      </c>
      <c r="C33" s="35" t="s">
        <v>270</v>
      </c>
      <c r="D33" s="14">
        <v>500000</v>
      </c>
      <c r="E33" s="15">
        <v>518.08000000000004</v>
      </c>
      <c r="F33" s="16">
        <v>6.3E-3</v>
      </c>
      <c r="G33" s="16">
        <v>6.3196000000000002E-2</v>
      </c>
    </row>
    <row r="34" spans="1:7" x14ac:dyDescent="0.25">
      <c r="A34" s="17" t="s">
        <v>94</v>
      </c>
      <c r="B34" s="36"/>
      <c r="C34" s="36"/>
      <c r="D34" s="18"/>
      <c r="E34" s="28">
        <v>71076.2</v>
      </c>
      <c r="F34" s="29">
        <v>0.87050000000000005</v>
      </c>
      <c r="G34" s="21"/>
    </row>
    <row r="35" spans="1:7" x14ac:dyDescent="0.25">
      <c r="A35" s="13"/>
      <c r="B35" s="35"/>
      <c r="C35" s="35"/>
      <c r="D35" s="14"/>
      <c r="E35" s="15"/>
      <c r="F35" s="16"/>
      <c r="G35" s="16"/>
    </row>
    <row r="36" spans="1:7" x14ac:dyDescent="0.25">
      <c r="A36" s="13"/>
      <c r="B36" s="35"/>
      <c r="C36" s="35"/>
      <c r="D36" s="14"/>
      <c r="E36" s="15"/>
      <c r="F36" s="16"/>
      <c r="G36" s="16"/>
    </row>
    <row r="37" spans="1:7" x14ac:dyDescent="0.25">
      <c r="A37" s="17" t="s">
        <v>95</v>
      </c>
      <c r="B37" s="35"/>
      <c r="C37" s="35"/>
      <c r="D37" s="14"/>
      <c r="E37" s="15"/>
      <c r="F37" s="16"/>
      <c r="G37" s="16"/>
    </row>
    <row r="38" spans="1:7" x14ac:dyDescent="0.25">
      <c r="A38" s="17" t="s">
        <v>94</v>
      </c>
      <c r="B38" s="35"/>
      <c r="C38" s="35"/>
      <c r="D38" s="14"/>
      <c r="E38" s="39" t="s">
        <v>82</v>
      </c>
      <c r="F38" s="40" t="s">
        <v>82</v>
      </c>
      <c r="G38" s="16"/>
    </row>
    <row r="39" spans="1:7" x14ac:dyDescent="0.25">
      <c r="A39" s="13"/>
      <c r="B39" s="35"/>
      <c r="C39" s="35"/>
      <c r="D39" s="14"/>
      <c r="E39" s="15"/>
      <c r="F39" s="16"/>
      <c r="G39" s="16"/>
    </row>
    <row r="40" spans="1:7" x14ac:dyDescent="0.25">
      <c r="A40" s="17" t="s">
        <v>184</v>
      </c>
      <c r="B40" s="35"/>
      <c r="C40" s="35"/>
      <c r="D40" s="14"/>
      <c r="E40" s="15"/>
      <c r="F40" s="16"/>
      <c r="G40" s="16"/>
    </row>
    <row r="41" spans="1:7" x14ac:dyDescent="0.25">
      <c r="A41" s="17" t="s">
        <v>94</v>
      </c>
      <c r="B41" s="35"/>
      <c r="C41" s="35"/>
      <c r="D41" s="14"/>
      <c r="E41" s="39" t="s">
        <v>82</v>
      </c>
      <c r="F41" s="40" t="s">
        <v>82</v>
      </c>
      <c r="G41" s="16"/>
    </row>
    <row r="42" spans="1:7" x14ac:dyDescent="0.25">
      <c r="A42" s="13"/>
      <c r="B42" s="35"/>
      <c r="C42" s="35"/>
      <c r="D42" s="14"/>
      <c r="E42" s="15"/>
      <c r="F42" s="16"/>
      <c r="G42" s="16"/>
    </row>
    <row r="43" spans="1:7" x14ac:dyDescent="0.25">
      <c r="A43" s="24" t="s">
        <v>99</v>
      </c>
      <c r="B43" s="37"/>
      <c r="C43" s="37"/>
      <c r="D43" s="25"/>
      <c r="E43" s="28">
        <v>80196.52</v>
      </c>
      <c r="F43" s="29">
        <v>0.98219999999999996</v>
      </c>
      <c r="G43" s="21"/>
    </row>
    <row r="44" spans="1:7" x14ac:dyDescent="0.25">
      <c r="A44" s="13"/>
      <c r="B44" s="35"/>
      <c r="C44" s="35"/>
      <c r="D44" s="14"/>
      <c r="E44" s="15"/>
      <c r="F44" s="16"/>
      <c r="G44" s="16"/>
    </row>
    <row r="45" spans="1:7" x14ac:dyDescent="0.25">
      <c r="A45" s="13"/>
      <c r="B45" s="35"/>
      <c r="C45" s="35"/>
      <c r="D45" s="14"/>
      <c r="E45" s="15"/>
      <c r="F45" s="16"/>
      <c r="G45" s="16"/>
    </row>
    <row r="46" spans="1:7" x14ac:dyDescent="0.25">
      <c r="A46" s="17" t="s">
        <v>121</v>
      </c>
      <c r="B46" s="35"/>
      <c r="C46" s="35"/>
      <c r="D46" s="14"/>
      <c r="E46" s="15"/>
      <c r="F46" s="16"/>
      <c r="G46" s="16"/>
    </row>
    <row r="47" spans="1:7" x14ac:dyDescent="0.25">
      <c r="A47" s="13" t="s">
        <v>122</v>
      </c>
      <c r="B47" s="35"/>
      <c r="C47" s="35"/>
      <c r="D47" s="14"/>
      <c r="E47" s="15">
        <v>457.88</v>
      </c>
      <c r="F47" s="16">
        <v>5.5999999999999999E-3</v>
      </c>
      <c r="G47" s="16">
        <v>3.295E-2</v>
      </c>
    </row>
    <row r="48" spans="1:7" x14ac:dyDescent="0.25">
      <c r="A48" s="17" t="s">
        <v>94</v>
      </c>
      <c r="B48" s="36"/>
      <c r="C48" s="36"/>
      <c r="D48" s="18"/>
      <c r="E48" s="28">
        <v>457.88</v>
      </c>
      <c r="F48" s="29">
        <v>5.5999999999999999E-3</v>
      </c>
      <c r="G48" s="21"/>
    </row>
    <row r="49" spans="1:7" x14ac:dyDescent="0.25">
      <c r="A49" s="13"/>
      <c r="B49" s="35"/>
      <c r="C49" s="35"/>
      <c r="D49" s="14"/>
      <c r="E49" s="15"/>
      <c r="F49" s="16"/>
      <c r="G49" s="16"/>
    </row>
    <row r="50" spans="1:7" x14ac:dyDescent="0.25">
      <c r="A50" s="24" t="s">
        <v>99</v>
      </c>
      <c r="B50" s="37"/>
      <c r="C50" s="37"/>
      <c r="D50" s="25"/>
      <c r="E50" s="28">
        <v>457.88</v>
      </c>
      <c r="F50" s="29">
        <v>5.5999999999999999E-3</v>
      </c>
      <c r="G50" s="21"/>
    </row>
    <row r="51" spans="1:7" x14ac:dyDescent="0.25">
      <c r="A51" s="13" t="s">
        <v>123</v>
      </c>
      <c r="B51" s="35"/>
      <c r="C51" s="35"/>
      <c r="D51" s="14"/>
      <c r="E51" s="15">
        <v>922.7491665</v>
      </c>
      <c r="F51" s="16">
        <v>1.1302E-2</v>
      </c>
      <c r="G51" s="16"/>
    </row>
    <row r="52" spans="1:7" x14ac:dyDescent="0.25">
      <c r="A52" s="13" t="s">
        <v>124</v>
      </c>
      <c r="B52" s="35"/>
      <c r="C52" s="35"/>
      <c r="D52" s="14"/>
      <c r="E52" s="15">
        <v>60.520833500000002</v>
      </c>
      <c r="F52" s="16">
        <v>8.9800000000000004E-4</v>
      </c>
      <c r="G52" s="16">
        <v>3.295E-2</v>
      </c>
    </row>
    <row r="53" spans="1:7" x14ac:dyDescent="0.25">
      <c r="A53" s="32" t="s">
        <v>125</v>
      </c>
      <c r="B53" s="38"/>
      <c r="C53" s="38"/>
      <c r="D53" s="33"/>
      <c r="E53" s="26">
        <v>81637.67</v>
      </c>
      <c r="F53" s="27">
        <v>1</v>
      </c>
      <c r="G53" s="27"/>
    </row>
    <row r="55" spans="1:7" x14ac:dyDescent="0.25">
      <c r="A55" s="1" t="s">
        <v>127</v>
      </c>
    </row>
    <row r="58" spans="1:7" x14ac:dyDescent="0.25">
      <c r="A58" s="1" t="s">
        <v>1646</v>
      </c>
    </row>
    <row r="59" spans="1:7" x14ac:dyDescent="0.25">
      <c r="A59" s="47" t="s">
        <v>1647</v>
      </c>
      <c r="B59" s="3" t="s">
        <v>82</v>
      </c>
    </row>
    <row r="60" spans="1:7" x14ac:dyDescent="0.25">
      <c r="A60" t="s">
        <v>1648</v>
      </c>
    </row>
    <row r="61" spans="1:7" x14ac:dyDescent="0.25">
      <c r="A61" t="s">
        <v>1649</v>
      </c>
      <c r="B61" t="s">
        <v>1650</v>
      </c>
      <c r="C61" t="s">
        <v>1650</v>
      </c>
    </row>
    <row r="62" spans="1:7" x14ac:dyDescent="0.25">
      <c r="B62" s="48">
        <v>44469</v>
      </c>
      <c r="C62" s="48">
        <v>44498</v>
      </c>
    </row>
    <row r="63" spans="1:7" x14ac:dyDescent="0.25">
      <c r="A63" t="s">
        <v>1654</v>
      </c>
      <c r="B63" s="3" t="s">
        <v>1653</v>
      </c>
      <c r="C63" s="3">
        <v>9.9809000000000001</v>
      </c>
      <c r="E63" s="2"/>
      <c r="G63"/>
    </row>
    <row r="64" spans="1:7" x14ac:dyDescent="0.25">
      <c r="A64" t="s">
        <v>1655</v>
      </c>
      <c r="B64" s="3" t="s">
        <v>1653</v>
      </c>
      <c r="C64" s="3">
        <v>9.9809000000000001</v>
      </c>
      <c r="E64" s="2"/>
      <c r="G64"/>
    </row>
    <row r="65" spans="1:7" x14ac:dyDescent="0.25">
      <c r="A65" t="s">
        <v>1679</v>
      </c>
      <c r="B65" s="3" t="s">
        <v>1653</v>
      </c>
      <c r="C65" s="3">
        <v>9.9802999999999997</v>
      </c>
      <c r="E65" s="2"/>
      <c r="G65"/>
    </row>
    <row r="66" spans="1:7" x14ac:dyDescent="0.25">
      <c r="A66" t="s">
        <v>1680</v>
      </c>
      <c r="B66" s="3" t="s">
        <v>1653</v>
      </c>
      <c r="C66" s="3">
        <v>9.9802999999999997</v>
      </c>
      <c r="E66" s="2"/>
      <c r="G66"/>
    </row>
    <row r="67" spans="1:7" x14ac:dyDescent="0.25">
      <c r="A67" t="s">
        <v>1664</v>
      </c>
      <c r="E67" s="2"/>
      <c r="G67"/>
    </row>
    <row r="69" spans="1:7" x14ac:dyDescent="0.25">
      <c r="A69" t="s">
        <v>1665</v>
      </c>
      <c r="B69" s="3" t="s">
        <v>82</v>
      </c>
    </row>
    <row r="70" spans="1:7" x14ac:dyDescent="0.25">
      <c r="A70" t="s">
        <v>1666</v>
      </c>
      <c r="B70" s="3" t="s">
        <v>82</v>
      </c>
    </row>
    <row r="71" spans="1:7" ht="30" x14ac:dyDescent="0.25">
      <c r="A71" s="47" t="s">
        <v>1667</v>
      </c>
      <c r="B71" s="3" t="s">
        <v>82</v>
      </c>
    </row>
    <row r="72" spans="1:7" x14ac:dyDescent="0.25">
      <c r="A72" s="47" t="s">
        <v>1668</v>
      </c>
      <c r="B72" s="3" t="s">
        <v>82</v>
      </c>
    </row>
    <row r="73" spans="1:7" x14ac:dyDescent="0.25">
      <c r="A73" t="s">
        <v>1669</v>
      </c>
      <c r="B73" s="49">
        <v>5.2361230000000001</v>
      </c>
    </row>
    <row r="74" spans="1:7" ht="30" x14ac:dyDescent="0.25">
      <c r="A74" s="47" t="s">
        <v>1670</v>
      </c>
      <c r="B74" s="3" t="s">
        <v>82</v>
      </c>
    </row>
    <row r="75" spans="1:7" ht="30" x14ac:dyDescent="0.25">
      <c r="A75" s="47" t="s">
        <v>1671</v>
      </c>
      <c r="B75" s="3" t="s">
        <v>82</v>
      </c>
    </row>
    <row r="76" spans="1:7" x14ac:dyDescent="0.25">
      <c r="A76" s="59" t="s">
        <v>1803</v>
      </c>
      <c r="B76" s="60" t="s">
        <v>82</v>
      </c>
    </row>
    <row r="77" spans="1:7" x14ac:dyDescent="0.25">
      <c r="A77" s="59" t="s">
        <v>1804</v>
      </c>
      <c r="B77" s="60" t="s">
        <v>82</v>
      </c>
    </row>
    <row r="80" spans="1:7" x14ac:dyDescent="0.25">
      <c r="A80" s="24" t="s">
        <v>1847</v>
      </c>
      <c r="B80" s="64" t="s">
        <v>1848</v>
      </c>
      <c r="C80" s="64" t="s">
        <v>1813</v>
      </c>
      <c r="D80" s="64" t="s">
        <v>1814</v>
      </c>
    </row>
    <row r="81" spans="1:4" ht="30" x14ac:dyDescent="0.25">
      <c r="A81" s="73" t="str">
        <f>HYPERLINK("[EDEL_Portfolio Monthly 31-Jul-2021.xlsx]EDNPSF!A1","Edelweiss NY PSU BD Pl SDL Idx Fund-2027")</f>
        <v>Edelweiss NY PSU BD Pl SDL Idx Fund-2027</v>
      </c>
      <c r="B81" s="65"/>
      <c r="C81" s="66" t="s">
        <v>1846</v>
      </c>
      <c r="D81"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10F5-8F59-4EB8-849D-3FF52864AAD5}">
  <dimension ref="A1:H128"/>
  <sheetViews>
    <sheetView showGridLines="0" workbookViewId="0">
      <pane ySplit="4" topLeftCell="A122" activePane="bottomLeft" state="frozen"/>
      <selection activeCell="A38" sqref="A38"/>
      <selection pane="bottomLeft" activeCell="A127" sqref="A127:XFD128"/>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31</v>
      </c>
      <c r="B1" s="61"/>
      <c r="C1" s="61"/>
      <c r="D1" s="61"/>
      <c r="E1" s="61"/>
      <c r="F1" s="61"/>
      <c r="G1" s="61"/>
      <c r="H1" s="51" t="str">
        <f>HYPERLINK("[EDEL_Portfolio Monthly 31-Oct-2021.xlsx]Index!A1","Index")</f>
        <v>Index</v>
      </c>
    </row>
    <row r="2" spans="1:8" ht="19.5" customHeight="1" x14ac:dyDescent="0.25">
      <c r="A2" s="61" t="s">
        <v>32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507</v>
      </c>
      <c r="B11" s="35" t="s">
        <v>508</v>
      </c>
      <c r="C11" s="35" t="s">
        <v>87</v>
      </c>
      <c r="D11" s="14">
        <v>19000000</v>
      </c>
      <c r="E11" s="15">
        <v>18895.27</v>
      </c>
      <c r="F11" s="16">
        <v>5.2299999999999999E-2</v>
      </c>
      <c r="G11" s="16">
        <v>6.0809000000000002E-2</v>
      </c>
    </row>
    <row r="12" spans="1:8" x14ac:dyDescent="0.25">
      <c r="A12" s="13" t="s">
        <v>509</v>
      </c>
      <c r="B12" s="35" t="s">
        <v>510</v>
      </c>
      <c r="C12" s="35" t="s">
        <v>87</v>
      </c>
      <c r="D12" s="14">
        <v>11200000</v>
      </c>
      <c r="E12" s="15">
        <v>12550.01</v>
      </c>
      <c r="F12" s="16">
        <v>3.4700000000000002E-2</v>
      </c>
      <c r="G12" s="16">
        <v>5.9899000000000001E-2</v>
      </c>
    </row>
    <row r="13" spans="1:8" x14ac:dyDescent="0.25">
      <c r="A13" s="13" t="s">
        <v>511</v>
      </c>
      <c r="B13" s="35" t="s">
        <v>512</v>
      </c>
      <c r="C13" s="35" t="s">
        <v>87</v>
      </c>
      <c r="D13" s="14">
        <v>10000000</v>
      </c>
      <c r="E13" s="15">
        <v>9918.4599999999991</v>
      </c>
      <c r="F13" s="16">
        <v>2.75E-2</v>
      </c>
      <c r="G13" s="16">
        <v>6.0299999999999999E-2</v>
      </c>
    </row>
    <row r="14" spans="1:8" x14ac:dyDescent="0.25">
      <c r="A14" s="13" t="s">
        <v>513</v>
      </c>
      <c r="B14" s="35" t="s">
        <v>514</v>
      </c>
      <c r="C14" s="35" t="s">
        <v>93</v>
      </c>
      <c r="D14" s="14">
        <v>9500000</v>
      </c>
      <c r="E14" s="15">
        <v>9512.94</v>
      </c>
      <c r="F14" s="16">
        <v>2.63E-2</v>
      </c>
      <c r="G14" s="16">
        <v>6.1350000000000002E-2</v>
      </c>
    </row>
    <row r="15" spans="1:8" x14ac:dyDescent="0.25">
      <c r="A15" s="13" t="s">
        <v>515</v>
      </c>
      <c r="B15" s="35" t="s">
        <v>516</v>
      </c>
      <c r="C15" s="35" t="s">
        <v>87</v>
      </c>
      <c r="D15" s="14">
        <v>9000000</v>
      </c>
      <c r="E15" s="15">
        <v>8939.84</v>
      </c>
      <c r="F15" s="16">
        <v>2.47E-2</v>
      </c>
      <c r="G15" s="16">
        <v>6.0299999999999999E-2</v>
      </c>
    </row>
    <row r="16" spans="1:8" x14ac:dyDescent="0.25">
      <c r="A16" s="13" t="s">
        <v>517</v>
      </c>
      <c r="B16" s="35" t="s">
        <v>518</v>
      </c>
      <c r="C16" s="35" t="s">
        <v>87</v>
      </c>
      <c r="D16" s="14">
        <v>6000000</v>
      </c>
      <c r="E16" s="15">
        <v>6738.41</v>
      </c>
      <c r="F16" s="16">
        <v>1.8700000000000001E-2</v>
      </c>
      <c r="G16" s="16">
        <v>5.9649000000000001E-2</v>
      </c>
    </row>
    <row r="17" spans="1:7" x14ac:dyDescent="0.25">
      <c r="A17" s="13" t="s">
        <v>519</v>
      </c>
      <c r="B17" s="35" t="s">
        <v>520</v>
      </c>
      <c r="C17" s="35" t="s">
        <v>87</v>
      </c>
      <c r="D17" s="14">
        <v>6000000</v>
      </c>
      <c r="E17" s="15">
        <v>6501.12</v>
      </c>
      <c r="F17" s="16">
        <v>1.7999999999999999E-2</v>
      </c>
      <c r="G17" s="16">
        <v>5.8250000000000003E-2</v>
      </c>
    </row>
    <row r="18" spans="1:7" x14ac:dyDescent="0.25">
      <c r="A18" s="13" t="s">
        <v>521</v>
      </c>
      <c r="B18" s="35" t="s">
        <v>522</v>
      </c>
      <c r="C18" s="35" t="s">
        <v>87</v>
      </c>
      <c r="D18" s="14">
        <v>6000000</v>
      </c>
      <c r="E18" s="15">
        <v>6455.11</v>
      </c>
      <c r="F18" s="16">
        <v>1.7899999999999999E-2</v>
      </c>
      <c r="G18" s="16">
        <v>6.0174999999999999E-2</v>
      </c>
    </row>
    <row r="19" spans="1:7" x14ac:dyDescent="0.25">
      <c r="A19" s="13" t="s">
        <v>523</v>
      </c>
      <c r="B19" s="35" t="s">
        <v>524</v>
      </c>
      <c r="C19" s="35" t="s">
        <v>93</v>
      </c>
      <c r="D19" s="14">
        <v>5500000</v>
      </c>
      <c r="E19" s="15">
        <v>5735.7</v>
      </c>
      <c r="F19" s="16">
        <v>1.5900000000000001E-2</v>
      </c>
      <c r="G19" s="16">
        <v>5.9548999999999998E-2</v>
      </c>
    </row>
    <row r="20" spans="1:7" x14ac:dyDescent="0.25">
      <c r="A20" s="13" t="s">
        <v>525</v>
      </c>
      <c r="B20" s="35" t="s">
        <v>526</v>
      </c>
      <c r="C20" s="35" t="s">
        <v>93</v>
      </c>
      <c r="D20" s="14">
        <v>4000000</v>
      </c>
      <c r="E20" s="15">
        <v>4138.07</v>
      </c>
      <c r="F20" s="16">
        <v>1.15E-2</v>
      </c>
      <c r="G20" s="16">
        <v>5.9548999999999998E-2</v>
      </c>
    </row>
    <row r="21" spans="1:7" x14ac:dyDescent="0.25">
      <c r="A21" s="13" t="s">
        <v>527</v>
      </c>
      <c r="B21" s="35" t="s">
        <v>528</v>
      </c>
      <c r="C21" s="35" t="s">
        <v>130</v>
      </c>
      <c r="D21" s="14">
        <v>3300000</v>
      </c>
      <c r="E21" s="15">
        <v>3468.34</v>
      </c>
      <c r="F21" s="16">
        <v>9.5999999999999992E-3</v>
      </c>
      <c r="G21" s="16">
        <v>5.9548999999999998E-2</v>
      </c>
    </row>
    <row r="22" spans="1:7" x14ac:dyDescent="0.25">
      <c r="A22" s="13" t="s">
        <v>529</v>
      </c>
      <c r="B22" s="35" t="s">
        <v>530</v>
      </c>
      <c r="C22" s="35" t="s">
        <v>87</v>
      </c>
      <c r="D22" s="14">
        <v>2500000</v>
      </c>
      <c r="E22" s="15">
        <v>2807.99</v>
      </c>
      <c r="F22" s="16">
        <v>7.7999999999999996E-3</v>
      </c>
      <c r="G22" s="16">
        <v>5.9649000000000001E-2</v>
      </c>
    </row>
    <row r="23" spans="1:7" x14ac:dyDescent="0.25">
      <c r="A23" s="13" t="s">
        <v>531</v>
      </c>
      <c r="B23" s="35" t="s">
        <v>532</v>
      </c>
      <c r="C23" s="35" t="s">
        <v>87</v>
      </c>
      <c r="D23" s="14">
        <v>2200000</v>
      </c>
      <c r="E23" s="15">
        <v>2387.91</v>
      </c>
      <c r="F23" s="16">
        <v>6.6E-3</v>
      </c>
      <c r="G23" s="16">
        <v>5.9906000000000001E-2</v>
      </c>
    </row>
    <row r="24" spans="1:7" x14ac:dyDescent="0.25">
      <c r="A24" s="13" t="s">
        <v>533</v>
      </c>
      <c r="B24" s="35" t="s">
        <v>534</v>
      </c>
      <c r="C24" s="35" t="s">
        <v>87</v>
      </c>
      <c r="D24" s="14">
        <v>2000000</v>
      </c>
      <c r="E24" s="15">
        <v>2173</v>
      </c>
      <c r="F24" s="16">
        <v>6.0000000000000001E-3</v>
      </c>
      <c r="G24" s="16">
        <v>5.765E-2</v>
      </c>
    </row>
    <row r="25" spans="1:7" x14ac:dyDescent="0.25">
      <c r="A25" s="13" t="s">
        <v>535</v>
      </c>
      <c r="B25" s="35" t="s">
        <v>536</v>
      </c>
      <c r="C25" s="35" t="s">
        <v>87</v>
      </c>
      <c r="D25" s="14">
        <v>2000000</v>
      </c>
      <c r="E25" s="15">
        <v>2172.81</v>
      </c>
      <c r="F25" s="16">
        <v>6.0000000000000001E-3</v>
      </c>
      <c r="G25" s="16">
        <v>5.8999999999999997E-2</v>
      </c>
    </row>
    <row r="26" spans="1:7" x14ac:dyDescent="0.25">
      <c r="A26" s="13" t="s">
        <v>537</v>
      </c>
      <c r="B26" s="35" t="s">
        <v>538</v>
      </c>
      <c r="C26" s="35" t="s">
        <v>87</v>
      </c>
      <c r="D26" s="14">
        <v>1500000</v>
      </c>
      <c r="E26" s="15">
        <v>1498.77</v>
      </c>
      <c r="F26" s="16">
        <v>4.1000000000000003E-3</v>
      </c>
      <c r="G26" s="16">
        <v>6.0624999999999998E-2</v>
      </c>
    </row>
    <row r="27" spans="1:7" x14ac:dyDescent="0.25">
      <c r="A27" s="13" t="s">
        <v>539</v>
      </c>
      <c r="B27" s="35" t="s">
        <v>540</v>
      </c>
      <c r="C27" s="35" t="s">
        <v>130</v>
      </c>
      <c r="D27" s="14">
        <v>1109000</v>
      </c>
      <c r="E27" s="15">
        <v>1226.6500000000001</v>
      </c>
      <c r="F27" s="16">
        <v>3.3999999999999998E-3</v>
      </c>
      <c r="G27" s="16">
        <v>5.9548999999999998E-2</v>
      </c>
    </row>
    <row r="28" spans="1:7" x14ac:dyDescent="0.25">
      <c r="A28" s="13" t="s">
        <v>541</v>
      </c>
      <c r="B28" s="35" t="s">
        <v>542</v>
      </c>
      <c r="C28" s="35" t="s">
        <v>130</v>
      </c>
      <c r="D28" s="14">
        <v>1000000</v>
      </c>
      <c r="E28" s="15">
        <v>1103.52</v>
      </c>
      <c r="F28" s="16">
        <v>3.0999999999999999E-3</v>
      </c>
      <c r="G28" s="16">
        <v>5.9548999999999998E-2</v>
      </c>
    </row>
    <row r="29" spans="1:7" x14ac:dyDescent="0.25">
      <c r="A29" s="13" t="s">
        <v>543</v>
      </c>
      <c r="B29" s="35" t="s">
        <v>544</v>
      </c>
      <c r="C29" s="35" t="s">
        <v>87</v>
      </c>
      <c r="D29" s="14">
        <v>500000</v>
      </c>
      <c r="E29" s="15">
        <v>559.94000000000005</v>
      </c>
      <c r="F29" s="16">
        <v>1.6000000000000001E-3</v>
      </c>
      <c r="G29" s="16">
        <v>5.8999999999999997E-2</v>
      </c>
    </row>
    <row r="30" spans="1:7" x14ac:dyDescent="0.25">
      <c r="A30" s="13" t="s">
        <v>545</v>
      </c>
      <c r="B30" s="35" t="s">
        <v>546</v>
      </c>
      <c r="C30" s="35" t="s">
        <v>87</v>
      </c>
      <c r="D30" s="14">
        <v>500000</v>
      </c>
      <c r="E30" s="15">
        <v>492.85</v>
      </c>
      <c r="F30" s="16">
        <v>1.4E-3</v>
      </c>
      <c r="G30" s="16">
        <v>5.9853000000000003E-2</v>
      </c>
    </row>
    <row r="31" spans="1:7" x14ac:dyDescent="0.25">
      <c r="A31" s="17" t="s">
        <v>94</v>
      </c>
      <c r="B31" s="36"/>
      <c r="C31" s="36"/>
      <c r="D31" s="18"/>
      <c r="E31" s="28">
        <v>107276.71</v>
      </c>
      <c r="F31" s="29">
        <v>0.29709999999999998</v>
      </c>
      <c r="G31" s="21"/>
    </row>
    <row r="32" spans="1:7" x14ac:dyDescent="0.25">
      <c r="A32" s="13"/>
      <c r="B32" s="35"/>
      <c r="C32" s="35"/>
      <c r="D32" s="14"/>
      <c r="E32" s="15"/>
      <c r="F32" s="16"/>
      <c r="G32" s="16"/>
    </row>
    <row r="33" spans="1:7" x14ac:dyDescent="0.25">
      <c r="A33" s="17" t="s">
        <v>267</v>
      </c>
      <c r="B33" s="35"/>
      <c r="C33" s="35"/>
      <c r="D33" s="14"/>
      <c r="E33" s="15"/>
      <c r="F33" s="16"/>
      <c r="G33" s="16"/>
    </row>
    <row r="34" spans="1:7" x14ac:dyDescent="0.25">
      <c r="A34" s="13" t="s">
        <v>460</v>
      </c>
      <c r="B34" s="35" t="s">
        <v>461</v>
      </c>
      <c r="C34" s="35" t="s">
        <v>270</v>
      </c>
      <c r="D34" s="14">
        <v>25500000</v>
      </c>
      <c r="E34" s="15">
        <v>25370.31</v>
      </c>
      <c r="F34" s="16">
        <v>7.0199999999999999E-2</v>
      </c>
      <c r="G34" s="16">
        <v>5.7603000000000001E-2</v>
      </c>
    </row>
    <row r="35" spans="1:7" x14ac:dyDescent="0.25">
      <c r="A35" s="17" t="s">
        <v>94</v>
      </c>
      <c r="B35" s="36"/>
      <c r="C35" s="36"/>
      <c r="D35" s="18"/>
      <c r="E35" s="28">
        <v>25370.31</v>
      </c>
      <c r="F35" s="29">
        <v>7.0199999999999999E-2</v>
      </c>
      <c r="G35" s="21"/>
    </row>
    <row r="36" spans="1:7" x14ac:dyDescent="0.25">
      <c r="A36" s="17"/>
      <c r="B36" s="36"/>
      <c r="C36" s="36"/>
      <c r="D36" s="18"/>
      <c r="E36" s="46"/>
      <c r="F36" s="21"/>
      <c r="G36" s="21"/>
    </row>
    <row r="37" spans="1:7" x14ac:dyDescent="0.25">
      <c r="A37" s="17" t="s">
        <v>462</v>
      </c>
      <c r="B37" s="35"/>
      <c r="C37" s="35"/>
      <c r="D37" s="14"/>
      <c r="E37" s="15"/>
      <c r="F37" s="16"/>
      <c r="G37" s="16"/>
    </row>
    <row r="38" spans="1:7" x14ac:dyDescent="0.25">
      <c r="A38" s="13" t="s">
        <v>547</v>
      </c>
      <c r="B38" s="35" t="s">
        <v>548</v>
      </c>
      <c r="C38" s="35" t="s">
        <v>270</v>
      </c>
      <c r="D38" s="14">
        <v>30000000</v>
      </c>
      <c r="E38" s="15">
        <v>30158.67</v>
      </c>
      <c r="F38" s="16">
        <v>8.3500000000000005E-2</v>
      </c>
      <c r="G38" s="16">
        <v>6.0400000000000002E-2</v>
      </c>
    </row>
    <row r="39" spans="1:7" x14ac:dyDescent="0.25">
      <c r="A39" s="13" t="s">
        <v>549</v>
      </c>
      <c r="B39" s="35" t="s">
        <v>550</v>
      </c>
      <c r="C39" s="35" t="s">
        <v>270</v>
      </c>
      <c r="D39" s="14">
        <v>14500000</v>
      </c>
      <c r="E39" s="15">
        <v>15859.26</v>
      </c>
      <c r="F39" s="16">
        <v>4.3900000000000002E-2</v>
      </c>
      <c r="G39" s="16">
        <v>6.0842E-2</v>
      </c>
    </row>
    <row r="40" spans="1:7" x14ac:dyDescent="0.25">
      <c r="A40" s="13" t="s">
        <v>551</v>
      </c>
      <c r="B40" s="35" t="s">
        <v>552</v>
      </c>
      <c r="C40" s="35" t="s">
        <v>270</v>
      </c>
      <c r="D40" s="14">
        <v>11500000</v>
      </c>
      <c r="E40" s="15">
        <v>12514.73</v>
      </c>
      <c r="F40" s="16">
        <v>3.4599999999999999E-2</v>
      </c>
      <c r="G40" s="16">
        <v>6.0997999999999997E-2</v>
      </c>
    </row>
    <row r="41" spans="1:7" x14ac:dyDescent="0.25">
      <c r="A41" s="13" t="s">
        <v>553</v>
      </c>
      <c r="B41" s="35" t="s">
        <v>554</v>
      </c>
      <c r="C41" s="35" t="s">
        <v>270</v>
      </c>
      <c r="D41" s="14">
        <v>11500000</v>
      </c>
      <c r="E41" s="15">
        <v>12475.3</v>
      </c>
      <c r="F41" s="16">
        <v>3.4500000000000003E-2</v>
      </c>
      <c r="G41" s="16">
        <v>6.0857000000000001E-2</v>
      </c>
    </row>
    <row r="42" spans="1:7" x14ac:dyDescent="0.25">
      <c r="A42" s="13" t="s">
        <v>555</v>
      </c>
      <c r="B42" s="35" t="s">
        <v>556</v>
      </c>
      <c r="C42" s="35" t="s">
        <v>270</v>
      </c>
      <c r="D42" s="14">
        <v>10500000</v>
      </c>
      <c r="E42" s="15">
        <v>11548.26</v>
      </c>
      <c r="F42" s="16">
        <v>3.2000000000000001E-2</v>
      </c>
      <c r="G42" s="16">
        <v>6.0894999999999998E-2</v>
      </c>
    </row>
    <row r="43" spans="1:7" x14ac:dyDescent="0.25">
      <c r="A43" s="13" t="s">
        <v>557</v>
      </c>
      <c r="B43" s="35" t="s">
        <v>558</v>
      </c>
      <c r="C43" s="35" t="s">
        <v>270</v>
      </c>
      <c r="D43" s="14">
        <v>8000000</v>
      </c>
      <c r="E43" s="15">
        <v>8680.7999999999993</v>
      </c>
      <c r="F43" s="16">
        <v>2.4E-2</v>
      </c>
      <c r="G43" s="16">
        <v>6.0878000000000002E-2</v>
      </c>
    </row>
    <row r="44" spans="1:7" x14ac:dyDescent="0.25">
      <c r="A44" s="13" t="s">
        <v>559</v>
      </c>
      <c r="B44" s="35" t="s">
        <v>560</v>
      </c>
      <c r="C44" s="35" t="s">
        <v>270</v>
      </c>
      <c r="D44" s="14">
        <v>8000000</v>
      </c>
      <c r="E44" s="15">
        <v>8671.65</v>
      </c>
      <c r="F44" s="16">
        <v>2.4E-2</v>
      </c>
      <c r="G44" s="16">
        <v>6.0512000000000003E-2</v>
      </c>
    </row>
    <row r="45" spans="1:7" x14ac:dyDescent="0.25">
      <c r="A45" s="13" t="s">
        <v>561</v>
      </c>
      <c r="B45" s="35" t="s">
        <v>562</v>
      </c>
      <c r="C45" s="35" t="s">
        <v>270</v>
      </c>
      <c r="D45" s="14">
        <v>7500000</v>
      </c>
      <c r="E45" s="15">
        <v>8105.21</v>
      </c>
      <c r="F45" s="16">
        <v>2.24E-2</v>
      </c>
      <c r="G45" s="16">
        <v>6.0894999999999998E-2</v>
      </c>
    </row>
    <row r="46" spans="1:7" x14ac:dyDescent="0.25">
      <c r="A46" s="13" t="s">
        <v>563</v>
      </c>
      <c r="B46" s="35" t="s">
        <v>564</v>
      </c>
      <c r="C46" s="35" t="s">
        <v>270</v>
      </c>
      <c r="D46" s="14">
        <v>7219500</v>
      </c>
      <c r="E46" s="15">
        <v>7747.42</v>
      </c>
      <c r="F46" s="16">
        <v>2.1399999999999999E-2</v>
      </c>
      <c r="G46" s="16">
        <v>6.105E-2</v>
      </c>
    </row>
    <row r="47" spans="1:7" x14ac:dyDescent="0.25">
      <c r="A47" s="13" t="s">
        <v>565</v>
      </c>
      <c r="B47" s="35" t="s">
        <v>566</v>
      </c>
      <c r="C47" s="35" t="s">
        <v>270</v>
      </c>
      <c r="D47" s="14">
        <v>7000000</v>
      </c>
      <c r="E47" s="15">
        <v>7655.19</v>
      </c>
      <c r="F47" s="16">
        <v>2.12E-2</v>
      </c>
      <c r="G47" s="16">
        <v>6.0877000000000001E-2</v>
      </c>
    </row>
    <row r="48" spans="1:7" x14ac:dyDescent="0.25">
      <c r="A48" s="13" t="s">
        <v>567</v>
      </c>
      <c r="B48" s="35" t="s">
        <v>568</v>
      </c>
      <c r="C48" s="35" t="s">
        <v>270</v>
      </c>
      <c r="D48" s="14">
        <v>7000000</v>
      </c>
      <c r="E48" s="15">
        <v>7574.02</v>
      </c>
      <c r="F48" s="16">
        <v>2.1000000000000001E-2</v>
      </c>
      <c r="G48" s="16">
        <v>6.0935000000000003E-2</v>
      </c>
    </row>
    <row r="49" spans="1:7" x14ac:dyDescent="0.25">
      <c r="A49" s="13" t="s">
        <v>569</v>
      </c>
      <c r="B49" s="35" t="s">
        <v>570</v>
      </c>
      <c r="C49" s="35" t="s">
        <v>270</v>
      </c>
      <c r="D49" s="14">
        <v>6000000</v>
      </c>
      <c r="E49" s="15">
        <v>6507.04</v>
      </c>
      <c r="F49" s="16">
        <v>1.7999999999999999E-2</v>
      </c>
      <c r="G49" s="16">
        <v>6.0935000000000003E-2</v>
      </c>
    </row>
    <row r="50" spans="1:7" x14ac:dyDescent="0.25">
      <c r="A50" s="13" t="s">
        <v>571</v>
      </c>
      <c r="B50" s="35" t="s">
        <v>572</v>
      </c>
      <c r="C50" s="35" t="s">
        <v>270</v>
      </c>
      <c r="D50" s="14">
        <v>5500000</v>
      </c>
      <c r="E50" s="15">
        <v>6013.67</v>
      </c>
      <c r="F50" s="16">
        <v>1.66E-2</v>
      </c>
      <c r="G50" s="16">
        <v>6.055E-2</v>
      </c>
    </row>
    <row r="51" spans="1:7" x14ac:dyDescent="0.25">
      <c r="A51" s="13" t="s">
        <v>573</v>
      </c>
      <c r="B51" s="35" t="s">
        <v>574</v>
      </c>
      <c r="C51" s="35" t="s">
        <v>270</v>
      </c>
      <c r="D51" s="14">
        <v>5500000</v>
      </c>
      <c r="E51" s="15">
        <v>5942.94</v>
      </c>
      <c r="F51" s="16">
        <v>1.6500000000000001E-2</v>
      </c>
      <c r="G51" s="16">
        <v>6.0842E-2</v>
      </c>
    </row>
    <row r="52" spans="1:7" x14ac:dyDescent="0.25">
      <c r="A52" s="13" t="s">
        <v>575</v>
      </c>
      <c r="B52" s="35" t="s">
        <v>576</v>
      </c>
      <c r="C52" s="35" t="s">
        <v>270</v>
      </c>
      <c r="D52" s="14">
        <v>5000000</v>
      </c>
      <c r="E52" s="15">
        <v>5511.48</v>
      </c>
      <c r="F52" s="16">
        <v>1.5299999999999999E-2</v>
      </c>
      <c r="G52" s="16">
        <v>6.0935000000000003E-2</v>
      </c>
    </row>
    <row r="53" spans="1:7" x14ac:dyDescent="0.25">
      <c r="A53" s="13" t="s">
        <v>577</v>
      </c>
      <c r="B53" s="35" t="s">
        <v>578</v>
      </c>
      <c r="C53" s="35" t="s">
        <v>270</v>
      </c>
      <c r="D53" s="14">
        <v>5000000</v>
      </c>
      <c r="E53" s="15">
        <v>5492.76</v>
      </c>
      <c r="F53" s="16">
        <v>1.52E-2</v>
      </c>
      <c r="G53" s="16">
        <v>6.0840999999999999E-2</v>
      </c>
    </row>
    <row r="54" spans="1:7" x14ac:dyDescent="0.25">
      <c r="A54" s="13" t="s">
        <v>579</v>
      </c>
      <c r="B54" s="35" t="s">
        <v>580</v>
      </c>
      <c r="C54" s="35" t="s">
        <v>270</v>
      </c>
      <c r="D54" s="14">
        <v>5000000</v>
      </c>
      <c r="E54" s="15">
        <v>5455.02</v>
      </c>
      <c r="F54" s="16">
        <v>1.5100000000000001E-2</v>
      </c>
      <c r="G54" s="16">
        <v>6.0859999999999997E-2</v>
      </c>
    </row>
    <row r="55" spans="1:7" x14ac:dyDescent="0.25">
      <c r="A55" s="13" t="s">
        <v>581</v>
      </c>
      <c r="B55" s="35" t="s">
        <v>582</v>
      </c>
      <c r="C55" s="35" t="s">
        <v>270</v>
      </c>
      <c r="D55" s="14">
        <v>5000000</v>
      </c>
      <c r="E55" s="15">
        <v>5401.5</v>
      </c>
      <c r="F55" s="16">
        <v>1.4999999999999999E-2</v>
      </c>
      <c r="G55" s="16">
        <v>6.0997999999999997E-2</v>
      </c>
    </row>
    <row r="56" spans="1:7" x14ac:dyDescent="0.25">
      <c r="A56" s="13" t="s">
        <v>583</v>
      </c>
      <c r="B56" s="35" t="s">
        <v>584</v>
      </c>
      <c r="C56" s="35" t="s">
        <v>270</v>
      </c>
      <c r="D56" s="14">
        <v>4500000</v>
      </c>
      <c r="E56" s="15">
        <v>4916.88</v>
      </c>
      <c r="F56" s="16">
        <v>1.3599999999999999E-2</v>
      </c>
      <c r="G56" s="16">
        <v>6.055E-2</v>
      </c>
    </row>
    <row r="57" spans="1:7" x14ac:dyDescent="0.25">
      <c r="A57" s="13" t="s">
        <v>585</v>
      </c>
      <c r="B57" s="35" t="s">
        <v>586</v>
      </c>
      <c r="C57" s="35" t="s">
        <v>270</v>
      </c>
      <c r="D57" s="14">
        <v>3500000</v>
      </c>
      <c r="E57" s="15">
        <v>3865.32</v>
      </c>
      <c r="F57" s="16">
        <v>1.0699999999999999E-2</v>
      </c>
      <c r="G57" s="16">
        <v>6.0881999999999999E-2</v>
      </c>
    </row>
    <row r="58" spans="1:7" x14ac:dyDescent="0.25">
      <c r="A58" s="13" t="s">
        <v>587</v>
      </c>
      <c r="B58" s="35" t="s">
        <v>588</v>
      </c>
      <c r="C58" s="35" t="s">
        <v>270</v>
      </c>
      <c r="D58" s="14">
        <v>3500000</v>
      </c>
      <c r="E58" s="15">
        <v>3823.27</v>
      </c>
      <c r="F58" s="16">
        <v>1.06E-2</v>
      </c>
      <c r="G58" s="16">
        <v>6.0997999999999997E-2</v>
      </c>
    </row>
    <row r="59" spans="1:7" x14ac:dyDescent="0.25">
      <c r="A59" s="13" t="s">
        <v>589</v>
      </c>
      <c r="B59" s="35" t="s">
        <v>590</v>
      </c>
      <c r="C59" s="35" t="s">
        <v>270</v>
      </c>
      <c r="D59" s="14">
        <v>3000000</v>
      </c>
      <c r="E59" s="15">
        <v>3306.65</v>
      </c>
      <c r="F59" s="16">
        <v>9.1999999999999998E-3</v>
      </c>
      <c r="G59" s="16">
        <v>6.0860999999999998E-2</v>
      </c>
    </row>
    <row r="60" spans="1:7" x14ac:dyDescent="0.25">
      <c r="A60" s="13" t="s">
        <v>591</v>
      </c>
      <c r="B60" s="35" t="s">
        <v>592</v>
      </c>
      <c r="C60" s="35" t="s">
        <v>270</v>
      </c>
      <c r="D60" s="14">
        <v>2500000</v>
      </c>
      <c r="E60" s="15">
        <v>2737</v>
      </c>
      <c r="F60" s="16">
        <v>7.6E-3</v>
      </c>
      <c r="G60" s="16">
        <v>6.0860999999999998E-2</v>
      </c>
    </row>
    <row r="61" spans="1:7" x14ac:dyDescent="0.25">
      <c r="A61" s="13" t="s">
        <v>593</v>
      </c>
      <c r="B61" s="35" t="s">
        <v>594</v>
      </c>
      <c r="C61" s="35" t="s">
        <v>270</v>
      </c>
      <c r="D61" s="14">
        <v>2500000</v>
      </c>
      <c r="E61" s="15">
        <v>2725.85</v>
      </c>
      <c r="F61" s="16">
        <v>7.4999999999999997E-3</v>
      </c>
      <c r="G61" s="16">
        <v>6.0935000000000003E-2</v>
      </c>
    </row>
    <row r="62" spans="1:7" x14ac:dyDescent="0.25">
      <c r="A62" s="13" t="s">
        <v>595</v>
      </c>
      <c r="B62" s="35" t="s">
        <v>596</v>
      </c>
      <c r="C62" s="35" t="s">
        <v>270</v>
      </c>
      <c r="D62" s="14">
        <v>2500000</v>
      </c>
      <c r="E62" s="15">
        <v>2724.56</v>
      </c>
      <c r="F62" s="16">
        <v>7.4999999999999997E-3</v>
      </c>
      <c r="G62" s="16">
        <v>6.0877000000000001E-2</v>
      </c>
    </row>
    <row r="63" spans="1:7" x14ac:dyDescent="0.25">
      <c r="A63" s="13" t="s">
        <v>597</v>
      </c>
      <c r="B63" s="35" t="s">
        <v>598</v>
      </c>
      <c r="C63" s="35" t="s">
        <v>270</v>
      </c>
      <c r="D63" s="14">
        <v>2500000</v>
      </c>
      <c r="E63" s="15">
        <v>2671.5</v>
      </c>
      <c r="F63" s="16">
        <v>7.4000000000000003E-3</v>
      </c>
      <c r="G63" s="16">
        <v>6.1095999999999998E-2</v>
      </c>
    </row>
    <row r="64" spans="1:7" x14ac:dyDescent="0.25">
      <c r="A64" s="13" t="s">
        <v>599</v>
      </c>
      <c r="B64" s="35" t="s">
        <v>600</v>
      </c>
      <c r="C64" s="35" t="s">
        <v>270</v>
      </c>
      <c r="D64" s="14">
        <v>2000000</v>
      </c>
      <c r="E64" s="15">
        <v>2179.2399999999998</v>
      </c>
      <c r="F64" s="16">
        <v>6.0000000000000001E-3</v>
      </c>
      <c r="G64" s="16">
        <v>6.055E-2</v>
      </c>
    </row>
    <row r="65" spans="1:7" x14ac:dyDescent="0.25">
      <c r="A65" s="13" t="s">
        <v>601</v>
      </c>
      <c r="B65" s="35" t="s">
        <v>602</v>
      </c>
      <c r="C65" s="35" t="s">
        <v>270</v>
      </c>
      <c r="D65" s="14">
        <v>2000000</v>
      </c>
      <c r="E65" s="15">
        <v>2167.79</v>
      </c>
      <c r="F65" s="16">
        <v>6.0000000000000001E-3</v>
      </c>
      <c r="G65" s="16">
        <v>6.0997999999999997E-2</v>
      </c>
    </row>
    <row r="66" spans="1:7" x14ac:dyDescent="0.25">
      <c r="A66" s="13" t="s">
        <v>603</v>
      </c>
      <c r="B66" s="35" t="s">
        <v>604</v>
      </c>
      <c r="C66" s="35" t="s">
        <v>270</v>
      </c>
      <c r="D66" s="14">
        <v>1500000</v>
      </c>
      <c r="E66" s="15">
        <v>1635.55</v>
      </c>
      <c r="F66" s="16">
        <v>4.4999999999999997E-3</v>
      </c>
      <c r="G66" s="16">
        <v>6.055E-2</v>
      </c>
    </row>
    <row r="67" spans="1:7" x14ac:dyDescent="0.25">
      <c r="A67" s="13" t="s">
        <v>605</v>
      </c>
      <c r="B67" s="35" t="s">
        <v>606</v>
      </c>
      <c r="C67" s="35" t="s">
        <v>270</v>
      </c>
      <c r="D67" s="14">
        <v>1500000</v>
      </c>
      <c r="E67" s="15">
        <v>1621.6</v>
      </c>
      <c r="F67" s="16">
        <v>4.4999999999999997E-3</v>
      </c>
      <c r="G67" s="16">
        <v>6.0512000000000003E-2</v>
      </c>
    </row>
    <row r="68" spans="1:7" x14ac:dyDescent="0.25">
      <c r="A68" s="13" t="s">
        <v>607</v>
      </c>
      <c r="B68" s="35" t="s">
        <v>608</v>
      </c>
      <c r="C68" s="35" t="s">
        <v>270</v>
      </c>
      <c r="D68" s="14">
        <v>1500000</v>
      </c>
      <c r="E68" s="15">
        <v>1621.38</v>
      </c>
      <c r="F68" s="16">
        <v>4.4999999999999997E-3</v>
      </c>
      <c r="G68" s="16">
        <v>6.055E-2</v>
      </c>
    </row>
    <row r="69" spans="1:7" x14ac:dyDescent="0.25">
      <c r="A69" s="13" t="s">
        <v>609</v>
      </c>
      <c r="B69" s="35" t="s">
        <v>610</v>
      </c>
      <c r="C69" s="35" t="s">
        <v>270</v>
      </c>
      <c r="D69" s="14">
        <v>1000000</v>
      </c>
      <c r="E69" s="15">
        <v>1098.5899999999999</v>
      </c>
      <c r="F69" s="16">
        <v>3.0000000000000001E-3</v>
      </c>
      <c r="G69" s="16">
        <v>6.055E-2</v>
      </c>
    </row>
    <row r="70" spans="1:7" x14ac:dyDescent="0.25">
      <c r="A70" s="13" t="s">
        <v>611</v>
      </c>
      <c r="B70" s="35" t="s">
        <v>612</v>
      </c>
      <c r="C70" s="35" t="s">
        <v>270</v>
      </c>
      <c r="D70" s="14">
        <v>1000000</v>
      </c>
      <c r="E70" s="15">
        <v>1097.8399999999999</v>
      </c>
      <c r="F70" s="16">
        <v>3.0000000000000001E-3</v>
      </c>
      <c r="G70" s="16">
        <v>6.055E-2</v>
      </c>
    </row>
    <row r="71" spans="1:7" x14ac:dyDescent="0.25">
      <c r="A71" s="13" t="s">
        <v>613</v>
      </c>
      <c r="B71" s="35" t="s">
        <v>614</v>
      </c>
      <c r="C71" s="35" t="s">
        <v>270</v>
      </c>
      <c r="D71" s="14">
        <v>1000000</v>
      </c>
      <c r="E71" s="15">
        <v>1089.25</v>
      </c>
      <c r="F71" s="16">
        <v>3.0000000000000001E-3</v>
      </c>
      <c r="G71" s="16">
        <v>6.055E-2</v>
      </c>
    </row>
    <row r="72" spans="1:7" x14ac:dyDescent="0.25">
      <c r="A72" s="13" t="s">
        <v>615</v>
      </c>
      <c r="B72" s="35" t="s">
        <v>616</v>
      </c>
      <c r="C72" s="35" t="s">
        <v>270</v>
      </c>
      <c r="D72" s="14">
        <v>1000000</v>
      </c>
      <c r="E72" s="15">
        <v>1085.78</v>
      </c>
      <c r="F72" s="16">
        <v>3.0000000000000001E-3</v>
      </c>
      <c r="G72" s="16">
        <v>6.0512000000000003E-2</v>
      </c>
    </row>
    <row r="73" spans="1:7" x14ac:dyDescent="0.25">
      <c r="A73" s="13" t="s">
        <v>617</v>
      </c>
      <c r="B73" s="35" t="s">
        <v>618</v>
      </c>
      <c r="C73" s="35" t="s">
        <v>270</v>
      </c>
      <c r="D73" s="14">
        <v>1000000</v>
      </c>
      <c r="E73" s="15">
        <v>1081.1300000000001</v>
      </c>
      <c r="F73" s="16">
        <v>3.0000000000000001E-3</v>
      </c>
      <c r="G73" s="16">
        <v>6.0878000000000002E-2</v>
      </c>
    </row>
    <row r="74" spans="1:7" x14ac:dyDescent="0.25">
      <c r="A74" s="13" t="s">
        <v>619</v>
      </c>
      <c r="B74" s="35" t="s">
        <v>620</v>
      </c>
      <c r="C74" s="35" t="s">
        <v>270</v>
      </c>
      <c r="D74" s="14">
        <v>500000</v>
      </c>
      <c r="E74" s="15">
        <v>548.99</v>
      </c>
      <c r="F74" s="16">
        <v>1.5E-3</v>
      </c>
      <c r="G74" s="16">
        <v>6.0512000000000003E-2</v>
      </c>
    </row>
    <row r="75" spans="1:7" x14ac:dyDescent="0.25">
      <c r="A75" s="13" t="s">
        <v>621</v>
      </c>
      <c r="B75" s="35" t="s">
        <v>622</v>
      </c>
      <c r="C75" s="35" t="s">
        <v>270</v>
      </c>
      <c r="D75" s="14">
        <v>500000</v>
      </c>
      <c r="E75" s="15">
        <v>542.45000000000005</v>
      </c>
      <c r="F75" s="16">
        <v>1.5E-3</v>
      </c>
      <c r="G75" s="16">
        <v>6.055E-2</v>
      </c>
    </row>
    <row r="76" spans="1:7" x14ac:dyDescent="0.25">
      <c r="A76" s="13" t="s">
        <v>623</v>
      </c>
      <c r="B76" s="35" t="s">
        <v>624</v>
      </c>
      <c r="C76" s="35" t="s">
        <v>270</v>
      </c>
      <c r="D76" s="14">
        <v>500000</v>
      </c>
      <c r="E76" s="15">
        <v>542.44000000000005</v>
      </c>
      <c r="F76" s="16">
        <v>1.5E-3</v>
      </c>
      <c r="G76" s="16">
        <v>6.0840999999999999E-2</v>
      </c>
    </row>
    <row r="77" spans="1:7" x14ac:dyDescent="0.25">
      <c r="A77" s="13" t="s">
        <v>625</v>
      </c>
      <c r="B77" s="35" t="s">
        <v>626</v>
      </c>
      <c r="C77" s="35" t="s">
        <v>270</v>
      </c>
      <c r="D77" s="14">
        <v>500000</v>
      </c>
      <c r="E77" s="15">
        <v>538.32000000000005</v>
      </c>
      <c r="F77" s="16">
        <v>1.5E-3</v>
      </c>
      <c r="G77" s="16">
        <v>6.0741999999999997E-2</v>
      </c>
    </row>
    <row r="78" spans="1:7" x14ac:dyDescent="0.25">
      <c r="A78" s="13" t="s">
        <v>627</v>
      </c>
      <c r="B78" s="35" t="s">
        <v>628</v>
      </c>
      <c r="C78" s="35" t="s">
        <v>270</v>
      </c>
      <c r="D78" s="14">
        <v>500000</v>
      </c>
      <c r="E78" s="15">
        <v>538.01</v>
      </c>
      <c r="F78" s="16">
        <v>1.5E-3</v>
      </c>
      <c r="G78" s="16">
        <v>6.0898000000000001E-2</v>
      </c>
    </row>
    <row r="79" spans="1:7" x14ac:dyDescent="0.25">
      <c r="A79" s="13" t="s">
        <v>629</v>
      </c>
      <c r="B79" s="35" t="s">
        <v>630</v>
      </c>
      <c r="C79" s="35" t="s">
        <v>270</v>
      </c>
      <c r="D79" s="14">
        <v>500000</v>
      </c>
      <c r="E79" s="15">
        <v>536.15</v>
      </c>
      <c r="F79" s="16">
        <v>1.5E-3</v>
      </c>
      <c r="G79" s="16">
        <v>6.0944999999999999E-2</v>
      </c>
    </row>
    <row r="80" spans="1:7" x14ac:dyDescent="0.25">
      <c r="A80" s="13" t="s">
        <v>631</v>
      </c>
      <c r="B80" s="35" t="s">
        <v>632</v>
      </c>
      <c r="C80" s="35" t="s">
        <v>270</v>
      </c>
      <c r="D80" s="14">
        <v>500000</v>
      </c>
      <c r="E80" s="15">
        <v>535.94000000000005</v>
      </c>
      <c r="F80" s="16">
        <v>1.5E-3</v>
      </c>
      <c r="G80" s="16">
        <v>6.105E-2</v>
      </c>
    </row>
    <row r="81" spans="1:7" x14ac:dyDescent="0.25">
      <c r="A81" s="13" t="s">
        <v>633</v>
      </c>
      <c r="B81" s="35" t="s">
        <v>634</v>
      </c>
      <c r="C81" s="35" t="s">
        <v>270</v>
      </c>
      <c r="D81" s="14">
        <v>500000</v>
      </c>
      <c r="E81" s="15">
        <v>511.59</v>
      </c>
      <c r="F81" s="16">
        <v>1.4E-3</v>
      </c>
      <c r="G81" s="16">
        <v>6.0995000000000001E-2</v>
      </c>
    </row>
    <row r="82" spans="1:7" x14ac:dyDescent="0.25">
      <c r="A82" s="17" t="s">
        <v>94</v>
      </c>
      <c r="B82" s="36"/>
      <c r="C82" s="36"/>
      <c r="D82" s="18"/>
      <c r="E82" s="28">
        <v>217057.99</v>
      </c>
      <c r="F82" s="29">
        <v>0.60070000000000001</v>
      </c>
      <c r="G82" s="21"/>
    </row>
    <row r="83" spans="1:7" x14ac:dyDescent="0.25">
      <c r="A83" s="13"/>
      <c r="B83" s="35"/>
      <c r="C83" s="35"/>
      <c r="D83" s="14"/>
      <c r="E83" s="15"/>
      <c r="F83" s="16"/>
      <c r="G83" s="16"/>
    </row>
    <row r="84" spans="1:7" x14ac:dyDescent="0.25">
      <c r="A84" s="13"/>
      <c r="B84" s="35"/>
      <c r="C84" s="35"/>
      <c r="D84" s="14"/>
      <c r="E84" s="15"/>
      <c r="F84" s="16"/>
      <c r="G84" s="16"/>
    </row>
    <row r="85" spans="1:7" x14ac:dyDescent="0.25">
      <c r="A85" s="17" t="s">
        <v>95</v>
      </c>
      <c r="B85" s="35"/>
      <c r="C85" s="35"/>
      <c r="D85" s="14"/>
      <c r="E85" s="15"/>
      <c r="F85" s="16"/>
      <c r="G85" s="16"/>
    </row>
    <row r="86" spans="1:7" x14ac:dyDescent="0.25">
      <c r="A86" s="17" t="s">
        <v>94</v>
      </c>
      <c r="B86" s="35"/>
      <c r="C86" s="35"/>
      <c r="D86" s="14"/>
      <c r="E86" s="39" t="s">
        <v>82</v>
      </c>
      <c r="F86" s="40" t="s">
        <v>82</v>
      </c>
      <c r="G86" s="16"/>
    </row>
    <row r="87" spans="1:7" x14ac:dyDescent="0.25">
      <c r="A87" s="13"/>
      <c r="B87" s="35"/>
      <c r="C87" s="35"/>
      <c r="D87" s="14"/>
      <c r="E87" s="15"/>
      <c r="F87" s="16"/>
      <c r="G87" s="16"/>
    </row>
    <row r="88" spans="1:7" x14ac:dyDescent="0.25">
      <c r="A88" s="17" t="s">
        <v>184</v>
      </c>
      <c r="B88" s="35"/>
      <c r="C88" s="35"/>
      <c r="D88" s="14"/>
      <c r="E88" s="15"/>
      <c r="F88" s="16"/>
      <c r="G88" s="16"/>
    </row>
    <row r="89" spans="1:7" x14ac:dyDescent="0.25">
      <c r="A89" s="17" t="s">
        <v>94</v>
      </c>
      <c r="B89" s="35"/>
      <c r="C89" s="35"/>
      <c r="D89" s="14"/>
      <c r="E89" s="39" t="s">
        <v>82</v>
      </c>
      <c r="F89" s="40" t="s">
        <v>82</v>
      </c>
      <c r="G89" s="16"/>
    </row>
    <row r="90" spans="1:7" x14ac:dyDescent="0.25">
      <c r="A90" s="13"/>
      <c r="B90" s="35"/>
      <c r="C90" s="35"/>
      <c r="D90" s="14"/>
      <c r="E90" s="15"/>
      <c r="F90" s="16"/>
      <c r="G90" s="16"/>
    </row>
    <row r="91" spans="1:7" x14ac:dyDescent="0.25">
      <c r="A91" s="24" t="s">
        <v>99</v>
      </c>
      <c r="B91" s="37"/>
      <c r="C91" s="37"/>
      <c r="D91" s="25"/>
      <c r="E91" s="28">
        <v>349705.01</v>
      </c>
      <c r="F91" s="29">
        <v>0.96799999999999997</v>
      </c>
      <c r="G91" s="21"/>
    </row>
    <row r="92" spans="1:7" x14ac:dyDescent="0.25">
      <c r="A92" s="13"/>
      <c r="B92" s="35"/>
      <c r="C92" s="35"/>
      <c r="D92" s="14"/>
      <c r="E92" s="15"/>
      <c r="F92" s="16"/>
      <c r="G92" s="16"/>
    </row>
    <row r="93" spans="1:7" x14ac:dyDescent="0.25">
      <c r="A93" s="13"/>
      <c r="B93" s="35"/>
      <c r="C93" s="35"/>
      <c r="D93" s="14"/>
      <c r="E93" s="15"/>
      <c r="F93" s="16"/>
      <c r="G93" s="16"/>
    </row>
    <row r="94" spans="1:7" x14ac:dyDescent="0.25">
      <c r="A94" s="17" t="s">
        <v>121</v>
      </c>
      <c r="B94" s="35"/>
      <c r="C94" s="35"/>
      <c r="D94" s="14"/>
      <c r="E94" s="15"/>
      <c r="F94" s="16"/>
      <c r="G94" s="16"/>
    </row>
    <row r="95" spans="1:7" x14ac:dyDescent="0.25">
      <c r="A95" s="13" t="s">
        <v>122</v>
      </c>
      <c r="B95" s="35"/>
      <c r="C95" s="35"/>
      <c r="D95" s="14"/>
      <c r="E95" s="15">
        <v>3701</v>
      </c>
      <c r="F95" s="16">
        <v>1.0200000000000001E-2</v>
      </c>
      <c r="G95" s="16">
        <v>3.295E-2</v>
      </c>
    </row>
    <row r="96" spans="1:7" x14ac:dyDescent="0.25">
      <c r="A96" s="17" t="s">
        <v>94</v>
      </c>
      <c r="B96" s="36"/>
      <c r="C96" s="36"/>
      <c r="D96" s="18"/>
      <c r="E96" s="28">
        <v>3701</v>
      </c>
      <c r="F96" s="29">
        <v>1.0200000000000001E-2</v>
      </c>
      <c r="G96" s="21"/>
    </row>
    <row r="97" spans="1:7" x14ac:dyDescent="0.25">
      <c r="A97" s="13"/>
      <c r="B97" s="35"/>
      <c r="C97" s="35"/>
      <c r="D97" s="14"/>
      <c r="E97" s="15"/>
      <c r="F97" s="16"/>
      <c r="G97" s="16"/>
    </row>
    <row r="98" spans="1:7" x14ac:dyDescent="0.25">
      <c r="A98" s="24" t="s">
        <v>99</v>
      </c>
      <c r="B98" s="37"/>
      <c r="C98" s="37"/>
      <c r="D98" s="25"/>
      <c r="E98" s="28">
        <v>3701</v>
      </c>
      <c r="F98" s="29">
        <v>1.0200000000000001E-2</v>
      </c>
      <c r="G98" s="21"/>
    </row>
    <row r="99" spans="1:7" x14ac:dyDescent="0.25">
      <c r="A99" s="13" t="s">
        <v>123</v>
      </c>
      <c r="B99" s="35"/>
      <c r="C99" s="35"/>
      <c r="D99" s="14"/>
      <c r="E99" s="15">
        <v>7873.4106955999996</v>
      </c>
      <c r="F99" s="16">
        <v>2.1795999999999999E-2</v>
      </c>
      <c r="G99" s="16"/>
    </row>
    <row r="100" spans="1:7" x14ac:dyDescent="0.25">
      <c r="A100" s="13" t="s">
        <v>124</v>
      </c>
      <c r="B100" s="35"/>
      <c r="C100" s="35"/>
      <c r="D100" s="14"/>
      <c r="E100" s="30">
        <v>-51.950695600000003</v>
      </c>
      <c r="F100" s="16">
        <v>3.9999999999999998E-6</v>
      </c>
      <c r="G100" s="16">
        <v>3.295E-2</v>
      </c>
    </row>
    <row r="101" spans="1:7" x14ac:dyDescent="0.25">
      <c r="A101" s="32" t="s">
        <v>125</v>
      </c>
      <c r="B101" s="38"/>
      <c r="C101" s="38"/>
      <c r="D101" s="33"/>
      <c r="E101" s="26">
        <v>361227.47</v>
      </c>
      <c r="F101" s="27">
        <v>1</v>
      </c>
      <c r="G101" s="27"/>
    </row>
    <row r="103" spans="1:7" x14ac:dyDescent="0.25">
      <c r="A103" s="1" t="s">
        <v>127</v>
      </c>
    </row>
    <row r="106" spans="1:7" x14ac:dyDescent="0.25">
      <c r="A106" s="1" t="s">
        <v>1646</v>
      </c>
    </row>
    <row r="107" spans="1:7" x14ac:dyDescent="0.25">
      <c r="A107" s="47" t="s">
        <v>1647</v>
      </c>
      <c r="B107" s="3" t="s">
        <v>82</v>
      </c>
    </row>
    <row r="108" spans="1:7" x14ac:dyDescent="0.25">
      <c r="A108" t="s">
        <v>1648</v>
      </c>
    </row>
    <row r="109" spans="1:7" x14ac:dyDescent="0.25">
      <c r="A109" t="s">
        <v>1649</v>
      </c>
      <c r="B109" t="s">
        <v>1650</v>
      </c>
      <c r="C109" t="s">
        <v>1650</v>
      </c>
    </row>
    <row r="110" spans="1:7" x14ac:dyDescent="0.25">
      <c r="B110" s="48">
        <v>44469</v>
      </c>
      <c r="C110" s="48">
        <v>44498</v>
      </c>
    </row>
    <row r="111" spans="1:7" x14ac:dyDescent="0.25">
      <c r="A111" t="s">
        <v>1654</v>
      </c>
      <c r="B111">
        <v>10.5449</v>
      </c>
      <c r="C111">
        <v>10.523199999999999</v>
      </c>
      <c r="E111" s="2"/>
      <c r="G111"/>
    </row>
    <row r="112" spans="1:7" x14ac:dyDescent="0.25">
      <c r="A112" t="s">
        <v>1655</v>
      </c>
      <c r="B112">
        <v>10.545199999999999</v>
      </c>
      <c r="C112">
        <v>10.5235</v>
      </c>
      <c r="E112" s="2"/>
      <c r="G112"/>
    </row>
    <row r="113" spans="1:7" x14ac:dyDescent="0.25">
      <c r="A113" t="s">
        <v>1679</v>
      </c>
      <c r="B113">
        <v>10.536300000000001</v>
      </c>
      <c r="C113">
        <v>10.513299999999999</v>
      </c>
      <c r="E113" s="2"/>
      <c r="G113"/>
    </row>
    <row r="114" spans="1:7" x14ac:dyDescent="0.25">
      <c r="A114" t="s">
        <v>1680</v>
      </c>
      <c r="B114">
        <v>10.5367</v>
      </c>
      <c r="C114">
        <v>10.5137</v>
      </c>
      <c r="E114" s="2"/>
      <c r="G114"/>
    </row>
    <row r="115" spans="1:7" x14ac:dyDescent="0.25">
      <c r="E115" s="2"/>
      <c r="G115"/>
    </row>
    <row r="116" spans="1:7" x14ac:dyDescent="0.25">
      <c r="A116" t="s">
        <v>1665</v>
      </c>
      <c r="B116" s="3" t="s">
        <v>82</v>
      </c>
    </row>
    <row r="117" spans="1:7" x14ac:dyDescent="0.25">
      <c r="A117" t="s">
        <v>1666</v>
      </c>
      <c r="B117" s="3" t="s">
        <v>82</v>
      </c>
    </row>
    <row r="118" spans="1:7" ht="30" x14ac:dyDescent="0.25">
      <c r="A118" s="47" t="s">
        <v>1667</v>
      </c>
      <c r="B118" s="3" t="s">
        <v>82</v>
      </c>
    </row>
    <row r="119" spans="1:7" x14ac:dyDescent="0.25">
      <c r="A119" s="47" t="s">
        <v>1668</v>
      </c>
      <c r="B119" s="3" t="s">
        <v>82</v>
      </c>
    </row>
    <row r="120" spans="1:7" x14ac:dyDescent="0.25">
      <c r="A120" t="s">
        <v>1669</v>
      </c>
      <c r="B120" s="49">
        <v>4.1652199999999997</v>
      </c>
    </row>
    <row r="121" spans="1:7" ht="30" x14ac:dyDescent="0.25">
      <c r="A121" s="47" t="s">
        <v>1670</v>
      </c>
      <c r="B121" s="3" t="s">
        <v>82</v>
      </c>
    </row>
    <row r="122" spans="1:7" ht="30" x14ac:dyDescent="0.25">
      <c r="A122" s="47" t="s">
        <v>1671</v>
      </c>
      <c r="B122" s="3" t="s">
        <v>82</v>
      </c>
    </row>
    <row r="123" spans="1:7" x14ac:dyDescent="0.25">
      <c r="A123" s="59" t="s">
        <v>1803</v>
      </c>
      <c r="B123" s="60" t="s">
        <v>82</v>
      </c>
    </row>
    <row r="124" spans="1:7" x14ac:dyDescent="0.25">
      <c r="A124" s="59" t="s">
        <v>1804</v>
      </c>
      <c r="B124" s="60" t="s">
        <v>82</v>
      </c>
    </row>
    <row r="127" spans="1:7" x14ac:dyDescent="0.25">
      <c r="A127" s="24" t="s">
        <v>1847</v>
      </c>
      <c r="B127" s="64" t="s">
        <v>1848</v>
      </c>
      <c r="C127" s="64" t="s">
        <v>1813</v>
      </c>
      <c r="D127" s="64" t="s">
        <v>1814</v>
      </c>
    </row>
    <row r="128" spans="1:7" ht="30" x14ac:dyDescent="0.25">
      <c r="A128" s="73" t="str">
        <f>HYPERLINK("[EDEL_Portfolio Monthly 31-Jul-2021.xlsx]EDNPSF!A1","Edelweiss NY PSU BD Pl SDL Idx Fund-2026")</f>
        <v>Edelweiss NY PSU BD Pl SDL Idx Fund-2026</v>
      </c>
      <c r="B128" s="65"/>
      <c r="C128" s="66" t="s">
        <v>1822</v>
      </c>
      <c r="D128"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66A1-A835-4D1C-94C1-621DC19F0A04}">
  <dimension ref="A1:H63"/>
  <sheetViews>
    <sheetView showGridLines="0" workbookViewId="0">
      <pane ySplit="4" topLeftCell="A58" activePane="bottomLeft" state="frozen"/>
      <selection activeCell="A38" sqref="A38"/>
      <selection pane="bottomLeft" activeCell="A62" sqref="A62:XFD63"/>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33</v>
      </c>
      <c r="B1" s="61"/>
      <c r="C1" s="61"/>
      <c r="D1" s="61"/>
      <c r="E1" s="61"/>
      <c r="F1" s="61"/>
      <c r="G1" s="61"/>
      <c r="H1" s="51" t="str">
        <f>HYPERLINK("[EDEL_Portfolio Monthly 31-Oct-2021.xlsx]Index!A1","Index")</f>
        <v>Index</v>
      </c>
    </row>
    <row r="2" spans="1:8" ht="19.5" customHeight="1" x14ac:dyDescent="0.25">
      <c r="A2" s="61" t="s">
        <v>34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3"/>
      <c r="B9" s="35"/>
      <c r="C9" s="35"/>
      <c r="D9" s="14"/>
      <c r="E9" s="15"/>
      <c r="F9" s="16"/>
      <c r="G9" s="16"/>
    </row>
    <row r="10" spans="1:8" x14ac:dyDescent="0.25">
      <c r="A10" s="17" t="s">
        <v>121</v>
      </c>
      <c r="B10" s="35"/>
      <c r="C10" s="35"/>
      <c r="D10" s="14"/>
      <c r="E10" s="15"/>
      <c r="F10" s="16"/>
      <c r="G10" s="16"/>
    </row>
    <row r="11" spans="1:8" x14ac:dyDescent="0.25">
      <c r="A11" s="13" t="s">
        <v>122</v>
      </c>
      <c r="B11" s="35"/>
      <c r="C11" s="35"/>
      <c r="D11" s="14"/>
      <c r="E11" s="15">
        <v>75622.52</v>
      </c>
      <c r="F11" s="16">
        <v>0.99829999999999997</v>
      </c>
      <c r="G11" s="16">
        <v>3.295E-2</v>
      </c>
    </row>
    <row r="12" spans="1:8" x14ac:dyDescent="0.25">
      <c r="A12" s="17" t="s">
        <v>94</v>
      </c>
      <c r="B12" s="36"/>
      <c r="C12" s="36"/>
      <c r="D12" s="18"/>
      <c r="E12" s="28">
        <v>75622.52</v>
      </c>
      <c r="F12" s="29">
        <v>0.99829999999999997</v>
      </c>
      <c r="G12" s="21"/>
    </row>
    <row r="13" spans="1:8" x14ac:dyDescent="0.25">
      <c r="A13" s="13"/>
      <c r="B13" s="35"/>
      <c r="C13" s="35"/>
      <c r="D13" s="14"/>
      <c r="E13" s="15"/>
      <c r="F13" s="16"/>
      <c r="G13" s="16"/>
    </row>
    <row r="14" spans="1:8" x14ac:dyDescent="0.25">
      <c r="A14" s="24" t="s">
        <v>99</v>
      </c>
      <c r="B14" s="37"/>
      <c r="C14" s="37"/>
      <c r="D14" s="25"/>
      <c r="E14" s="28">
        <v>75622.52</v>
      </c>
      <c r="F14" s="29">
        <v>0.99829999999999997</v>
      </c>
      <c r="G14" s="21"/>
    </row>
    <row r="15" spans="1:8" x14ac:dyDescent="0.25">
      <c r="A15" s="13" t="s">
        <v>123</v>
      </c>
      <c r="B15" s="35"/>
      <c r="C15" s="35"/>
      <c r="D15" s="14"/>
      <c r="E15" s="15">
        <v>20.480235799999999</v>
      </c>
      <c r="F15" s="16">
        <v>2.7E-4</v>
      </c>
      <c r="G15" s="16"/>
    </row>
    <row r="16" spans="1:8" x14ac:dyDescent="0.25">
      <c r="A16" s="13" t="s">
        <v>124</v>
      </c>
      <c r="B16" s="35"/>
      <c r="C16" s="35"/>
      <c r="D16" s="14"/>
      <c r="E16" s="15">
        <v>106.3497642</v>
      </c>
      <c r="F16" s="16">
        <v>1.4300000000000001E-3</v>
      </c>
      <c r="G16" s="16">
        <v>3.295E-2</v>
      </c>
    </row>
    <row r="17" spans="1:7" x14ac:dyDescent="0.25">
      <c r="A17" s="32" t="s">
        <v>125</v>
      </c>
      <c r="B17" s="38"/>
      <c r="C17" s="38"/>
      <c r="D17" s="33"/>
      <c r="E17" s="26">
        <v>75749.350000000006</v>
      </c>
      <c r="F17" s="27">
        <v>1</v>
      </c>
      <c r="G17" s="27"/>
    </row>
    <row r="22" spans="1:7" x14ac:dyDescent="0.25">
      <c r="A22" s="1" t="s">
        <v>1646</v>
      </c>
    </row>
    <row r="23" spans="1:7" x14ac:dyDescent="0.25">
      <c r="A23" s="47" t="s">
        <v>1647</v>
      </c>
      <c r="B23" s="3" t="s">
        <v>82</v>
      </c>
    </row>
    <row r="24" spans="1:7" x14ac:dyDescent="0.25">
      <c r="A24" t="s">
        <v>1648</v>
      </c>
    </row>
    <row r="25" spans="1:7" x14ac:dyDescent="0.25">
      <c r="A25" t="s">
        <v>1672</v>
      </c>
      <c r="B25" t="s">
        <v>1650</v>
      </c>
      <c r="C25" t="s">
        <v>1650</v>
      </c>
    </row>
    <row r="26" spans="1:7" x14ac:dyDescent="0.25">
      <c r="B26" s="48">
        <v>44469</v>
      </c>
      <c r="C26" s="48">
        <v>44500</v>
      </c>
    </row>
    <row r="27" spans="1:7" x14ac:dyDescent="0.25">
      <c r="A27" t="s">
        <v>1651</v>
      </c>
      <c r="B27" s="3">
        <v>1084.5255</v>
      </c>
      <c r="C27" s="3">
        <v>1087.4069999999999</v>
      </c>
      <c r="E27" s="2"/>
      <c r="G27"/>
    </row>
    <row r="28" spans="1:7" x14ac:dyDescent="0.25">
      <c r="A28" t="s">
        <v>1694</v>
      </c>
      <c r="B28" s="3">
        <v>1000</v>
      </c>
      <c r="C28" s="3">
        <v>1000</v>
      </c>
      <c r="E28" s="2"/>
      <c r="G28"/>
    </row>
    <row r="29" spans="1:7" x14ac:dyDescent="0.25">
      <c r="A29" t="s">
        <v>1675</v>
      </c>
      <c r="B29" s="3">
        <v>1049.4617000000001</v>
      </c>
      <c r="C29" s="3">
        <v>1049.5536</v>
      </c>
      <c r="E29" s="2"/>
      <c r="G29"/>
    </row>
    <row r="30" spans="1:7" x14ac:dyDescent="0.25">
      <c r="A30" t="s">
        <v>1654</v>
      </c>
      <c r="B30" s="3">
        <v>1084.2924</v>
      </c>
      <c r="C30" s="3">
        <v>1087.1649</v>
      </c>
      <c r="E30" s="2"/>
      <c r="G30"/>
    </row>
    <row r="31" spans="1:7" x14ac:dyDescent="0.25">
      <c r="A31" t="s">
        <v>1676</v>
      </c>
      <c r="B31" s="3">
        <v>1057.9521</v>
      </c>
      <c r="C31" s="3">
        <v>1058.0578</v>
      </c>
      <c r="E31" s="2"/>
      <c r="G31"/>
    </row>
    <row r="32" spans="1:7" x14ac:dyDescent="0.25">
      <c r="A32" t="s">
        <v>1677</v>
      </c>
      <c r="B32" s="3">
        <v>1065.0607</v>
      </c>
      <c r="C32" s="3">
        <v>1065.3420000000001</v>
      </c>
      <c r="E32" s="2"/>
      <c r="G32"/>
    </row>
    <row r="33" spans="1:7" x14ac:dyDescent="0.25">
      <c r="A33" t="s">
        <v>1695</v>
      </c>
      <c r="B33" s="3" t="s">
        <v>1653</v>
      </c>
      <c r="C33" s="3" t="s">
        <v>1653</v>
      </c>
      <c r="E33" s="2"/>
      <c r="G33"/>
    </row>
    <row r="34" spans="1:7" x14ac:dyDescent="0.25">
      <c r="A34" t="s">
        <v>1696</v>
      </c>
      <c r="B34" s="3">
        <v>1008.1128</v>
      </c>
      <c r="C34" s="3">
        <v>1008.1128</v>
      </c>
      <c r="E34" s="2"/>
      <c r="G34"/>
    </row>
    <row r="35" spans="1:7" x14ac:dyDescent="0.25">
      <c r="A35" t="s">
        <v>1678</v>
      </c>
      <c r="B35" s="3" t="s">
        <v>1653</v>
      </c>
      <c r="C35" s="3" t="s">
        <v>1653</v>
      </c>
      <c r="E35" s="2"/>
      <c r="G35"/>
    </row>
    <row r="36" spans="1:7" x14ac:dyDescent="0.25">
      <c r="A36" t="s">
        <v>1679</v>
      </c>
      <c r="B36" s="3">
        <v>1082.7925</v>
      </c>
      <c r="C36" s="3">
        <v>1085.6149</v>
      </c>
      <c r="E36" s="2"/>
      <c r="G36"/>
    </row>
    <row r="37" spans="1:7" x14ac:dyDescent="0.25">
      <c r="A37" t="s">
        <v>1681</v>
      </c>
      <c r="B37" s="3">
        <v>1003.8665999999999</v>
      </c>
      <c r="C37" s="3">
        <v>1003.9551</v>
      </c>
      <c r="E37" s="2"/>
      <c r="G37"/>
    </row>
    <row r="38" spans="1:7" x14ac:dyDescent="0.25">
      <c r="A38" t="s">
        <v>1682</v>
      </c>
      <c r="B38" s="3">
        <v>1015.3333</v>
      </c>
      <c r="C38" s="3">
        <v>1015.5966</v>
      </c>
      <c r="E38" s="2"/>
      <c r="G38"/>
    </row>
    <row r="39" spans="1:7" x14ac:dyDescent="0.25">
      <c r="A39" t="s">
        <v>1664</v>
      </c>
      <c r="E39" s="2"/>
      <c r="G39"/>
    </row>
    <row r="41" spans="1:7" x14ac:dyDescent="0.25">
      <c r="A41" t="s">
        <v>1683</v>
      </c>
    </row>
    <row r="43" spans="1:7" x14ac:dyDescent="0.25">
      <c r="A43" s="50" t="s">
        <v>1684</v>
      </c>
      <c r="B43" s="50" t="s">
        <v>1685</v>
      </c>
      <c r="C43" s="50" t="s">
        <v>1686</v>
      </c>
      <c r="D43" s="50" t="s">
        <v>1687</v>
      </c>
    </row>
    <row r="44" spans="1:7" x14ac:dyDescent="0.25">
      <c r="A44" s="50" t="s">
        <v>1697</v>
      </c>
      <c r="B44" s="50"/>
      <c r="C44" s="50">
        <v>2.6523379999999999</v>
      </c>
      <c r="D44" s="50">
        <v>2.6523379999999999</v>
      </c>
    </row>
    <row r="45" spans="1:7" x14ac:dyDescent="0.25">
      <c r="A45" s="50" t="s">
        <v>1698</v>
      </c>
      <c r="B45" s="50"/>
      <c r="C45" s="50">
        <v>2.6964252000000002</v>
      </c>
      <c r="D45" s="50">
        <v>2.6964252000000002</v>
      </c>
    </row>
    <row r="46" spans="1:7" x14ac:dyDescent="0.25">
      <c r="A46" s="50" t="s">
        <v>1699</v>
      </c>
      <c r="B46" s="50"/>
      <c r="C46" s="50">
        <v>2.7387153</v>
      </c>
      <c r="D46" s="50">
        <v>2.7387153</v>
      </c>
    </row>
    <row r="47" spans="1:7" x14ac:dyDescent="0.25">
      <c r="A47" s="50" t="s">
        <v>1700</v>
      </c>
      <c r="B47" s="50"/>
      <c r="C47" s="50">
        <v>2.5539429999999999</v>
      </c>
      <c r="D47" s="50">
        <v>2.5539429999999999</v>
      </c>
    </row>
    <row r="48" spans="1:7" x14ac:dyDescent="0.25">
      <c r="A48" s="50" t="s">
        <v>1701</v>
      </c>
      <c r="B48" s="50"/>
      <c r="C48" s="50">
        <v>2.6245736000000002</v>
      </c>
      <c r="D48" s="50">
        <v>2.6245736000000002</v>
      </c>
    </row>
    <row r="49" spans="1:4" x14ac:dyDescent="0.25">
      <c r="A49" s="50" t="s">
        <v>1702</v>
      </c>
      <c r="B49" s="50"/>
      <c r="C49" s="50">
        <v>2.5233192</v>
      </c>
      <c r="D49" s="50">
        <v>2.5233192</v>
      </c>
    </row>
    <row r="50" spans="1:4" x14ac:dyDescent="0.25">
      <c r="A50" s="50" t="s">
        <v>1703</v>
      </c>
      <c r="B50" s="50"/>
      <c r="C50" s="50">
        <v>2.3970227</v>
      </c>
      <c r="D50" s="50">
        <v>2.3970227</v>
      </c>
    </row>
    <row r="52" spans="1:4" x14ac:dyDescent="0.25">
      <c r="A52" t="s">
        <v>1666</v>
      </c>
      <c r="B52" s="3" t="s">
        <v>82</v>
      </c>
    </row>
    <row r="53" spans="1:4" ht="30" x14ac:dyDescent="0.25">
      <c r="A53" s="47" t="s">
        <v>1667</v>
      </c>
      <c r="B53" s="3" t="s">
        <v>82</v>
      </c>
    </row>
    <row r="54" spans="1:4" x14ac:dyDescent="0.25">
      <c r="A54" s="47" t="s">
        <v>1668</v>
      </c>
      <c r="B54" s="3" t="s">
        <v>82</v>
      </c>
    </row>
    <row r="55" spans="1:4" x14ac:dyDescent="0.25">
      <c r="A55" t="s">
        <v>1669</v>
      </c>
      <c r="B55" s="49" t="s">
        <v>82</v>
      </c>
    </row>
    <row r="56" spans="1:4" ht="30" x14ac:dyDescent="0.25">
      <c r="A56" s="47" t="s">
        <v>1670</v>
      </c>
      <c r="B56" s="3" t="s">
        <v>82</v>
      </c>
    </row>
    <row r="57" spans="1:4" ht="30" x14ac:dyDescent="0.25">
      <c r="A57" s="47" t="s">
        <v>1671</v>
      </c>
      <c r="B57" s="3" t="s">
        <v>82</v>
      </c>
    </row>
    <row r="58" spans="1:4" x14ac:dyDescent="0.25">
      <c r="A58" s="59" t="s">
        <v>1803</v>
      </c>
      <c r="B58" s="60" t="s">
        <v>82</v>
      </c>
    </row>
    <row r="59" spans="1:4" x14ac:dyDescent="0.25">
      <c r="A59" s="59" t="s">
        <v>1804</v>
      </c>
      <c r="B59" s="60" t="s">
        <v>82</v>
      </c>
    </row>
    <row r="62" spans="1:4" x14ac:dyDescent="0.25">
      <c r="A62" s="24" t="s">
        <v>1847</v>
      </c>
      <c r="B62" s="64" t="s">
        <v>1848</v>
      </c>
      <c r="C62" s="64" t="s">
        <v>1813</v>
      </c>
      <c r="D62" s="64" t="s">
        <v>1814</v>
      </c>
    </row>
    <row r="63" spans="1:4" ht="33" customHeight="1" x14ac:dyDescent="0.25">
      <c r="A63" s="73" t="str">
        <f>HYPERLINK("[EDEL_Portfolio Monthly 31-Jul-2021.xlsx]EDONTF!A1","EDELWEISS OVERNIGHT FUND")</f>
        <v>EDELWEISS OVERNIGHT FUND</v>
      </c>
      <c r="B63" s="65"/>
      <c r="C63" s="65" t="s">
        <v>1823</v>
      </c>
      <c r="D63"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A6DD-4240-4EE2-BE30-ABC3632E314D}">
  <dimension ref="A1:H439"/>
  <sheetViews>
    <sheetView showGridLines="0" workbookViewId="0">
      <pane ySplit="4" topLeftCell="A434" activePane="bottomLeft" state="frozen"/>
      <selection activeCell="A38" sqref="A38"/>
      <selection pane="bottomLeft" activeCell="A438" sqref="A438:XFD439"/>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35</v>
      </c>
      <c r="B1" s="61"/>
      <c r="C1" s="61"/>
      <c r="D1" s="61"/>
      <c r="E1" s="61"/>
      <c r="F1" s="61"/>
      <c r="G1" s="61"/>
      <c r="H1" s="51" t="str">
        <f>HYPERLINK("[EDEL_Portfolio Monthly 31-Oct-2021.xlsx]Index!A1","Index")</f>
        <v>Index</v>
      </c>
    </row>
    <row r="2" spans="1:8" ht="19.5" customHeight="1" x14ac:dyDescent="0.25">
      <c r="A2" s="61" t="s">
        <v>36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636</v>
      </c>
      <c r="B8" s="35" t="s">
        <v>637</v>
      </c>
      <c r="C8" s="35" t="s">
        <v>638</v>
      </c>
      <c r="D8" s="14">
        <v>3083750</v>
      </c>
      <c r="E8" s="15">
        <v>21370.39</v>
      </c>
      <c r="F8" s="16">
        <v>3.5499999999999997E-2</v>
      </c>
      <c r="G8" s="16"/>
    </row>
    <row r="9" spans="1:8" x14ac:dyDescent="0.25">
      <c r="A9" s="13" t="s">
        <v>639</v>
      </c>
      <c r="B9" s="35" t="s">
        <v>640</v>
      </c>
      <c r="C9" s="35" t="s">
        <v>641</v>
      </c>
      <c r="D9" s="14">
        <v>259200</v>
      </c>
      <c r="E9" s="15">
        <v>11644.3</v>
      </c>
      <c r="F9" s="16">
        <v>1.9400000000000001E-2</v>
      </c>
      <c r="G9" s="16"/>
    </row>
    <row r="10" spans="1:8" x14ac:dyDescent="0.25">
      <c r="A10" s="13" t="s">
        <v>642</v>
      </c>
      <c r="B10" s="35" t="s">
        <v>643</v>
      </c>
      <c r="C10" s="35" t="s">
        <v>644</v>
      </c>
      <c r="D10" s="14">
        <v>710000</v>
      </c>
      <c r="E10" s="15">
        <v>10107.56</v>
      </c>
      <c r="F10" s="16">
        <v>1.6799999999999999E-2</v>
      </c>
      <c r="G10" s="16"/>
    </row>
    <row r="11" spans="1:8" x14ac:dyDescent="0.25">
      <c r="A11" s="13" t="s">
        <v>645</v>
      </c>
      <c r="B11" s="35" t="s">
        <v>646</v>
      </c>
      <c r="C11" s="35" t="s">
        <v>647</v>
      </c>
      <c r="D11" s="14">
        <v>8502500</v>
      </c>
      <c r="E11" s="15">
        <v>9786.3799999999992</v>
      </c>
      <c r="F11" s="16">
        <v>1.6299999999999999E-2</v>
      </c>
      <c r="G11" s="16"/>
    </row>
    <row r="12" spans="1:8" x14ac:dyDescent="0.25">
      <c r="A12" s="13" t="s">
        <v>648</v>
      </c>
      <c r="B12" s="35" t="s">
        <v>649</v>
      </c>
      <c r="C12" s="35" t="s">
        <v>647</v>
      </c>
      <c r="D12" s="14">
        <v>721225</v>
      </c>
      <c r="E12" s="15">
        <v>9490.9599999999991</v>
      </c>
      <c r="F12" s="16">
        <v>1.5800000000000002E-2</v>
      </c>
      <c r="G12" s="16"/>
    </row>
    <row r="13" spans="1:8" x14ac:dyDescent="0.25">
      <c r="A13" s="13" t="s">
        <v>650</v>
      </c>
      <c r="B13" s="35" t="s">
        <v>651</v>
      </c>
      <c r="C13" s="35" t="s">
        <v>652</v>
      </c>
      <c r="D13" s="14">
        <v>3096900</v>
      </c>
      <c r="E13" s="15">
        <v>9414.58</v>
      </c>
      <c r="F13" s="16">
        <v>1.5599999999999999E-2</v>
      </c>
      <c r="G13" s="16"/>
    </row>
    <row r="14" spans="1:8" x14ac:dyDescent="0.25">
      <c r="A14" s="13" t="s">
        <v>653</v>
      </c>
      <c r="B14" s="35" t="s">
        <v>654</v>
      </c>
      <c r="C14" s="35" t="s">
        <v>655</v>
      </c>
      <c r="D14" s="14">
        <v>2991000</v>
      </c>
      <c r="E14" s="15">
        <v>9001.41</v>
      </c>
      <c r="F14" s="16">
        <v>1.4999999999999999E-2</v>
      </c>
      <c r="G14" s="16"/>
    </row>
    <row r="15" spans="1:8" x14ac:dyDescent="0.25">
      <c r="A15" s="13" t="s">
        <v>656</v>
      </c>
      <c r="B15" s="35" t="s">
        <v>657</v>
      </c>
      <c r="C15" s="35" t="s">
        <v>658</v>
      </c>
      <c r="D15" s="14">
        <v>9114300</v>
      </c>
      <c r="E15" s="15">
        <v>8886.44</v>
      </c>
      <c r="F15" s="16">
        <v>1.4800000000000001E-2</v>
      </c>
      <c r="G15" s="16"/>
    </row>
    <row r="16" spans="1:8" x14ac:dyDescent="0.25">
      <c r="A16" s="13" t="s">
        <v>659</v>
      </c>
      <c r="B16" s="35" t="s">
        <v>660</v>
      </c>
      <c r="C16" s="35" t="s">
        <v>641</v>
      </c>
      <c r="D16" s="14">
        <v>721000</v>
      </c>
      <c r="E16" s="15">
        <v>8246.44</v>
      </c>
      <c r="F16" s="16">
        <v>1.37E-2</v>
      </c>
      <c r="G16" s="16"/>
    </row>
    <row r="17" spans="1:7" x14ac:dyDescent="0.25">
      <c r="A17" s="13" t="s">
        <v>661</v>
      </c>
      <c r="B17" s="35" t="s">
        <v>662</v>
      </c>
      <c r="C17" s="35" t="s">
        <v>658</v>
      </c>
      <c r="D17" s="14">
        <v>19392000</v>
      </c>
      <c r="E17" s="15">
        <v>8164.03</v>
      </c>
      <c r="F17" s="16">
        <v>1.3599999999999999E-2</v>
      </c>
      <c r="G17" s="16"/>
    </row>
    <row r="18" spans="1:7" x14ac:dyDescent="0.25">
      <c r="A18" s="13" t="s">
        <v>663</v>
      </c>
      <c r="B18" s="35" t="s">
        <v>664</v>
      </c>
      <c r="C18" s="35" t="s">
        <v>665</v>
      </c>
      <c r="D18" s="14">
        <v>294900</v>
      </c>
      <c r="E18" s="15">
        <v>7057.4</v>
      </c>
      <c r="F18" s="16">
        <v>1.17E-2</v>
      </c>
      <c r="G18" s="16"/>
    </row>
    <row r="19" spans="1:7" x14ac:dyDescent="0.25">
      <c r="A19" s="13" t="s">
        <v>666</v>
      </c>
      <c r="B19" s="35" t="s">
        <v>667</v>
      </c>
      <c r="C19" s="35" t="s">
        <v>668</v>
      </c>
      <c r="D19" s="14">
        <v>257400</v>
      </c>
      <c r="E19" s="15">
        <v>6813.89</v>
      </c>
      <c r="F19" s="16">
        <v>1.1299999999999999E-2</v>
      </c>
      <c r="G19" s="16"/>
    </row>
    <row r="20" spans="1:7" x14ac:dyDescent="0.25">
      <c r="A20" s="13" t="s">
        <v>669</v>
      </c>
      <c r="B20" s="35" t="s">
        <v>670</v>
      </c>
      <c r="C20" s="35" t="s">
        <v>641</v>
      </c>
      <c r="D20" s="14">
        <v>195300</v>
      </c>
      <c r="E20" s="15">
        <v>6635.81</v>
      </c>
      <c r="F20" s="16">
        <v>1.0999999999999999E-2</v>
      </c>
      <c r="G20" s="16"/>
    </row>
    <row r="21" spans="1:7" x14ac:dyDescent="0.25">
      <c r="A21" s="13" t="s">
        <v>671</v>
      </c>
      <c r="B21" s="35" t="s">
        <v>672</v>
      </c>
      <c r="C21" s="35" t="s">
        <v>673</v>
      </c>
      <c r="D21" s="14">
        <v>348676</v>
      </c>
      <c r="E21" s="15">
        <v>6633.39</v>
      </c>
      <c r="F21" s="16">
        <v>1.0999999999999999E-2</v>
      </c>
      <c r="G21" s="16"/>
    </row>
    <row r="22" spans="1:7" x14ac:dyDescent="0.25">
      <c r="A22" s="13" t="s">
        <v>674</v>
      </c>
      <c r="B22" s="35" t="s">
        <v>675</v>
      </c>
      <c r="C22" s="35" t="s">
        <v>676</v>
      </c>
      <c r="D22" s="14">
        <v>278250</v>
      </c>
      <c r="E22" s="15">
        <v>6632.23</v>
      </c>
      <c r="F22" s="16">
        <v>1.0999999999999999E-2</v>
      </c>
      <c r="G22" s="16"/>
    </row>
    <row r="23" spans="1:7" x14ac:dyDescent="0.25">
      <c r="A23" s="13" t="s">
        <v>677</v>
      </c>
      <c r="B23" s="35" t="s">
        <v>678</v>
      </c>
      <c r="C23" s="35" t="s">
        <v>679</v>
      </c>
      <c r="D23" s="14">
        <v>68600000</v>
      </c>
      <c r="E23" s="15">
        <v>6551.3</v>
      </c>
      <c r="F23" s="16">
        <v>1.09E-2</v>
      </c>
      <c r="G23" s="16"/>
    </row>
    <row r="24" spans="1:7" x14ac:dyDescent="0.25">
      <c r="A24" s="13" t="s">
        <v>680</v>
      </c>
      <c r="B24" s="35" t="s">
        <v>681</v>
      </c>
      <c r="C24" s="35" t="s">
        <v>665</v>
      </c>
      <c r="D24" s="14">
        <v>688750</v>
      </c>
      <c r="E24" s="15">
        <v>6524.87</v>
      </c>
      <c r="F24" s="16">
        <v>1.0800000000000001E-2</v>
      </c>
      <c r="G24" s="16"/>
    </row>
    <row r="25" spans="1:7" x14ac:dyDescent="0.25">
      <c r="A25" s="13" t="s">
        <v>682</v>
      </c>
      <c r="B25" s="35" t="s">
        <v>683</v>
      </c>
      <c r="C25" s="35" t="s">
        <v>684</v>
      </c>
      <c r="D25" s="14">
        <v>390500</v>
      </c>
      <c r="E25" s="15">
        <v>6128.51</v>
      </c>
      <c r="F25" s="16">
        <v>1.0200000000000001E-2</v>
      </c>
      <c r="G25" s="16"/>
    </row>
    <row r="26" spans="1:7" x14ac:dyDescent="0.25">
      <c r="A26" s="13" t="s">
        <v>685</v>
      </c>
      <c r="B26" s="35" t="s">
        <v>686</v>
      </c>
      <c r="C26" s="35" t="s">
        <v>687</v>
      </c>
      <c r="D26" s="14">
        <v>263000</v>
      </c>
      <c r="E26" s="15">
        <v>5865.82</v>
      </c>
      <c r="F26" s="16">
        <v>9.7000000000000003E-3</v>
      </c>
      <c r="G26" s="16"/>
    </row>
    <row r="27" spans="1:7" x14ac:dyDescent="0.25">
      <c r="A27" s="13" t="s">
        <v>688</v>
      </c>
      <c r="B27" s="35" t="s">
        <v>689</v>
      </c>
      <c r="C27" s="35" t="s">
        <v>679</v>
      </c>
      <c r="D27" s="14">
        <v>839270</v>
      </c>
      <c r="E27" s="15">
        <v>5751.94</v>
      </c>
      <c r="F27" s="16">
        <v>9.5999999999999992E-3</v>
      </c>
      <c r="G27" s="16"/>
    </row>
    <row r="28" spans="1:7" x14ac:dyDescent="0.25">
      <c r="A28" s="13" t="s">
        <v>690</v>
      </c>
      <c r="B28" s="35" t="s">
        <v>691</v>
      </c>
      <c r="C28" s="35" t="s">
        <v>665</v>
      </c>
      <c r="D28" s="14">
        <v>2406400</v>
      </c>
      <c r="E28" s="15">
        <v>5371.08</v>
      </c>
      <c r="F28" s="16">
        <v>8.8999999999999999E-3</v>
      </c>
      <c r="G28" s="16"/>
    </row>
    <row r="29" spans="1:7" x14ac:dyDescent="0.25">
      <c r="A29" s="13" t="s">
        <v>692</v>
      </c>
      <c r="B29" s="35" t="s">
        <v>693</v>
      </c>
      <c r="C29" s="35" t="s">
        <v>658</v>
      </c>
      <c r="D29" s="14">
        <v>468000</v>
      </c>
      <c r="E29" s="15">
        <v>5336.14</v>
      </c>
      <c r="F29" s="16">
        <v>8.8999999999999999E-3</v>
      </c>
      <c r="G29" s="16"/>
    </row>
    <row r="30" spans="1:7" x14ac:dyDescent="0.25">
      <c r="A30" s="13" t="s">
        <v>671</v>
      </c>
      <c r="B30" s="35" t="s">
        <v>694</v>
      </c>
      <c r="C30" s="35" t="s">
        <v>673</v>
      </c>
      <c r="D30" s="14">
        <v>207824</v>
      </c>
      <c r="E30" s="15">
        <v>5270.94</v>
      </c>
      <c r="F30" s="16">
        <v>8.8000000000000005E-3</v>
      </c>
      <c r="G30" s="16"/>
    </row>
    <row r="31" spans="1:7" x14ac:dyDescent="0.25">
      <c r="A31" s="13" t="s">
        <v>695</v>
      </c>
      <c r="B31" s="35" t="s">
        <v>696</v>
      </c>
      <c r="C31" s="35" t="s">
        <v>647</v>
      </c>
      <c r="D31" s="14">
        <v>776250</v>
      </c>
      <c r="E31" s="15">
        <v>5194.28</v>
      </c>
      <c r="F31" s="16">
        <v>8.6E-3</v>
      </c>
      <c r="G31" s="16"/>
    </row>
    <row r="32" spans="1:7" x14ac:dyDescent="0.25">
      <c r="A32" s="13" t="s">
        <v>697</v>
      </c>
      <c r="B32" s="35" t="s">
        <v>698</v>
      </c>
      <c r="C32" s="35" t="s">
        <v>658</v>
      </c>
      <c r="D32" s="14">
        <v>384500</v>
      </c>
      <c r="E32" s="15">
        <v>4676.87</v>
      </c>
      <c r="F32" s="16">
        <v>7.7999999999999996E-3</v>
      </c>
      <c r="G32" s="16"/>
    </row>
    <row r="33" spans="1:7" x14ac:dyDescent="0.25">
      <c r="A33" s="13" t="s">
        <v>699</v>
      </c>
      <c r="B33" s="35" t="s">
        <v>700</v>
      </c>
      <c r="C33" s="35" t="s">
        <v>701</v>
      </c>
      <c r="D33" s="14">
        <v>747500</v>
      </c>
      <c r="E33" s="15">
        <v>4595.26</v>
      </c>
      <c r="F33" s="16">
        <v>7.6E-3</v>
      </c>
      <c r="G33" s="16"/>
    </row>
    <row r="34" spans="1:7" x14ac:dyDescent="0.25">
      <c r="A34" s="13" t="s">
        <v>702</v>
      </c>
      <c r="B34" s="35" t="s">
        <v>703</v>
      </c>
      <c r="C34" s="35" t="s">
        <v>652</v>
      </c>
      <c r="D34" s="14">
        <v>4632500</v>
      </c>
      <c r="E34" s="15">
        <v>4488.8900000000003</v>
      </c>
      <c r="F34" s="16">
        <v>7.4999999999999997E-3</v>
      </c>
      <c r="G34" s="16"/>
    </row>
    <row r="35" spans="1:7" x14ac:dyDescent="0.25">
      <c r="A35" s="13" t="s">
        <v>704</v>
      </c>
      <c r="B35" s="35" t="s">
        <v>705</v>
      </c>
      <c r="C35" s="35" t="s">
        <v>706</v>
      </c>
      <c r="D35" s="14">
        <v>414800</v>
      </c>
      <c r="E35" s="15">
        <v>4423.84</v>
      </c>
      <c r="F35" s="16">
        <v>7.4000000000000003E-3</v>
      </c>
      <c r="G35" s="16"/>
    </row>
    <row r="36" spans="1:7" x14ac:dyDescent="0.25">
      <c r="A36" s="13" t="s">
        <v>707</v>
      </c>
      <c r="B36" s="35" t="s">
        <v>708</v>
      </c>
      <c r="C36" s="35" t="s">
        <v>706</v>
      </c>
      <c r="D36" s="14">
        <v>57100</v>
      </c>
      <c r="E36" s="15">
        <v>4360.18</v>
      </c>
      <c r="F36" s="16">
        <v>7.1999999999999998E-3</v>
      </c>
      <c r="G36" s="16"/>
    </row>
    <row r="37" spans="1:7" x14ac:dyDescent="0.25">
      <c r="A37" s="13" t="s">
        <v>709</v>
      </c>
      <c r="B37" s="35" t="s">
        <v>710</v>
      </c>
      <c r="C37" s="35" t="s">
        <v>711</v>
      </c>
      <c r="D37" s="14">
        <v>630500</v>
      </c>
      <c r="E37" s="15">
        <v>4346.3500000000004</v>
      </c>
      <c r="F37" s="16">
        <v>7.1999999999999998E-3</v>
      </c>
      <c r="G37" s="16"/>
    </row>
    <row r="38" spans="1:7" x14ac:dyDescent="0.25">
      <c r="A38" s="13" t="s">
        <v>712</v>
      </c>
      <c r="B38" s="35" t="s">
        <v>713</v>
      </c>
      <c r="C38" s="35" t="s">
        <v>714</v>
      </c>
      <c r="D38" s="14">
        <v>1869000</v>
      </c>
      <c r="E38" s="15">
        <v>4176.28</v>
      </c>
      <c r="F38" s="16">
        <v>6.8999999999999999E-3</v>
      </c>
      <c r="G38" s="16"/>
    </row>
    <row r="39" spans="1:7" x14ac:dyDescent="0.25">
      <c r="A39" s="13" t="s">
        <v>715</v>
      </c>
      <c r="B39" s="35" t="s">
        <v>716</v>
      </c>
      <c r="C39" s="35" t="s">
        <v>717</v>
      </c>
      <c r="D39" s="14">
        <v>6100500</v>
      </c>
      <c r="E39" s="15">
        <v>4163.59</v>
      </c>
      <c r="F39" s="16">
        <v>6.8999999999999999E-3</v>
      </c>
      <c r="G39" s="16"/>
    </row>
    <row r="40" spans="1:7" x14ac:dyDescent="0.25">
      <c r="A40" s="13" t="s">
        <v>718</v>
      </c>
      <c r="B40" s="35" t="s">
        <v>719</v>
      </c>
      <c r="C40" s="35" t="s">
        <v>711</v>
      </c>
      <c r="D40" s="14">
        <v>520800</v>
      </c>
      <c r="E40" s="15">
        <v>4140.3599999999997</v>
      </c>
      <c r="F40" s="16">
        <v>6.8999999999999999E-3</v>
      </c>
      <c r="G40" s="16"/>
    </row>
    <row r="41" spans="1:7" x14ac:dyDescent="0.25">
      <c r="A41" s="13" t="s">
        <v>720</v>
      </c>
      <c r="B41" s="35" t="s">
        <v>721</v>
      </c>
      <c r="C41" s="35" t="s">
        <v>668</v>
      </c>
      <c r="D41" s="14">
        <v>223300</v>
      </c>
      <c r="E41" s="15">
        <v>3804.47</v>
      </c>
      <c r="F41" s="16">
        <v>6.3E-3</v>
      </c>
      <c r="G41" s="16"/>
    </row>
    <row r="42" spans="1:7" x14ac:dyDescent="0.25">
      <c r="A42" s="13" t="s">
        <v>722</v>
      </c>
      <c r="B42" s="35" t="s">
        <v>723</v>
      </c>
      <c r="C42" s="35" t="s">
        <v>724</v>
      </c>
      <c r="D42" s="14">
        <v>554400</v>
      </c>
      <c r="E42" s="15">
        <v>3772.41</v>
      </c>
      <c r="F42" s="16">
        <v>6.3E-3</v>
      </c>
      <c r="G42" s="16"/>
    </row>
    <row r="43" spans="1:7" x14ac:dyDescent="0.25">
      <c r="A43" s="13" t="s">
        <v>725</v>
      </c>
      <c r="B43" s="35" t="s">
        <v>726</v>
      </c>
      <c r="C43" s="35" t="s">
        <v>647</v>
      </c>
      <c r="D43" s="14">
        <v>887500</v>
      </c>
      <c r="E43" s="15">
        <v>3703.54</v>
      </c>
      <c r="F43" s="16">
        <v>6.1999999999999998E-3</v>
      </c>
      <c r="G43" s="16"/>
    </row>
    <row r="44" spans="1:7" x14ac:dyDescent="0.25">
      <c r="A44" s="13" t="s">
        <v>727</v>
      </c>
      <c r="B44" s="35" t="s">
        <v>728</v>
      </c>
      <c r="C44" s="35" t="s">
        <v>655</v>
      </c>
      <c r="D44" s="14">
        <v>218559</v>
      </c>
      <c r="E44" s="15">
        <v>3666.66</v>
      </c>
      <c r="F44" s="16">
        <v>6.1000000000000004E-3</v>
      </c>
      <c r="G44" s="16"/>
    </row>
    <row r="45" spans="1:7" x14ac:dyDescent="0.25">
      <c r="A45" s="13" t="s">
        <v>729</v>
      </c>
      <c r="B45" s="35" t="s">
        <v>730</v>
      </c>
      <c r="C45" s="35" t="s">
        <v>687</v>
      </c>
      <c r="D45" s="14">
        <v>393000</v>
      </c>
      <c r="E45" s="15">
        <v>3542.31</v>
      </c>
      <c r="F45" s="16">
        <v>5.8999999999999999E-3</v>
      </c>
      <c r="G45" s="16"/>
    </row>
    <row r="46" spans="1:7" x14ac:dyDescent="0.25">
      <c r="A46" s="13" t="s">
        <v>731</v>
      </c>
      <c r="B46" s="35" t="s">
        <v>732</v>
      </c>
      <c r="C46" s="35" t="s">
        <v>733</v>
      </c>
      <c r="D46" s="14">
        <v>94000</v>
      </c>
      <c r="E46" s="15">
        <v>3467.94</v>
      </c>
      <c r="F46" s="16">
        <v>5.7999999999999996E-3</v>
      </c>
      <c r="G46" s="16"/>
    </row>
    <row r="47" spans="1:7" x14ac:dyDescent="0.25">
      <c r="A47" s="13" t="s">
        <v>734</v>
      </c>
      <c r="B47" s="35" t="s">
        <v>735</v>
      </c>
      <c r="C47" s="35" t="s">
        <v>714</v>
      </c>
      <c r="D47" s="14">
        <v>1926000</v>
      </c>
      <c r="E47" s="15">
        <v>3330.05</v>
      </c>
      <c r="F47" s="16">
        <v>5.4999999999999997E-3</v>
      </c>
      <c r="G47" s="16"/>
    </row>
    <row r="48" spans="1:7" x14ac:dyDescent="0.25">
      <c r="A48" s="13" t="s">
        <v>736</v>
      </c>
      <c r="B48" s="35" t="s">
        <v>737</v>
      </c>
      <c r="C48" s="35" t="s">
        <v>701</v>
      </c>
      <c r="D48" s="14">
        <v>127050</v>
      </c>
      <c r="E48" s="15">
        <v>3305.52</v>
      </c>
      <c r="F48" s="16">
        <v>5.4999999999999997E-3</v>
      </c>
      <c r="G48" s="16"/>
    </row>
    <row r="49" spans="1:7" x14ac:dyDescent="0.25">
      <c r="A49" s="13" t="s">
        <v>738</v>
      </c>
      <c r="B49" s="35" t="s">
        <v>739</v>
      </c>
      <c r="C49" s="35" t="s">
        <v>706</v>
      </c>
      <c r="D49" s="14">
        <v>182875</v>
      </c>
      <c r="E49" s="15">
        <v>3147.46</v>
      </c>
      <c r="F49" s="16">
        <v>5.1999999999999998E-3</v>
      </c>
      <c r="G49" s="16"/>
    </row>
    <row r="50" spans="1:7" x14ac:dyDescent="0.25">
      <c r="A50" s="13" t="s">
        <v>740</v>
      </c>
      <c r="B50" s="35" t="s">
        <v>741</v>
      </c>
      <c r="C50" s="35" t="s">
        <v>687</v>
      </c>
      <c r="D50" s="14">
        <v>145625</v>
      </c>
      <c r="E50" s="15">
        <v>3083.32</v>
      </c>
      <c r="F50" s="16">
        <v>5.1000000000000004E-3</v>
      </c>
      <c r="G50" s="16"/>
    </row>
    <row r="51" spans="1:7" x14ac:dyDescent="0.25">
      <c r="A51" s="13" t="s">
        <v>742</v>
      </c>
      <c r="B51" s="35" t="s">
        <v>743</v>
      </c>
      <c r="C51" s="35" t="s">
        <v>644</v>
      </c>
      <c r="D51" s="14">
        <v>2117200</v>
      </c>
      <c r="E51" s="15">
        <v>3030.77</v>
      </c>
      <c r="F51" s="16">
        <v>5.0000000000000001E-3</v>
      </c>
      <c r="G51" s="16"/>
    </row>
    <row r="52" spans="1:7" x14ac:dyDescent="0.25">
      <c r="A52" s="13" t="s">
        <v>744</v>
      </c>
      <c r="B52" s="35" t="s">
        <v>745</v>
      </c>
      <c r="C52" s="35" t="s">
        <v>665</v>
      </c>
      <c r="D52" s="14">
        <v>15900</v>
      </c>
      <c r="E52" s="15">
        <v>3021.02</v>
      </c>
      <c r="F52" s="16">
        <v>5.0000000000000001E-3</v>
      </c>
      <c r="G52" s="16"/>
    </row>
    <row r="53" spans="1:7" x14ac:dyDescent="0.25">
      <c r="A53" s="13" t="s">
        <v>746</v>
      </c>
      <c r="B53" s="35" t="s">
        <v>747</v>
      </c>
      <c r="C53" s="35" t="s">
        <v>655</v>
      </c>
      <c r="D53" s="14">
        <v>538500</v>
      </c>
      <c r="E53" s="15">
        <v>3020.99</v>
      </c>
      <c r="F53" s="16">
        <v>5.0000000000000001E-3</v>
      </c>
      <c r="G53" s="16"/>
    </row>
    <row r="54" spans="1:7" x14ac:dyDescent="0.25">
      <c r="A54" s="13" t="s">
        <v>748</v>
      </c>
      <c r="B54" s="35" t="s">
        <v>749</v>
      </c>
      <c r="C54" s="35" t="s">
        <v>701</v>
      </c>
      <c r="D54" s="14">
        <v>203200</v>
      </c>
      <c r="E54" s="15">
        <v>2918.36</v>
      </c>
      <c r="F54" s="16">
        <v>4.8999999999999998E-3</v>
      </c>
      <c r="G54" s="16"/>
    </row>
    <row r="55" spans="1:7" x14ac:dyDescent="0.25">
      <c r="A55" s="13" t="s">
        <v>750</v>
      </c>
      <c r="B55" s="35" t="s">
        <v>751</v>
      </c>
      <c r="C55" s="35" t="s">
        <v>687</v>
      </c>
      <c r="D55" s="14">
        <v>302600</v>
      </c>
      <c r="E55" s="15">
        <v>2917.37</v>
      </c>
      <c r="F55" s="16">
        <v>4.7999999999999996E-3</v>
      </c>
      <c r="G55" s="16"/>
    </row>
    <row r="56" spans="1:7" x14ac:dyDescent="0.25">
      <c r="A56" s="13" t="s">
        <v>752</v>
      </c>
      <c r="B56" s="35" t="s">
        <v>753</v>
      </c>
      <c r="C56" s="35" t="s">
        <v>724</v>
      </c>
      <c r="D56" s="14">
        <v>247500</v>
      </c>
      <c r="E56" s="15">
        <v>2835.24</v>
      </c>
      <c r="F56" s="16">
        <v>4.7000000000000002E-3</v>
      </c>
      <c r="G56" s="16"/>
    </row>
    <row r="57" spans="1:7" x14ac:dyDescent="0.25">
      <c r="A57" s="13" t="s">
        <v>754</v>
      </c>
      <c r="B57" s="35" t="s">
        <v>755</v>
      </c>
      <c r="C57" s="35" t="s">
        <v>701</v>
      </c>
      <c r="D57" s="14">
        <v>3435740</v>
      </c>
      <c r="E57" s="15">
        <v>2819.02</v>
      </c>
      <c r="F57" s="16">
        <v>4.7000000000000002E-3</v>
      </c>
      <c r="G57" s="16"/>
    </row>
    <row r="58" spans="1:7" x14ac:dyDescent="0.25">
      <c r="A58" s="13" t="s">
        <v>756</v>
      </c>
      <c r="B58" s="35" t="s">
        <v>757</v>
      </c>
      <c r="C58" s="35" t="s">
        <v>758</v>
      </c>
      <c r="D58" s="14">
        <v>371800</v>
      </c>
      <c r="E58" s="15">
        <v>2752.06</v>
      </c>
      <c r="F58" s="16">
        <v>4.5999999999999999E-3</v>
      </c>
      <c r="G58" s="16"/>
    </row>
    <row r="59" spans="1:7" x14ac:dyDescent="0.25">
      <c r="A59" s="13" t="s">
        <v>759</v>
      </c>
      <c r="B59" s="35" t="s">
        <v>760</v>
      </c>
      <c r="C59" s="35" t="s">
        <v>701</v>
      </c>
      <c r="D59" s="14">
        <v>1528000</v>
      </c>
      <c r="E59" s="15">
        <v>2742.76</v>
      </c>
      <c r="F59" s="16">
        <v>4.5999999999999999E-3</v>
      </c>
      <c r="G59" s="16"/>
    </row>
    <row r="60" spans="1:7" x14ac:dyDescent="0.25">
      <c r="A60" s="13" t="s">
        <v>761</v>
      </c>
      <c r="B60" s="35" t="s">
        <v>762</v>
      </c>
      <c r="C60" s="35" t="s">
        <v>658</v>
      </c>
      <c r="D60" s="14">
        <v>367200</v>
      </c>
      <c r="E60" s="15">
        <v>2724.62</v>
      </c>
      <c r="F60" s="16">
        <v>4.4999999999999997E-3</v>
      </c>
      <c r="G60" s="16"/>
    </row>
    <row r="61" spans="1:7" x14ac:dyDescent="0.25">
      <c r="A61" s="13" t="s">
        <v>763</v>
      </c>
      <c r="B61" s="35" t="s">
        <v>764</v>
      </c>
      <c r="C61" s="35" t="s">
        <v>765</v>
      </c>
      <c r="D61" s="14">
        <v>6705000</v>
      </c>
      <c r="E61" s="15">
        <v>2718.88</v>
      </c>
      <c r="F61" s="16">
        <v>4.4999999999999997E-3</v>
      </c>
      <c r="G61" s="16"/>
    </row>
    <row r="62" spans="1:7" x14ac:dyDescent="0.25">
      <c r="A62" s="13" t="s">
        <v>766</v>
      </c>
      <c r="B62" s="35" t="s">
        <v>767</v>
      </c>
      <c r="C62" s="35" t="s">
        <v>658</v>
      </c>
      <c r="D62" s="14">
        <v>5291500</v>
      </c>
      <c r="E62" s="15">
        <v>2619.29</v>
      </c>
      <c r="F62" s="16">
        <v>4.4000000000000003E-3</v>
      </c>
      <c r="G62" s="16"/>
    </row>
    <row r="63" spans="1:7" x14ac:dyDescent="0.25">
      <c r="A63" s="13" t="s">
        <v>768</v>
      </c>
      <c r="B63" s="35" t="s">
        <v>769</v>
      </c>
      <c r="C63" s="35" t="s">
        <v>641</v>
      </c>
      <c r="D63" s="14">
        <v>401600</v>
      </c>
      <c r="E63" s="15">
        <v>2597.35</v>
      </c>
      <c r="F63" s="16">
        <v>4.3E-3</v>
      </c>
      <c r="G63" s="16"/>
    </row>
    <row r="64" spans="1:7" x14ac:dyDescent="0.25">
      <c r="A64" s="13" t="s">
        <v>770</v>
      </c>
      <c r="B64" s="35" t="s">
        <v>771</v>
      </c>
      <c r="C64" s="35" t="s">
        <v>641</v>
      </c>
      <c r="D64" s="14">
        <v>172800</v>
      </c>
      <c r="E64" s="15">
        <v>2553.7199999999998</v>
      </c>
      <c r="F64" s="16">
        <v>4.1999999999999997E-3</v>
      </c>
      <c r="G64" s="16"/>
    </row>
    <row r="65" spans="1:7" x14ac:dyDescent="0.25">
      <c r="A65" s="13" t="s">
        <v>772</v>
      </c>
      <c r="B65" s="35" t="s">
        <v>773</v>
      </c>
      <c r="C65" s="35" t="s">
        <v>658</v>
      </c>
      <c r="D65" s="14">
        <v>317625</v>
      </c>
      <c r="E65" s="15">
        <v>2547.5100000000002</v>
      </c>
      <c r="F65" s="16">
        <v>4.1999999999999997E-3</v>
      </c>
      <c r="G65" s="16"/>
    </row>
    <row r="66" spans="1:7" x14ac:dyDescent="0.25">
      <c r="A66" s="13" t="s">
        <v>774</v>
      </c>
      <c r="B66" s="35" t="s">
        <v>775</v>
      </c>
      <c r="C66" s="35" t="s">
        <v>652</v>
      </c>
      <c r="D66" s="14">
        <v>537500</v>
      </c>
      <c r="E66" s="15">
        <v>2471.4299999999998</v>
      </c>
      <c r="F66" s="16">
        <v>4.1000000000000003E-3</v>
      </c>
      <c r="G66" s="16"/>
    </row>
    <row r="67" spans="1:7" x14ac:dyDescent="0.25">
      <c r="A67" s="13" t="s">
        <v>776</v>
      </c>
      <c r="B67" s="35" t="s">
        <v>777</v>
      </c>
      <c r="C67" s="35" t="s">
        <v>684</v>
      </c>
      <c r="D67" s="14">
        <v>88500</v>
      </c>
      <c r="E67" s="15">
        <v>2351.5300000000002</v>
      </c>
      <c r="F67" s="16">
        <v>3.8999999999999998E-3</v>
      </c>
      <c r="G67" s="16"/>
    </row>
    <row r="68" spans="1:7" x14ac:dyDescent="0.25">
      <c r="A68" s="13" t="s">
        <v>778</v>
      </c>
      <c r="B68" s="35" t="s">
        <v>779</v>
      </c>
      <c r="C68" s="35" t="s">
        <v>701</v>
      </c>
      <c r="D68" s="14">
        <v>30875</v>
      </c>
      <c r="E68" s="15">
        <v>2284.81</v>
      </c>
      <c r="F68" s="16">
        <v>3.8E-3</v>
      </c>
      <c r="G68" s="16"/>
    </row>
    <row r="69" spans="1:7" x14ac:dyDescent="0.25">
      <c r="A69" s="13" t="s">
        <v>780</v>
      </c>
      <c r="B69" s="35" t="s">
        <v>781</v>
      </c>
      <c r="C69" s="35" t="s">
        <v>782</v>
      </c>
      <c r="D69" s="14">
        <v>1053000</v>
      </c>
      <c r="E69" s="15">
        <v>2256.58</v>
      </c>
      <c r="F69" s="16">
        <v>3.8E-3</v>
      </c>
      <c r="G69" s="16"/>
    </row>
    <row r="70" spans="1:7" x14ac:dyDescent="0.25">
      <c r="A70" s="13" t="s">
        <v>783</v>
      </c>
      <c r="B70" s="35" t="s">
        <v>784</v>
      </c>
      <c r="C70" s="35" t="s">
        <v>733</v>
      </c>
      <c r="D70" s="14">
        <v>867100</v>
      </c>
      <c r="E70" s="15">
        <v>2243.19</v>
      </c>
      <c r="F70" s="16">
        <v>3.7000000000000002E-3</v>
      </c>
      <c r="G70" s="16"/>
    </row>
    <row r="71" spans="1:7" x14ac:dyDescent="0.25">
      <c r="A71" s="13" t="s">
        <v>785</v>
      </c>
      <c r="B71" s="35" t="s">
        <v>786</v>
      </c>
      <c r="C71" s="35" t="s">
        <v>641</v>
      </c>
      <c r="D71" s="14">
        <v>69225</v>
      </c>
      <c r="E71" s="15">
        <v>2239.98</v>
      </c>
      <c r="F71" s="16">
        <v>3.7000000000000002E-3</v>
      </c>
      <c r="G71" s="16"/>
    </row>
    <row r="72" spans="1:7" x14ac:dyDescent="0.25">
      <c r="A72" s="13" t="s">
        <v>787</v>
      </c>
      <c r="B72" s="35" t="s">
        <v>788</v>
      </c>
      <c r="C72" s="35" t="s">
        <v>658</v>
      </c>
      <c r="D72" s="14">
        <v>108800</v>
      </c>
      <c r="E72" s="15">
        <v>2209.89</v>
      </c>
      <c r="F72" s="16">
        <v>3.7000000000000002E-3</v>
      </c>
      <c r="G72" s="16"/>
    </row>
    <row r="73" spans="1:7" x14ac:dyDescent="0.25">
      <c r="A73" s="13" t="s">
        <v>789</v>
      </c>
      <c r="B73" s="35" t="s">
        <v>790</v>
      </c>
      <c r="C73" s="35" t="s">
        <v>641</v>
      </c>
      <c r="D73" s="14">
        <v>125400</v>
      </c>
      <c r="E73" s="15">
        <v>2091.36</v>
      </c>
      <c r="F73" s="16">
        <v>3.5000000000000001E-3</v>
      </c>
      <c r="G73" s="16"/>
    </row>
    <row r="74" spans="1:7" x14ac:dyDescent="0.25">
      <c r="A74" s="13" t="s">
        <v>791</v>
      </c>
      <c r="B74" s="35" t="s">
        <v>792</v>
      </c>
      <c r="C74" s="35" t="s">
        <v>793</v>
      </c>
      <c r="D74" s="14">
        <v>523050</v>
      </c>
      <c r="E74" s="15">
        <v>2084.88</v>
      </c>
      <c r="F74" s="16">
        <v>3.5000000000000001E-3</v>
      </c>
      <c r="G74" s="16"/>
    </row>
    <row r="75" spans="1:7" x14ac:dyDescent="0.25">
      <c r="A75" s="13" t="s">
        <v>794</v>
      </c>
      <c r="B75" s="35" t="s">
        <v>795</v>
      </c>
      <c r="C75" s="35" t="s">
        <v>638</v>
      </c>
      <c r="D75" s="14">
        <v>312600</v>
      </c>
      <c r="E75" s="15">
        <v>2047.84</v>
      </c>
      <c r="F75" s="16">
        <v>3.3999999999999998E-3</v>
      </c>
      <c r="G75" s="16"/>
    </row>
    <row r="76" spans="1:7" x14ac:dyDescent="0.25">
      <c r="A76" s="13" t="s">
        <v>796</v>
      </c>
      <c r="B76" s="35" t="s">
        <v>797</v>
      </c>
      <c r="C76" s="35" t="s">
        <v>701</v>
      </c>
      <c r="D76" s="14">
        <v>933100</v>
      </c>
      <c r="E76" s="15">
        <v>2022.96</v>
      </c>
      <c r="F76" s="16">
        <v>3.3999999999999998E-3</v>
      </c>
      <c r="G76" s="16"/>
    </row>
    <row r="77" spans="1:7" x14ac:dyDescent="0.25">
      <c r="A77" s="13" t="s">
        <v>798</v>
      </c>
      <c r="B77" s="35" t="s">
        <v>799</v>
      </c>
      <c r="C77" s="35" t="s">
        <v>658</v>
      </c>
      <c r="D77" s="14">
        <v>397500</v>
      </c>
      <c r="E77" s="15">
        <v>1996.05</v>
      </c>
      <c r="F77" s="16">
        <v>3.3E-3</v>
      </c>
      <c r="G77" s="16"/>
    </row>
    <row r="78" spans="1:7" x14ac:dyDescent="0.25">
      <c r="A78" s="13" t="s">
        <v>800</v>
      </c>
      <c r="B78" s="35" t="s">
        <v>801</v>
      </c>
      <c r="C78" s="35" t="s">
        <v>668</v>
      </c>
      <c r="D78" s="14">
        <v>278750</v>
      </c>
      <c r="E78" s="15">
        <v>1974.39</v>
      </c>
      <c r="F78" s="16">
        <v>3.3E-3</v>
      </c>
      <c r="G78" s="16"/>
    </row>
    <row r="79" spans="1:7" x14ac:dyDescent="0.25">
      <c r="A79" s="13" t="s">
        <v>802</v>
      </c>
      <c r="B79" s="35" t="s">
        <v>803</v>
      </c>
      <c r="C79" s="35" t="s">
        <v>658</v>
      </c>
      <c r="D79" s="14">
        <v>1012100</v>
      </c>
      <c r="E79" s="15">
        <v>1827.35</v>
      </c>
      <c r="F79" s="16">
        <v>3.0000000000000001E-3</v>
      </c>
      <c r="G79" s="16"/>
    </row>
    <row r="80" spans="1:7" x14ac:dyDescent="0.25">
      <c r="A80" s="13" t="s">
        <v>804</v>
      </c>
      <c r="B80" s="35" t="s">
        <v>805</v>
      </c>
      <c r="C80" s="35" t="s">
        <v>701</v>
      </c>
      <c r="D80" s="14">
        <v>276900</v>
      </c>
      <c r="E80" s="15">
        <v>1735.75</v>
      </c>
      <c r="F80" s="16">
        <v>2.8999999999999998E-3</v>
      </c>
      <c r="G80" s="16"/>
    </row>
    <row r="81" spans="1:7" x14ac:dyDescent="0.25">
      <c r="A81" s="13" t="s">
        <v>806</v>
      </c>
      <c r="B81" s="35" t="s">
        <v>807</v>
      </c>
      <c r="C81" s="35" t="s">
        <v>641</v>
      </c>
      <c r="D81" s="14">
        <v>36400</v>
      </c>
      <c r="E81" s="15">
        <v>1719.9</v>
      </c>
      <c r="F81" s="16">
        <v>2.8999999999999998E-3</v>
      </c>
      <c r="G81" s="16"/>
    </row>
    <row r="82" spans="1:7" x14ac:dyDescent="0.25">
      <c r="A82" s="13" t="s">
        <v>808</v>
      </c>
      <c r="B82" s="35" t="s">
        <v>809</v>
      </c>
      <c r="C82" s="35" t="s">
        <v>714</v>
      </c>
      <c r="D82" s="14">
        <v>777500</v>
      </c>
      <c r="E82" s="15">
        <v>1655.3</v>
      </c>
      <c r="F82" s="16">
        <v>2.8E-3</v>
      </c>
      <c r="G82" s="16"/>
    </row>
    <row r="83" spans="1:7" x14ac:dyDescent="0.25">
      <c r="A83" s="13" t="s">
        <v>810</v>
      </c>
      <c r="B83" s="35" t="s">
        <v>811</v>
      </c>
      <c r="C83" s="35" t="s">
        <v>641</v>
      </c>
      <c r="D83" s="14">
        <v>35500</v>
      </c>
      <c r="E83" s="15">
        <v>1570.7</v>
      </c>
      <c r="F83" s="16">
        <v>2.5999999999999999E-3</v>
      </c>
      <c r="G83" s="16"/>
    </row>
    <row r="84" spans="1:7" x14ac:dyDescent="0.25">
      <c r="A84" s="13" t="s">
        <v>812</v>
      </c>
      <c r="B84" s="35" t="s">
        <v>813</v>
      </c>
      <c r="C84" s="35" t="s">
        <v>638</v>
      </c>
      <c r="D84" s="14">
        <v>185250</v>
      </c>
      <c r="E84" s="15">
        <v>1566.66</v>
      </c>
      <c r="F84" s="16">
        <v>2.5999999999999999E-3</v>
      </c>
      <c r="G84" s="16"/>
    </row>
    <row r="85" spans="1:7" x14ac:dyDescent="0.25">
      <c r="A85" s="13" t="s">
        <v>814</v>
      </c>
      <c r="B85" s="35" t="s">
        <v>815</v>
      </c>
      <c r="C85" s="35" t="s">
        <v>816</v>
      </c>
      <c r="D85" s="14">
        <v>198000</v>
      </c>
      <c r="E85" s="15">
        <v>1518.96</v>
      </c>
      <c r="F85" s="16">
        <v>2.5000000000000001E-3</v>
      </c>
      <c r="G85" s="16"/>
    </row>
    <row r="86" spans="1:7" x14ac:dyDescent="0.25">
      <c r="A86" s="13" t="s">
        <v>817</v>
      </c>
      <c r="B86" s="35" t="s">
        <v>818</v>
      </c>
      <c r="C86" s="35" t="s">
        <v>706</v>
      </c>
      <c r="D86" s="14">
        <v>5300</v>
      </c>
      <c r="E86" s="15">
        <v>1517.67</v>
      </c>
      <c r="F86" s="16">
        <v>2.5000000000000001E-3</v>
      </c>
      <c r="G86" s="16"/>
    </row>
    <row r="87" spans="1:7" x14ac:dyDescent="0.25">
      <c r="A87" s="13" t="s">
        <v>819</v>
      </c>
      <c r="B87" s="35" t="s">
        <v>820</v>
      </c>
      <c r="C87" s="35" t="s">
        <v>711</v>
      </c>
      <c r="D87" s="14">
        <v>41600</v>
      </c>
      <c r="E87" s="15">
        <v>1502.03</v>
      </c>
      <c r="F87" s="16">
        <v>2.5000000000000001E-3</v>
      </c>
      <c r="G87" s="16"/>
    </row>
    <row r="88" spans="1:7" x14ac:dyDescent="0.25">
      <c r="A88" s="13" t="s">
        <v>821</v>
      </c>
      <c r="B88" s="35" t="s">
        <v>822</v>
      </c>
      <c r="C88" s="35" t="s">
        <v>823</v>
      </c>
      <c r="D88" s="14">
        <v>302500</v>
      </c>
      <c r="E88" s="15">
        <v>1433.55</v>
      </c>
      <c r="F88" s="16">
        <v>2.3999999999999998E-3</v>
      </c>
      <c r="G88" s="16"/>
    </row>
    <row r="89" spans="1:7" x14ac:dyDescent="0.25">
      <c r="A89" s="13" t="s">
        <v>824</v>
      </c>
      <c r="B89" s="35" t="s">
        <v>825</v>
      </c>
      <c r="C89" s="35" t="s">
        <v>679</v>
      </c>
      <c r="D89" s="14">
        <v>504000</v>
      </c>
      <c r="E89" s="15">
        <v>1368.36</v>
      </c>
      <c r="F89" s="16">
        <v>2.3E-3</v>
      </c>
      <c r="G89" s="16"/>
    </row>
    <row r="90" spans="1:7" x14ac:dyDescent="0.25">
      <c r="A90" s="13" t="s">
        <v>826</v>
      </c>
      <c r="B90" s="35" t="s">
        <v>827</v>
      </c>
      <c r="C90" s="35" t="s">
        <v>724</v>
      </c>
      <c r="D90" s="14">
        <v>92225</v>
      </c>
      <c r="E90" s="15">
        <v>1366.36</v>
      </c>
      <c r="F90" s="16">
        <v>2.3E-3</v>
      </c>
      <c r="G90" s="16"/>
    </row>
    <row r="91" spans="1:7" x14ac:dyDescent="0.25">
      <c r="A91" s="13" t="s">
        <v>828</v>
      </c>
      <c r="B91" s="35" t="s">
        <v>829</v>
      </c>
      <c r="C91" s="35" t="s">
        <v>638</v>
      </c>
      <c r="D91" s="14">
        <v>60000</v>
      </c>
      <c r="E91" s="15">
        <v>1305.1199999999999</v>
      </c>
      <c r="F91" s="16">
        <v>2.2000000000000001E-3</v>
      </c>
      <c r="G91" s="16"/>
    </row>
    <row r="92" spans="1:7" x14ac:dyDescent="0.25">
      <c r="A92" s="13" t="s">
        <v>830</v>
      </c>
      <c r="B92" s="35" t="s">
        <v>831</v>
      </c>
      <c r="C92" s="35" t="s">
        <v>684</v>
      </c>
      <c r="D92" s="14">
        <v>265050</v>
      </c>
      <c r="E92" s="15">
        <v>1282.05</v>
      </c>
      <c r="F92" s="16">
        <v>2.0999999999999999E-3</v>
      </c>
      <c r="G92" s="16"/>
    </row>
    <row r="93" spans="1:7" x14ac:dyDescent="0.25">
      <c r="A93" s="13" t="s">
        <v>832</v>
      </c>
      <c r="B93" s="35" t="s">
        <v>833</v>
      </c>
      <c r="C93" s="35" t="s">
        <v>658</v>
      </c>
      <c r="D93" s="14">
        <v>1270000</v>
      </c>
      <c r="E93" s="15">
        <v>1237.6199999999999</v>
      </c>
      <c r="F93" s="16">
        <v>2.0999999999999999E-3</v>
      </c>
      <c r="G93" s="16"/>
    </row>
    <row r="94" spans="1:7" x14ac:dyDescent="0.25">
      <c r="A94" s="13" t="s">
        <v>834</v>
      </c>
      <c r="B94" s="35" t="s">
        <v>835</v>
      </c>
      <c r="C94" s="35" t="s">
        <v>706</v>
      </c>
      <c r="D94" s="14">
        <v>600300</v>
      </c>
      <c r="E94" s="15">
        <v>1237.22</v>
      </c>
      <c r="F94" s="16">
        <v>2.0999999999999999E-3</v>
      </c>
      <c r="G94" s="16"/>
    </row>
    <row r="95" spans="1:7" x14ac:dyDescent="0.25">
      <c r="A95" s="13" t="s">
        <v>836</v>
      </c>
      <c r="B95" s="35" t="s">
        <v>837</v>
      </c>
      <c r="C95" s="35" t="s">
        <v>714</v>
      </c>
      <c r="D95" s="14">
        <v>179000</v>
      </c>
      <c r="E95" s="15">
        <v>1218.3599999999999</v>
      </c>
      <c r="F95" s="16">
        <v>2E-3</v>
      </c>
      <c r="G95" s="16"/>
    </row>
    <row r="96" spans="1:7" x14ac:dyDescent="0.25">
      <c r="A96" s="13" t="s">
        <v>838</v>
      </c>
      <c r="B96" s="35" t="s">
        <v>839</v>
      </c>
      <c r="C96" s="35" t="s">
        <v>701</v>
      </c>
      <c r="D96" s="14">
        <v>81375</v>
      </c>
      <c r="E96" s="15">
        <v>1194.3800000000001</v>
      </c>
      <c r="F96" s="16">
        <v>2E-3</v>
      </c>
      <c r="G96" s="16"/>
    </row>
    <row r="97" spans="1:7" x14ac:dyDescent="0.25">
      <c r="A97" s="13" t="s">
        <v>840</v>
      </c>
      <c r="B97" s="35" t="s">
        <v>841</v>
      </c>
      <c r="C97" s="35" t="s">
        <v>842</v>
      </c>
      <c r="D97" s="14">
        <v>777700</v>
      </c>
      <c r="E97" s="15">
        <v>1159.1600000000001</v>
      </c>
      <c r="F97" s="16">
        <v>1.9E-3</v>
      </c>
      <c r="G97" s="16"/>
    </row>
    <row r="98" spans="1:7" x14ac:dyDescent="0.25">
      <c r="A98" s="13" t="s">
        <v>843</v>
      </c>
      <c r="B98" s="35" t="s">
        <v>844</v>
      </c>
      <c r="C98" s="35" t="s">
        <v>717</v>
      </c>
      <c r="D98" s="14">
        <v>52250</v>
      </c>
      <c r="E98" s="15">
        <v>1142.52</v>
      </c>
      <c r="F98" s="16">
        <v>1.9E-3</v>
      </c>
      <c r="G98" s="16"/>
    </row>
    <row r="99" spans="1:7" x14ac:dyDescent="0.25">
      <c r="A99" s="13" t="s">
        <v>845</v>
      </c>
      <c r="B99" s="35" t="s">
        <v>846</v>
      </c>
      <c r="C99" s="35" t="s">
        <v>823</v>
      </c>
      <c r="D99" s="14">
        <v>762500</v>
      </c>
      <c r="E99" s="15">
        <v>1134.98</v>
      </c>
      <c r="F99" s="16">
        <v>1.9E-3</v>
      </c>
      <c r="G99" s="16"/>
    </row>
    <row r="100" spans="1:7" x14ac:dyDescent="0.25">
      <c r="A100" s="13" t="s">
        <v>847</v>
      </c>
      <c r="B100" s="35" t="s">
        <v>848</v>
      </c>
      <c r="C100" s="35" t="s">
        <v>711</v>
      </c>
      <c r="D100" s="14">
        <v>208575</v>
      </c>
      <c r="E100" s="15">
        <v>1115.3499999999999</v>
      </c>
      <c r="F100" s="16">
        <v>1.9E-3</v>
      </c>
      <c r="G100" s="16"/>
    </row>
    <row r="101" spans="1:7" x14ac:dyDescent="0.25">
      <c r="A101" s="13" t="s">
        <v>849</v>
      </c>
      <c r="B101" s="35" t="s">
        <v>850</v>
      </c>
      <c r="C101" s="35" t="s">
        <v>758</v>
      </c>
      <c r="D101" s="14">
        <v>37000</v>
      </c>
      <c r="E101" s="15">
        <v>1109.98</v>
      </c>
      <c r="F101" s="16">
        <v>1.8E-3</v>
      </c>
      <c r="G101" s="16"/>
    </row>
    <row r="102" spans="1:7" x14ac:dyDescent="0.25">
      <c r="A102" s="13" t="s">
        <v>851</v>
      </c>
      <c r="B102" s="35" t="s">
        <v>852</v>
      </c>
      <c r="C102" s="35" t="s">
        <v>711</v>
      </c>
      <c r="D102" s="14">
        <v>23375</v>
      </c>
      <c r="E102" s="15">
        <v>1089.0899999999999</v>
      </c>
      <c r="F102" s="16">
        <v>1.8E-3</v>
      </c>
      <c r="G102" s="16"/>
    </row>
    <row r="103" spans="1:7" x14ac:dyDescent="0.25">
      <c r="A103" s="13" t="s">
        <v>853</v>
      </c>
      <c r="B103" s="35" t="s">
        <v>854</v>
      </c>
      <c r="C103" s="35" t="s">
        <v>765</v>
      </c>
      <c r="D103" s="14">
        <v>60375</v>
      </c>
      <c r="E103" s="15">
        <v>1066.6099999999999</v>
      </c>
      <c r="F103" s="16">
        <v>1.8E-3</v>
      </c>
      <c r="G103" s="16"/>
    </row>
    <row r="104" spans="1:7" x14ac:dyDescent="0.25">
      <c r="A104" s="13" t="s">
        <v>855</v>
      </c>
      <c r="B104" s="35" t="s">
        <v>856</v>
      </c>
      <c r="C104" s="35" t="s">
        <v>857</v>
      </c>
      <c r="D104" s="14">
        <v>25000</v>
      </c>
      <c r="E104" s="15">
        <v>1065.51</v>
      </c>
      <c r="F104" s="16">
        <v>1.8E-3</v>
      </c>
      <c r="G104" s="16"/>
    </row>
    <row r="105" spans="1:7" x14ac:dyDescent="0.25">
      <c r="A105" s="13" t="s">
        <v>858</v>
      </c>
      <c r="B105" s="35" t="s">
        <v>859</v>
      </c>
      <c r="C105" s="35" t="s">
        <v>676</v>
      </c>
      <c r="D105" s="14">
        <v>21250</v>
      </c>
      <c r="E105" s="15">
        <v>1061.1300000000001</v>
      </c>
      <c r="F105" s="16">
        <v>1.8E-3</v>
      </c>
      <c r="G105" s="16"/>
    </row>
    <row r="106" spans="1:7" x14ac:dyDescent="0.25">
      <c r="A106" s="13" t="s">
        <v>860</v>
      </c>
      <c r="B106" s="35" t="s">
        <v>861</v>
      </c>
      <c r="C106" s="35" t="s">
        <v>816</v>
      </c>
      <c r="D106" s="14">
        <v>46500</v>
      </c>
      <c r="E106" s="15">
        <v>1051.55</v>
      </c>
      <c r="F106" s="16">
        <v>1.6999999999999999E-3</v>
      </c>
      <c r="G106" s="16"/>
    </row>
    <row r="107" spans="1:7" x14ac:dyDescent="0.25">
      <c r="A107" s="13" t="s">
        <v>862</v>
      </c>
      <c r="B107" s="35" t="s">
        <v>863</v>
      </c>
      <c r="C107" s="35" t="s">
        <v>816</v>
      </c>
      <c r="D107" s="14">
        <v>44825</v>
      </c>
      <c r="E107" s="15">
        <v>979.27</v>
      </c>
      <c r="F107" s="16">
        <v>1.6000000000000001E-3</v>
      </c>
      <c r="G107" s="16"/>
    </row>
    <row r="108" spans="1:7" x14ac:dyDescent="0.25">
      <c r="A108" s="13" t="s">
        <v>864</v>
      </c>
      <c r="B108" s="35" t="s">
        <v>865</v>
      </c>
      <c r="C108" s="35" t="s">
        <v>641</v>
      </c>
      <c r="D108" s="14">
        <v>20000</v>
      </c>
      <c r="E108" s="15">
        <v>974.09</v>
      </c>
      <c r="F108" s="16">
        <v>1.6000000000000001E-3</v>
      </c>
      <c r="G108" s="16"/>
    </row>
    <row r="109" spans="1:7" x14ac:dyDescent="0.25">
      <c r="A109" s="13" t="s">
        <v>866</v>
      </c>
      <c r="B109" s="35" t="s">
        <v>867</v>
      </c>
      <c r="C109" s="35" t="s">
        <v>724</v>
      </c>
      <c r="D109" s="14">
        <v>156750</v>
      </c>
      <c r="E109" s="15">
        <v>969.34</v>
      </c>
      <c r="F109" s="16">
        <v>1.6000000000000001E-3</v>
      </c>
      <c r="G109" s="16"/>
    </row>
    <row r="110" spans="1:7" x14ac:dyDescent="0.25">
      <c r="A110" s="13" t="s">
        <v>868</v>
      </c>
      <c r="B110" s="35" t="s">
        <v>869</v>
      </c>
      <c r="C110" s="35" t="s">
        <v>823</v>
      </c>
      <c r="D110" s="14">
        <v>95400</v>
      </c>
      <c r="E110" s="15">
        <v>957.01</v>
      </c>
      <c r="F110" s="16">
        <v>1.6000000000000001E-3</v>
      </c>
      <c r="G110" s="16"/>
    </row>
    <row r="111" spans="1:7" x14ac:dyDescent="0.25">
      <c r="A111" s="13" t="s">
        <v>870</v>
      </c>
      <c r="B111" s="35" t="s">
        <v>871</v>
      </c>
      <c r="C111" s="35" t="s">
        <v>714</v>
      </c>
      <c r="D111" s="14">
        <v>1230</v>
      </c>
      <c r="E111" s="15">
        <v>950.89</v>
      </c>
      <c r="F111" s="16">
        <v>1.6000000000000001E-3</v>
      </c>
      <c r="G111" s="16"/>
    </row>
    <row r="112" spans="1:7" x14ac:dyDescent="0.25">
      <c r="A112" s="13" t="s">
        <v>872</v>
      </c>
      <c r="B112" s="35" t="s">
        <v>873</v>
      </c>
      <c r="C112" s="35" t="s">
        <v>874</v>
      </c>
      <c r="D112" s="14">
        <v>12975</v>
      </c>
      <c r="E112" s="15">
        <v>927.26</v>
      </c>
      <c r="F112" s="16">
        <v>1.5E-3</v>
      </c>
      <c r="G112" s="16"/>
    </row>
    <row r="113" spans="1:7" x14ac:dyDescent="0.25">
      <c r="A113" s="13" t="s">
        <v>875</v>
      </c>
      <c r="B113" s="35" t="s">
        <v>876</v>
      </c>
      <c r="C113" s="35" t="s">
        <v>684</v>
      </c>
      <c r="D113" s="14">
        <v>639000</v>
      </c>
      <c r="E113" s="15">
        <v>909.94</v>
      </c>
      <c r="F113" s="16">
        <v>1.5E-3</v>
      </c>
      <c r="G113" s="16"/>
    </row>
    <row r="114" spans="1:7" x14ac:dyDescent="0.25">
      <c r="A114" s="13" t="s">
        <v>877</v>
      </c>
      <c r="B114" s="35" t="s">
        <v>878</v>
      </c>
      <c r="C114" s="35" t="s">
        <v>676</v>
      </c>
      <c r="D114" s="14">
        <v>44000</v>
      </c>
      <c r="E114" s="15">
        <v>870.96</v>
      </c>
      <c r="F114" s="16">
        <v>1.4E-3</v>
      </c>
      <c r="G114" s="16"/>
    </row>
    <row r="115" spans="1:7" x14ac:dyDescent="0.25">
      <c r="A115" s="13" t="s">
        <v>879</v>
      </c>
      <c r="B115" s="35" t="s">
        <v>880</v>
      </c>
      <c r="C115" s="35" t="s">
        <v>724</v>
      </c>
      <c r="D115" s="14">
        <v>4650</v>
      </c>
      <c r="E115" s="15">
        <v>828.68</v>
      </c>
      <c r="F115" s="16">
        <v>1.4E-3</v>
      </c>
      <c r="G115" s="16"/>
    </row>
    <row r="116" spans="1:7" x14ac:dyDescent="0.25">
      <c r="A116" s="13" t="s">
        <v>881</v>
      </c>
      <c r="B116" s="35" t="s">
        <v>882</v>
      </c>
      <c r="C116" s="35" t="s">
        <v>701</v>
      </c>
      <c r="D116" s="14">
        <v>582800</v>
      </c>
      <c r="E116" s="15">
        <v>775.71</v>
      </c>
      <c r="F116" s="16">
        <v>1.2999999999999999E-3</v>
      </c>
      <c r="G116" s="16"/>
    </row>
    <row r="117" spans="1:7" x14ac:dyDescent="0.25">
      <c r="A117" s="13" t="s">
        <v>883</v>
      </c>
      <c r="B117" s="35" t="s">
        <v>884</v>
      </c>
      <c r="C117" s="35" t="s">
        <v>714</v>
      </c>
      <c r="D117" s="14">
        <v>30800</v>
      </c>
      <c r="E117" s="15">
        <v>757.71</v>
      </c>
      <c r="F117" s="16">
        <v>1.2999999999999999E-3</v>
      </c>
      <c r="G117" s="16"/>
    </row>
    <row r="118" spans="1:7" x14ac:dyDescent="0.25">
      <c r="A118" s="13" t="s">
        <v>885</v>
      </c>
      <c r="B118" s="35" t="s">
        <v>886</v>
      </c>
      <c r="C118" s="35" t="s">
        <v>887</v>
      </c>
      <c r="D118" s="14">
        <v>57000</v>
      </c>
      <c r="E118" s="15">
        <v>744.76</v>
      </c>
      <c r="F118" s="16">
        <v>1.1999999999999999E-3</v>
      </c>
      <c r="G118" s="16"/>
    </row>
    <row r="119" spans="1:7" x14ac:dyDescent="0.25">
      <c r="A119" s="13" t="s">
        <v>888</v>
      </c>
      <c r="B119" s="35" t="s">
        <v>889</v>
      </c>
      <c r="C119" s="35" t="s">
        <v>816</v>
      </c>
      <c r="D119" s="14">
        <v>80400</v>
      </c>
      <c r="E119" s="15">
        <v>720.14</v>
      </c>
      <c r="F119" s="16">
        <v>1.1999999999999999E-3</v>
      </c>
      <c r="G119" s="16"/>
    </row>
    <row r="120" spans="1:7" x14ac:dyDescent="0.25">
      <c r="A120" s="13" t="s">
        <v>890</v>
      </c>
      <c r="B120" s="35" t="s">
        <v>891</v>
      </c>
      <c r="C120" s="35" t="s">
        <v>676</v>
      </c>
      <c r="D120" s="14">
        <v>57000</v>
      </c>
      <c r="E120" s="15">
        <v>719.88</v>
      </c>
      <c r="F120" s="16">
        <v>1.1999999999999999E-3</v>
      </c>
      <c r="G120" s="16"/>
    </row>
    <row r="121" spans="1:7" x14ac:dyDescent="0.25">
      <c r="A121" s="13" t="s">
        <v>892</v>
      </c>
      <c r="B121" s="35" t="s">
        <v>893</v>
      </c>
      <c r="C121" s="35" t="s">
        <v>874</v>
      </c>
      <c r="D121" s="14">
        <v>252200</v>
      </c>
      <c r="E121" s="15">
        <v>663.29</v>
      </c>
      <c r="F121" s="16">
        <v>1.1000000000000001E-3</v>
      </c>
      <c r="G121" s="16"/>
    </row>
    <row r="122" spans="1:7" x14ac:dyDescent="0.25">
      <c r="A122" s="13" t="s">
        <v>894</v>
      </c>
      <c r="B122" s="35" t="s">
        <v>895</v>
      </c>
      <c r="C122" s="35" t="s">
        <v>706</v>
      </c>
      <c r="D122" s="14">
        <v>31750</v>
      </c>
      <c r="E122" s="15">
        <v>638.89</v>
      </c>
      <c r="F122" s="16">
        <v>1.1000000000000001E-3</v>
      </c>
      <c r="G122" s="16"/>
    </row>
    <row r="123" spans="1:7" x14ac:dyDescent="0.25">
      <c r="A123" s="13" t="s">
        <v>896</v>
      </c>
      <c r="B123" s="35" t="s">
        <v>897</v>
      </c>
      <c r="C123" s="35" t="s">
        <v>711</v>
      </c>
      <c r="D123" s="14">
        <v>195300</v>
      </c>
      <c r="E123" s="15">
        <v>605.23</v>
      </c>
      <c r="F123" s="16">
        <v>1E-3</v>
      </c>
      <c r="G123" s="16"/>
    </row>
    <row r="124" spans="1:7" x14ac:dyDescent="0.25">
      <c r="A124" s="13" t="s">
        <v>898</v>
      </c>
      <c r="B124" s="35" t="s">
        <v>899</v>
      </c>
      <c r="C124" s="35" t="s">
        <v>673</v>
      </c>
      <c r="D124" s="14">
        <v>191700</v>
      </c>
      <c r="E124" s="15">
        <v>595.04</v>
      </c>
      <c r="F124" s="16">
        <v>1E-3</v>
      </c>
      <c r="G124" s="16"/>
    </row>
    <row r="125" spans="1:7" x14ac:dyDescent="0.25">
      <c r="A125" s="13" t="s">
        <v>900</v>
      </c>
      <c r="B125" s="35" t="s">
        <v>901</v>
      </c>
      <c r="C125" s="35" t="s">
        <v>902</v>
      </c>
      <c r="D125" s="14">
        <v>75000</v>
      </c>
      <c r="E125" s="15">
        <v>589.20000000000005</v>
      </c>
      <c r="F125" s="16">
        <v>1E-3</v>
      </c>
      <c r="G125" s="16"/>
    </row>
    <row r="126" spans="1:7" x14ac:dyDescent="0.25">
      <c r="A126" s="13" t="s">
        <v>903</v>
      </c>
      <c r="B126" s="35" t="s">
        <v>904</v>
      </c>
      <c r="C126" s="35" t="s">
        <v>644</v>
      </c>
      <c r="D126" s="14">
        <v>344400</v>
      </c>
      <c r="E126" s="15">
        <v>566.37</v>
      </c>
      <c r="F126" s="16">
        <v>8.9999999999999998E-4</v>
      </c>
      <c r="G126" s="16"/>
    </row>
    <row r="127" spans="1:7" x14ac:dyDescent="0.25">
      <c r="A127" s="13" t="s">
        <v>905</v>
      </c>
      <c r="B127" s="35" t="s">
        <v>906</v>
      </c>
      <c r="C127" s="35" t="s">
        <v>701</v>
      </c>
      <c r="D127" s="14">
        <v>136000</v>
      </c>
      <c r="E127" s="15">
        <v>553.32000000000005</v>
      </c>
      <c r="F127" s="16">
        <v>8.9999999999999998E-4</v>
      </c>
      <c r="G127" s="16"/>
    </row>
    <row r="128" spans="1:7" x14ac:dyDescent="0.25">
      <c r="A128" s="13" t="s">
        <v>907</v>
      </c>
      <c r="B128" s="35" t="s">
        <v>908</v>
      </c>
      <c r="C128" s="35" t="s">
        <v>641</v>
      </c>
      <c r="D128" s="14">
        <v>8250</v>
      </c>
      <c r="E128" s="15">
        <v>551.29</v>
      </c>
      <c r="F128" s="16">
        <v>8.9999999999999998E-4</v>
      </c>
      <c r="G128" s="16"/>
    </row>
    <row r="129" spans="1:7" x14ac:dyDescent="0.25">
      <c r="A129" s="13" t="s">
        <v>909</v>
      </c>
      <c r="B129" s="35" t="s">
        <v>910</v>
      </c>
      <c r="C129" s="35" t="s">
        <v>874</v>
      </c>
      <c r="D129" s="14">
        <v>9000</v>
      </c>
      <c r="E129" s="15">
        <v>546.78</v>
      </c>
      <c r="F129" s="16">
        <v>8.9999999999999998E-4</v>
      </c>
      <c r="G129" s="16"/>
    </row>
    <row r="130" spans="1:7" x14ac:dyDescent="0.25">
      <c r="A130" s="13" t="s">
        <v>911</v>
      </c>
      <c r="B130" s="35" t="s">
        <v>912</v>
      </c>
      <c r="C130" s="35" t="s">
        <v>665</v>
      </c>
      <c r="D130" s="14">
        <v>35350</v>
      </c>
      <c r="E130" s="15">
        <v>545.30999999999995</v>
      </c>
      <c r="F130" s="16">
        <v>8.9999999999999998E-4</v>
      </c>
      <c r="G130" s="16"/>
    </row>
    <row r="131" spans="1:7" x14ac:dyDescent="0.25">
      <c r="A131" s="13" t="s">
        <v>913</v>
      </c>
      <c r="B131" s="35" t="s">
        <v>914</v>
      </c>
      <c r="C131" s="35" t="s">
        <v>874</v>
      </c>
      <c r="D131" s="14">
        <v>53650</v>
      </c>
      <c r="E131" s="15">
        <v>538.19000000000005</v>
      </c>
      <c r="F131" s="16">
        <v>8.9999999999999998E-4</v>
      </c>
      <c r="G131" s="16"/>
    </row>
    <row r="132" spans="1:7" x14ac:dyDescent="0.25">
      <c r="A132" s="13" t="s">
        <v>915</v>
      </c>
      <c r="B132" s="35" t="s">
        <v>916</v>
      </c>
      <c r="C132" s="35" t="s">
        <v>711</v>
      </c>
      <c r="D132" s="14">
        <v>2625</v>
      </c>
      <c r="E132" s="15">
        <v>526.29999999999995</v>
      </c>
      <c r="F132" s="16">
        <v>8.9999999999999998E-4</v>
      </c>
      <c r="G132" s="16"/>
    </row>
    <row r="133" spans="1:7" x14ac:dyDescent="0.25">
      <c r="A133" s="13" t="s">
        <v>917</v>
      </c>
      <c r="B133" s="35" t="s">
        <v>918</v>
      </c>
      <c r="C133" s="35" t="s">
        <v>711</v>
      </c>
      <c r="D133" s="14">
        <v>10000</v>
      </c>
      <c r="E133" s="15">
        <v>504.74</v>
      </c>
      <c r="F133" s="16">
        <v>8.0000000000000004E-4</v>
      </c>
      <c r="G133" s="16"/>
    </row>
    <row r="134" spans="1:7" x14ac:dyDescent="0.25">
      <c r="A134" s="13" t="s">
        <v>919</v>
      </c>
      <c r="B134" s="35" t="s">
        <v>920</v>
      </c>
      <c r="C134" s="35" t="s">
        <v>684</v>
      </c>
      <c r="D134" s="14">
        <v>75600</v>
      </c>
      <c r="E134" s="15">
        <v>500.89</v>
      </c>
      <c r="F134" s="16">
        <v>8.0000000000000004E-4</v>
      </c>
      <c r="G134" s="16"/>
    </row>
    <row r="135" spans="1:7" x14ac:dyDescent="0.25">
      <c r="A135" s="13" t="s">
        <v>921</v>
      </c>
      <c r="B135" s="35" t="s">
        <v>922</v>
      </c>
      <c r="C135" s="35" t="s">
        <v>857</v>
      </c>
      <c r="D135" s="14">
        <v>88400</v>
      </c>
      <c r="E135" s="15">
        <v>478.07</v>
      </c>
      <c r="F135" s="16">
        <v>8.0000000000000004E-4</v>
      </c>
      <c r="G135" s="16"/>
    </row>
    <row r="136" spans="1:7" x14ac:dyDescent="0.25">
      <c r="A136" s="13" t="s">
        <v>923</v>
      </c>
      <c r="B136" s="35" t="s">
        <v>924</v>
      </c>
      <c r="C136" s="35" t="s">
        <v>711</v>
      </c>
      <c r="D136" s="14">
        <v>94600</v>
      </c>
      <c r="E136" s="15">
        <v>475.65</v>
      </c>
      <c r="F136" s="16">
        <v>8.0000000000000004E-4</v>
      </c>
      <c r="G136" s="16"/>
    </row>
    <row r="137" spans="1:7" x14ac:dyDescent="0.25">
      <c r="A137" s="13" t="s">
        <v>925</v>
      </c>
      <c r="B137" s="35" t="s">
        <v>926</v>
      </c>
      <c r="C137" s="35" t="s">
        <v>793</v>
      </c>
      <c r="D137" s="14">
        <v>49000</v>
      </c>
      <c r="E137" s="15">
        <v>443.6</v>
      </c>
      <c r="F137" s="16">
        <v>6.9999999999999999E-4</v>
      </c>
      <c r="G137" s="16"/>
    </row>
    <row r="138" spans="1:7" x14ac:dyDescent="0.25">
      <c r="A138" s="13" t="s">
        <v>927</v>
      </c>
      <c r="B138" s="35" t="s">
        <v>928</v>
      </c>
      <c r="C138" s="35" t="s">
        <v>665</v>
      </c>
      <c r="D138" s="14">
        <v>75000</v>
      </c>
      <c r="E138" s="15">
        <v>439.39</v>
      </c>
      <c r="F138" s="16">
        <v>6.9999999999999999E-4</v>
      </c>
      <c r="G138" s="16"/>
    </row>
    <row r="139" spans="1:7" x14ac:dyDescent="0.25">
      <c r="A139" s="13" t="s">
        <v>929</v>
      </c>
      <c r="B139" s="35" t="s">
        <v>930</v>
      </c>
      <c r="C139" s="35" t="s">
        <v>711</v>
      </c>
      <c r="D139" s="14">
        <v>124200</v>
      </c>
      <c r="E139" s="15">
        <v>436.07</v>
      </c>
      <c r="F139" s="16">
        <v>6.9999999999999999E-4</v>
      </c>
      <c r="G139" s="16"/>
    </row>
    <row r="140" spans="1:7" x14ac:dyDescent="0.25">
      <c r="A140" s="13" t="s">
        <v>931</v>
      </c>
      <c r="B140" s="35" t="s">
        <v>932</v>
      </c>
      <c r="C140" s="35" t="s">
        <v>665</v>
      </c>
      <c r="D140" s="14">
        <v>51975</v>
      </c>
      <c r="E140" s="15">
        <v>420.74</v>
      </c>
      <c r="F140" s="16">
        <v>6.9999999999999999E-4</v>
      </c>
      <c r="G140" s="16"/>
    </row>
    <row r="141" spans="1:7" x14ac:dyDescent="0.25">
      <c r="A141" s="13" t="s">
        <v>933</v>
      </c>
      <c r="B141" s="35" t="s">
        <v>934</v>
      </c>
      <c r="C141" s="35" t="s">
        <v>714</v>
      </c>
      <c r="D141" s="14">
        <v>2300</v>
      </c>
      <c r="E141" s="15">
        <v>389.9</v>
      </c>
      <c r="F141" s="16">
        <v>5.9999999999999995E-4</v>
      </c>
      <c r="G141" s="16"/>
    </row>
    <row r="142" spans="1:7" x14ac:dyDescent="0.25">
      <c r="A142" s="13" t="s">
        <v>935</v>
      </c>
      <c r="B142" s="35" t="s">
        <v>936</v>
      </c>
      <c r="C142" s="35" t="s">
        <v>701</v>
      </c>
      <c r="D142" s="14">
        <v>186000</v>
      </c>
      <c r="E142" s="15">
        <v>386.51</v>
      </c>
      <c r="F142" s="16">
        <v>5.9999999999999995E-4</v>
      </c>
      <c r="G142" s="16"/>
    </row>
    <row r="143" spans="1:7" x14ac:dyDescent="0.25">
      <c r="A143" s="13" t="s">
        <v>937</v>
      </c>
      <c r="B143" s="35" t="s">
        <v>938</v>
      </c>
      <c r="C143" s="35" t="s">
        <v>711</v>
      </c>
      <c r="D143" s="14">
        <v>13000</v>
      </c>
      <c r="E143" s="15">
        <v>371.85</v>
      </c>
      <c r="F143" s="16">
        <v>5.9999999999999995E-4</v>
      </c>
      <c r="G143" s="16"/>
    </row>
    <row r="144" spans="1:7" x14ac:dyDescent="0.25">
      <c r="A144" s="13" t="s">
        <v>939</v>
      </c>
      <c r="B144" s="35" t="s">
        <v>940</v>
      </c>
      <c r="C144" s="35" t="s">
        <v>658</v>
      </c>
      <c r="D144" s="14">
        <v>220100</v>
      </c>
      <c r="E144" s="15">
        <v>370.1</v>
      </c>
      <c r="F144" s="16">
        <v>5.9999999999999995E-4</v>
      </c>
      <c r="G144" s="16"/>
    </row>
    <row r="145" spans="1:7" x14ac:dyDescent="0.25">
      <c r="A145" s="13" t="s">
        <v>941</v>
      </c>
      <c r="B145" s="35" t="s">
        <v>942</v>
      </c>
      <c r="C145" s="35" t="s">
        <v>701</v>
      </c>
      <c r="D145" s="14">
        <v>33000</v>
      </c>
      <c r="E145" s="15">
        <v>348.18</v>
      </c>
      <c r="F145" s="16">
        <v>5.9999999999999995E-4</v>
      </c>
      <c r="G145" s="16"/>
    </row>
    <row r="146" spans="1:7" x14ac:dyDescent="0.25">
      <c r="A146" s="13" t="s">
        <v>943</v>
      </c>
      <c r="B146" s="35" t="s">
        <v>944</v>
      </c>
      <c r="C146" s="35" t="s">
        <v>887</v>
      </c>
      <c r="D146" s="14">
        <v>159600</v>
      </c>
      <c r="E146" s="15">
        <v>330.13</v>
      </c>
      <c r="F146" s="16">
        <v>5.0000000000000001E-4</v>
      </c>
      <c r="G146" s="16"/>
    </row>
    <row r="147" spans="1:7" x14ac:dyDescent="0.25">
      <c r="A147" s="13" t="s">
        <v>945</v>
      </c>
      <c r="B147" s="35" t="s">
        <v>946</v>
      </c>
      <c r="C147" s="35" t="s">
        <v>711</v>
      </c>
      <c r="D147" s="14">
        <v>39600</v>
      </c>
      <c r="E147" s="15">
        <v>307.75</v>
      </c>
      <c r="F147" s="16">
        <v>5.0000000000000001E-4</v>
      </c>
      <c r="G147" s="16"/>
    </row>
    <row r="148" spans="1:7" x14ac:dyDescent="0.25">
      <c r="A148" s="13" t="s">
        <v>947</v>
      </c>
      <c r="B148" s="35" t="s">
        <v>948</v>
      </c>
      <c r="C148" s="35" t="s">
        <v>665</v>
      </c>
      <c r="D148" s="14">
        <v>9900</v>
      </c>
      <c r="E148" s="15">
        <v>306.91000000000003</v>
      </c>
      <c r="F148" s="16">
        <v>5.0000000000000001E-4</v>
      </c>
      <c r="G148" s="16"/>
    </row>
    <row r="149" spans="1:7" x14ac:dyDescent="0.25">
      <c r="A149" s="13" t="s">
        <v>949</v>
      </c>
      <c r="B149" s="35" t="s">
        <v>950</v>
      </c>
      <c r="C149" s="35" t="s">
        <v>658</v>
      </c>
      <c r="D149" s="14">
        <v>140400</v>
      </c>
      <c r="E149" s="15">
        <v>301.16000000000003</v>
      </c>
      <c r="F149" s="16">
        <v>5.0000000000000001E-4</v>
      </c>
      <c r="G149" s="16"/>
    </row>
    <row r="150" spans="1:7" x14ac:dyDescent="0.25">
      <c r="A150" s="13" t="s">
        <v>951</v>
      </c>
      <c r="B150" s="35" t="s">
        <v>952</v>
      </c>
      <c r="C150" s="35" t="s">
        <v>782</v>
      </c>
      <c r="D150" s="14">
        <v>54000</v>
      </c>
      <c r="E150" s="15">
        <v>269.97000000000003</v>
      </c>
      <c r="F150" s="16">
        <v>4.0000000000000002E-4</v>
      </c>
      <c r="G150" s="16"/>
    </row>
    <row r="151" spans="1:7" x14ac:dyDescent="0.25">
      <c r="A151" s="13" t="s">
        <v>953</v>
      </c>
      <c r="B151" s="35" t="s">
        <v>954</v>
      </c>
      <c r="C151" s="35" t="s">
        <v>711</v>
      </c>
      <c r="D151" s="14">
        <v>50600</v>
      </c>
      <c r="E151" s="15">
        <v>254.97</v>
      </c>
      <c r="F151" s="16">
        <v>4.0000000000000002E-4</v>
      </c>
      <c r="G151" s="16"/>
    </row>
    <row r="152" spans="1:7" x14ac:dyDescent="0.25">
      <c r="A152" s="13" t="s">
        <v>955</v>
      </c>
      <c r="B152" s="35" t="s">
        <v>956</v>
      </c>
      <c r="C152" s="35" t="s">
        <v>687</v>
      </c>
      <c r="D152" s="14">
        <v>6975</v>
      </c>
      <c r="E152" s="15">
        <v>232.85</v>
      </c>
      <c r="F152" s="16">
        <v>4.0000000000000002E-4</v>
      </c>
      <c r="G152" s="16"/>
    </row>
    <row r="153" spans="1:7" x14ac:dyDescent="0.25">
      <c r="A153" s="13" t="s">
        <v>957</v>
      </c>
      <c r="B153" s="35" t="s">
        <v>958</v>
      </c>
      <c r="C153" s="35" t="s">
        <v>665</v>
      </c>
      <c r="D153" s="14">
        <v>24000</v>
      </c>
      <c r="E153" s="15">
        <v>229.6</v>
      </c>
      <c r="F153" s="16">
        <v>4.0000000000000002E-4</v>
      </c>
      <c r="G153" s="16"/>
    </row>
    <row r="154" spans="1:7" x14ac:dyDescent="0.25">
      <c r="A154" s="13" t="s">
        <v>959</v>
      </c>
      <c r="B154" s="35" t="s">
        <v>960</v>
      </c>
      <c r="C154" s="35" t="s">
        <v>711</v>
      </c>
      <c r="D154" s="14">
        <v>23800</v>
      </c>
      <c r="E154" s="15">
        <v>219.65</v>
      </c>
      <c r="F154" s="16">
        <v>4.0000000000000002E-4</v>
      </c>
      <c r="G154" s="16"/>
    </row>
    <row r="155" spans="1:7" x14ac:dyDescent="0.25">
      <c r="A155" s="13" t="s">
        <v>961</v>
      </c>
      <c r="B155" s="35" t="s">
        <v>962</v>
      </c>
      <c r="C155" s="35" t="s">
        <v>724</v>
      </c>
      <c r="D155" s="14">
        <v>22100</v>
      </c>
      <c r="E155" s="15">
        <v>215.17</v>
      </c>
      <c r="F155" s="16">
        <v>4.0000000000000002E-4</v>
      </c>
      <c r="G155" s="16"/>
    </row>
    <row r="156" spans="1:7" x14ac:dyDescent="0.25">
      <c r="A156" s="13" t="s">
        <v>963</v>
      </c>
      <c r="B156" s="35" t="s">
        <v>964</v>
      </c>
      <c r="C156" s="35" t="s">
        <v>641</v>
      </c>
      <c r="D156" s="14">
        <v>5400</v>
      </c>
      <c r="E156" s="15">
        <v>211.88</v>
      </c>
      <c r="F156" s="16">
        <v>4.0000000000000002E-4</v>
      </c>
      <c r="G156" s="16"/>
    </row>
    <row r="157" spans="1:7" x14ac:dyDescent="0.25">
      <c r="A157" s="13" t="s">
        <v>965</v>
      </c>
      <c r="B157" s="35" t="s">
        <v>966</v>
      </c>
      <c r="C157" s="35" t="s">
        <v>641</v>
      </c>
      <c r="D157" s="14">
        <v>52000</v>
      </c>
      <c r="E157" s="15">
        <v>211.35</v>
      </c>
      <c r="F157" s="16">
        <v>4.0000000000000002E-4</v>
      </c>
      <c r="G157" s="16"/>
    </row>
    <row r="158" spans="1:7" x14ac:dyDescent="0.25">
      <c r="A158" s="13" t="s">
        <v>967</v>
      </c>
      <c r="B158" s="35" t="s">
        <v>968</v>
      </c>
      <c r="C158" s="35" t="s">
        <v>902</v>
      </c>
      <c r="D158" s="14">
        <v>49500</v>
      </c>
      <c r="E158" s="15">
        <v>183</v>
      </c>
      <c r="F158" s="16">
        <v>2.9999999999999997E-4</v>
      </c>
      <c r="G158" s="16"/>
    </row>
    <row r="159" spans="1:7" x14ac:dyDescent="0.25">
      <c r="A159" s="13" t="s">
        <v>969</v>
      </c>
      <c r="B159" s="35" t="s">
        <v>970</v>
      </c>
      <c r="C159" s="35" t="s">
        <v>658</v>
      </c>
      <c r="D159" s="14">
        <v>9900</v>
      </c>
      <c r="E159" s="15">
        <v>156.69999999999999</v>
      </c>
      <c r="F159" s="16">
        <v>2.9999999999999997E-4</v>
      </c>
      <c r="G159" s="16"/>
    </row>
    <row r="160" spans="1:7" x14ac:dyDescent="0.25">
      <c r="A160" s="13" t="s">
        <v>971</v>
      </c>
      <c r="B160" s="35" t="s">
        <v>972</v>
      </c>
      <c r="C160" s="35" t="s">
        <v>676</v>
      </c>
      <c r="D160" s="14">
        <v>30800</v>
      </c>
      <c r="E160" s="15">
        <v>143.4</v>
      </c>
      <c r="F160" s="16">
        <v>2.0000000000000001E-4</v>
      </c>
      <c r="G160" s="16"/>
    </row>
    <row r="161" spans="1:7" x14ac:dyDescent="0.25">
      <c r="A161" s="13" t="s">
        <v>973</v>
      </c>
      <c r="B161" s="35" t="s">
        <v>974</v>
      </c>
      <c r="C161" s="35" t="s">
        <v>823</v>
      </c>
      <c r="D161" s="14">
        <v>22500</v>
      </c>
      <c r="E161" s="15">
        <v>140.02000000000001</v>
      </c>
      <c r="F161" s="16">
        <v>2.0000000000000001E-4</v>
      </c>
      <c r="G161" s="16"/>
    </row>
    <row r="162" spans="1:7" x14ac:dyDescent="0.25">
      <c r="A162" s="13" t="s">
        <v>975</v>
      </c>
      <c r="B162" s="35" t="s">
        <v>976</v>
      </c>
      <c r="C162" s="35" t="s">
        <v>706</v>
      </c>
      <c r="D162" s="14">
        <v>28500</v>
      </c>
      <c r="E162" s="15">
        <v>115.37</v>
      </c>
      <c r="F162" s="16">
        <v>2.0000000000000001E-4</v>
      </c>
      <c r="G162" s="16"/>
    </row>
    <row r="163" spans="1:7" x14ac:dyDescent="0.25">
      <c r="A163" s="13" t="s">
        <v>977</v>
      </c>
      <c r="B163" s="35" t="s">
        <v>978</v>
      </c>
      <c r="C163" s="35" t="s">
        <v>673</v>
      </c>
      <c r="D163" s="14">
        <v>78000</v>
      </c>
      <c r="E163" s="15">
        <v>99.8</v>
      </c>
      <c r="F163" s="16">
        <v>2.0000000000000001E-4</v>
      </c>
      <c r="G163" s="16"/>
    </row>
    <row r="164" spans="1:7" x14ac:dyDescent="0.25">
      <c r="A164" s="13" t="s">
        <v>979</v>
      </c>
      <c r="B164" s="35" t="s">
        <v>980</v>
      </c>
      <c r="C164" s="35" t="s">
        <v>684</v>
      </c>
      <c r="D164" s="14">
        <v>11200</v>
      </c>
      <c r="E164" s="15">
        <v>99.04</v>
      </c>
      <c r="F164" s="16">
        <v>2.0000000000000001E-4</v>
      </c>
      <c r="G164" s="16"/>
    </row>
    <row r="165" spans="1:7" x14ac:dyDescent="0.25">
      <c r="A165" s="13" t="s">
        <v>981</v>
      </c>
      <c r="B165" s="35" t="s">
        <v>982</v>
      </c>
      <c r="C165" s="35" t="s">
        <v>687</v>
      </c>
      <c r="D165" s="14">
        <v>3750</v>
      </c>
      <c r="E165" s="15">
        <v>86.76</v>
      </c>
      <c r="F165" s="16">
        <v>1E-4</v>
      </c>
      <c r="G165" s="16"/>
    </row>
    <row r="166" spans="1:7" x14ac:dyDescent="0.25">
      <c r="A166" s="13" t="s">
        <v>983</v>
      </c>
      <c r="B166" s="35" t="s">
        <v>984</v>
      </c>
      <c r="C166" s="35" t="s">
        <v>684</v>
      </c>
      <c r="D166" s="14">
        <v>3150</v>
      </c>
      <c r="E166" s="15">
        <v>78.27</v>
      </c>
      <c r="F166" s="16">
        <v>1E-4</v>
      </c>
      <c r="G166" s="16"/>
    </row>
    <row r="167" spans="1:7" x14ac:dyDescent="0.25">
      <c r="A167" s="13" t="s">
        <v>985</v>
      </c>
      <c r="B167" s="35" t="s">
        <v>986</v>
      </c>
      <c r="C167" s="35" t="s">
        <v>665</v>
      </c>
      <c r="D167" s="14">
        <v>4200</v>
      </c>
      <c r="E167" s="15">
        <v>69.66</v>
      </c>
      <c r="F167" s="16">
        <v>1E-4</v>
      </c>
      <c r="G167" s="16"/>
    </row>
    <row r="168" spans="1:7" x14ac:dyDescent="0.25">
      <c r="A168" s="13" t="s">
        <v>987</v>
      </c>
      <c r="B168" s="35" t="s">
        <v>988</v>
      </c>
      <c r="C168" s="35" t="s">
        <v>711</v>
      </c>
      <c r="D168" s="14">
        <v>4550</v>
      </c>
      <c r="E168" s="15">
        <v>41.18</v>
      </c>
      <c r="F168" s="16">
        <v>1E-4</v>
      </c>
      <c r="G168" s="16"/>
    </row>
    <row r="169" spans="1:7" x14ac:dyDescent="0.25">
      <c r="A169" s="13" t="s">
        <v>989</v>
      </c>
      <c r="B169" s="35" t="s">
        <v>990</v>
      </c>
      <c r="C169" s="35" t="s">
        <v>711</v>
      </c>
      <c r="D169" s="14">
        <v>400</v>
      </c>
      <c r="E169" s="15">
        <v>20.6</v>
      </c>
      <c r="F169" s="16">
        <v>0</v>
      </c>
      <c r="G169" s="16"/>
    </row>
    <row r="170" spans="1:7" x14ac:dyDescent="0.25">
      <c r="A170" s="13" t="s">
        <v>991</v>
      </c>
      <c r="B170" s="35" t="s">
        <v>992</v>
      </c>
      <c r="C170" s="35" t="s">
        <v>782</v>
      </c>
      <c r="D170" s="14">
        <v>10666</v>
      </c>
      <c r="E170" s="15">
        <v>19.739999999999998</v>
      </c>
      <c r="F170" s="16">
        <v>0</v>
      </c>
      <c r="G170" s="16"/>
    </row>
    <row r="171" spans="1:7" x14ac:dyDescent="0.25">
      <c r="A171" s="13" t="s">
        <v>993</v>
      </c>
      <c r="B171" s="35" t="s">
        <v>994</v>
      </c>
      <c r="C171" s="35" t="s">
        <v>706</v>
      </c>
      <c r="D171" s="14">
        <v>350</v>
      </c>
      <c r="E171" s="15">
        <v>11.61</v>
      </c>
      <c r="F171" s="16">
        <v>0</v>
      </c>
      <c r="G171" s="16"/>
    </row>
    <row r="172" spans="1:7" x14ac:dyDescent="0.25">
      <c r="A172" s="13" t="s">
        <v>995</v>
      </c>
      <c r="B172" s="35" t="s">
        <v>996</v>
      </c>
      <c r="C172" s="35" t="s">
        <v>997</v>
      </c>
      <c r="D172" s="14">
        <v>30</v>
      </c>
      <c r="E172" s="15">
        <v>11.29</v>
      </c>
      <c r="F172" s="16">
        <v>0</v>
      </c>
      <c r="G172" s="16"/>
    </row>
    <row r="173" spans="1:7" x14ac:dyDescent="0.25">
      <c r="A173" s="17" t="s">
        <v>94</v>
      </c>
      <c r="B173" s="36"/>
      <c r="C173" s="36"/>
      <c r="D173" s="18"/>
      <c r="E173" s="19">
        <v>402360.83</v>
      </c>
      <c r="F173" s="20">
        <v>0.66849999999999998</v>
      </c>
      <c r="G173" s="21"/>
    </row>
    <row r="174" spans="1:7" x14ac:dyDescent="0.25">
      <c r="A174" s="17" t="s">
        <v>998</v>
      </c>
      <c r="B174" s="35"/>
      <c r="C174" s="35"/>
      <c r="D174" s="14"/>
      <c r="E174" s="15"/>
      <c r="F174" s="16"/>
      <c r="G174" s="16"/>
    </row>
    <row r="175" spans="1:7" x14ac:dyDescent="0.25">
      <c r="A175" s="17" t="s">
        <v>94</v>
      </c>
      <c r="B175" s="35"/>
      <c r="C175" s="35"/>
      <c r="D175" s="14"/>
      <c r="E175" s="22" t="s">
        <v>82</v>
      </c>
      <c r="F175" s="23" t="s">
        <v>82</v>
      </c>
      <c r="G175" s="16"/>
    </row>
    <row r="176" spans="1:7" x14ac:dyDescent="0.25">
      <c r="A176" s="24" t="s">
        <v>99</v>
      </c>
      <c r="B176" s="37"/>
      <c r="C176" s="37"/>
      <c r="D176" s="25"/>
      <c r="E176" s="26">
        <v>402360.83</v>
      </c>
      <c r="F176" s="27">
        <v>0.66849999999999998</v>
      </c>
      <c r="G176" s="21"/>
    </row>
    <row r="177" spans="1:7" x14ac:dyDescent="0.25">
      <c r="A177" s="13"/>
      <c r="B177" s="35"/>
      <c r="C177" s="35"/>
      <c r="D177" s="14"/>
      <c r="E177" s="15"/>
      <c r="F177" s="16"/>
      <c r="G177" s="16"/>
    </row>
    <row r="178" spans="1:7" x14ac:dyDescent="0.25">
      <c r="A178" s="17" t="s">
        <v>999</v>
      </c>
      <c r="B178" s="35"/>
      <c r="C178" s="35"/>
      <c r="D178" s="14"/>
      <c r="E178" s="15"/>
      <c r="F178" s="16"/>
      <c r="G178" s="16"/>
    </row>
    <row r="179" spans="1:7" x14ac:dyDescent="0.25">
      <c r="A179" s="17" t="s">
        <v>1000</v>
      </c>
      <c r="B179" s="35"/>
      <c r="C179" s="35"/>
      <c r="D179" s="14"/>
      <c r="E179" s="15"/>
      <c r="F179" s="16"/>
      <c r="G179" s="16"/>
    </row>
    <row r="180" spans="1:7" x14ac:dyDescent="0.25">
      <c r="A180" s="13" t="s">
        <v>1001</v>
      </c>
      <c r="B180" s="35"/>
      <c r="C180" s="35" t="s">
        <v>997</v>
      </c>
      <c r="D180" s="41">
        <v>-30</v>
      </c>
      <c r="E180" s="30">
        <v>-11.33</v>
      </c>
      <c r="F180" s="31">
        <v>-1.8E-5</v>
      </c>
      <c r="G180" s="16"/>
    </row>
    <row r="181" spans="1:7" x14ac:dyDescent="0.25">
      <c r="A181" s="13" t="s">
        <v>1002</v>
      </c>
      <c r="B181" s="35"/>
      <c r="C181" s="35" t="s">
        <v>706</v>
      </c>
      <c r="D181" s="41">
        <v>-350</v>
      </c>
      <c r="E181" s="30">
        <v>-11.66</v>
      </c>
      <c r="F181" s="31">
        <v>-1.9000000000000001E-5</v>
      </c>
      <c r="G181" s="16"/>
    </row>
    <row r="182" spans="1:7" x14ac:dyDescent="0.25">
      <c r="A182" s="13" t="s">
        <v>1003</v>
      </c>
      <c r="B182" s="35"/>
      <c r="C182" s="35" t="s">
        <v>782</v>
      </c>
      <c r="D182" s="41">
        <v>-10666</v>
      </c>
      <c r="E182" s="30">
        <v>-19.690000000000001</v>
      </c>
      <c r="F182" s="31">
        <v>-3.1999999999999999E-5</v>
      </c>
      <c r="G182" s="16"/>
    </row>
    <row r="183" spans="1:7" x14ac:dyDescent="0.25">
      <c r="A183" s="13" t="s">
        <v>1004</v>
      </c>
      <c r="B183" s="35"/>
      <c r="C183" s="35" t="s">
        <v>711</v>
      </c>
      <c r="D183" s="41">
        <v>-400</v>
      </c>
      <c r="E183" s="30">
        <v>-20.7</v>
      </c>
      <c r="F183" s="31">
        <v>-3.4E-5</v>
      </c>
      <c r="G183" s="16"/>
    </row>
    <row r="184" spans="1:7" x14ac:dyDescent="0.25">
      <c r="A184" s="13" t="s">
        <v>1005</v>
      </c>
      <c r="B184" s="35"/>
      <c r="C184" s="35" t="s">
        <v>711</v>
      </c>
      <c r="D184" s="41">
        <v>-4550</v>
      </c>
      <c r="E184" s="30">
        <v>-41.37</v>
      </c>
      <c r="F184" s="31">
        <v>-6.7999999999999999E-5</v>
      </c>
      <c r="G184" s="16"/>
    </row>
    <row r="185" spans="1:7" x14ac:dyDescent="0.25">
      <c r="A185" s="13" t="s">
        <v>1006</v>
      </c>
      <c r="B185" s="35"/>
      <c r="C185" s="35" t="s">
        <v>665</v>
      </c>
      <c r="D185" s="41">
        <v>-4200</v>
      </c>
      <c r="E185" s="30">
        <v>-69.849999999999994</v>
      </c>
      <c r="F185" s="31">
        <v>-1.16E-4</v>
      </c>
      <c r="G185" s="16"/>
    </row>
    <row r="186" spans="1:7" x14ac:dyDescent="0.25">
      <c r="A186" s="13" t="s">
        <v>1007</v>
      </c>
      <c r="B186" s="35"/>
      <c r="C186" s="35" t="s">
        <v>684</v>
      </c>
      <c r="D186" s="41">
        <v>-3150</v>
      </c>
      <c r="E186" s="30">
        <v>-78.680000000000007</v>
      </c>
      <c r="F186" s="31">
        <v>-1.2999999999999999E-4</v>
      </c>
      <c r="G186" s="16"/>
    </row>
    <row r="187" spans="1:7" x14ac:dyDescent="0.25">
      <c r="A187" s="13" t="s">
        <v>1008</v>
      </c>
      <c r="B187" s="35"/>
      <c r="C187" s="35" t="s">
        <v>687</v>
      </c>
      <c r="D187" s="41">
        <v>-3750</v>
      </c>
      <c r="E187" s="30">
        <v>-87.15</v>
      </c>
      <c r="F187" s="31">
        <v>-1.44E-4</v>
      </c>
      <c r="G187" s="16"/>
    </row>
    <row r="188" spans="1:7" x14ac:dyDescent="0.25">
      <c r="A188" s="13" t="s">
        <v>1009</v>
      </c>
      <c r="B188" s="35"/>
      <c r="C188" s="35" t="s">
        <v>673</v>
      </c>
      <c r="D188" s="41">
        <v>-78000</v>
      </c>
      <c r="E188" s="30">
        <v>-97.85</v>
      </c>
      <c r="F188" s="31">
        <v>-1.6200000000000001E-4</v>
      </c>
      <c r="G188" s="16"/>
    </row>
    <row r="189" spans="1:7" x14ac:dyDescent="0.25">
      <c r="A189" s="13" t="s">
        <v>1010</v>
      </c>
      <c r="B189" s="35"/>
      <c r="C189" s="35" t="s">
        <v>684</v>
      </c>
      <c r="D189" s="41">
        <v>-11200</v>
      </c>
      <c r="E189" s="30">
        <v>-99.31</v>
      </c>
      <c r="F189" s="31">
        <v>-1.65E-4</v>
      </c>
      <c r="G189" s="16"/>
    </row>
    <row r="190" spans="1:7" x14ac:dyDescent="0.25">
      <c r="A190" s="13" t="s">
        <v>1011</v>
      </c>
      <c r="B190" s="35"/>
      <c r="C190" s="35" t="s">
        <v>706</v>
      </c>
      <c r="D190" s="41">
        <v>-28500</v>
      </c>
      <c r="E190" s="30">
        <v>-115.54</v>
      </c>
      <c r="F190" s="31">
        <v>-1.92E-4</v>
      </c>
      <c r="G190" s="16"/>
    </row>
    <row r="191" spans="1:7" x14ac:dyDescent="0.25">
      <c r="A191" s="13" t="s">
        <v>1012</v>
      </c>
      <c r="B191" s="35"/>
      <c r="C191" s="35" t="s">
        <v>823</v>
      </c>
      <c r="D191" s="41">
        <v>-22500</v>
      </c>
      <c r="E191" s="30">
        <v>-139.94</v>
      </c>
      <c r="F191" s="31">
        <v>-2.32E-4</v>
      </c>
      <c r="G191" s="16"/>
    </row>
    <row r="192" spans="1:7" x14ac:dyDescent="0.25">
      <c r="A192" s="13" t="s">
        <v>1013</v>
      </c>
      <c r="B192" s="35"/>
      <c r="C192" s="35" t="s">
        <v>676</v>
      </c>
      <c r="D192" s="41">
        <v>-30800</v>
      </c>
      <c r="E192" s="30">
        <v>-144.02000000000001</v>
      </c>
      <c r="F192" s="31">
        <v>-2.3900000000000001E-4</v>
      </c>
      <c r="G192" s="16"/>
    </row>
    <row r="193" spans="1:7" x14ac:dyDescent="0.25">
      <c r="A193" s="13" t="s">
        <v>1014</v>
      </c>
      <c r="B193" s="35"/>
      <c r="C193" s="35" t="s">
        <v>658</v>
      </c>
      <c r="D193" s="41">
        <v>-9900</v>
      </c>
      <c r="E193" s="30">
        <v>-157.27000000000001</v>
      </c>
      <c r="F193" s="31">
        <v>-2.61E-4</v>
      </c>
      <c r="G193" s="16"/>
    </row>
    <row r="194" spans="1:7" x14ac:dyDescent="0.25">
      <c r="A194" s="13" t="s">
        <v>1015</v>
      </c>
      <c r="B194" s="35"/>
      <c r="C194" s="35" t="s">
        <v>902</v>
      </c>
      <c r="D194" s="41">
        <v>-49500</v>
      </c>
      <c r="E194" s="30">
        <v>-184.09</v>
      </c>
      <c r="F194" s="31">
        <v>-3.0499999999999999E-4</v>
      </c>
      <c r="G194" s="16"/>
    </row>
    <row r="195" spans="1:7" x14ac:dyDescent="0.25">
      <c r="A195" s="13" t="s">
        <v>1016</v>
      </c>
      <c r="B195" s="35"/>
      <c r="C195" s="35" t="s">
        <v>641</v>
      </c>
      <c r="D195" s="41">
        <v>-52000</v>
      </c>
      <c r="E195" s="30">
        <v>-211.85</v>
      </c>
      <c r="F195" s="31">
        <v>-3.5199999999999999E-4</v>
      </c>
      <c r="G195" s="16"/>
    </row>
    <row r="196" spans="1:7" x14ac:dyDescent="0.25">
      <c r="A196" s="13" t="s">
        <v>1017</v>
      </c>
      <c r="B196" s="35"/>
      <c r="C196" s="35" t="s">
        <v>641</v>
      </c>
      <c r="D196" s="41">
        <v>-5400</v>
      </c>
      <c r="E196" s="30">
        <v>-213.02</v>
      </c>
      <c r="F196" s="31">
        <v>-3.5399999999999999E-4</v>
      </c>
      <c r="G196" s="16"/>
    </row>
    <row r="197" spans="1:7" x14ac:dyDescent="0.25">
      <c r="A197" s="13" t="s">
        <v>1018</v>
      </c>
      <c r="B197" s="35"/>
      <c r="C197" s="35" t="s">
        <v>724</v>
      </c>
      <c r="D197" s="41">
        <v>-22100</v>
      </c>
      <c r="E197" s="30">
        <v>-215.32</v>
      </c>
      <c r="F197" s="31">
        <v>-3.57E-4</v>
      </c>
      <c r="G197" s="16"/>
    </row>
    <row r="198" spans="1:7" x14ac:dyDescent="0.25">
      <c r="A198" s="13" t="s">
        <v>1019</v>
      </c>
      <c r="B198" s="35"/>
      <c r="C198" s="35" t="s">
        <v>711</v>
      </c>
      <c r="D198" s="41">
        <v>-23800</v>
      </c>
      <c r="E198" s="30">
        <v>-220.66</v>
      </c>
      <c r="F198" s="31">
        <v>-3.6600000000000001E-4</v>
      </c>
      <c r="G198" s="16"/>
    </row>
    <row r="199" spans="1:7" x14ac:dyDescent="0.25">
      <c r="A199" s="13" t="s">
        <v>1020</v>
      </c>
      <c r="B199" s="35"/>
      <c r="C199" s="35" t="s">
        <v>665</v>
      </c>
      <c r="D199" s="41">
        <v>-24000</v>
      </c>
      <c r="E199" s="30">
        <v>-230.71</v>
      </c>
      <c r="F199" s="31">
        <v>-3.8299999999999999E-4</v>
      </c>
      <c r="G199" s="16"/>
    </row>
    <row r="200" spans="1:7" x14ac:dyDescent="0.25">
      <c r="A200" s="13" t="s">
        <v>1021</v>
      </c>
      <c r="B200" s="35"/>
      <c r="C200" s="35" t="s">
        <v>687</v>
      </c>
      <c r="D200" s="41">
        <v>-6975</v>
      </c>
      <c r="E200" s="30">
        <v>-233.09</v>
      </c>
      <c r="F200" s="31">
        <v>-3.8699999999999997E-4</v>
      </c>
      <c r="G200" s="16"/>
    </row>
    <row r="201" spans="1:7" x14ac:dyDescent="0.25">
      <c r="A201" s="13" t="s">
        <v>1022</v>
      </c>
      <c r="B201" s="35"/>
      <c r="C201" s="35" t="s">
        <v>711</v>
      </c>
      <c r="D201" s="41">
        <v>-50600</v>
      </c>
      <c r="E201" s="30">
        <v>-256.06</v>
      </c>
      <c r="F201" s="31">
        <v>-4.2499999999999998E-4</v>
      </c>
      <c r="G201" s="16"/>
    </row>
    <row r="202" spans="1:7" x14ac:dyDescent="0.25">
      <c r="A202" s="13" t="s">
        <v>1023</v>
      </c>
      <c r="B202" s="35"/>
      <c r="C202" s="35" t="s">
        <v>782</v>
      </c>
      <c r="D202" s="41">
        <v>-54000</v>
      </c>
      <c r="E202" s="30">
        <v>-270.83999999999997</v>
      </c>
      <c r="F202" s="31">
        <v>-4.4999999999999999E-4</v>
      </c>
      <c r="G202" s="16"/>
    </row>
    <row r="203" spans="1:7" x14ac:dyDescent="0.25">
      <c r="A203" s="13" t="s">
        <v>1024</v>
      </c>
      <c r="B203" s="35"/>
      <c r="C203" s="35" t="s">
        <v>658</v>
      </c>
      <c r="D203" s="41">
        <v>-140400</v>
      </c>
      <c r="E203" s="30">
        <v>-302.35000000000002</v>
      </c>
      <c r="F203" s="31">
        <v>-5.0199999999999995E-4</v>
      </c>
      <c r="G203" s="16"/>
    </row>
    <row r="204" spans="1:7" x14ac:dyDescent="0.25">
      <c r="A204" s="13" t="s">
        <v>1025</v>
      </c>
      <c r="B204" s="35"/>
      <c r="C204" s="35" t="s">
        <v>665</v>
      </c>
      <c r="D204" s="41">
        <v>-9900</v>
      </c>
      <c r="E204" s="30">
        <v>-307.61</v>
      </c>
      <c r="F204" s="31">
        <v>-5.1099999999999995E-4</v>
      </c>
      <c r="G204" s="16"/>
    </row>
    <row r="205" spans="1:7" x14ac:dyDescent="0.25">
      <c r="A205" s="13" t="s">
        <v>1026</v>
      </c>
      <c r="B205" s="35"/>
      <c r="C205" s="35" t="s">
        <v>711</v>
      </c>
      <c r="D205" s="41">
        <v>-39600</v>
      </c>
      <c r="E205" s="30">
        <v>-308.92</v>
      </c>
      <c r="F205" s="31">
        <v>-5.13E-4</v>
      </c>
      <c r="G205" s="16"/>
    </row>
    <row r="206" spans="1:7" x14ac:dyDescent="0.25">
      <c r="A206" s="13" t="s">
        <v>1027</v>
      </c>
      <c r="B206" s="35"/>
      <c r="C206" s="35" t="s">
        <v>887</v>
      </c>
      <c r="D206" s="41">
        <v>-159600</v>
      </c>
      <c r="E206" s="30">
        <v>-331.89</v>
      </c>
      <c r="F206" s="31">
        <v>-5.5099999999999995E-4</v>
      </c>
      <c r="G206" s="16"/>
    </row>
    <row r="207" spans="1:7" x14ac:dyDescent="0.25">
      <c r="A207" s="13" t="s">
        <v>1028</v>
      </c>
      <c r="B207" s="35"/>
      <c r="C207" s="35" t="s">
        <v>701</v>
      </c>
      <c r="D207" s="41">
        <v>-33000</v>
      </c>
      <c r="E207" s="30">
        <v>-349.64</v>
      </c>
      <c r="F207" s="31">
        <v>-5.8100000000000003E-4</v>
      </c>
      <c r="G207" s="16"/>
    </row>
    <row r="208" spans="1:7" x14ac:dyDescent="0.25">
      <c r="A208" s="13" t="s">
        <v>1029</v>
      </c>
      <c r="B208" s="35"/>
      <c r="C208" s="35" t="s">
        <v>658</v>
      </c>
      <c r="D208" s="41">
        <v>-220100</v>
      </c>
      <c r="E208" s="30">
        <v>-369.77</v>
      </c>
      <c r="F208" s="31">
        <v>-6.1399999999999996E-4</v>
      </c>
      <c r="G208" s="16"/>
    </row>
    <row r="209" spans="1:7" x14ac:dyDescent="0.25">
      <c r="A209" s="13" t="s">
        <v>1030</v>
      </c>
      <c r="B209" s="35"/>
      <c r="C209" s="35" t="s">
        <v>711</v>
      </c>
      <c r="D209" s="41">
        <v>-13000</v>
      </c>
      <c r="E209" s="30">
        <v>-372.22</v>
      </c>
      <c r="F209" s="31">
        <v>-6.1799999999999995E-4</v>
      </c>
      <c r="G209" s="16"/>
    </row>
    <row r="210" spans="1:7" x14ac:dyDescent="0.25">
      <c r="A210" s="13" t="s">
        <v>1031</v>
      </c>
      <c r="B210" s="35"/>
      <c r="C210" s="35" t="s">
        <v>701</v>
      </c>
      <c r="D210" s="41">
        <v>-186000</v>
      </c>
      <c r="E210" s="30">
        <v>-387.16</v>
      </c>
      <c r="F210" s="31">
        <v>-6.4300000000000002E-4</v>
      </c>
      <c r="G210" s="16"/>
    </row>
    <row r="211" spans="1:7" x14ac:dyDescent="0.25">
      <c r="A211" s="13" t="s">
        <v>1032</v>
      </c>
      <c r="B211" s="35"/>
      <c r="C211" s="35" t="s">
        <v>714</v>
      </c>
      <c r="D211" s="41">
        <v>-2300</v>
      </c>
      <c r="E211" s="30">
        <v>-391.55</v>
      </c>
      <c r="F211" s="31">
        <v>-6.4999999999999997E-4</v>
      </c>
      <c r="G211" s="16"/>
    </row>
    <row r="212" spans="1:7" x14ac:dyDescent="0.25">
      <c r="A212" s="13" t="s">
        <v>1033</v>
      </c>
      <c r="B212" s="35"/>
      <c r="C212" s="35" t="s">
        <v>665</v>
      </c>
      <c r="D212" s="41">
        <v>-51975</v>
      </c>
      <c r="E212" s="30">
        <v>-421.67</v>
      </c>
      <c r="F212" s="31">
        <v>-6.9999999999999999E-4</v>
      </c>
      <c r="G212" s="16"/>
    </row>
    <row r="213" spans="1:7" x14ac:dyDescent="0.25">
      <c r="A213" s="13" t="s">
        <v>1034</v>
      </c>
      <c r="B213" s="35"/>
      <c r="C213" s="35" t="s">
        <v>711</v>
      </c>
      <c r="D213" s="41">
        <v>-124200</v>
      </c>
      <c r="E213" s="30">
        <v>-436.87</v>
      </c>
      <c r="F213" s="31">
        <v>-7.2599999999999997E-4</v>
      </c>
      <c r="G213" s="16"/>
    </row>
    <row r="214" spans="1:7" x14ac:dyDescent="0.25">
      <c r="A214" s="13" t="s">
        <v>1035</v>
      </c>
      <c r="B214" s="35"/>
      <c r="C214" s="35" t="s">
        <v>665</v>
      </c>
      <c r="D214" s="41">
        <v>-75000</v>
      </c>
      <c r="E214" s="30">
        <v>-440.63</v>
      </c>
      <c r="F214" s="31">
        <v>-7.3200000000000001E-4</v>
      </c>
      <c r="G214" s="16"/>
    </row>
    <row r="215" spans="1:7" x14ac:dyDescent="0.25">
      <c r="A215" s="13" t="s">
        <v>1036</v>
      </c>
      <c r="B215" s="35"/>
      <c r="C215" s="35" t="s">
        <v>793</v>
      </c>
      <c r="D215" s="41">
        <v>-49000</v>
      </c>
      <c r="E215" s="30">
        <v>-445.7</v>
      </c>
      <c r="F215" s="31">
        <v>-7.3999999999999999E-4</v>
      </c>
      <c r="G215" s="16"/>
    </row>
    <row r="216" spans="1:7" x14ac:dyDescent="0.25">
      <c r="A216" s="13" t="s">
        <v>1037</v>
      </c>
      <c r="B216" s="35"/>
      <c r="C216" s="35" t="s">
        <v>711</v>
      </c>
      <c r="D216" s="41">
        <v>-94600</v>
      </c>
      <c r="E216" s="30">
        <v>-477.64</v>
      </c>
      <c r="F216" s="31">
        <v>-7.9299999999999998E-4</v>
      </c>
      <c r="G216" s="16"/>
    </row>
    <row r="217" spans="1:7" x14ac:dyDescent="0.25">
      <c r="A217" s="13" t="s">
        <v>1038</v>
      </c>
      <c r="B217" s="35"/>
      <c r="C217" s="35" t="s">
        <v>857</v>
      </c>
      <c r="D217" s="41">
        <v>-88400</v>
      </c>
      <c r="E217" s="30">
        <v>-479.39</v>
      </c>
      <c r="F217" s="31">
        <v>-7.9600000000000005E-4</v>
      </c>
      <c r="G217" s="16"/>
    </row>
    <row r="218" spans="1:7" x14ac:dyDescent="0.25">
      <c r="A218" s="13" t="s">
        <v>1039</v>
      </c>
      <c r="B218" s="35"/>
      <c r="C218" s="35" t="s">
        <v>684</v>
      </c>
      <c r="D218" s="41">
        <v>-75600</v>
      </c>
      <c r="E218" s="30">
        <v>-501</v>
      </c>
      <c r="F218" s="31">
        <v>-8.3199999999999995E-4</v>
      </c>
      <c r="G218" s="16"/>
    </row>
    <row r="219" spans="1:7" x14ac:dyDescent="0.25">
      <c r="A219" s="13" t="s">
        <v>1040</v>
      </c>
      <c r="B219" s="35"/>
      <c r="C219" s="35" t="s">
        <v>711</v>
      </c>
      <c r="D219" s="41">
        <v>-10000</v>
      </c>
      <c r="E219" s="30">
        <v>-505.05</v>
      </c>
      <c r="F219" s="31">
        <v>-8.3900000000000001E-4</v>
      </c>
      <c r="G219" s="16"/>
    </row>
    <row r="220" spans="1:7" x14ac:dyDescent="0.25">
      <c r="A220" s="13" t="s">
        <v>1041</v>
      </c>
      <c r="B220" s="35"/>
      <c r="C220" s="35" t="s">
        <v>711</v>
      </c>
      <c r="D220" s="41">
        <v>-2625</v>
      </c>
      <c r="E220" s="30">
        <v>-528.23</v>
      </c>
      <c r="F220" s="31">
        <v>-8.7699999999999996E-4</v>
      </c>
      <c r="G220" s="16"/>
    </row>
    <row r="221" spans="1:7" x14ac:dyDescent="0.25">
      <c r="A221" s="13" t="s">
        <v>1042</v>
      </c>
      <c r="B221" s="35"/>
      <c r="C221" s="35" t="s">
        <v>665</v>
      </c>
      <c r="D221" s="41">
        <v>-35350</v>
      </c>
      <c r="E221" s="30">
        <v>-539.41999999999996</v>
      </c>
      <c r="F221" s="31">
        <v>-8.9599999999999999E-4</v>
      </c>
      <c r="G221" s="16"/>
    </row>
    <row r="222" spans="1:7" x14ac:dyDescent="0.25">
      <c r="A222" s="13" t="s">
        <v>1043</v>
      </c>
      <c r="B222" s="35"/>
      <c r="C222" s="35" t="s">
        <v>874</v>
      </c>
      <c r="D222" s="41">
        <v>-53650</v>
      </c>
      <c r="E222" s="30">
        <v>-541.05999999999995</v>
      </c>
      <c r="F222" s="31">
        <v>-8.9899999999999995E-4</v>
      </c>
      <c r="G222" s="16"/>
    </row>
    <row r="223" spans="1:7" x14ac:dyDescent="0.25">
      <c r="A223" s="13" t="s">
        <v>1044</v>
      </c>
      <c r="B223" s="35"/>
      <c r="C223" s="35" t="s">
        <v>874</v>
      </c>
      <c r="D223" s="41">
        <v>-9000</v>
      </c>
      <c r="E223" s="30">
        <v>-549.28</v>
      </c>
      <c r="F223" s="31">
        <v>-9.1200000000000005E-4</v>
      </c>
      <c r="G223" s="16"/>
    </row>
    <row r="224" spans="1:7" x14ac:dyDescent="0.25">
      <c r="A224" s="13" t="s">
        <v>1045</v>
      </c>
      <c r="B224" s="35"/>
      <c r="C224" s="35" t="s">
        <v>641</v>
      </c>
      <c r="D224" s="41">
        <v>-8250</v>
      </c>
      <c r="E224" s="30">
        <v>-552.29</v>
      </c>
      <c r="F224" s="31">
        <v>-9.1699999999999995E-4</v>
      </c>
      <c r="G224" s="16"/>
    </row>
    <row r="225" spans="1:7" x14ac:dyDescent="0.25">
      <c r="A225" s="13" t="s">
        <v>1046</v>
      </c>
      <c r="B225" s="35"/>
      <c r="C225" s="35" t="s">
        <v>701</v>
      </c>
      <c r="D225" s="41">
        <v>-136000</v>
      </c>
      <c r="E225" s="30">
        <v>-555.97</v>
      </c>
      <c r="F225" s="31">
        <v>-9.2299999999999999E-4</v>
      </c>
      <c r="G225" s="16"/>
    </row>
    <row r="226" spans="1:7" x14ac:dyDescent="0.25">
      <c r="A226" s="13" t="s">
        <v>1047</v>
      </c>
      <c r="B226" s="35"/>
      <c r="C226" s="35" t="s">
        <v>644</v>
      </c>
      <c r="D226" s="41">
        <v>-344400</v>
      </c>
      <c r="E226" s="30">
        <v>-566.71</v>
      </c>
      <c r="F226" s="31">
        <v>-9.41E-4</v>
      </c>
      <c r="G226" s="16"/>
    </row>
    <row r="227" spans="1:7" x14ac:dyDescent="0.25">
      <c r="A227" s="13" t="s">
        <v>1048</v>
      </c>
      <c r="B227" s="35"/>
      <c r="C227" s="35" t="s">
        <v>902</v>
      </c>
      <c r="D227" s="41">
        <v>-75000</v>
      </c>
      <c r="E227" s="30">
        <v>-591.34</v>
      </c>
      <c r="F227" s="31">
        <v>-9.8200000000000002E-4</v>
      </c>
      <c r="G227" s="16"/>
    </row>
    <row r="228" spans="1:7" x14ac:dyDescent="0.25">
      <c r="A228" s="13" t="s">
        <v>1049</v>
      </c>
      <c r="B228" s="35"/>
      <c r="C228" s="35" t="s">
        <v>673</v>
      </c>
      <c r="D228" s="41">
        <v>-191700</v>
      </c>
      <c r="E228" s="30">
        <v>-596.09</v>
      </c>
      <c r="F228" s="31">
        <v>-9.8999999999999999E-4</v>
      </c>
      <c r="G228" s="16"/>
    </row>
    <row r="229" spans="1:7" x14ac:dyDescent="0.25">
      <c r="A229" s="13" t="s">
        <v>1050</v>
      </c>
      <c r="B229" s="35"/>
      <c r="C229" s="35" t="s">
        <v>711</v>
      </c>
      <c r="D229" s="41">
        <v>-195300</v>
      </c>
      <c r="E229" s="30">
        <v>-607.67999999999995</v>
      </c>
      <c r="F229" s="31">
        <v>-1.0089999999999999E-3</v>
      </c>
      <c r="G229" s="16"/>
    </row>
    <row r="230" spans="1:7" x14ac:dyDescent="0.25">
      <c r="A230" s="13" t="s">
        <v>1051</v>
      </c>
      <c r="B230" s="35"/>
      <c r="C230" s="35" t="s">
        <v>706</v>
      </c>
      <c r="D230" s="41">
        <v>-31750</v>
      </c>
      <c r="E230" s="30">
        <v>-641.49</v>
      </c>
      <c r="F230" s="31">
        <v>-1.0660000000000001E-3</v>
      </c>
      <c r="G230" s="16"/>
    </row>
    <row r="231" spans="1:7" x14ac:dyDescent="0.25">
      <c r="A231" s="13" t="s">
        <v>1052</v>
      </c>
      <c r="B231" s="35"/>
      <c r="C231" s="35" t="s">
        <v>874</v>
      </c>
      <c r="D231" s="41">
        <v>-252200</v>
      </c>
      <c r="E231" s="30">
        <v>-663.79</v>
      </c>
      <c r="F231" s="31">
        <v>-1.103E-3</v>
      </c>
      <c r="G231" s="16"/>
    </row>
    <row r="232" spans="1:7" x14ac:dyDescent="0.25">
      <c r="A232" s="13" t="s">
        <v>1053</v>
      </c>
      <c r="B232" s="35"/>
      <c r="C232" s="35" t="s">
        <v>676</v>
      </c>
      <c r="D232" s="41">
        <v>-57000</v>
      </c>
      <c r="E232" s="30">
        <v>-723.36</v>
      </c>
      <c r="F232" s="31">
        <v>-1.2019999999999999E-3</v>
      </c>
      <c r="G232" s="16"/>
    </row>
    <row r="233" spans="1:7" x14ac:dyDescent="0.25">
      <c r="A233" s="13" t="s">
        <v>1054</v>
      </c>
      <c r="B233" s="35"/>
      <c r="C233" s="35" t="s">
        <v>816</v>
      </c>
      <c r="D233" s="41">
        <v>-80400</v>
      </c>
      <c r="E233" s="30">
        <v>-723.76</v>
      </c>
      <c r="F233" s="31">
        <v>-1.2019999999999999E-3</v>
      </c>
      <c r="G233" s="16"/>
    </row>
    <row r="234" spans="1:7" x14ac:dyDescent="0.25">
      <c r="A234" s="13" t="s">
        <v>1055</v>
      </c>
      <c r="B234" s="35"/>
      <c r="C234" s="35" t="s">
        <v>887</v>
      </c>
      <c r="D234" s="41">
        <v>-57000</v>
      </c>
      <c r="E234" s="30">
        <v>-747.7</v>
      </c>
      <c r="F234" s="31">
        <v>-1.242E-3</v>
      </c>
      <c r="G234" s="16"/>
    </row>
    <row r="235" spans="1:7" x14ac:dyDescent="0.25">
      <c r="A235" s="13" t="s">
        <v>1056</v>
      </c>
      <c r="B235" s="35"/>
      <c r="C235" s="35" t="s">
        <v>714</v>
      </c>
      <c r="D235" s="41">
        <v>-30800</v>
      </c>
      <c r="E235" s="30">
        <v>-761.3</v>
      </c>
      <c r="F235" s="31">
        <v>-1.2650000000000001E-3</v>
      </c>
      <c r="G235" s="16"/>
    </row>
    <row r="236" spans="1:7" x14ac:dyDescent="0.25">
      <c r="A236" s="13" t="s">
        <v>1057</v>
      </c>
      <c r="B236" s="35"/>
      <c r="C236" s="35" t="s">
        <v>701</v>
      </c>
      <c r="D236" s="41">
        <v>-582800</v>
      </c>
      <c r="E236" s="30">
        <v>-776.29</v>
      </c>
      <c r="F236" s="31">
        <v>-1.2899999999999999E-3</v>
      </c>
      <c r="G236" s="16"/>
    </row>
    <row r="237" spans="1:7" x14ac:dyDescent="0.25">
      <c r="A237" s="13" t="s">
        <v>1058</v>
      </c>
      <c r="B237" s="35"/>
      <c r="C237" s="35" t="s">
        <v>724</v>
      </c>
      <c r="D237" s="41">
        <v>-4650</v>
      </c>
      <c r="E237" s="30">
        <v>-832.34</v>
      </c>
      <c r="F237" s="31">
        <v>-1.3829999999999999E-3</v>
      </c>
      <c r="G237" s="16"/>
    </row>
    <row r="238" spans="1:7" x14ac:dyDescent="0.25">
      <c r="A238" s="13" t="s">
        <v>1059</v>
      </c>
      <c r="B238" s="35"/>
      <c r="C238" s="35" t="s">
        <v>676</v>
      </c>
      <c r="D238" s="41">
        <v>-44000</v>
      </c>
      <c r="E238" s="30">
        <v>-875.51</v>
      </c>
      <c r="F238" s="31">
        <v>-1.4549999999999999E-3</v>
      </c>
      <c r="G238" s="16"/>
    </row>
    <row r="239" spans="1:7" x14ac:dyDescent="0.25">
      <c r="A239" s="13" t="s">
        <v>1060</v>
      </c>
      <c r="B239" s="35"/>
      <c r="C239" s="35" t="s">
        <v>684</v>
      </c>
      <c r="D239" s="41">
        <v>-639000</v>
      </c>
      <c r="E239" s="30">
        <v>-912.49</v>
      </c>
      <c r="F239" s="31">
        <v>-1.516E-3</v>
      </c>
      <c r="G239" s="16"/>
    </row>
    <row r="240" spans="1:7" x14ac:dyDescent="0.25">
      <c r="A240" s="13" t="s">
        <v>1061</v>
      </c>
      <c r="B240" s="35"/>
      <c r="C240" s="35" t="s">
        <v>874</v>
      </c>
      <c r="D240" s="41">
        <v>-12975</v>
      </c>
      <c r="E240" s="30">
        <v>-927.89</v>
      </c>
      <c r="F240" s="31">
        <v>-1.542E-3</v>
      </c>
      <c r="G240" s="16"/>
    </row>
    <row r="241" spans="1:7" x14ac:dyDescent="0.25">
      <c r="A241" s="13" t="s">
        <v>1062</v>
      </c>
      <c r="B241" s="35"/>
      <c r="C241" s="35" t="s">
        <v>714</v>
      </c>
      <c r="D241" s="41">
        <v>-1230</v>
      </c>
      <c r="E241" s="30">
        <v>-951.92</v>
      </c>
      <c r="F241" s="31">
        <v>-1.5820000000000001E-3</v>
      </c>
      <c r="G241" s="16"/>
    </row>
    <row r="242" spans="1:7" x14ac:dyDescent="0.25">
      <c r="A242" s="13" t="s">
        <v>1063</v>
      </c>
      <c r="B242" s="35"/>
      <c r="C242" s="35" t="s">
        <v>823</v>
      </c>
      <c r="D242" s="41">
        <v>-95400</v>
      </c>
      <c r="E242" s="30">
        <v>-957.2</v>
      </c>
      <c r="F242" s="31">
        <v>-1.5900000000000001E-3</v>
      </c>
      <c r="G242" s="16"/>
    </row>
    <row r="243" spans="1:7" x14ac:dyDescent="0.25">
      <c r="A243" s="13" t="s">
        <v>1064</v>
      </c>
      <c r="B243" s="35"/>
      <c r="C243" s="35" t="s">
        <v>641</v>
      </c>
      <c r="D243" s="41">
        <v>-20000</v>
      </c>
      <c r="E243" s="30">
        <v>-968.86</v>
      </c>
      <c r="F243" s="31">
        <v>-1.6100000000000001E-3</v>
      </c>
      <c r="G243" s="16"/>
    </row>
    <row r="244" spans="1:7" x14ac:dyDescent="0.25">
      <c r="A244" s="13" t="s">
        <v>1065</v>
      </c>
      <c r="B244" s="35"/>
      <c r="C244" s="35" t="s">
        <v>724</v>
      </c>
      <c r="D244" s="41">
        <v>-156750</v>
      </c>
      <c r="E244" s="30">
        <v>-973.65</v>
      </c>
      <c r="F244" s="31">
        <v>-1.6180000000000001E-3</v>
      </c>
      <c r="G244" s="16"/>
    </row>
    <row r="245" spans="1:7" x14ac:dyDescent="0.25">
      <c r="A245" s="13" t="s">
        <v>1066</v>
      </c>
      <c r="B245" s="35"/>
      <c r="C245" s="35" t="s">
        <v>816</v>
      </c>
      <c r="D245" s="41">
        <v>-44825</v>
      </c>
      <c r="E245" s="30">
        <v>-979.85</v>
      </c>
      <c r="F245" s="31">
        <v>-1.6280000000000001E-3</v>
      </c>
      <c r="G245" s="16"/>
    </row>
    <row r="246" spans="1:7" x14ac:dyDescent="0.25">
      <c r="A246" s="13" t="s">
        <v>1067</v>
      </c>
      <c r="B246" s="35"/>
      <c r="C246" s="35" t="s">
        <v>816</v>
      </c>
      <c r="D246" s="41">
        <v>-46500</v>
      </c>
      <c r="E246" s="30">
        <v>-1056.22</v>
      </c>
      <c r="F246" s="31">
        <v>-1.755E-3</v>
      </c>
      <c r="G246" s="16"/>
    </row>
    <row r="247" spans="1:7" x14ac:dyDescent="0.25">
      <c r="A247" s="13" t="s">
        <v>1068</v>
      </c>
      <c r="B247" s="35"/>
      <c r="C247" s="35" t="s">
        <v>676</v>
      </c>
      <c r="D247" s="41">
        <v>-21250</v>
      </c>
      <c r="E247" s="30">
        <v>-1060.8599999999999</v>
      </c>
      <c r="F247" s="31">
        <v>-1.763E-3</v>
      </c>
      <c r="G247" s="16"/>
    </row>
    <row r="248" spans="1:7" x14ac:dyDescent="0.25">
      <c r="A248" s="13" t="s">
        <v>1069</v>
      </c>
      <c r="B248" s="35"/>
      <c r="C248" s="35" t="s">
        <v>857</v>
      </c>
      <c r="D248" s="41">
        <v>-25000</v>
      </c>
      <c r="E248" s="30">
        <v>-1067.48</v>
      </c>
      <c r="F248" s="31">
        <v>-1.774E-3</v>
      </c>
      <c r="G248" s="16"/>
    </row>
    <row r="249" spans="1:7" x14ac:dyDescent="0.25">
      <c r="A249" s="13" t="s">
        <v>1070</v>
      </c>
      <c r="B249" s="35"/>
      <c r="C249" s="35" t="s">
        <v>765</v>
      </c>
      <c r="D249" s="41">
        <v>-60375</v>
      </c>
      <c r="E249" s="30">
        <v>-1070</v>
      </c>
      <c r="F249" s="31">
        <v>-1.7780000000000001E-3</v>
      </c>
      <c r="G249" s="16"/>
    </row>
    <row r="250" spans="1:7" x14ac:dyDescent="0.25">
      <c r="A250" s="13" t="s">
        <v>1071</v>
      </c>
      <c r="B250" s="35"/>
      <c r="C250" s="35" t="s">
        <v>711</v>
      </c>
      <c r="D250" s="41">
        <v>-23375</v>
      </c>
      <c r="E250" s="30">
        <v>-1090.79</v>
      </c>
      <c r="F250" s="31">
        <v>-1.812E-3</v>
      </c>
      <c r="G250" s="16"/>
    </row>
    <row r="251" spans="1:7" x14ac:dyDescent="0.25">
      <c r="A251" s="13" t="s">
        <v>1072</v>
      </c>
      <c r="B251" s="35"/>
      <c r="C251" s="35" t="s">
        <v>758</v>
      </c>
      <c r="D251" s="41">
        <v>-37000</v>
      </c>
      <c r="E251" s="30">
        <v>-1112.44</v>
      </c>
      <c r="F251" s="31">
        <v>-1.848E-3</v>
      </c>
      <c r="G251" s="16"/>
    </row>
    <row r="252" spans="1:7" x14ac:dyDescent="0.25">
      <c r="A252" s="13" t="s">
        <v>1073</v>
      </c>
      <c r="B252" s="35"/>
      <c r="C252" s="35" t="s">
        <v>711</v>
      </c>
      <c r="D252" s="41">
        <v>-208575</v>
      </c>
      <c r="E252" s="30">
        <v>-1120.3599999999999</v>
      </c>
      <c r="F252" s="31">
        <v>-1.861E-3</v>
      </c>
      <c r="G252" s="16"/>
    </row>
    <row r="253" spans="1:7" x14ac:dyDescent="0.25">
      <c r="A253" s="13" t="s">
        <v>1074</v>
      </c>
      <c r="B253" s="35"/>
      <c r="C253" s="35" t="s">
        <v>823</v>
      </c>
      <c r="D253" s="41">
        <v>-762500</v>
      </c>
      <c r="E253" s="30">
        <v>-1139.94</v>
      </c>
      <c r="F253" s="31">
        <v>-1.8940000000000001E-3</v>
      </c>
      <c r="G253" s="16"/>
    </row>
    <row r="254" spans="1:7" x14ac:dyDescent="0.25">
      <c r="A254" s="13" t="s">
        <v>1075</v>
      </c>
      <c r="B254" s="35"/>
      <c r="C254" s="35" t="s">
        <v>717</v>
      </c>
      <c r="D254" s="41">
        <v>-52250</v>
      </c>
      <c r="E254" s="30">
        <v>-1147.33</v>
      </c>
      <c r="F254" s="31">
        <v>-1.9059999999999999E-3</v>
      </c>
      <c r="G254" s="16"/>
    </row>
    <row r="255" spans="1:7" x14ac:dyDescent="0.25">
      <c r="A255" s="13" t="s">
        <v>1076</v>
      </c>
      <c r="B255" s="35"/>
      <c r="C255" s="35" t="s">
        <v>842</v>
      </c>
      <c r="D255" s="41">
        <v>-777700</v>
      </c>
      <c r="E255" s="30">
        <v>-1159.55</v>
      </c>
      <c r="F255" s="31">
        <v>-1.9269999999999999E-3</v>
      </c>
      <c r="G255" s="16"/>
    </row>
    <row r="256" spans="1:7" x14ac:dyDescent="0.25">
      <c r="A256" s="13" t="s">
        <v>1077</v>
      </c>
      <c r="B256" s="35"/>
      <c r="C256" s="35" t="s">
        <v>701</v>
      </c>
      <c r="D256" s="41">
        <v>-81375</v>
      </c>
      <c r="E256" s="30">
        <v>-1198.74</v>
      </c>
      <c r="F256" s="31">
        <v>-1.9919999999999998E-3</v>
      </c>
      <c r="G256" s="16"/>
    </row>
    <row r="257" spans="1:7" x14ac:dyDescent="0.25">
      <c r="A257" s="13" t="s">
        <v>1078</v>
      </c>
      <c r="B257" s="35"/>
      <c r="C257" s="35" t="s">
        <v>714</v>
      </c>
      <c r="D257" s="41">
        <v>-179000</v>
      </c>
      <c r="E257" s="30">
        <v>-1218.45</v>
      </c>
      <c r="F257" s="31">
        <v>-2.0240000000000002E-3</v>
      </c>
      <c r="G257" s="16"/>
    </row>
    <row r="258" spans="1:7" x14ac:dyDescent="0.25">
      <c r="A258" s="13" t="s">
        <v>1079</v>
      </c>
      <c r="B258" s="35"/>
      <c r="C258" s="35" t="s">
        <v>658</v>
      </c>
      <c r="D258" s="41">
        <v>-1270000</v>
      </c>
      <c r="E258" s="30">
        <v>-1242.7</v>
      </c>
      <c r="F258" s="31">
        <v>-2.065E-3</v>
      </c>
      <c r="G258" s="16"/>
    </row>
    <row r="259" spans="1:7" x14ac:dyDescent="0.25">
      <c r="A259" s="13" t="s">
        <v>1080</v>
      </c>
      <c r="B259" s="35"/>
      <c r="C259" s="35" t="s">
        <v>706</v>
      </c>
      <c r="D259" s="41">
        <v>-600300</v>
      </c>
      <c r="E259" s="30">
        <v>-1243.22</v>
      </c>
      <c r="F259" s="31">
        <v>-2.0660000000000001E-3</v>
      </c>
      <c r="G259" s="16"/>
    </row>
    <row r="260" spans="1:7" x14ac:dyDescent="0.25">
      <c r="A260" s="13" t="s">
        <v>1081</v>
      </c>
      <c r="B260" s="35"/>
      <c r="C260" s="35" t="s">
        <v>684</v>
      </c>
      <c r="D260" s="41">
        <v>-265050</v>
      </c>
      <c r="E260" s="30">
        <v>-1288.54</v>
      </c>
      <c r="F260" s="31">
        <v>-2.1410000000000001E-3</v>
      </c>
      <c r="G260" s="16"/>
    </row>
    <row r="261" spans="1:7" x14ac:dyDescent="0.25">
      <c r="A261" s="13" t="s">
        <v>1082</v>
      </c>
      <c r="B261" s="35"/>
      <c r="C261" s="35" t="s">
        <v>638</v>
      </c>
      <c r="D261" s="41">
        <v>-60000</v>
      </c>
      <c r="E261" s="30">
        <v>-1310.6400000000001</v>
      </c>
      <c r="F261" s="31">
        <v>-2.1779999999999998E-3</v>
      </c>
      <c r="G261" s="16"/>
    </row>
    <row r="262" spans="1:7" x14ac:dyDescent="0.25">
      <c r="A262" s="13" t="s">
        <v>1083</v>
      </c>
      <c r="B262" s="35"/>
      <c r="C262" s="35" t="s">
        <v>724</v>
      </c>
      <c r="D262" s="41">
        <v>-92225</v>
      </c>
      <c r="E262" s="30">
        <v>-1370.23</v>
      </c>
      <c r="F262" s="31">
        <v>-2.2769999999999999E-3</v>
      </c>
      <c r="G262" s="16"/>
    </row>
    <row r="263" spans="1:7" x14ac:dyDescent="0.25">
      <c r="A263" s="13" t="s">
        <v>1084</v>
      </c>
      <c r="B263" s="35"/>
      <c r="C263" s="35" t="s">
        <v>679</v>
      </c>
      <c r="D263" s="41">
        <v>-504000</v>
      </c>
      <c r="E263" s="30">
        <v>-1374.91</v>
      </c>
      <c r="F263" s="31">
        <v>-2.284E-3</v>
      </c>
      <c r="G263" s="16"/>
    </row>
    <row r="264" spans="1:7" x14ac:dyDescent="0.25">
      <c r="A264" s="13" t="s">
        <v>1085</v>
      </c>
      <c r="B264" s="35"/>
      <c r="C264" s="35" t="s">
        <v>823</v>
      </c>
      <c r="D264" s="41">
        <v>-302500</v>
      </c>
      <c r="E264" s="30">
        <v>-1434.61</v>
      </c>
      <c r="F264" s="31">
        <v>-2.3839999999999998E-3</v>
      </c>
      <c r="G264" s="16"/>
    </row>
    <row r="265" spans="1:7" x14ac:dyDescent="0.25">
      <c r="A265" s="13" t="s">
        <v>1086</v>
      </c>
      <c r="B265" s="35"/>
      <c r="C265" s="35" t="s">
        <v>711</v>
      </c>
      <c r="D265" s="41">
        <v>-41600</v>
      </c>
      <c r="E265" s="30">
        <v>-1505.84</v>
      </c>
      <c r="F265" s="31">
        <v>-2.5019999999999999E-3</v>
      </c>
      <c r="G265" s="16"/>
    </row>
    <row r="266" spans="1:7" x14ac:dyDescent="0.25">
      <c r="A266" s="13" t="s">
        <v>1087</v>
      </c>
      <c r="B266" s="35"/>
      <c r="C266" s="35" t="s">
        <v>706</v>
      </c>
      <c r="D266" s="41">
        <v>-5300</v>
      </c>
      <c r="E266" s="30">
        <v>-1525.11</v>
      </c>
      <c r="F266" s="31">
        <v>-2.5339999999999998E-3</v>
      </c>
      <c r="G266" s="16"/>
    </row>
    <row r="267" spans="1:7" x14ac:dyDescent="0.25">
      <c r="A267" s="13" t="s">
        <v>1088</v>
      </c>
      <c r="B267" s="35"/>
      <c r="C267" s="35" t="s">
        <v>816</v>
      </c>
      <c r="D267" s="41">
        <v>-198000</v>
      </c>
      <c r="E267" s="30">
        <v>-1526.38</v>
      </c>
      <c r="F267" s="31">
        <v>-2.5360000000000001E-3</v>
      </c>
      <c r="G267" s="16"/>
    </row>
    <row r="268" spans="1:7" x14ac:dyDescent="0.25">
      <c r="A268" s="13" t="s">
        <v>1089</v>
      </c>
      <c r="B268" s="35"/>
      <c r="C268" s="35" t="s">
        <v>641</v>
      </c>
      <c r="D268" s="41">
        <v>-35500</v>
      </c>
      <c r="E268" s="30">
        <v>-1571.87</v>
      </c>
      <c r="F268" s="31">
        <v>-2.6120000000000002E-3</v>
      </c>
      <c r="G268" s="16"/>
    </row>
    <row r="269" spans="1:7" x14ac:dyDescent="0.25">
      <c r="A269" s="13" t="s">
        <v>1090</v>
      </c>
      <c r="B269" s="35"/>
      <c r="C269" s="35" t="s">
        <v>638</v>
      </c>
      <c r="D269" s="41">
        <v>-185250</v>
      </c>
      <c r="E269" s="30">
        <v>-1573.88</v>
      </c>
      <c r="F269" s="31">
        <v>-2.6150000000000001E-3</v>
      </c>
      <c r="G269" s="16"/>
    </row>
    <row r="270" spans="1:7" x14ac:dyDescent="0.25">
      <c r="A270" s="13" t="s">
        <v>1091</v>
      </c>
      <c r="B270" s="35"/>
      <c r="C270" s="35" t="s">
        <v>714</v>
      </c>
      <c r="D270" s="41">
        <v>-777500</v>
      </c>
      <c r="E270" s="30">
        <v>-1656.85</v>
      </c>
      <c r="F270" s="31">
        <v>-2.7529999999999998E-3</v>
      </c>
      <c r="G270" s="16"/>
    </row>
    <row r="271" spans="1:7" x14ac:dyDescent="0.25">
      <c r="A271" s="13" t="s">
        <v>1092</v>
      </c>
      <c r="B271" s="35"/>
      <c r="C271" s="35" t="s">
        <v>641</v>
      </c>
      <c r="D271" s="41">
        <v>-36400</v>
      </c>
      <c r="E271" s="30">
        <v>-1719.79</v>
      </c>
      <c r="F271" s="31">
        <v>-2.8579999999999999E-3</v>
      </c>
      <c r="G271" s="16"/>
    </row>
    <row r="272" spans="1:7" x14ac:dyDescent="0.25">
      <c r="A272" s="13" t="s">
        <v>1093</v>
      </c>
      <c r="B272" s="35"/>
      <c r="C272" s="35" t="s">
        <v>701</v>
      </c>
      <c r="D272" s="41">
        <v>-276900</v>
      </c>
      <c r="E272" s="30">
        <v>-1742.81</v>
      </c>
      <c r="F272" s="31">
        <v>-2.8960000000000001E-3</v>
      </c>
      <c r="G272" s="16"/>
    </row>
    <row r="273" spans="1:7" x14ac:dyDescent="0.25">
      <c r="A273" s="13" t="s">
        <v>1094</v>
      </c>
      <c r="B273" s="35"/>
      <c r="C273" s="35" t="s">
        <v>658</v>
      </c>
      <c r="D273" s="41">
        <v>-1012100</v>
      </c>
      <c r="E273" s="30">
        <v>-1829.37</v>
      </c>
      <c r="F273" s="31">
        <v>-3.0400000000000002E-3</v>
      </c>
      <c r="G273" s="16"/>
    </row>
    <row r="274" spans="1:7" x14ac:dyDescent="0.25">
      <c r="A274" s="13" t="s">
        <v>1095</v>
      </c>
      <c r="B274" s="35"/>
      <c r="C274" s="35" t="s">
        <v>668</v>
      </c>
      <c r="D274" s="41">
        <v>-278750</v>
      </c>
      <c r="E274" s="30">
        <v>-1980.52</v>
      </c>
      <c r="F274" s="31">
        <v>-3.2910000000000001E-3</v>
      </c>
      <c r="G274" s="16"/>
    </row>
    <row r="275" spans="1:7" x14ac:dyDescent="0.25">
      <c r="A275" s="13" t="s">
        <v>1096</v>
      </c>
      <c r="B275" s="35"/>
      <c r="C275" s="35" t="s">
        <v>658</v>
      </c>
      <c r="D275" s="41">
        <v>-397500</v>
      </c>
      <c r="E275" s="30">
        <v>-2006.58</v>
      </c>
      <c r="F275" s="31">
        <v>-3.3340000000000002E-3</v>
      </c>
      <c r="G275" s="16"/>
    </row>
    <row r="276" spans="1:7" x14ac:dyDescent="0.25">
      <c r="A276" s="13" t="s">
        <v>1097</v>
      </c>
      <c r="B276" s="35"/>
      <c r="C276" s="35" t="s">
        <v>701</v>
      </c>
      <c r="D276" s="41">
        <v>-933100</v>
      </c>
      <c r="E276" s="30">
        <v>-2030.89</v>
      </c>
      <c r="F276" s="31">
        <v>-3.375E-3</v>
      </c>
      <c r="G276" s="16"/>
    </row>
    <row r="277" spans="1:7" x14ac:dyDescent="0.25">
      <c r="A277" s="13" t="s">
        <v>1098</v>
      </c>
      <c r="B277" s="35"/>
      <c r="C277" s="35" t="s">
        <v>638</v>
      </c>
      <c r="D277" s="41">
        <v>-312600</v>
      </c>
      <c r="E277" s="30">
        <v>-2043.94</v>
      </c>
      <c r="F277" s="31">
        <v>-3.3960000000000001E-3</v>
      </c>
      <c r="G277" s="16"/>
    </row>
    <row r="278" spans="1:7" x14ac:dyDescent="0.25">
      <c r="A278" s="13" t="s">
        <v>1099</v>
      </c>
      <c r="B278" s="35"/>
      <c r="C278" s="35" t="s">
        <v>793</v>
      </c>
      <c r="D278" s="41">
        <v>-523050</v>
      </c>
      <c r="E278" s="30">
        <v>-2096.12</v>
      </c>
      <c r="F278" s="31">
        <v>-3.483E-3</v>
      </c>
      <c r="G278" s="16"/>
    </row>
    <row r="279" spans="1:7" x14ac:dyDescent="0.25">
      <c r="A279" s="13" t="s">
        <v>1100</v>
      </c>
      <c r="B279" s="35"/>
      <c r="C279" s="35" t="s">
        <v>641</v>
      </c>
      <c r="D279" s="41">
        <v>-125400</v>
      </c>
      <c r="E279" s="30">
        <v>-2098.3200000000002</v>
      </c>
      <c r="F279" s="31">
        <v>-3.4870000000000001E-3</v>
      </c>
      <c r="G279" s="16"/>
    </row>
    <row r="280" spans="1:7" x14ac:dyDescent="0.25">
      <c r="A280" s="13" t="s">
        <v>1101</v>
      </c>
      <c r="B280" s="35"/>
      <c r="C280" s="35" t="s">
        <v>658</v>
      </c>
      <c r="D280" s="41">
        <v>-108800</v>
      </c>
      <c r="E280" s="30">
        <v>-2221.59</v>
      </c>
      <c r="F280" s="31">
        <v>-3.692E-3</v>
      </c>
      <c r="G280" s="16"/>
    </row>
    <row r="281" spans="1:7" x14ac:dyDescent="0.25">
      <c r="A281" s="13" t="s">
        <v>1102</v>
      </c>
      <c r="B281" s="35"/>
      <c r="C281" s="35" t="s">
        <v>641</v>
      </c>
      <c r="D281" s="41">
        <v>-69225</v>
      </c>
      <c r="E281" s="30">
        <v>-2252.5500000000002</v>
      </c>
      <c r="F281" s="31">
        <v>-3.7429999999999998E-3</v>
      </c>
      <c r="G281" s="16"/>
    </row>
    <row r="282" spans="1:7" x14ac:dyDescent="0.25">
      <c r="A282" s="13" t="s">
        <v>1103</v>
      </c>
      <c r="B282" s="35"/>
      <c r="C282" s="35" t="s">
        <v>733</v>
      </c>
      <c r="D282" s="41">
        <v>-867100</v>
      </c>
      <c r="E282" s="30">
        <v>-2254.89</v>
      </c>
      <c r="F282" s="31">
        <v>-3.7469999999999999E-3</v>
      </c>
      <c r="G282" s="16"/>
    </row>
    <row r="283" spans="1:7" x14ac:dyDescent="0.25">
      <c r="A283" s="13" t="s">
        <v>1104</v>
      </c>
      <c r="B283" s="35"/>
      <c r="C283" s="35" t="s">
        <v>782</v>
      </c>
      <c r="D283" s="41">
        <v>-1053000</v>
      </c>
      <c r="E283" s="30">
        <v>-2269.7399999999998</v>
      </c>
      <c r="F283" s="31">
        <v>-3.7720000000000002E-3</v>
      </c>
      <c r="G283" s="16"/>
    </row>
    <row r="284" spans="1:7" x14ac:dyDescent="0.25">
      <c r="A284" s="13" t="s">
        <v>1105</v>
      </c>
      <c r="B284" s="35"/>
      <c r="C284" s="35" t="s">
        <v>701</v>
      </c>
      <c r="D284" s="41">
        <v>-30875</v>
      </c>
      <c r="E284" s="30">
        <v>-2288.7199999999998</v>
      </c>
      <c r="F284" s="31">
        <v>-3.803E-3</v>
      </c>
      <c r="G284" s="16"/>
    </row>
    <row r="285" spans="1:7" x14ac:dyDescent="0.25">
      <c r="A285" s="13" t="s">
        <v>1106</v>
      </c>
      <c r="B285" s="35"/>
      <c r="C285" s="35" t="s">
        <v>684</v>
      </c>
      <c r="D285" s="41">
        <v>-88500</v>
      </c>
      <c r="E285" s="30">
        <v>-2361.4499999999998</v>
      </c>
      <c r="F285" s="31">
        <v>-3.9240000000000004E-3</v>
      </c>
      <c r="G285" s="16"/>
    </row>
    <row r="286" spans="1:7" x14ac:dyDescent="0.25">
      <c r="A286" s="13" t="s">
        <v>1107</v>
      </c>
      <c r="B286" s="35"/>
      <c r="C286" s="35" t="s">
        <v>652</v>
      </c>
      <c r="D286" s="41">
        <v>-537500</v>
      </c>
      <c r="E286" s="30">
        <v>-2481.1</v>
      </c>
      <c r="F286" s="31">
        <v>-4.1229999999999999E-3</v>
      </c>
      <c r="G286" s="16"/>
    </row>
    <row r="287" spans="1:7" x14ac:dyDescent="0.25">
      <c r="A287" s="13" t="s">
        <v>1108</v>
      </c>
      <c r="B287" s="35"/>
      <c r="C287" s="35" t="s">
        <v>641</v>
      </c>
      <c r="D287" s="41">
        <v>-172800</v>
      </c>
      <c r="E287" s="30">
        <v>-2538.52</v>
      </c>
      <c r="F287" s="31">
        <v>-4.2180000000000004E-3</v>
      </c>
      <c r="G287" s="16"/>
    </row>
    <row r="288" spans="1:7" x14ac:dyDescent="0.25">
      <c r="A288" s="13" t="s">
        <v>1109</v>
      </c>
      <c r="B288" s="35"/>
      <c r="C288" s="35" t="s">
        <v>658</v>
      </c>
      <c r="D288" s="41">
        <v>-317625</v>
      </c>
      <c r="E288" s="30">
        <v>-2554.8200000000002</v>
      </c>
      <c r="F288" s="31">
        <v>-4.2449999999999996E-3</v>
      </c>
      <c r="G288" s="16"/>
    </row>
    <row r="289" spans="1:7" x14ac:dyDescent="0.25">
      <c r="A289" s="13" t="s">
        <v>1110</v>
      </c>
      <c r="B289" s="35"/>
      <c r="C289" s="35" t="s">
        <v>641</v>
      </c>
      <c r="D289" s="41">
        <v>-401600</v>
      </c>
      <c r="E289" s="30">
        <v>-2607.19</v>
      </c>
      <c r="F289" s="31">
        <v>-4.3319999999999999E-3</v>
      </c>
      <c r="G289" s="16"/>
    </row>
    <row r="290" spans="1:7" x14ac:dyDescent="0.25">
      <c r="A290" s="13" t="s">
        <v>1111</v>
      </c>
      <c r="B290" s="35"/>
      <c r="C290" s="35" t="s">
        <v>658</v>
      </c>
      <c r="D290" s="41">
        <v>-5291500</v>
      </c>
      <c r="E290" s="30">
        <v>-2624.58</v>
      </c>
      <c r="F290" s="31">
        <v>-4.3610000000000003E-3</v>
      </c>
      <c r="G290" s="16"/>
    </row>
    <row r="291" spans="1:7" x14ac:dyDescent="0.25">
      <c r="A291" s="13" t="s">
        <v>1112</v>
      </c>
      <c r="B291" s="35"/>
      <c r="C291" s="35" t="s">
        <v>765</v>
      </c>
      <c r="D291" s="41">
        <v>-6705000</v>
      </c>
      <c r="E291" s="30">
        <v>-2735.64</v>
      </c>
      <c r="F291" s="31">
        <v>-4.5459999999999997E-3</v>
      </c>
      <c r="G291" s="16"/>
    </row>
    <row r="292" spans="1:7" x14ac:dyDescent="0.25">
      <c r="A292" s="13" t="s">
        <v>1113</v>
      </c>
      <c r="B292" s="35"/>
      <c r="C292" s="35" t="s">
        <v>658</v>
      </c>
      <c r="D292" s="41">
        <v>-367200</v>
      </c>
      <c r="E292" s="30">
        <v>-2739.31</v>
      </c>
      <c r="F292" s="31">
        <v>-4.5519999999999996E-3</v>
      </c>
      <c r="G292" s="16"/>
    </row>
    <row r="293" spans="1:7" x14ac:dyDescent="0.25">
      <c r="A293" s="13" t="s">
        <v>1114</v>
      </c>
      <c r="B293" s="35"/>
      <c r="C293" s="35" t="s">
        <v>701</v>
      </c>
      <c r="D293" s="41">
        <v>-1528000</v>
      </c>
      <c r="E293" s="30">
        <v>-2751.16</v>
      </c>
      <c r="F293" s="31">
        <v>-4.5719999999999997E-3</v>
      </c>
      <c r="G293" s="16"/>
    </row>
    <row r="294" spans="1:7" x14ac:dyDescent="0.25">
      <c r="A294" s="13" t="s">
        <v>1115</v>
      </c>
      <c r="B294" s="35"/>
      <c r="C294" s="35" t="s">
        <v>758</v>
      </c>
      <c r="D294" s="41">
        <v>-371800</v>
      </c>
      <c r="E294" s="30">
        <v>-2756.53</v>
      </c>
      <c r="F294" s="31">
        <v>-4.581E-3</v>
      </c>
      <c r="G294" s="16"/>
    </row>
    <row r="295" spans="1:7" x14ac:dyDescent="0.25">
      <c r="A295" s="13" t="s">
        <v>1116</v>
      </c>
      <c r="B295" s="35"/>
      <c r="C295" s="35" t="s">
        <v>701</v>
      </c>
      <c r="D295" s="41">
        <v>-3435740</v>
      </c>
      <c r="E295" s="30">
        <v>-2832.77</v>
      </c>
      <c r="F295" s="31">
        <v>-4.7070000000000002E-3</v>
      </c>
      <c r="G295" s="16"/>
    </row>
    <row r="296" spans="1:7" x14ac:dyDescent="0.25">
      <c r="A296" s="13" t="s">
        <v>1117</v>
      </c>
      <c r="B296" s="35"/>
      <c r="C296" s="35" t="s">
        <v>724</v>
      </c>
      <c r="D296" s="41">
        <v>-247500</v>
      </c>
      <c r="E296" s="30">
        <v>-2848.11</v>
      </c>
      <c r="F296" s="31">
        <v>-4.7330000000000002E-3</v>
      </c>
      <c r="G296" s="16"/>
    </row>
    <row r="297" spans="1:7" x14ac:dyDescent="0.25">
      <c r="A297" s="13" t="s">
        <v>1118</v>
      </c>
      <c r="B297" s="35"/>
      <c r="C297" s="35" t="s">
        <v>701</v>
      </c>
      <c r="D297" s="41">
        <v>-203200</v>
      </c>
      <c r="E297" s="30">
        <v>-2923.74</v>
      </c>
      <c r="F297" s="31">
        <v>-4.8589999999999996E-3</v>
      </c>
      <c r="G297" s="16"/>
    </row>
    <row r="298" spans="1:7" x14ac:dyDescent="0.25">
      <c r="A298" s="13" t="s">
        <v>1119</v>
      </c>
      <c r="B298" s="35"/>
      <c r="C298" s="35" t="s">
        <v>687</v>
      </c>
      <c r="D298" s="41">
        <v>-302600</v>
      </c>
      <c r="E298" s="30">
        <v>-2931.59</v>
      </c>
      <c r="F298" s="31">
        <v>-4.8719999999999996E-3</v>
      </c>
      <c r="G298" s="16"/>
    </row>
    <row r="299" spans="1:7" x14ac:dyDescent="0.25">
      <c r="A299" s="13" t="s">
        <v>1120</v>
      </c>
      <c r="B299" s="35"/>
      <c r="C299" s="35" t="s">
        <v>655</v>
      </c>
      <c r="D299" s="41">
        <v>-538500</v>
      </c>
      <c r="E299" s="30">
        <v>-3025.56</v>
      </c>
      <c r="F299" s="31">
        <v>-5.0280000000000004E-3</v>
      </c>
      <c r="G299" s="16"/>
    </row>
    <row r="300" spans="1:7" x14ac:dyDescent="0.25">
      <c r="A300" s="13" t="s">
        <v>1121</v>
      </c>
      <c r="B300" s="35"/>
      <c r="C300" s="35" t="s">
        <v>665</v>
      </c>
      <c r="D300" s="41">
        <v>-15900</v>
      </c>
      <c r="E300" s="30">
        <v>-3027.56</v>
      </c>
      <c r="F300" s="31">
        <v>-5.0309999999999999E-3</v>
      </c>
      <c r="G300" s="16"/>
    </row>
    <row r="301" spans="1:7" x14ac:dyDescent="0.25">
      <c r="A301" s="13" t="s">
        <v>1122</v>
      </c>
      <c r="B301" s="35"/>
      <c r="C301" s="35" t="s">
        <v>644</v>
      </c>
      <c r="D301" s="41">
        <v>-2117200</v>
      </c>
      <c r="E301" s="30">
        <v>-3043.48</v>
      </c>
      <c r="F301" s="31">
        <v>-5.0569999999999999E-3</v>
      </c>
      <c r="G301" s="16"/>
    </row>
    <row r="302" spans="1:7" x14ac:dyDescent="0.25">
      <c r="A302" s="13" t="s">
        <v>1123</v>
      </c>
      <c r="B302" s="35"/>
      <c r="C302" s="35" t="s">
        <v>687</v>
      </c>
      <c r="D302" s="41">
        <v>-145625</v>
      </c>
      <c r="E302" s="30">
        <v>-3091.4</v>
      </c>
      <c r="F302" s="31">
        <v>-5.1370000000000001E-3</v>
      </c>
      <c r="G302" s="16"/>
    </row>
    <row r="303" spans="1:7" x14ac:dyDescent="0.25">
      <c r="A303" s="13" t="s">
        <v>1124</v>
      </c>
      <c r="B303" s="35"/>
      <c r="C303" s="35" t="s">
        <v>706</v>
      </c>
      <c r="D303" s="41">
        <v>-182875</v>
      </c>
      <c r="E303" s="30">
        <v>-3159.99</v>
      </c>
      <c r="F303" s="31">
        <v>-5.2509999999999996E-3</v>
      </c>
      <c r="G303" s="16"/>
    </row>
    <row r="304" spans="1:7" x14ac:dyDescent="0.25">
      <c r="A304" s="13" t="s">
        <v>1125</v>
      </c>
      <c r="B304" s="35"/>
      <c r="C304" s="35" t="s">
        <v>701</v>
      </c>
      <c r="D304" s="41">
        <v>-127050</v>
      </c>
      <c r="E304" s="30">
        <v>-3320.39</v>
      </c>
      <c r="F304" s="31">
        <v>-5.5180000000000003E-3</v>
      </c>
      <c r="G304" s="16"/>
    </row>
    <row r="305" spans="1:7" x14ac:dyDescent="0.25">
      <c r="A305" s="13" t="s">
        <v>1126</v>
      </c>
      <c r="B305" s="35"/>
      <c r="C305" s="35" t="s">
        <v>714</v>
      </c>
      <c r="D305" s="41">
        <v>-1926000</v>
      </c>
      <c r="E305" s="30">
        <v>-3337.76</v>
      </c>
      <c r="F305" s="31">
        <v>-5.5469999999999998E-3</v>
      </c>
      <c r="G305" s="16"/>
    </row>
    <row r="306" spans="1:7" x14ac:dyDescent="0.25">
      <c r="A306" s="13" t="s">
        <v>1127</v>
      </c>
      <c r="B306" s="35"/>
      <c r="C306" s="35" t="s">
        <v>733</v>
      </c>
      <c r="D306" s="41">
        <v>-94000</v>
      </c>
      <c r="E306" s="30">
        <v>-3484.3</v>
      </c>
      <c r="F306" s="31">
        <v>-5.79E-3</v>
      </c>
      <c r="G306" s="16"/>
    </row>
    <row r="307" spans="1:7" x14ac:dyDescent="0.25">
      <c r="A307" s="13" t="s">
        <v>1128</v>
      </c>
      <c r="B307" s="35"/>
      <c r="C307" s="35" t="s">
        <v>687</v>
      </c>
      <c r="D307" s="41">
        <v>-393000</v>
      </c>
      <c r="E307" s="30">
        <v>-3551.34</v>
      </c>
      <c r="F307" s="31">
        <v>-5.9020000000000001E-3</v>
      </c>
      <c r="G307" s="16"/>
    </row>
    <row r="308" spans="1:7" x14ac:dyDescent="0.25">
      <c r="A308" s="13" t="s">
        <v>1129</v>
      </c>
      <c r="B308" s="35"/>
      <c r="C308" s="35" t="s">
        <v>655</v>
      </c>
      <c r="D308" s="41">
        <v>-218559</v>
      </c>
      <c r="E308" s="30">
        <v>-3677.58</v>
      </c>
      <c r="F308" s="31">
        <v>-6.1110000000000001E-3</v>
      </c>
      <c r="G308" s="16"/>
    </row>
    <row r="309" spans="1:7" x14ac:dyDescent="0.25">
      <c r="A309" s="13" t="s">
        <v>1130</v>
      </c>
      <c r="B309" s="35"/>
      <c r="C309" s="35" t="s">
        <v>647</v>
      </c>
      <c r="D309" s="41">
        <v>-887500</v>
      </c>
      <c r="E309" s="30">
        <v>-3707.09</v>
      </c>
      <c r="F309" s="31">
        <v>-6.1599999999999997E-3</v>
      </c>
      <c r="G309" s="16"/>
    </row>
    <row r="310" spans="1:7" x14ac:dyDescent="0.25">
      <c r="A310" s="13" t="s">
        <v>1131</v>
      </c>
      <c r="B310" s="35"/>
      <c r="C310" s="35" t="s">
        <v>724</v>
      </c>
      <c r="D310" s="41">
        <v>-554400</v>
      </c>
      <c r="E310" s="30">
        <v>-3783.5</v>
      </c>
      <c r="F310" s="31">
        <v>-6.2870000000000001E-3</v>
      </c>
      <c r="G310" s="16"/>
    </row>
    <row r="311" spans="1:7" x14ac:dyDescent="0.25">
      <c r="A311" s="13" t="s">
        <v>1132</v>
      </c>
      <c r="B311" s="35"/>
      <c r="C311" s="35" t="s">
        <v>668</v>
      </c>
      <c r="D311" s="41">
        <v>-223300</v>
      </c>
      <c r="E311" s="30">
        <v>-3812.96</v>
      </c>
      <c r="F311" s="31">
        <v>-6.3359999999999996E-3</v>
      </c>
      <c r="G311" s="16"/>
    </row>
    <row r="312" spans="1:7" x14ac:dyDescent="0.25">
      <c r="A312" s="13" t="s">
        <v>1133</v>
      </c>
      <c r="B312" s="35"/>
      <c r="C312" s="35" t="s">
        <v>711</v>
      </c>
      <c r="D312" s="41">
        <v>-520800</v>
      </c>
      <c r="E312" s="30">
        <v>-4150.78</v>
      </c>
      <c r="F312" s="31">
        <v>-6.8979999999999996E-3</v>
      </c>
      <c r="G312" s="16"/>
    </row>
    <row r="313" spans="1:7" x14ac:dyDescent="0.25">
      <c r="A313" s="13" t="s">
        <v>1134</v>
      </c>
      <c r="B313" s="35"/>
      <c r="C313" s="35" t="s">
        <v>717</v>
      </c>
      <c r="D313" s="41">
        <v>-6100500</v>
      </c>
      <c r="E313" s="30">
        <v>-4175.79</v>
      </c>
      <c r="F313" s="31">
        <v>-6.9389999999999999E-3</v>
      </c>
      <c r="G313" s="16"/>
    </row>
    <row r="314" spans="1:7" x14ac:dyDescent="0.25">
      <c r="A314" s="13" t="s">
        <v>1135</v>
      </c>
      <c r="B314" s="35"/>
      <c r="C314" s="35" t="s">
        <v>714</v>
      </c>
      <c r="D314" s="41">
        <v>-1869000</v>
      </c>
      <c r="E314" s="30">
        <v>-4187.49</v>
      </c>
      <c r="F314" s="31">
        <v>-6.9589999999999999E-3</v>
      </c>
      <c r="G314" s="16"/>
    </row>
    <row r="315" spans="1:7" x14ac:dyDescent="0.25">
      <c r="A315" s="13" t="s">
        <v>1136</v>
      </c>
      <c r="B315" s="35"/>
      <c r="C315" s="35" t="s">
        <v>711</v>
      </c>
      <c r="D315" s="41">
        <v>-630500</v>
      </c>
      <c r="E315" s="30">
        <v>-4362.74</v>
      </c>
      <c r="F315" s="31">
        <v>-7.2500000000000004E-3</v>
      </c>
      <c r="G315" s="16"/>
    </row>
    <row r="316" spans="1:7" x14ac:dyDescent="0.25">
      <c r="A316" s="13" t="s">
        <v>1137</v>
      </c>
      <c r="B316" s="35"/>
      <c r="C316" s="35" t="s">
        <v>706</v>
      </c>
      <c r="D316" s="41">
        <v>-57100</v>
      </c>
      <c r="E316" s="30">
        <v>-4370.63</v>
      </c>
      <c r="F316" s="31">
        <v>-7.2630000000000004E-3</v>
      </c>
      <c r="G316" s="16"/>
    </row>
    <row r="317" spans="1:7" x14ac:dyDescent="0.25">
      <c r="A317" s="13" t="s">
        <v>1138</v>
      </c>
      <c r="B317" s="35"/>
      <c r="C317" s="35" t="s">
        <v>706</v>
      </c>
      <c r="D317" s="41">
        <v>-414800</v>
      </c>
      <c r="E317" s="30">
        <v>-4439.8100000000004</v>
      </c>
      <c r="F317" s="31">
        <v>-7.378E-3</v>
      </c>
      <c r="G317" s="16"/>
    </row>
    <row r="318" spans="1:7" x14ac:dyDescent="0.25">
      <c r="A318" s="13" t="s">
        <v>1139</v>
      </c>
      <c r="B318" s="35"/>
      <c r="C318" s="35" t="s">
        <v>652</v>
      </c>
      <c r="D318" s="41">
        <v>-4632500</v>
      </c>
      <c r="E318" s="30">
        <v>-4495.84</v>
      </c>
      <c r="F318" s="31">
        <v>-7.4710000000000002E-3</v>
      </c>
      <c r="G318" s="16"/>
    </row>
    <row r="319" spans="1:7" x14ac:dyDescent="0.25">
      <c r="A319" s="13" t="s">
        <v>1140</v>
      </c>
      <c r="B319" s="35"/>
      <c r="C319" s="35" t="s">
        <v>701</v>
      </c>
      <c r="D319" s="41">
        <v>-747500</v>
      </c>
      <c r="E319" s="30">
        <v>-4634.87</v>
      </c>
      <c r="F319" s="31">
        <v>-7.7019999999999996E-3</v>
      </c>
      <c r="G319" s="16"/>
    </row>
    <row r="320" spans="1:7" x14ac:dyDescent="0.25">
      <c r="A320" s="13" t="s">
        <v>1141</v>
      </c>
      <c r="B320" s="35"/>
      <c r="C320" s="35" t="s">
        <v>658</v>
      </c>
      <c r="D320" s="41">
        <v>-384500</v>
      </c>
      <c r="E320" s="30">
        <v>-4683.79</v>
      </c>
      <c r="F320" s="31">
        <v>-7.7840000000000001E-3</v>
      </c>
      <c r="G320" s="16"/>
    </row>
    <row r="321" spans="1:7" x14ac:dyDescent="0.25">
      <c r="A321" s="13" t="s">
        <v>1142</v>
      </c>
      <c r="B321" s="35"/>
      <c r="C321" s="35" t="s">
        <v>647</v>
      </c>
      <c r="D321" s="41">
        <v>-776250</v>
      </c>
      <c r="E321" s="30">
        <v>-5216.79</v>
      </c>
      <c r="F321" s="31">
        <v>-8.6689999999999996E-3</v>
      </c>
      <c r="G321" s="16"/>
    </row>
    <row r="322" spans="1:7" x14ac:dyDescent="0.25">
      <c r="A322" s="13" t="s">
        <v>1143</v>
      </c>
      <c r="B322" s="35"/>
      <c r="C322" s="35" t="s">
        <v>658</v>
      </c>
      <c r="D322" s="41">
        <v>-468000</v>
      </c>
      <c r="E322" s="30">
        <v>-5349.24</v>
      </c>
      <c r="F322" s="31">
        <v>-8.8889999999999993E-3</v>
      </c>
      <c r="G322" s="16"/>
    </row>
    <row r="323" spans="1:7" x14ac:dyDescent="0.25">
      <c r="A323" s="13" t="s">
        <v>1144</v>
      </c>
      <c r="B323" s="35"/>
      <c r="C323" s="35" t="s">
        <v>665</v>
      </c>
      <c r="D323" s="41">
        <v>-2406400</v>
      </c>
      <c r="E323" s="30">
        <v>-5397.56</v>
      </c>
      <c r="F323" s="31">
        <v>-8.9700000000000005E-3</v>
      </c>
      <c r="G323" s="16"/>
    </row>
    <row r="324" spans="1:7" x14ac:dyDescent="0.25">
      <c r="A324" s="13" t="s">
        <v>1145</v>
      </c>
      <c r="B324" s="35"/>
      <c r="C324" s="35" t="s">
        <v>679</v>
      </c>
      <c r="D324" s="41">
        <v>-839270</v>
      </c>
      <c r="E324" s="30">
        <v>-5776.7</v>
      </c>
      <c r="F324" s="31">
        <v>-9.5999999999999992E-3</v>
      </c>
      <c r="G324" s="16"/>
    </row>
    <row r="325" spans="1:7" x14ac:dyDescent="0.25">
      <c r="A325" s="13" t="s">
        <v>1146</v>
      </c>
      <c r="B325" s="35"/>
      <c r="C325" s="35" t="s">
        <v>687</v>
      </c>
      <c r="D325" s="41">
        <v>-263000</v>
      </c>
      <c r="E325" s="30">
        <v>-5898.56</v>
      </c>
      <c r="F325" s="31">
        <v>-9.8019999999999999E-3</v>
      </c>
      <c r="G325" s="16"/>
    </row>
    <row r="326" spans="1:7" x14ac:dyDescent="0.25">
      <c r="A326" s="13" t="s">
        <v>1147</v>
      </c>
      <c r="B326" s="35"/>
      <c r="C326" s="35" t="s">
        <v>684</v>
      </c>
      <c r="D326" s="41">
        <v>-390500</v>
      </c>
      <c r="E326" s="30">
        <v>-6161.89</v>
      </c>
      <c r="F326" s="31">
        <v>-1.0240000000000001E-2</v>
      </c>
      <c r="G326" s="16"/>
    </row>
    <row r="327" spans="1:7" x14ac:dyDescent="0.25">
      <c r="A327" s="13" t="s">
        <v>1148</v>
      </c>
      <c r="B327" s="35"/>
      <c r="C327" s="35" t="s">
        <v>665</v>
      </c>
      <c r="D327" s="41">
        <v>-688750</v>
      </c>
      <c r="E327" s="30">
        <v>-6552.77</v>
      </c>
      <c r="F327" s="31">
        <v>-1.089E-2</v>
      </c>
      <c r="G327" s="16"/>
    </row>
    <row r="328" spans="1:7" x14ac:dyDescent="0.25">
      <c r="A328" s="13" t="s">
        <v>1149</v>
      </c>
      <c r="B328" s="35"/>
      <c r="C328" s="35" t="s">
        <v>679</v>
      </c>
      <c r="D328" s="41">
        <v>-68600000</v>
      </c>
      <c r="E328" s="30">
        <v>-6585.6</v>
      </c>
      <c r="F328" s="31">
        <v>-1.0944000000000001E-2</v>
      </c>
      <c r="G328" s="16"/>
    </row>
    <row r="329" spans="1:7" x14ac:dyDescent="0.25">
      <c r="A329" s="13" t="s">
        <v>1150</v>
      </c>
      <c r="B329" s="35"/>
      <c r="C329" s="35" t="s">
        <v>676</v>
      </c>
      <c r="D329" s="41">
        <v>-278250</v>
      </c>
      <c r="E329" s="30">
        <v>-6662.97</v>
      </c>
      <c r="F329" s="31">
        <v>-1.1073E-2</v>
      </c>
      <c r="G329" s="16"/>
    </row>
    <row r="330" spans="1:7" x14ac:dyDescent="0.25">
      <c r="A330" s="13" t="s">
        <v>1151</v>
      </c>
      <c r="B330" s="35"/>
      <c r="C330" s="35" t="s">
        <v>641</v>
      </c>
      <c r="D330" s="41">
        <v>-195300</v>
      </c>
      <c r="E330" s="30">
        <v>-6666.08</v>
      </c>
      <c r="F330" s="31">
        <v>-1.1077999999999999E-2</v>
      </c>
      <c r="G330" s="16"/>
    </row>
    <row r="331" spans="1:7" x14ac:dyDescent="0.25">
      <c r="A331" s="13" t="s">
        <v>1152</v>
      </c>
      <c r="B331" s="35"/>
      <c r="C331" s="35" t="s">
        <v>668</v>
      </c>
      <c r="D331" s="41">
        <v>-257400</v>
      </c>
      <c r="E331" s="30">
        <v>-6828.05</v>
      </c>
      <c r="F331" s="31">
        <v>-1.1346999999999999E-2</v>
      </c>
      <c r="G331" s="16"/>
    </row>
    <row r="332" spans="1:7" x14ac:dyDescent="0.25">
      <c r="A332" s="13" t="s">
        <v>1153</v>
      </c>
      <c r="B332" s="35"/>
      <c r="C332" s="35" t="s">
        <v>665</v>
      </c>
      <c r="D332" s="41">
        <v>-294900</v>
      </c>
      <c r="E332" s="30">
        <v>-7074.5</v>
      </c>
      <c r="F332" s="31">
        <v>-1.1757E-2</v>
      </c>
      <c r="G332" s="16"/>
    </row>
    <row r="333" spans="1:7" x14ac:dyDescent="0.25">
      <c r="A333" s="13" t="s">
        <v>1154</v>
      </c>
      <c r="B333" s="35"/>
      <c r="C333" s="35" t="s">
        <v>658</v>
      </c>
      <c r="D333" s="41">
        <v>-19392000</v>
      </c>
      <c r="E333" s="30">
        <v>-8202.82</v>
      </c>
      <c r="F333" s="31">
        <v>-1.3632E-2</v>
      </c>
      <c r="G333" s="16"/>
    </row>
    <row r="334" spans="1:7" x14ac:dyDescent="0.25">
      <c r="A334" s="13" t="s">
        <v>1155</v>
      </c>
      <c r="B334" s="35"/>
      <c r="C334" s="35" t="s">
        <v>641</v>
      </c>
      <c r="D334" s="41">
        <v>-721000</v>
      </c>
      <c r="E334" s="30">
        <v>-8273.84</v>
      </c>
      <c r="F334" s="31">
        <v>-1.375E-2</v>
      </c>
      <c r="G334" s="16"/>
    </row>
    <row r="335" spans="1:7" x14ac:dyDescent="0.25">
      <c r="A335" s="13" t="s">
        <v>1156</v>
      </c>
      <c r="B335" s="35"/>
      <c r="C335" s="35" t="s">
        <v>658</v>
      </c>
      <c r="D335" s="41">
        <v>-9114300</v>
      </c>
      <c r="E335" s="30">
        <v>-8909.23</v>
      </c>
      <c r="F335" s="31">
        <v>-1.4806E-2</v>
      </c>
      <c r="G335" s="16"/>
    </row>
    <row r="336" spans="1:7" x14ac:dyDescent="0.25">
      <c r="A336" s="13" t="s">
        <v>1157</v>
      </c>
      <c r="B336" s="35"/>
      <c r="C336" s="35" t="s">
        <v>655</v>
      </c>
      <c r="D336" s="41">
        <v>-2991000</v>
      </c>
      <c r="E336" s="30">
        <v>-9038.7999999999993</v>
      </c>
      <c r="F336" s="31">
        <v>-1.5021E-2</v>
      </c>
      <c r="G336" s="16"/>
    </row>
    <row r="337" spans="1:7" x14ac:dyDescent="0.25">
      <c r="A337" s="13" t="s">
        <v>1158</v>
      </c>
      <c r="B337" s="35"/>
      <c r="C337" s="35" t="s">
        <v>652</v>
      </c>
      <c r="D337" s="41">
        <v>-3096900</v>
      </c>
      <c r="E337" s="30">
        <v>-9434.7099999999991</v>
      </c>
      <c r="F337" s="31">
        <v>-1.5678999999999998E-2</v>
      </c>
      <c r="G337" s="16"/>
    </row>
    <row r="338" spans="1:7" x14ac:dyDescent="0.25">
      <c r="A338" s="13" t="s">
        <v>1159</v>
      </c>
      <c r="B338" s="35"/>
      <c r="C338" s="35" t="s">
        <v>647</v>
      </c>
      <c r="D338" s="41">
        <v>-721225</v>
      </c>
      <c r="E338" s="30">
        <v>-9508.99</v>
      </c>
      <c r="F338" s="31">
        <v>-1.5803000000000001E-2</v>
      </c>
      <c r="G338" s="16"/>
    </row>
    <row r="339" spans="1:7" x14ac:dyDescent="0.25">
      <c r="A339" s="13" t="s">
        <v>1160</v>
      </c>
      <c r="B339" s="35"/>
      <c r="C339" s="35" t="s">
        <v>647</v>
      </c>
      <c r="D339" s="41">
        <v>-8502500</v>
      </c>
      <c r="E339" s="30">
        <v>-9675.85</v>
      </c>
      <c r="F339" s="31">
        <v>-1.6080000000000001E-2</v>
      </c>
      <c r="G339" s="16"/>
    </row>
    <row r="340" spans="1:7" x14ac:dyDescent="0.25">
      <c r="A340" s="13" t="s">
        <v>1161</v>
      </c>
      <c r="B340" s="35"/>
      <c r="C340" s="35" t="s">
        <v>644</v>
      </c>
      <c r="D340" s="41">
        <v>-710000</v>
      </c>
      <c r="E340" s="30">
        <v>-10131.700000000001</v>
      </c>
      <c r="F340" s="31">
        <v>-1.6837000000000001E-2</v>
      </c>
      <c r="G340" s="16"/>
    </row>
    <row r="341" spans="1:7" x14ac:dyDescent="0.25">
      <c r="A341" s="13" t="s">
        <v>1162</v>
      </c>
      <c r="B341" s="35"/>
      <c r="C341" s="35" t="s">
        <v>641</v>
      </c>
      <c r="D341" s="41">
        <v>-259200</v>
      </c>
      <c r="E341" s="30">
        <v>-11674.37</v>
      </c>
      <c r="F341" s="31">
        <v>-1.9401000000000002E-2</v>
      </c>
      <c r="G341" s="16"/>
    </row>
    <row r="342" spans="1:7" x14ac:dyDescent="0.25">
      <c r="A342" s="13" t="s">
        <v>1163</v>
      </c>
      <c r="B342" s="35"/>
      <c r="C342" s="35" t="s">
        <v>673</v>
      </c>
      <c r="D342" s="41">
        <v>-556500</v>
      </c>
      <c r="E342" s="30">
        <v>-14169.32</v>
      </c>
      <c r="F342" s="31">
        <v>-2.3547999999999999E-2</v>
      </c>
      <c r="G342" s="16"/>
    </row>
    <row r="343" spans="1:7" x14ac:dyDescent="0.25">
      <c r="A343" s="13" t="s">
        <v>1164</v>
      </c>
      <c r="B343" s="35"/>
      <c r="C343" s="35" t="s">
        <v>638</v>
      </c>
      <c r="D343" s="41">
        <v>-3083750</v>
      </c>
      <c r="E343" s="30">
        <v>-21404.31</v>
      </c>
      <c r="F343" s="31">
        <v>-3.5571999999999999E-2</v>
      </c>
      <c r="G343" s="16"/>
    </row>
    <row r="344" spans="1:7" x14ac:dyDescent="0.25">
      <c r="A344" s="17" t="s">
        <v>94</v>
      </c>
      <c r="B344" s="36"/>
      <c r="C344" s="36"/>
      <c r="D344" s="18"/>
      <c r="E344" s="42">
        <v>-405713.11</v>
      </c>
      <c r="F344" s="43">
        <v>-0.67418199999999995</v>
      </c>
      <c r="G344" s="21"/>
    </row>
    <row r="345" spans="1:7" x14ac:dyDescent="0.25">
      <c r="A345" s="13"/>
      <c r="B345" s="35"/>
      <c r="C345" s="35"/>
      <c r="D345" s="14"/>
      <c r="E345" s="15"/>
      <c r="F345" s="16"/>
      <c r="G345" s="16"/>
    </row>
    <row r="346" spans="1:7" x14ac:dyDescent="0.25">
      <c r="A346" s="13"/>
      <c r="B346" s="35"/>
      <c r="C346" s="35"/>
      <c r="D346" s="14"/>
      <c r="E346" s="15"/>
      <c r="F346" s="16"/>
      <c r="G346" s="16"/>
    </row>
    <row r="347" spans="1:7" x14ac:dyDescent="0.25">
      <c r="A347" s="13"/>
      <c r="B347" s="35"/>
      <c r="C347" s="35"/>
      <c r="D347" s="14"/>
      <c r="E347" s="15"/>
      <c r="F347" s="16"/>
      <c r="G347" s="16"/>
    </row>
    <row r="348" spans="1:7" x14ac:dyDescent="0.25">
      <c r="A348" s="24" t="s">
        <v>99</v>
      </c>
      <c r="B348" s="37"/>
      <c r="C348" s="37"/>
      <c r="D348" s="25"/>
      <c r="E348" s="44">
        <v>-405713.11</v>
      </c>
      <c r="F348" s="45">
        <v>-0.67418199999999995</v>
      </c>
      <c r="G348" s="21"/>
    </row>
    <row r="349" spans="1:7" x14ac:dyDescent="0.25">
      <c r="A349" s="13"/>
      <c r="B349" s="35"/>
      <c r="C349" s="35"/>
      <c r="D349" s="14"/>
      <c r="E349" s="15"/>
      <c r="F349" s="16"/>
      <c r="G349" s="16"/>
    </row>
    <row r="350" spans="1:7" x14ac:dyDescent="0.25">
      <c r="A350" s="17" t="s">
        <v>83</v>
      </c>
      <c r="B350" s="35"/>
      <c r="C350" s="35"/>
      <c r="D350" s="14"/>
      <c r="E350" s="15"/>
      <c r="F350" s="16"/>
      <c r="G350" s="16"/>
    </row>
    <row r="351" spans="1:7" x14ac:dyDescent="0.25">
      <c r="A351" s="17" t="s">
        <v>84</v>
      </c>
      <c r="B351" s="35"/>
      <c r="C351" s="35"/>
      <c r="D351" s="14"/>
      <c r="E351" s="15"/>
      <c r="F351" s="16"/>
      <c r="G351" s="16"/>
    </row>
    <row r="352" spans="1:7" x14ac:dyDescent="0.25">
      <c r="A352" s="13" t="s">
        <v>1165</v>
      </c>
      <c r="B352" s="35" t="s">
        <v>1166</v>
      </c>
      <c r="C352" s="35" t="s">
        <v>87</v>
      </c>
      <c r="D352" s="14">
        <v>10000000</v>
      </c>
      <c r="E352" s="15">
        <v>10133.76</v>
      </c>
      <c r="F352" s="16">
        <v>1.6799999999999999E-2</v>
      </c>
      <c r="G352" s="16">
        <v>4.3499000000000003E-2</v>
      </c>
    </row>
    <row r="353" spans="1:7" x14ac:dyDescent="0.25">
      <c r="A353" s="17" t="s">
        <v>94</v>
      </c>
      <c r="B353" s="36"/>
      <c r="C353" s="36"/>
      <c r="D353" s="18"/>
      <c r="E353" s="19">
        <v>10133.76</v>
      </c>
      <c r="F353" s="20">
        <v>1.6799999999999999E-2</v>
      </c>
      <c r="G353" s="21"/>
    </row>
    <row r="354" spans="1:7" x14ac:dyDescent="0.25">
      <c r="A354" s="13"/>
      <c r="B354" s="35"/>
      <c r="C354" s="35"/>
      <c r="D354" s="14"/>
      <c r="E354" s="15"/>
      <c r="F354" s="16"/>
      <c r="G354" s="16"/>
    </row>
    <row r="355" spans="1:7" x14ac:dyDescent="0.25">
      <c r="A355" s="17" t="s">
        <v>267</v>
      </c>
      <c r="B355" s="35"/>
      <c r="C355" s="35"/>
      <c r="D355" s="14"/>
      <c r="E355" s="15"/>
      <c r="F355" s="16"/>
      <c r="G355" s="16"/>
    </row>
    <row r="356" spans="1:7" x14ac:dyDescent="0.25">
      <c r="A356" s="13" t="s">
        <v>1167</v>
      </c>
      <c r="B356" s="35" t="s">
        <v>1168</v>
      </c>
      <c r="C356" s="35" t="s">
        <v>270</v>
      </c>
      <c r="D356" s="14">
        <v>10000000</v>
      </c>
      <c r="E356" s="15">
        <v>10244.040000000001</v>
      </c>
      <c r="F356" s="16">
        <v>1.7000000000000001E-2</v>
      </c>
      <c r="G356" s="16">
        <v>4.0548000000000001E-2</v>
      </c>
    </row>
    <row r="357" spans="1:7" x14ac:dyDescent="0.25">
      <c r="A357" s="13" t="s">
        <v>1169</v>
      </c>
      <c r="B357" s="35" t="s">
        <v>1170</v>
      </c>
      <c r="C357" s="35" t="s">
        <v>270</v>
      </c>
      <c r="D357" s="14">
        <v>10000000</v>
      </c>
      <c r="E357" s="15">
        <v>10227.48</v>
      </c>
      <c r="F357" s="16">
        <v>1.7000000000000001E-2</v>
      </c>
      <c r="G357" s="16">
        <v>4.0133000000000002E-2</v>
      </c>
    </row>
    <row r="358" spans="1:7" x14ac:dyDescent="0.25">
      <c r="A358" s="13" t="s">
        <v>1171</v>
      </c>
      <c r="B358" s="35" t="s">
        <v>1172</v>
      </c>
      <c r="C358" s="35" t="s">
        <v>270</v>
      </c>
      <c r="D358" s="14">
        <v>10000000</v>
      </c>
      <c r="E358" s="15">
        <v>10055.02</v>
      </c>
      <c r="F358" s="16">
        <v>1.67E-2</v>
      </c>
      <c r="G358" s="16">
        <v>3.8658999999999999E-2</v>
      </c>
    </row>
    <row r="359" spans="1:7" x14ac:dyDescent="0.25">
      <c r="A359" s="13" t="s">
        <v>1173</v>
      </c>
      <c r="B359" s="35" t="s">
        <v>1174</v>
      </c>
      <c r="C359" s="35" t="s">
        <v>270</v>
      </c>
      <c r="D359" s="14">
        <v>5000000</v>
      </c>
      <c r="E359" s="15">
        <v>5149.8500000000004</v>
      </c>
      <c r="F359" s="16">
        <v>8.6E-3</v>
      </c>
      <c r="G359" s="16">
        <v>3.9856999999999997E-2</v>
      </c>
    </row>
    <row r="360" spans="1:7" x14ac:dyDescent="0.25">
      <c r="A360" s="13" t="s">
        <v>1175</v>
      </c>
      <c r="B360" s="35" t="s">
        <v>1176</v>
      </c>
      <c r="C360" s="35" t="s">
        <v>270</v>
      </c>
      <c r="D360" s="14">
        <v>5000000</v>
      </c>
      <c r="E360" s="15">
        <v>5060.93</v>
      </c>
      <c r="F360" s="16">
        <v>8.3999999999999995E-3</v>
      </c>
      <c r="G360" s="16">
        <v>3.8478999999999999E-2</v>
      </c>
    </row>
    <row r="361" spans="1:7" x14ac:dyDescent="0.25">
      <c r="A361" s="13" t="s">
        <v>1177</v>
      </c>
      <c r="B361" s="35" t="s">
        <v>1178</v>
      </c>
      <c r="C361" s="35" t="s">
        <v>270</v>
      </c>
      <c r="D361" s="14">
        <v>5000000</v>
      </c>
      <c r="E361" s="15">
        <v>5004.8999999999996</v>
      </c>
      <c r="F361" s="16">
        <v>8.3000000000000001E-3</v>
      </c>
      <c r="G361" s="16">
        <v>3.6445999999999999E-2</v>
      </c>
    </row>
    <row r="362" spans="1:7" x14ac:dyDescent="0.25">
      <c r="A362" s="13" t="s">
        <v>1179</v>
      </c>
      <c r="B362" s="35" t="s">
        <v>1180</v>
      </c>
      <c r="C362" s="35" t="s">
        <v>270</v>
      </c>
      <c r="D362" s="14">
        <v>5000000</v>
      </c>
      <c r="E362" s="15">
        <v>4994.6400000000003</v>
      </c>
      <c r="F362" s="16">
        <v>8.3000000000000001E-3</v>
      </c>
      <c r="G362" s="16">
        <v>4.0673000000000001E-2</v>
      </c>
    </row>
    <row r="363" spans="1:7" x14ac:dyDescent="0.25">
      <c r="A363" s="17" t="s">
        <v>94</v>
      </c>
      <c r="B363" s="36"/>
      <c r="C363" s="36"/>
      <c r="D363" s="18"/>
      <c r="E363" s="19">
        <v>50736.86</v>
      </c>
      <c r="F363" s="20">
        <v>8.43E-2</v>
      </c>
      <c r="G363" s="21"/>
    </row>
    <row r="364" spans="1:7" x14ac:dyDescent="0.25">
      <c r="A364" s="13"/>
      <c r="B364" s="35"/>
      <c r="C364" s="35"/>
      <c r="D364" s="14"/>
      <c r="E364" s="15"/>
      <c r="F364" s="16"/>
      <c r="G364" s="16"/>
    </row>
    <row r="365" spans="1:7" x14ac:dyDescent="0.25">
      <c r="A365" s="17" t="s">
        <v>95</v>
      </c>
      <c r="B365" s="35"/>
      <c r="C365" s="35"/>
      <c r="D365" s="14"/>
      <c r="E365" s="15"/>
      <c r="F365" s="16"/>
      <c r="G365" s="16"/>
    </row>
    <row r="366" spans="1:7" x14ac:dyDescent="0.25">
      <c r="A366" s="17" t="s">
        <v>94</v>
      </c>
      <c r="B366" s="35"/>
      <c r="C366" s="35"/>
      <c r="D366" s="14"/>
      <c r="E366" s="22" t="s">
        <v>82</v>
      </c>
      <c r="F366" s="23" t="s">
        <v>82</v>
      </c>
      <c r="G366" s="16"/>
    </row>
    <row r="367" spans="1:7" x14ac:dyDescent="0.25">
      <c r="A367" s="13"/>
      <c r="B367" s="35"/>
      <c r="C367" s="35"/>
      <c r="D367" s="14"/>
      <c r="E367" s="15"/>
      <c r="F367" s="16"/>
      <c r="G367" s="16"/>
    </row>
    <row r="368" spans="1:7" x14ac:dyDescent="0.25">
      <c r="A368" s="17" t="s">
        <v>184</v>
      </c>
      <c r="B368" s="35"/>
      <c r="C368" s="35"/>
      <c r="D368" s="14"/>
      <c r="E368" s="15"/>
      <c r="F368" s="16"/>
      <c r="G368" s="16"/>
    </row>
    <row r="369" spans="1:7" x14ac:dyDescent="0.25">
      <c r="A369" s="17" t="s">
        <v>94</v>
      </c>
      <c r="B369" s="35"/>
      <c r="C369" s="35"/>
      <c r="D369" s="14"/>
      <c r="E369" s="22" t="s">
        <v>82</v>
      </c>
      <c r="F369" s="23" t="s">
        <v>82</v>
      </c>
      <c r="G369" s="16"/>
    </row>
    <row r="370" spans="1:7" x14ac:dyDescent="0.25">
      <c r="A370" s="13"/>
      <c r="B370" s="35"/>
      <c r="C370" s="35"/>
      <c r="D370" s="14"/>
      <c r="E370" s="15"/>
      <c r="F370" s="16"/>
      <c r="G370" s="16"/>
    </row>
    <row r="371" spans="1:7" x14ac:dyDescent="0.25">
      <c r="A371" s="24" t="s">
        <v>99</v>
      </c>
      <c r="B371" s="37"/>
      <c r="C371" s="37"/>
      <c r="D371" s="25"/>
      <c r="E371" s="28">
        <v>60870.62</v>
      </c>
      <c r="F371" s="29">
        <v>0.1011</v>
      </c>
      <c r="G371" s="21"/>
    </row>
    <row r="372" spans="1:7" x14ac:dyDescent="0.25">
      <c r="A372" s="13"/>
      <c r="B372" s="35"/>
      <c r="C372" s="35"/>
      <c r="D372" s="14"/>
      <c r="E372" s="15"/>
      <c r="F372" s="16"/>
      <c r="G372" s="16"/>
    </row>
    <row r="373" spans="1:7" x14ac:dyDescent="0.25">
      <c r="A373" s="17" t="s">
        <v>100</v>
      </c>
      <c r="B373" s="35"/>
      <c r="C373" s="35"/>
      <c r="D373" s="14"/>
      <c r="E373" s="15"/>
      <c r="F373" s="16"/>
      <c r="G373" s="16"/>
    </row>
    <row r="374" spans="1:7" x14ac:dyDescent="0.25">
      <c r="A374" s="13"/>
      <c r="B374" s="35"/>
      <c r="C374" s="35"/>
      <c r="D374" s="14"/>
      <c r="E374" s="15"/>
      <c r="F374" s="16"/>
      <c r="G374" s="16"/>
    </row>
    <row r="375" spans="1:7" x14ac:dyDescent="0.25">
      <c r="A375" s="17" t="s">
        <v>1181</v>
      </c>
      <c r="B375" s="35"/>
      <c r="C375" s="35"/>
      <c r="D375" s="14"/>
      <c r="E375" s="15"/>
      <c r="F375" s="16"/>
      <c r="G375" s="16"/>
    </row>
    <row r="376" spans="1:7" x14ac:dyDescent="0.25">
      <c r="A376" s="13" t="s">
        <v>1182</v>
      </c>
      <c r="B376" s="35" t="s">
        <v>1183</v>
      </c>
      <c r="C376" s="35" t="s">
        <v>270</v>
      </c>
      <c r="D376" s="14">
        <v>7500000</v>
      </c>
      <c r="E376" s="15">
        <v>7394.27</v>
      </c>
      <c r="F376" s="16">
        <v>1.23E-2</v>
      </c>
      <c r="G376" s="16">
        <v>3.6498999999999997E-2</v>
      </c>
    </row>
    <row r="377" spans="1:7" x14ac:dyDescent="0.25">
      <c r="A377" s="13" t="s">
        <v>1184</v>
      </c>
      <c r="B377" s="35" t="s">
        <v>1185</v>
      </c>
      <c r="C377" s="35" t="s">
        <v>270</v>
      </c>
      <c r="D377" s="14">
        <v>7400000</v>
      </c>
      <c r="E377" s="15">
        <v>7326.71</v>
      </c>
      <c r="F377" s="16">
        <v>1.2200000000000001E-2</v>
      </c>
      <c r="G377" s="16">
        <v>3.6150000000000002E-2</v>
      </c>
    </row>
    <row r="378" spans="1:7" x14ac:dyDescent="0.25">
      <c r="A378" s="13" t="s">
        <v>1186</v>
      </c>
      <c r="B378" s="35" t="s">
        <v>1187</v>
      </c>
      <c r="C378" s="35" t="s">
        <v>270</v>
      </c>
      <c r="D378" s="14">
        <v>5000000</v>
      </c>
      <c r="E378" s="15">
        <v>4988.6899999999996</v>
      </c>
      <c r="F378" s="16">
        <v>8.3000000000000001E-3</v>
      </c>
      <c r="G378" s="16">
        <v>3.4494999999999998E-2</v>
      </c>
    </row>
    <row r="379" spans="1:7" x14ac:dyDescent="0.25">
      <c r="A379" s="13" t="s">
        <v>1188</v>
      </c>
      <c r="B379" s="35" t="s">
        <v>1189</v>
      </c>
      <c r="C379" s="35" t="s">
        <v>270</v>
      </c>
      <c r="D379" s="14">
        <v>5000000</v>
      </c>
      <c r="E379" s="15">
        <v>4985.18</v>
      </c>
      <c r="F379" s="16">
        <v>8.3000000000000001E-3</v>
      </c>
      <c r="G379" s="16">
        <v>3.5001999999999998E-2</v>
      </c>
    </row>
    <row r="380" spans="1:7" x14ac:dyDescent="0.25">
      <c r="A380" s="13" t="s">
        <v>1190</v>
      </c>
      <c r="B380" s="35" t="s">
        <v>1191</v>
      </c>
      <c r="C380" s="35" t="s">
        <v>270</v>
      </c>
      <c r="D380" s="14">
        <v>5000000</v>
      </c>
      <c r="E380" s="15">
        <v>4968.42</v>
      </c>
      <c r="F380" s="16">
        <v>8.3000000000000001E-3</v>
      </c>
      <c r="G380" s="16">
        <v>3.5151000000000002E-2</v>
      </c>
    </row>
    <row r="381" spans="1:7" x14ac:dyDescent="0.25">
      <c r="A381" s="13" t="s">
        <v>1192</v>
      </c>
      <c r="B381" s="35" t="s">
        <v>1193</v>
      </c>
      <c r="C381" s="35" t="s">
        <v>270</v>
      </c>
      <c r="D381" s="14">
        <v>5000000</v>
      </c>
      <c r="E381" s="15">
        <v>4965.25</v>
      </c>
      <c r="F381" s="16">
        <v>8.3000000000000001E-3</v>
      </c>
      <c r="G381" s="16">
        <v>3.4998000000000001E-2</v>
      </c>
    </row>
    <row r="382" spans="1:7" x14ac:dyDescent="0.25">
      <c r="A382" s="13" t="s">
        <v>1194</v>
      </c>
      <c r="B382" s="35" t="s">
        <v>1195</v>
      </c>
      <c r="C382" s="35" t="s">
        <v>270</v>
      </c>
      <c r="D382" s="14">
        <v>5000000</v>
      </c>
      <c r="E382" s="15">
        <v>4953.8900000000003</v>
      </c>
      <c r="F382" s="16">
        <v>8.2000000000000007E-3</v>
      </c>
      <c r="G382" s="16">
        <v>3.6148E-2</v>
      </c>
    </row>
    <row r="383" spans="1:7" x14ac:dyDescent="0.25">
      <c r="A383" s="13" t="s">
        <v>1196</v>
      </c>
      <c r="B383" s="35" t="s">
        <v>1197</v>
      </c>
      <c r="C383" s="35" t="s">
        <v>270</v>
      </c>
      <c r="D383" s="14">
        <v>5000000</v>
      </c>
      <c r="E383" s="15">
        <v>4936.1000000000004</v>
      </c>
      <c r="F383" s="16">
        <v>8.2000000000000007E-3</v>
      </c>
      <c r="G383" s="16">
        <v>3.635E-2</v>
      </c>
    </row>
    <row r="384" spans="1:7" x14ac:dyDescent="0.25">
      <c r="A384" s="13" t="s">
        <v>1198</v>
      </c>
      <c r="B384" s="35" t="s">
        <v>1199</v>
      </c>
      <c r="C384" s="35" t="s">
        <v>270</v>
      </c>
      <c r="D384" s="14">
        <v>5000000</v>
      </c>
      <c r="E384" s="15">
        <v>4932.91</v>
      </c>
      <c r="F384" s="16">
        <v>8.2000000000000007E-3</v>
      </c>
      <c r="G384" s="16">
        <v>3.6500999999999999E-2</v>
      </c>
    </row>
    <row r="385" spans="1:7" x14ac:dyDescent="0.25">
      <c r="A385" s="13" t="s">
        <v>1200</v>
      </c>
      <c r="B385" s="35" t="s">
        <v>1201</v>
      </c>
      <c r="C385" s="35" t="s">
        <v>270</v>
      </c>
      <c r="D385" s="14">
        <v>5000000</v>
      </c>
      <c r="E385" s="15">
        <v>4926.6000000000004</v>
      </c>
      <c r="F385" s="16">
        <v>8.2000000000000007E-3</v>
      </c>
      <c r="G385" s="16">
        <v>3.6498999999999997E-2</v>
      </c>
    </row>
    <row r="386" spans="1:7" x14ac:dyDescent="0.25">
      <c r="A386" s="13" t="s">
        <v>1202</v>
      </c>
      <c r="B386" s="35" t="s">
        <v>1203</v>
      </c>
      <c r="C386" s="35" t="s">
        <v>270</v>
      </c>
      <c r="D386" s="14">
        <v>4800000</v>
      </c>
      <c r="E386" s="15">
        <v>4779.6499999999996</v>
      </c>
      <c r="F386" s="16">
        <v>7.9000000000000008E-3</v>
      </c>
      <c r="G386" s="16">
        <v>3.4528999999999997E-2</v>
      </c>
    </row>
    <row r="387" spans="1:7" x14ac:dyDescent="0.25">
      <c r="A387" s="13" t="s">
        <v>1204</v>
      </c>
      <c r="B387" s="35" t="s">
        <v>1205</v>
      </c>
      <c r="C387" s="35" t="s">
        <v>270</v>
      </c>
      <c r="D387" s="14">
        <v>2500000</v>
      </c>
      <c r="E387" s="15">
        <v>2496.0500000000002</v>
      </c>
      <c r="F387" s="16">
        <v>4.1000000000000003E-3</v>
      </c>
      <c r="G387" s="16">
        <v>3.3999000000000001E-2</v>
      </c>
    </row>
    <row r="388" spans="1:7" x14ac:dyDescent="0.25">
      <c r="A388" s="13" t="s">
        <v>1206</v>
      </c>
      <c r="B388" s="35" t="s">
        <v>1207</v>
      </c>
      <c r="C388" s="35" t="s">
        <v>270</v>
      </c>
      <c r="D388" s="14">
        <v>2500000</v>
      </c>
      <c r="E388" s="15">
        <v>2494.34</v>
      </c>
      <c r="F388" s="16">
        <v>4.1000000000000003E-3</v>
      </c>
      <c r="G388" s="16">
        <v>3.4494999999999998E-2</v>
      </c>
    </row>
    <row r="389" spans="1:7" x14ac:dyDescent="0.25">
      <c r="A389" s="13" t="s">
        <v>1208</v>
      </c>
      <c r="B389" s="35" t="s">
        <v>1209</v>
      </c>
      <c r="C389" s="35" t="s">
        <v>270</v>
      </c>
      <c r="D389" s="14">
        <v>2500000</v>
      </c>
      <c r="E389" s="15">
        <v>2485.94</v>
      </c>
      <c r="F389" s="16">
        <v>4.1000000000000003E-3</v>
      </c>
      <c r="G389" s="16">
        <v>3.5001999999999998E-2</v>
      </c>
    </row>
    <row r="390" spans="1:7" x14ac:dyDescent="0.25">
      <c r="A390" s="17" t="s">
        <v>94</v>
      </c>
      <c r="B390" s="36"/>
      <c r="C390" s="36"/>
      <c r="D390" s="18"/>
      <c r="E390" s="19">
        <v>66634</v>
      </c>
      <c r="F390" s="20">
        <v>0.11070000000000001</v>
      </c>
      <c r="G390" s="21"/>
    </row>
    <row r="391" spans="1:7" x14ac:dyDescent="0.25">
      <c r="A391" s="17" t="s">
        <v>101</v>
      </c>
      <c r="B391" s="35"/>
      <c r="C391" s="35"/>
      <c r="D391" s="14"/>
      <c r="E391" s="15"/>
      <c r="F391" s="16"/>
      <c r="G391" s="16"/>
    </row>
    <row r="392" spans="1:7" x14ac:dyDescent="0.25">
      <c r="A392" s="13" t="s">
        <v>110</v>
      </c>
      <c r="B392" s="35" t="s">
        <v>111</v>
      </c>
      <c r="C392" s="35" t="s">
        <v>104</v>
      </c>
      <c r="D392" s="14">
        <v>400000</v>
      </c>
      <c r="E392" s="15">
        <v>396.51</v>
      </c>
      <c r="F392" s="16">
        <v>6.9999999999999999E-4</v>
      </c>
      <c r="G392" s="16">
        <v>3.6901000000000003E-2</v>
      </c>
    </row>
    <row r="393" spans="1:7" x14ac:dyDescent="0.25">
      <c r="A393" s="17" t="s">
        <v>94</v>
      </c>
      <c r="B393" s="36"/>
      <c r="C393" s="36"/>
      <c r="D393" s="18"/>
      <c r="E393" s="19">
        <v>396.51</v>
      </c>
      <c r="F393" s="20">
        <v>6.9999999999999999E-4</v>
      </c>
      <c r="G393" s="21"/>
    </row>
    <row r="394" spans="1:7" x14ac:dyDescent="0.25">
      <c r="A394" s="13"/>
      <c r="B394" s="35"/>
      <c r="C394" s="35"/>
      <c r="D394" s="14"/>
      <c r="E394" s="15"/>
      <c r="F394" s="16"/>
      <c r="G394" s="16"/>
    </row>
    <row r="395" spans="1:7" x14ac:dyDescent="0.25">
      <c r="A395" s="17" t="s">
        <v>114</v>
      </c>
      <c r="B395" s="35"/>
      <c r="C395" s="35"/>
      <c r="D395" s="14"/>
      <c r="E395" s="15"/>
      <c r="F395" s="16"/>
      <c r="G395" s="16"/>
    </row>
    <row r="396" spans="1:7" x14ac:dyDescent="0.25">
      <c r="A396" s="13" t="s">
        <v>1783</v>
      </c>
      <c r="B396" s="35" t="s">
        <v>1210</v>
      </c>
      <c r="C396" s="35" t="s">
        <v>104</v>
      </c>
      <c r="D396" s="14">
        <v>35000000</v>
      </c>
      <c r="E396" s="15">
        <v>34956.43</v>
      </c>
      <c r="F396" s="16">
        <v>5.8099999999999999E-2</v>
      </c>
      <c r="G396" s="16"/>
    </row>
    <row r="397" spans="1:7" x14ac:dyDescent="0.25">
      <c r="A397" s="13" t="s">
        <v>1784</v>
      </c>
      <c r="B397" s="35" t="s">
        <v>1211</v>
      </c>
      <c r="C397" s="35" t="s">
        <v>104</v>
      </c>
      <c r="D397" s="14">
        <v>10000000</v>
      </c>
      <c r="E397" s="15">
        <v>9891.25</v>
      </c>
      <c r="F397" s="16">
        <v>1.6400000000000001E-2</v>
      </c>
      <c r="G397" s="16">
        <v>4.4101000000000001E-2</v>
      </c>
    </row>
    <row r="398" spans="1:7" x14ac:dyDescent="0.25">
      <c r="A398" s="17" t="s">
        <v>94</v>
      </c>
      <c r="B398" s="36"/>
      <c r="C398" s="36"/>
      <c r="D398" s="18"/>
      <c r="E398" s="19">
        <v>44847.68</v>
      </c>
      <c r="F398" s="20">
        <v>7.4499999999999997E-2</v>
      </c>
      <c r="G398" s="21"/>
    </row>
    <row r="399" spans="1:7" x14ac:dyDescent="0.25">
      <c r="A399" s="13"/>
      <c r="B399" s="35"/>
      <c r="C399" s="35"/>
      <c r="D399" s="14"/>
      <c r="E399" s="15"/>
      <c r="F399" s="16"/>
      <c r="G399" s="16"/>
    </row>
    <row r="400" spans="1:7" x14ac:dyDescent="0.25">
      <c r="A400" s="24" t="s">
        <v>99</v>
      </c>
      <c r="B400" s="37"/>
      <c r="C400" s="37"/>
      <c r="D400" s="25"/>
      <c r="E400" s="28">
        <v>111878.19</v>
      </c>
      <c r="F400" s="29">
        <v>0.18590000000000001</v>
      </c>
      <c r="G400" s="21"/>
    </row>
    <row r="401" spans="1:7" x14ac:dyDescent="0.25">
      <c r="A401" s="13"/>
      <c r="B401" s="35"/>
      <c r="C401" s="35"/>
      <c r="D401" s="14"/>
      <c r="E401" s="15"/>
      <c r="F401" s="16"/>
      <c r="G401" s="16"/>
    </row>
    <row r="402" spans="1:7" x14ac:dyDescent="0.25">
      <c r="A402" s="13"/>
      <c r="B402" s="35"/>
      <c r="C402" s="35"/>
      <c r="D402" s="14"/>
      <c r="E402" s="15"/>
      <c r="F402" s="16"/>
      <c r="G402" s="16"/>
    </row>
    <row r="403" spans="1:7" x14ac:dyDescent="0.25">
      <c r="A403" s="17" t="s">
        <v>121</v>
      </c>
      <c r="B403" s="35"/>
      <c r="C403" s="35"/>
      <c r="D403" s="14"/>
      <c r="E403" s="15"/>
      <c r="F403" s="16"/>
      <c r="G403" s="16"/>
    </row>
    <row r="404" spans="1:7" x14ac:dyDescent="0.25">
      <c r="A404" s="13" t="s">
        <v>122</v>
      </c>
      <c r="B404" s="35"/>
      <c r="C404" s="35"/>
      <c r="D404" s="14"/>
      <c r="E404" s="15">
        <v>52260.85</v>
      </c>
      <c r="F404" s="16">
        <v>8.6900000000000005E-2</v>
      </c>
      <c r="G404" s="16">
        <v>3.295E-2</v>
      </c>
    </row>
    <row r="405" spans="1:7" x14ac:dyDescent="0.25">
      <c r="A405" s="17" t="s">
        <v>94</v>
      </c>
      <c r="B405" s="36"/>
      <c r="C405" s="36"/>
      <c r="D405" s="18"/>
      <c r="E405" s="19">
        <v>52260.85</v>
      </c>
      <c r="F405" s="20">
        <v>8.6900000000000005E-2</v>
      </c>
      <c r="G405" s="21"/>
    </row>
    <row r="406" spans="1:7" x14ac:dyDescent="0.25">
      <c r="A406" s="13"/>
      <c r="B406" s="35"/>
      <c r="C406" s="35"/>
      <c r="D406" s="14"/>
      <c r="E406" s="15"/>
      <c r="F406" s="16"/>
      <c r="G406" s="16"/>
    </row>
    <row r="407" spans="1:7" x14ac:dyDescent="0.25">
      <c r="A407" s="24" t="s">
        <v>99</v>
      </c>
      <c r="B407" s="37"/>
      <c r="C407" s="37"/>
      <c r="D407" s="25"/>
      <c r="E407" s="28">
        <v>52260.85</v>
      </c>
      <c r="F407" s="29">
        <v>8.6900000000000005E-2</v>
      </c>
      <c r="G407" s="21"/>
    </row>
    <row r="408" spans="1:7" x14ac:dyDescent="0.25">
      <c r="A408" s="13" t="s">
        <v>123</v>
      </c>
      <c r="B408" s="35"/>
      <c r="C408" s="35"/>
      <c r="D408" s="14"/>
      <c r="E408" s="15">
        <v>1554.4887137999999</v>
      </c>
      <c r="F408" s="16">
        <v>2.5829999999999998E-3</v>
      </c>
      <c r="G408" s="16"/>
    </row>
    <row r="409" spans="1:7" x14ac:dyDescent="0.25">
      <c r="A409" s="13" t="s">
        <v>124</v>
      </c>
      <c r="B409" s="35"/>
      <c r="C409" s="35"/>
      <c r="D409" s="14"/>
      <c r="E409" s="30">
        <v>-27208.0887138</v>
      </c>
      <c r="F409" s="31">
        <v>-4.4983000000000002E-2</v>
      </c>
      <c r="G409" s="16">
        <v>3.295E-2</v>
      </c>
    </row>
    <row r="410" spans="1:7" x14ac:dyDescent="0.25">
      <c r="A410" s="32" t="s">
        <v>125</v>
      </c>
      <c r="B410" s="38"/>
      <c r="C410" s="38"/>
      <c r="D410" s="33"/>
      <c r="E410" s="26">
        <v>601716.89</v>
      </c>
      <c r="F410" s="27">
        <v>1</v>
      </c>
      <c r="G410" s="27"/>
    </row>
    <row r="412" spans="1:7" x14ac:dyDescent="0.25">
      <c r="A412" s="1" t="s">
        <v>1212</v>
      </c>
    </row>
    <row r="413" spans="1:7" x14ac:dyDescent="0.25">
      <c r="A413" s="1" t="s">
        <v>126</v>
      </c>
    </row>
    <row r="414" spans="1:7" x14ac:dyDescent="0.25">
      <c r="A414" s="1" t="s">
        <v>127</v>
      </c>
    </row>
    <row r="415" spans="1:7" x14ac:dyDescent="0.25">
      <c r="A415" s="1" t="s">
        <v>1646</v>
      </c>
    </row>
    <row r="416" spans="1:7" x14ac:dyDescent="0.25">
      <c r="A416" s="47" t="s">
        <v>1647</v>
      </c>
      <c r="B416" s="3" t="s">
        <v>82</v>
      </c>
    </row>
    <row r="417" spans="1:7" x14ac:dyDescent="0.25">
      <c r="A417" t="s">
        <v>1648</v>
      </c>
    </row>
    <row r="418" spans="1:7" x14ac:dyDescent="0.25">
      <c r="A418" t="s">
        <v>1649</v>
      </c>
      <c r="B418" t="s">
        <v>1650</v>
      </c>
      <c r="C418" t="s">
        <v>1650</v>
      </c>
    </row>
    <row r="419" spans="1:7" x14ac:dyDescent="0.25">
      <c r="B419" s="48">
        <v>44469</v>
      </c>
      <c r="C419" s="48">
        <v>44498</v>
      </c>
    </row>
    <row r="420" spans="1:7" x14ac:dyDescent="0.25">
      <c r="A420" t="s">
        <v>1654</v>
      </c>
      <c r="B420">
        <v>16.1218</v>
      </c>
      <c r="C420">
        <v>16.191600000000001</v>
      </c>
      <c r="E420" s="2"/>
      <c r="G420"/>
    </row>
    <row r="421" spans="1:7" x14ac:dyDescent="0.25">
      <c r="A421" t="s">
        <v>1655</v>
      </c>
      <c r="B421">
        <v>11.525</v>
      </c>
      <c r="C421">
        <v>11.574999999999999</v>
      </c>
      <c r="E421" s="2"/>
      <c r="G421"/>
    </row>
    <row r="422" spans="1:7" x14ac:dyDescent="0.25">
      <c r="A422" t="s">
        <v>1676</v>
      </c>
      <c r="B422">
        <v>13.2439</v>
      </c>
      <c r="C422">
        <v>13.301299999999999</v>
      </c>
      <c r="E422" s="2"/>
      <c r="G422"/>
    </row>
    <row r="423" spans="1:7" x14ac:dyDescent="0.25">
      <c r="A423" t="s">
        <v>1663</v>
      </c>
      <c r="B423">
        <v>15.4252</v>
      </c>
      <c r="C423">
        <v>15.4833</v>
      </c>
      <c r="E423" s="2"/>
      <c r="G423"/>
    </row>
    <row r="424" spans="1:7" x14ac:dyDescent="0.25">
      <c r="A424" t="s">
        <v>1679</v>
      </c>
      <c r="B424">
        <v>15.4224</v>
      </c>
      <c r="C424">
        <v>15.480499999999999</v>
      </c>
      <c r="E424" s="2"/>
      <c r="G424"/>
    </row>
    <row r="425" spans="1:7" x14ac:dyDescent="0.25">
      <c r="A425" t="s">
        <v>1680</v>
      </c>
      <c r="B425">
        <v>11.3171</v>
      </c>
      <c r="C425">
        <v>11.3597</v>
      </c>
      <c r="E425" s="2"/>
      <c r="G425"/>
    </row>
    <row r="426" spans="1:7" x14ac:dyDescent="0.25">
      <c r="A426" t="s">
        <v>1681</v>
      </c>
      <c r="B426">
        <v>12.5998</v>
      </c>
      <c r="C426">
        <v>12.6472</v>
      </c>
      <c r="E426" s="2"/>
      <c r="G426"/>
    </row>
    <row r="427" spans="1:7" x14ac:dyDescent="0.25">
      <c r="E427" s="2"/>
      <c r="G427"/>
    </row>
    <row r="428" spans="1:7" x14ac:dyDescent="0.25">
      <c r="A428" t="s">
        <v>1665</v>
      </c>
      <c r="B428" s="3" t="s">
        <v>82</v>
      </c>
    </row>
    <row r="429" spans="1:7" x14ac:dyDescent="0.25">
      <c r="A429" t="s">
        <v>1666</v>
      </c>
      <c r="B429" s="3" t="s">
        <v>82</v>
      </c>
    </row>
    <row r="430" spans="1:7" ht="30" x14ac:dyDescent="0.25">
      <c r="A430" s="47" t="s">
        <v>1667</v>
      </c>
      <c r="B430" s="3" t="s">
        <v>82</v>
      </c>
    </row>
    <row r="431" spans="1:7" x14ac:dyDescent="0.25">
      <c r="A431" s="47" t="s">
        <v>1668</v>
      </c>
      <c r="B431" s="3" t="s">
        <v>82</v>
      </c>
    </row>
    <row r="432" spans="1:7" x14ac:dyDescent="0.25">
      <c r="A432" t="s">
        <v>1704</v>
      </c>
      <c r="B432" s="49">
        <v>14.004671</v>
      </c>
    </row>
    <row r="433" spans="1:4" ht="30" x14ac:dyDescent="0.25">
      <c r="A433" s="47" t="s">
        <v>1670</v>
      </c>
      <c r="B433" s="3" t="s">
        <v>82</v>
      </c>
    </row>
    <row r="434" spans="1:4" ht="30" x14ac:dyDescent="0.25">
      <c r="A434" s="47" t="s">
        <v>1671</v>
      </c>
      <c r="B434" s="3" t="s">
        <v>82</v>
      </c>
    </row>
    <row r="435" spans="1:4" x14ac:dyDescent="0.25">
      <c r="A435" s="59" t="s">
        <v>1803</v>
      </c>
      <c r="B435" s="60" t="s">
        <v>82</v>
      </c>
    </row>
    <row r="436" spans="1:4" x14ac:dyDescent="0.25">
      <c r="A436" s="59" t="s">
        <v>1804</v>
      </c>
      <c r="B436" s="60" t="s">
        <v>82</v>
      </c>
    </row>
    <row r="438" spans="1:4" x14ac:dyDescent="0.25">
      <c r="A438" s="24" t="s">
        <v>1847</v>
      </c>
      <c r="B438" s="64" t="s">
        <v>1848</v>
      </c>
      <c r="C438" s="64" t="s">
        <v>1813</v>
      </c>
      <c r="D438" s="64" t="s">
        <v>1814</v>
      </c>
    </row>
    <row r="439" spans="1:4" ht="34.5" customHeight="1" x14ac:dyDescent="0.25">
      <c r="A439" s="73" t="str">
        <f>HYPERLINK("[EDEL_Portfolio Monthly 31-Jul-2021.xlsx]EEARBF!A1","Edelweiss Arbitrage Fund")</f>
        <v>Edelweiss Arbitrage Fund</v>
      </c>
      <c r="B439" s="65"/>
      <c r="C439" s="65" t="s">
        <v>1824</v>
      </c>
      <c r="D439"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2184-4615-4DA2-8B5F-51AA415A411E}">
  <dimension ref="A1:H313"/>
  <sheetViews>
    <sheetView showGridLines="0" workbookViewId="0">
      <pane ySplit="4" topLeftCell="A309" activePane="bottomLeft" state="frozen"/>
      <selection activeCell="A38" sqref="A38"/>
      <selection pane="bottomLeft" activeCell="A312" sqref="A312:XFD313"/>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37</v>
      </c>
      <c r="B1" s="61"/>
      <c r="C1" s="61"/>
      <c r="D1" s="61"/>
      <c r="E1" s="61"/>
      <c r="F1" s="61"/>
      <c r="G1" s="61"/>
      <c r="H1" s="51" t="str">
        <f>HYPERLINK("[EDEL_Portfolio Monthly 31-Oct-2021.xlsx]Index!A1","Index")</f>
        <v>Index</v>
      </c>
    </row>
    <row r="2" spans="1:8" ht="19.5" customHeight="1" x14ac:dyDescent="0.25">
      <c r="A2" s="61" t="s">
        <v>38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772</v>
      </c>
      <c r="B8" s="35" t="s">
        <v>773</v>
      </c>
      <c r="C8" s="35" t="s">
        <v>658</v>
      </c>
      <c r="D8" s="14">
        <v>4051480</v>
      </c>
      <c r="E8" s="15">
        <v>32494.9</v>
      </c>
      <c r="F8" s="16">
        <v>5.1299999999999998E-2</v>
      </c>
      <c r="G8" s="16"/>
    </row>
    <row r="9" spans="1:8" x14ac:dyDescent="0.25">
      <c r="A9" s="13" t="s">
        <v>671</v>
      </c>
      <c r="B9" s="35" t="s">
        <v>672</v>
      </c>
      <c r="C9" s="35" t="s">
        <v>673</v>
      </c>
      <c r="D9" s="14">
        <v>1366226</v>
      </c>
      <c r="E9" s="15">
        <v>25991.77</v>
      </c>
      <c r="F9" s="16">
        <v>4.1099999999999998E-2</v>
      </c>
      <c r="G9" s="16"/>
    </row>
    <row r="10" spans="1:8" x14ac:dyDescent="0.25">
      <c r="A10" s="13" t="s">
        <v>789</v>
      </c>
      <c r="B10" s="35" t="s">
        <v>790</v>
      </c>
      <c r="C10" s="35" t="s">
        <v>641</v>
      </c>
      <c r="D10" s="14">
        <v>1494748</v>
      </c>
      <c r="E10" s="15">
        <v>24928.66</v>
      </c>
      <c r="F10" s="16">
        <v>3.9399999999999998E-2</v>
      </c>
      <c r="G10" s="16"/>
    </row>
    <row r="11" spans="1:8" x14ac:dyDescent="0.25">
      <c r="A11" s="13" t="s">
        <v>688</v>
      </c>
      <c r="B11" s="35" t="s">
        <v>689</v>
      </c>
      <c r="C11" s="35" t="s">
        <v>679</v>
      </c>
      <c r="D11" s="14">
        <v>2373690</v>
      </c>
      <c r="E11" s="15">
        <v>16268.08</v>
      </c>
      <c r="F11" s="16">
        <v>2.5700000000000001E-2</v>
      </c>
      <c r="G11" s="16"/>
    </row>
    <row r="12" spans="1:8" x14ac:dyDescent="0.25">
      <c r="A12" s="13" t="s">
        <v>669</v>
      </c>
      <c r="B12" s="35" t="s">
        <v>670</v>
      </c>
      <c r="C12" s="35" t="s">
        <v>641</v>
      </c>
      <c r="D12" s="14">
        <v>476496</v>
      </c>
      <c r="E12" s="15">
        <v>16190.14</v>
      </c>
      <c r="F12" s="16">
        <v>2.5600000000000001E-2</v>
      </c>
      <c r="G12" s="16"/>
    </row>
    <row r="13" spans="1:8" x14ac:dyDescent="0.25">
      <c r="A13" s="13" t="s">
        <v>969</v>
      </c>
      <c r="B13" s="35" t="s">
        <v>970</v>
      </c>
      <c r="C13" s="35" t="s">
        <v>658</v>
      </c>
      <c r="D13" s="14">
        <v>782198</v>
      </c>
      <c r="E13" s="15">
        <v>12381.02</v>
      </c>
      <c r="F13" s="16">
        <v>1.9599999999999999E-2</v>
      </c>
      <c r="G13" s="16"/>
    </row>
    <row r="14" spans="1:8" x14ac:dyDescent="0.25">
      <c r="A14" s="13" t="s">
        <v>690</v>
      </c>
      <c r="B14" s="35" t="s">
        <v>691</v>
      </c>
      <c r="C14" s="35" t="s">
        <v>665</v>
      </c>
      <c r="D14" s="14">
        <v>5226151</v>
      </c>
      <c r="E14" s="15">
        <v>11664.77</v>
      </c>
      <c r="F14" s="16">
        <v>1.84E-2</v>
      </c>
      <c r="G14" s="16"/>
    </row>
    <row r="15" spans="1:8" x14ac:dyDescent="0.25">
      <c r="A15" s="13" t="s">
        <v>798</v>
      </c>
      <c r="B15" s="35" t="s">
        <v>799</v>
      </c>
      <c r="C15" s="35" t="s">
        <v>658</v>
      </c>
      <c r="D15" s="14">
        <v>2109696</v>
      </c>
      <c r="E15" s="15">
        <v>10593.84</v>
      </c>
      <c r="F15" s="16">
        <v>1.67E-2</v>
      </c>
      <c r="G15" s="16"/>
    </row>
    <row r="16" spans="1:8" x14ac:dyDescent="0.25">
      <c r="A16" s="13" t="s">
        <v>648</v>
      </c>
      <c r="B16" s="35" t="s">
        <v>649</v>
      </c>
      <c r="C16" s="35" t="s">
        <v>647</v>
      </c>
      <c r="D16" s="14">
        <v>751714</v>
      </c>
      <c r="E16" s="15">
        <v>9892.18</v>
      </c>
      <c r="F16" s="16">
        <v>1.5599999999999999E-2</v>
      </c>
      <c r="G16" s="16"/>
    </row>
    <row r="17" spans="1:7" x14ac:dyDescent="0.25">
      <c r="A17" s="13" t="s">
        <v>659</v>
      </c>
      <c r="B17" s="35" t="s">
        <v>660</v>
      </c>
      <c r="C17" s="35" t="s">
        <v>641</v>
      </c>
      <c r="D17" s="14">
        <v>840308</v>
      </c>
      <c r="E17" s="15">
        <v>9611.02</v>
      </c>
      <c r="F17" s="16">
        <v>1.52E-2</v>
      </c>
      <c r="G17" s="16"/>
    </row>
    <row r="18" spans="1:7" x14ac:dyDescent="0.25">
      <c r="A18" s="13" t="s">
        <v>761</v>
      </c>
      <c r="B18" s="35" t="s">
        <v>762</v>
      </c>
      <c r="C18" s="35" t="s">
        <v>658</v>
      </c>
      <c r="D18" s="14">
        <v>1232751</v>
      </c>
      <c r="E18" s="15">
        <v>9147.01</v>
      </c>
      <c r="F18" s="16">
        <v>1.44E-2</v>
      </c>
      <c r="G18" s="16"/>
    </row>
    <row r="19" spans="1:7" x14ac:dyDescent="0.25">
      <c r="A19" s="13" t="s">
        <v>1213</v>
      </c>
      <c r="B19" s="35" t="s">
        <v>1214</v>
      </c>
      <c r="C19" s="35" t="s">
        <v>701</v>
      </c>
      <c r="D19" s="14">
        <v>277085</v>
      </c>
      <c r="E19" s="15">
        <v>7882.24</v>
      </c>
      <c r="F19" s="16">
        <v>1.2500000000000001E-2</v>
      </c>
      <c r="G19" s="16"/>
    </row>
    <row r="20" spans="1:7" x14ac:dyDescent="0.25">
      <c r="A20" s="13" t="s">
        <v>663</v>
      </c>
      <c r="B20" s="35" t="s">
        <v>664</v>
      </c>
      <c r="C20" s="35" t="s">
        <v>665</v>
      </c>
      <c r="D20" s="14">
        <v>299248</v>
      </c>
      <c r="E20" s="15">
        <v>7161.45</v>
      </c>
      <c r="F20" s="16">
        <v>1.1299999999999999E-2</v>
      </c>
      <c r="G20" s="16"/>
    </row>
    <row r="21" spans="1:7" x14ac:dyDescent="0.25">
      <c r="A21" s="13" t="s">
        <v>707</v>
      </c>
      <c r="B21" s="35" t="s">
        <v>708</v>
      </c>
      <c r="C21" s="35" t="s">
        <v>706</v>
      </c>
      <c r="D21" s="14">
        <v>90697</v>
      </c>
      <c r="E21" s="15">
        <v>6925.67</v>
      </c>
      <c r="F21" s="16">
        <v>1.09E-2</v>
      </c>
      <c r="G21" s="16"/>
    </row>
    <row r="22" spans="1:7" x14ac:dyDescent="0.25">
      <c r="A22" s="13" t="s">
        <v>979</v>
      </c>
      <c r="B22" s="35" t="s">
        <v>980</v>
      </c>
      <c r="C22" s="35" t="s">
        <v>684</v>
      </c>
      <c r="D22" s="14">
        <v>730000</v>
      </c>
      <c r="E22" s="15">
        <v>6455.03</v>
      </c>
      <c r="F22" s="16">
        <v>1.0200000000000001E-2</v>
      </c>
      <c r="G22" s="16"/>
    </row>
    <row r="23" spans="1:7" x14ac:dyDescent="0.25">
      <c r="A23" s="13" t="s">
        <v>718</v>
      </c>
      <c r="B23" s="35" t="s">
        <v>719</v>
      </c>
      <c r="C23" s="35" t="s">
        <v>711</v>
      </c>
      <c r="D23" s="14">
        <v>780332</v>
      </c>
      <c r="E23" s="15">
        <v>6203.64</v>
      </c>
      <c r="F23" s="16">
        <v>9.7999999999999997E-3</v>
      </c>
      <c r="G23" s="16"/>
    </row>
    <row r="24" spans="1:7" x14ac:dyDescent="0.25">
      <c r="A24" s="13" t="s">
        <v>853</v>
      </c>
      <c r="B24" s="35" t="s">
        <v>854</v>
      </c>
      <c r="C24" s="35" t="s">
        <v>765</v>
      </c>
      <c r="D24" s="14">
        <v>348854</v>
      </c>
      <c r="E24" s="15">
        <v>6163.03</v>
      </c>
      <c r="F24" s="16">
        <v>9.7000000000000003E-3</v>
      </c>
      <c r="G24" s="16"/>
    </row>
    <row r="25" spans="1:7" x14ac:dyDescent="0.25">
      <c r="A25" s="13" t="s">
        <v>787</v>
      </c>
      <c r="B25" s="35" t="s">
        <v>788</v>
      </c>
      <c r="C25" s="35" t="s">
        <v>658</v>
      </c>
      <c r="D25" s="14">
        <v>296024</v>
      </c>
      <c r="E25" s="15">
        <v>6012.69</v>
      </c>
      <c r="F25" s="16">
        <v>9.4999999999999998E-3</v>
      </c>
      <c r="G25" s="16"/>
    </row>
    <row r="26" spans="1:7" x14ac:dyDescent="0.25">
      <c r="A26" s="13" t="s">
        <v>947</v>
      </c>
      <c r="B26" s="35" t="s">
        <v>948</v>
      </c>
      <c r="C26" s="35" t="s">
        <v>665</v>
      </c>
      <c r="D26" s="14">
        <v>180245</v>
      </c>
      <c r="E26" s="15">
        <v>5587.78</v>
      </c>
      <c r="F26" s="16">
        <v>8.8000000000000005E-3</v>
      </c>
      <c r="G26" s="16"/>
    </row>
    <row r="27" spans="1:7" x14ac:dyDescent="0.25">
      <c r="A27" s="13" t="s">
        <v>778</v>
      </c>
      <c r="B27" s="35" t="s">
        <v>779</v>
      </c>
      <c r="C27" s="35" t="s">
        <v>701</v>
      </c>
      <c r="D27" s="14">
        <v>68532</v>
      </c>
      <c r="E27" s="15">
        <v>5071.51</v>
      </c>
      <c r="F27" s="16">
        <v>8.0000000000000002E-3</v>
      </c>
      <c r="G27" s="16"/>
    </row>
    <row r="28" spans="1:7" x14ac:dyDescent="0.25">
      <c r="A28" s="13" t="s">
        <v>770</v>
      </c>
      <c r="B28" s="35" t="s">
        <v>771</v>
      </c>
      <c r="C28" s="35" t="s">
        <v>641</v>
      </c>
      <c r="D28" s="14">
        <v>336394</v>
      </c>
      <c r="E28" s="15">
        <v>4971.3999999999996</v>
      </c>
      <c r="F28" s="16">
        <v>7.9000000000000008E-3</v>
      </c>
      <c r="G28" s="16"/>
    </row>
    <row r="29" spans="1:7" x14ac:dyDescent="0.25">
      <c r="A29" s="13" t="s">
        <v>650</v>
      </c>
      <c r="B29" s="35" t="s">
        <v>651</v>
      </c>
      <c r="C29" s="35" t="s">
        <v>652</v>
      </c>
      <c r="D29" s="14">
        <v>1565497</v>
      </c>
      <c r="E29" s="15">
        <v>4759.1099999999997</v>
      </c>
      <c r="F29" s="16">
        <v>7.4999999999999997E-3</v>
      </c>
      <c r="G29" s="16"/>
    </row>
    <row r="30" spans="1:7" x14ac:dyDescent="0.25">
      <c r="A30" s="13" t="s">
        <v>1215</v>
      </c>
      <c r="B30" s="35" t="s">
        <v>1216</v>
      </c>
      <c r="C30" s="35" t="s">
        <v>782</v>
      </c>
      <c r="D30" s="14">
        <v>3356589</v>
      </c>
      <c r="E30" s="15">
        <v>4452.5200000000004</v>
      </c>
      <c r="F30" s="16">
        <v>7.0000000000000001E-3</v>
      </c>
      <c r="G30" s="16"/>
    </row>
    <row r="31" spans="1:7" x14ac:dyDescent="0.25">
      <c r="A31" s="13" t="s">
        <v>1217</v>
      </c>
      <c r="B31" s="35" t="s">
        <v>1218</v>
      </c>
      <c r="C31" s="35" t="s">
        <v>684</v>
      </c>
      <c r="D31" s="14">
        <v>59309</v>
      </c>
      <c r="E31" s="15">
        <v>4437.74</v>
      </c>
      <c r="F31" s="16">
        <v>7.0000000000000001E-3</v>
      </c>
      <c r="G31" s="16"/>
    </row>
    <row r="32" spans="1:7" x14ac:dyDescent="0.25">
      <c r="A32" s="13" t="s">
        <v>636</v>
      </c>
      <c r="B32" s="35" t="s">
        <v>637</v>
      </c>
      <c r="C32" s="35" t="s">
        <v>638</v>
      </c>
      <c r="D32" s="14">
        <v>637500</v>
      </c>
      <c r="E32" s="15">
        <v>4417.88</v>
      </c>
      <c r="F32" s="16">
        <v>7.0000000000000001E-3</v>
      </c>
      <c r="G32" s="16"/>
    </row>
    <row r="33" spans="1:7" x14ac:dyDescent="0.25">
      <c r="A33" s="13" t="s">
        <v>1219</v>
      </c>
      <c r="B33" s="35" t="s">
        <v>1220</v>
      </c>
      <c r="C33" s="35" t="s">
        <v>701</v>
      </c>
      <c r="D33" s="14">
        <v>3400000</v>
      </c>
      <c r="E33" s="15">
        <v>4413.2</v>
      </c>
      <c r="F33" s="16">
        <v>7.0000000000000001E-3</v>
      </c>
      <c r="G33" s="16"/>
    </row>
    <row r="34" spans="1:7" x14ac:dyDescent="0.25">
      <c r="A34" s="13" t="s">
        <v>957</v>
      </c>
      <c r="B34" s="35" t="s">
        <v>958</v>
      </c>
      <c r="C34" s="35" t="s">
        <v>665</v>
      </c>
      <c r="D34" s="14">
        <v>448218</v>
      </c>
      <c r="E34" s="15">
        <v>4287.88</v>
      </c>
      <c r="F34" s="16">
        <v>6.7999999999999996E-3</v>
      </c>
      <c r="G34" s="16"/>
    </row>
    <row r="35" spans="1:7" x14ac:dyDescent="0.25">
      <c r="A35" s="13" t="s">
        <v>768</v>
      </c>
      <c r="B35" s="35" t="s">
        <v>769</v>
      </c>
      <c r="C35" s="35" t="s">
        <v>641</v>
      </c>
      <c r="D35" s="14">
        <v>634655</v>
      </c>
      <c r="E35" s="15">
        <v>4104.63</v>
      </c>
      <c r="F35" s="16">
        <v>6.4999999999999997E-3</v>
      </c>
      <c r="G35" s="16"/>
    </row>
    <row r="36" spans="1:7" x14ac:dyDescent="0.25">
      <c r="A36" s="13" t="s">
        <v>639</v>
      </c>
      <c r="B36" s="35" t="s">
        <v>640</v>
      </c>
      <c r="C36" s="35" t="s">
        <v>641</v>
      </c>
      <c r="D36" s="14">
        <v>91270</v>
      </c>
      <c r="E36" s="15">
        <v>4100.21</v>
      </c>
      <c r="F36" s="16">
        <v>6.4999999999999997E-3</v>
      </c>
      <c r="G36" s="16"/>
    </row>
    <row r="37" spans="1:7" x14ac:dyDescent="0.25">
      <c r="A37" s="13" t="s">
        <v>907</v>
      </c>
      <c r="B37" s="35" t="s">
        <v>908</v>
      </c>
      <c r="C37" s="35" t="s">
        <v>641</v>
      </c>
      <c r="D37" s="14">
        <v>60278</v>
      </c>
      <c r="E37" s="15">
        <v>4027.96</v>
      </c>
      <c r="F37" s="16">
        <v>6.4000000000000003E-3</v>
      </c>
      <c r="G37" s="16"/>
    </row>
    <row r="38" spans="1:7" x14ac:dyDescent="0.25">
      <c r="A38" s="13" t="s">
        <v>712</v>
      </c>
      <c r="B38" s="35" t="s">
        <v>713</v>
      </c>
      <c r="C38" s="35" t="s">
        <v>714</v>
      </c>
      <c r="D38" s="14">
        <v>1760136</v>
      </c>
      <c r="E38" s="15">
        <v>3933.02</v>
      </c>
      <c r="F38" s="16">
        <v>6.1999999999999998E-3</v>
      </c>
      <c r="G38" s="16"/>
    </row>
    <row r="39" spans="1:7" x14ac:dyDescent="0.25">
      <c r="A39" s="13" t="s">
        <v>1221</v>
      </c>
      <c r="B39" s="35" t="s">
        <v>1222</v>
      </c>
      <c r="C39" s="35" t="s">
        <v>673</v>
      </c>
      <c r="D39" s="14">
        <v>926006</v>
      </c>
      <c r="E39" s="15">
        <v>3867.93</v>
      </c>
      <c r="F39" s="16">
        <v>6.1000000000000004E-3</v>
      </c>
      <c r="G39" s="16"/>
    </row>
    <row r="40" spans="1:7" x14ac:dyDescent="0.25">
      <c r="A40" s="13" t="s">
        <v>774</v>
      </c>
      <c r="B40" s="35" t="s">
        <v>775</v>
      </c>
      <c r="C40" s="35" t="s">
        <v>652</v>
      </c>
      <c r="D40" s="14">
        <v>835677</v>
      </c>
      <c r="E40" s="15">
        <v>3842.44</v>
      </c>
      <c r="F40" s="16">
        <v>6.1000000000000004E-3</v>
      </c>
      <c r="G40" s="16"/>
    </row>
    <row r="41" spans="1:7" x14ac:dyDescent="0.25">
      <c r="A41" s="13" t="s">
        <v>987</v>
      </c>
      <c r="B41" s="35" t="s">
        <v>988</v>
      </c>
      <c r="C41" s="35" t="s">
        <v>711</v>
      </c>
      <c r="D41" s="14">
        <v>417790</v>
      </c>
      <c r="E41" s="15">
        <v>3781.21</v>
      </c>
      <c r="F41" s="16">
        <v>6.0000000000000001E-3</v>
      </c>
      <c r="G41" s="16"/>
    </row>
    <row r="42" spans="1:7" x14ac:dyDescent="0.25">
      <c r="A42" s="13" t="s">
        <v>919</v>
      </c>
      <c r="B42" s="35" t="s">
        <v>920</v>
      </c>
      <c r="C42" s="35" t="s">
        <v>684</v>
      </c>
      <c r="D42" s="14">
        <v>564801</v>
      </c>
      <c r="E42" s="15">
        <v>3742.09</v>
      </c>
      <c r="F42" s="16">
        <v>5.8999999999999999E-3</v>
      </c>
      <c r="G42" s="16"/>
    </row>
    <row r="43" spans="1:7" x14ac:dyDescent="0.25">
      <c r="A43" s="13" t="s">
        <v>879</v>
      </c>
      <c r="B43" s="35" t="s">
        <v>880</v>
      </c>
      <c r="C43" s="35" t="s">
        <v>724</v>
      </c>
      <c r="D43" s="14">
        <v>20371</v>
      </c>
      <c r="E43" s="15">
        <v>3630.35</v>
      </c>
      <c r="F43" s="16">
        <v>5.7000000000000002E-3</v>
      </c>
      <c r="G43" s="16"/>
    </row>
    <row r="44" spans="1:7" x14ac:dyDescent="0.25">
      <c r="A44" s="13" t="s">
        <v>862</v>
      </c>
      <c r="B44" s="35" t="s">
        <v>863</v>
      </c>
      <c r="C44" s="35" t="s">
        <v>816</v>
      </c>
      <c r="D44" s="14">
        <v>161081</v>
      </c>
      <c r="E44" s="15">
        <v>3519.06</v>
      </c>
      <c r="F44" s="16">
        <v>5.5999999999999999E-3</v>
      </c>
      <c r="G44" s="16"/>
    </row>
    <row r="45" spans="1:7" x14ac:dyDescent="0.25">
      <c r="A45" s="13" t="s">
        <v>1223</v>
      </c>
      <c r="B45" s="35" t="s">
        <v>1224</v>
      </c>
      <c r="C45" s="35" t="s">
        <v>665</v>
      </c>
      <c r="D45" s="14">
        <v>618326</v>
      </c>
      <c r="E45" s="15">
        <v>3514.87</v>
      </c>
      <c r="F45" s="16">
        <v>5.5999999999999999E-3</v>
      </c>
      <c r="G45" s="16"/>
    </row>
    <row r="46" spans="1:7" x14ac:dyDescent="0.25">
      <c r="A46" s="13" t="s">
        <v>752</v>
      </c>
      <c r="B46" s="35" t="s">
        <v>753</v>
      </c>
      <c r="C46" s="35" t="s">
        <v>724</v>
      </c>
      <c r="D46" s="14">
        <v>301469</v>
      </c>
      <c r="E46" s="15">
        <v>3453.48</v>
      </c>
      <c r="F46" s="16">
        <v>5.4999999999999997E-3</v>
      </c>
      <c r="G46" s="16"/>
    </row>
    <row r="47" spans="1:7" x14ac:dyDescent="0.25">
      <c r="A47" s="13" t="s">
        <v>817</v>
      </c>
      <c r="B47" s="35" t="s">
        <v>818</v>
      </c>
      <c r="C47" s="35" t="s">
        <v>706</v>
      </c>
      <c r="D47" s="14">
        <v>11505</v>
      </c>
      <c r="E47" s="15">
        <v>3294.49</v>
      </c>
      <c r="F47" s="16">
        <v>5.1999999999999998E-3</v>
      </c>
      <c r="G47" s="16"/>
    </row>
    <row r="48" spans="1:7" x14ac:dyDescent="0.25">
      <c r="A48" s="13" t="s">
        <v>989</v>
      </c>
      <c r="B48" s="35" t="s">
        <v>990</v>
      </c>
      <c r="C48" s="35" t="s">
        <v>711</v>
      </c>
      <c r="D48" s="14">
        <v>63711</v>
      </c>
      <c r="E48" s="15">
        <v>3281.21</v>
      </c>
      <c r="F48" s="16">
        <v>5.1999999999999998E-3</v>
      </c>
      <c r="G48" s="16"/>
    </row>
    <row r="49" spans="1:7" x14ac:dyDescent="0.25">
      <c r="A49" s="13" t="s">
        <v>875</v>
      </c>
      <c r="B49" s="35" t="s">
        <v>876</v>
      </c>
      <c r="C49" s="35" t="s">
        <v>684</v>
      </c>
      <c r="D49" s="14">
        <v>2290000</v>
      </c>
      <c r="E49" s="15">
        <v>3260.96</v>
      </c>
      <c r="F49" s="16">
        <v>5.1999999999999998E-3</v>
      </c>
      <c r="G49" s="16"/>
    </row>
    <row r="50" spans="1:7" x14ac:dyDescent="0.25">
      <c r="A50" s="13" t="s">
        <v>642</v>
      </c>
      <c r="B50" s="35" t="s">
        <v>643</v>
      </c>
      <c r="C50" s="35" t="s">
        <v>644</v>
      </c>
      <c r="D50" s="14">
        <v>229000</v>
      </c>
      <c r="E50" s="15">
        <v>3260.04</v>
      </c>
      <c r="F50" s="16">
        <v>5.1000000000000004E-3</v>
      </c>
      <c r="G50" s="16"/>
    </row>
    <row r="51" spans="1:7" x14ac:dyDescent="0.25">
      <c r="A51" s="13" t="s">
        <v>1225</v>
      </c>
      <c r="B51" s="35" t="s">
        <v>1226</v>
      </c>
      <c r="C51" s="35" t="s">
        <v>816</v>
      </c>
      <c r="D51" s="14">
        <v>138645</v>
      </c>
      <c r="E51" s="15">
        <v>3228.97</v>
      </c>
      <c r="F51" s="16">
        <v>5.1000000000000004E-3</v>
      </c>
      <c r="G51" s="16"/>
    </row>
    <row r="52" spans="1:7" x14ac:dyDescent="0.25">
      <c r="A52" s="13" t="s">
        <v>963</v>
      </c>
      <c r="B52" s="35" t="s">
        <v>964</v>
      </c>
      <c r="C52" s="35" t="s">
        <v>641</v>
      </c>
      <c r="D52" s="14">
        <v>82242</v>
      </c>
      <c r="E52" s="15">
        <v>3226.93</v>
      </c>
      <c r="F52" s="16">
        <v>5.1000000000000004E-3</v>
      </c>
      <c r="G52" s="16"/>
    </row>
    <row r="53" spans="1:7" x14ac:dyDescent="0.25">
      <c r="A53" s="13" t="s">
        <v>971</v>
      </c>
      <c r="B53" s="35" t="s">
        <v>972</v>
      </c>
      <c r="C53" s="35" t="s">
        <v>676</v>
      </c>
      <c r="D53" s="14">
        <v>689079</v>
      </c>
      <c r="E53" s="15">
        <v>3208.35</v>
      </c>
      <c r="F53" s="16">
        <v>5.1000000000000004E-3</v>
      </c>
      <c r="G53" s="16"/>
    </row>
    <row r="54" spans="1:7" x14ac:dyDescent="0.25">
      <c r="A54" s="13" t="s">
        <v>740</v>
      </c>
      <c r="B54" s="35" t="s">
        <v>741</v>
      </c>
      <c r="C54" s="35" t="s">
        <v>687</v>
      </c>
      <c r="D54" s="14">
        <v>149980</v>
      </c>
      <c r="E54" s="15">
        <v>3175.53</v>
      </c>
      <c r="F54" s="16">
        <v>5.0000000000000001E-3</v>
      </c>
      <c r="G54" s="16"/>
    </row>
    <row r="55" spans="1:7" x14ac:dyDescent="0.25">
      <c r="A55" s="13" t="s">
        <v>911</v>
      </c>
      <c r="B55" s="35" t="s">
        <v>912</v>
      </c>
      <c r="C55" s="35" t="s">
        <v>665</v>
      </c>
      <c r="D55" s="14">
        <v>199011</v>
      </c>
      <c r="E55" s="15">
        <v>3069.94</v>
      </c>
      <c r="F55" s="16">
        <v>4.7999999999999996E-3</v>
      </c>
      <c r="G55" s="16"/>
    </row>
    <row r="56" spans="1:7" x14ac:dyDescent="0.25">
      <c r="A56" s="13" t="s">
        <v>1227</v>
      </c>
      <c r="B56" s="35" t="s">
        <v>1228</v>
      </c>
      <c r="C56" s="35" t="s">
        <v>641</v>
      </c>
      <c r="D56" s="14">
        <v>49910</v>
      </c>
      <c r="E56" s="15">
        <v>2930.86</v>
      </c>
      <c r="F56" s="16">
        <v>4.5999999999999999E-3</v>
      </c>
      <c r="G56" s="16"/>
    </row>
    <row r="57" spans="1:7" x14ac:dyDescent="0.25">
      <c r="A57" s="13" t="s">
        <v>1229</v>
      </c>
      <c r="B57" s="35" t="s">
        <v>1230</v>
      </c>
      <c r="C57" s="35" t="s">
        <v>874</v>
      </c>
      <c r="D57" s="14">
        <v>2203782</v>
      </c>
      <c r="E57" s="15">
        <v>2899.08</v>
      </c>
      <c r="F57" s="16">
        <v>4.5999999999999999E-3</v>
      </c>
      <c r="G57" s="16"/>
    </row>
    <row r="58" spans="1:7" x14ac:dyDescent="0.25">
      <c r="A58" s="13" t="s">
        <v>1231</v>
      </c>
      <c r="B58" s="35" t="s">
        <v>1232</v>
      </c>
      <c r="C58" s="35" t="s">
        <v>701</v>
      </c>
      <c r="D58" s="14">
        <v>1928773</v>
      </c>
      <c r="E58" s="15">
        <v>2867.12</v>
      </c>
      <c r="F58" s="16">
        <v>4.4999999999999997E-3</v>
      </c>
      <c r="G58" s="16"/>
    </row>
    <row r="59" spans="1:7" x14ac:dyDescent="0.25">
      <c r="A59" s="13" t="s">
        <v>941</v>
      </c>
      <c r="B59" s="35" t="s">
        <v>942</v>
      </c>
      <c r="C59" s="35" t="s">
        <v>701</v>
      </c>
      <c r="D59" s="14">
        <v>269489</v>
      </c>
      <c r="E59" s="15">
        <v>2843.38</v>
      </c>
      <c r="F59" s="16">
        <v>4.4999999999999997E-3</v>
      </c>
      <c r="G59" s="16"/>
    </row>
    <row r="60" spans="1:7" x14ac:dyDescent="0.25">
      <c r="A60" s="13" t="s">
        <v>1233</v>
      </c>
      <c r="B60" s="35" t="s">
        <v>1234</v>
      </c>
      <c r="C60" s="35" t="s">
        <v>793</v>
      </c>
      <c r="D60" s="14">
        <v>987600</v>
      </c>
      <c r="E60" s="15">
        <v>2831.65</v>
      </c>
      <c r="F60" s="16">
        <v>4.4999999999999997E-3</v>
      </c>
      <c r="G60" s="16"/>
    </row>
    <row r="61" spans="1:7" x14ac:dyDescent="0.25">
      <c r="A61" s="13" t="s">
        <v>653</v>
      </c>
      <c r="B61" s="35" t="s">
        <v>654</v>
      </c>
      <c r="C61" s="35" t="s">
        <v>655</v>
      </c>
      <c r="D61" s="14">
        <v>897000</v>
      </c>
      <c r="E61" s="15">
        <v>2699.52</v>
      </c>
      <c r="F61" s="16">
        <v>4.3E-3</v>
      </c>
      <c r="G61" s="16"/>
    </row>
    <row r="62" spans="1:7" x14ac:dyDescent="0.25">
      <c r="A62" s="13" t="s">
        <v>973</v>
      </c>
      <c r="B62" s="35" t="s">
        <v>974</v>
      </c>
      <c r="C62" s="35" t="s">
        <v>823</v>
      </c>
      <c r="D62" s="14">
        <v>429405</v>
      </c>
      <c r="E62" s="15">
        <v>2672.19</v>
      </c>
      <c r="F62" s="16">
        <v>4.1999999999999997E-3</v>
      </c>
      <c r="G62" s="16"/>
    </row>
    <row r="63" spans="1:7" x14ac:dyDescent="0.25">
      <c r="A63" s="13" t="s">
        <v>985</v>
      </c>
      <c r="B63" s="35" t="s">
        <v>986</v>
      </c>
      <c r="C63" s="35" t="s">
        <v>665</v>
      </c>
      <c r="D63" s="14">
        <v>157838</v>
      </c>
      <c r="E63" s="15">
        <v>2617.8200000000002</v>
      </c>
      <c r="F63" s="16">
        <v>4.1000000000000003E-3</v>
      </c>
      <c r="G63" s="16"/>
    </row>
    <row r="64" spans="1:7" x14ac:dyDescent="0.25">
      <c r="A64" s="13" t="s">
        <v>1235</v>
      </c>
      <c r="B64" s="35" t="s">
        <v>1236</v>
      </c>
      <c r="C64" s="35" t="s">
        <v>701</v>
      </c>
      <c r="D64" s="14">
        <v>769063</v>
      </c>
      <c r="E64" s="15">
        <v>2537.91</v>
      </c>
      <c r="F64" s="16">
        <v>4.0000000000000001E-3</v>
      </c>
      <c r="G64" s="16"/>
    </row>
    <row r="65" spans="1:7" x14ac:dyDescent="0.25">
      <c r="A65" s="13" t="s">
        <v>981</v>
      </c>
      <c r="B65" s="35" t="s">
        <v>982</v>
      </c>
      <c r="C65" s="35" t="s">
        <v>687</v>
      </c>
      <c r="D65" s="14">
        <v>107922</v>
      </c>
      <c r="E65" s="15">
        <v>2496.94</v>
      </c>
      <c r="F65" s="16">
        <v>3.8999999999999998E-3</v>
      </c>
      <c r="G65" s="16"/>
    </row>
    <row r="66" spans="1:7" x14ac:dyDescent="0.25">
      <c r="A66" s="13" t="s">
        <v>993</v>
      </c>
      <c r="B66" s="35" t="s">
        <v>994</v>
      </c>
      <c r="C66" s="35" t="s">
        <v>706</v>
      </c>
      <c r="D66" s="14">
        <v>75178</v>
      </c>
      <c r="E66" s="15">
        <v>2492.71</v>
      </c>
      <c r="F66" s="16">
        <v>3.8999999999999998E-3</v>
      </c>
      <c r="G66" s="16"/>
    </row>
    <row r="67" spans="1:7" x14ac:dyDescent="0.25">
      <c r="A67" s="13" t="s">
        <v>1237</v>
      </c>
      <c r="B67" s="35" t="s">
        <v>1238</v>
      </c>
      <c r="C67" s="35" t="s">
        <v>714</v>
      </c>
      <c r="D67" s="14">
        <v>174868</v>
      </c>
      <c r="E67" s="15">
        <v>2442.0300000000002</v>
      </c>
      <c r="F67" s="16">
        <v>3.8999999999999998E-3</v>
      </c>
      <c r="G67" s="16"/>
    </row>
    <row r="68" spans="1:7" x14ac:dyDescent="0.25">
      <c r="A68" s="13" t="s">
        <v>1239</v>
      </c>
      <c r="B68" s="35" t="s">
        <v>1240</v>
      </c>
      <c r="C68" s="35" t="s">
        <v>668</v>
      </c>
      <c r="D68" s="14">
        <v>321947</v>
      </c>
      <c r="E68" s="15">
        <v>2375.9699999999998</v>
      </c>
      <c r="F68" s="16">
        <v>3.8E-3</v>
      </c>
      <c r="G68" s="16"/>
    </row>
    <row r="69" spans="1:7" x14ac:dyDescent="0.25">
      <c r="A69" s="13" t="s">
        <v>1241</v>
      </c>
      <c r="B69" s="35" t="s">
        <v>1242</v>
      </c>
      <c r="C69" s="35" t="s">
        <v>793</v>
      </c>
      <c r="D69" s="14">
        <v>504998</v>
      </c>
      <c r="E69" s="15">
        <v>2343.9499999999998</v>
      </c>
      <c r="F69" s="16">
        <v>3.7000000000000002E-3</v>
      </c>
      <c r="G69" s="16"/>
    </row>
    <row r="70" spans="1:7" x14ac:dyDescent="0.25">
      <c r="A70" s="13" t="s">
        <v>838</v>
      </c>
      <c r="B70" s="35" t="s">
        <v>839</v>
      </c>
      <c r="C70" s="35" t="s">
        <v>701</v>
      </c>
      <c r="D70" s="14">
        <v>157369</v>
      </c>
      <c r="E70" s="15">
        <v>2309.7800000000002</v>
      </c>
      <c r="F70" s="16">
        <v>3.5999999999999999E-3</v>
      </c>
      <c r="G70" s="16"/>
    </row>
    <row r="71" spans="1:7" x14ac:dyDescent="0.25">
      <c r="A71" s="13" t="s">
        <v>927</v>
      </c>
      <c r="B71" s="35" t="s">
        <v>928</v>
      </c>
      <c r="C71" s="35" t="s">
        <v>665</v>
      </c>
      <c r="D71" s="14">
        <v>382467</v>
      </c>
      <c r="E71" s="15">
        <v>2240.6799999999998</v>
      </c>
      <c r="F71" s="16">
        <v>3.5000000000000001E-3</v>
      </c>
      <c r="G71" s="16"/>
    </row>
    <row r="72" spans="1:7" x14ac:dyDescent="0.25">
      <c r="A72" s="13" t="s">
        <v>851</v>
      </c>
      <c r="B72" s="35" t="s">
        <v>852</v>
      </c>
      <c r="C72" s="35" t="s">
        <v>711</v>
      </c>
      <c r="D72" s="14">
        <v>47941</v>
      </c>
      <c r="E72" s="15">
        <v>2233.67</v>
      </c>
      <c r="F72" s="16">
        <v>3.5000000000000001E-3</v>
      </c>
      <c r="G72" s="16"/>
    </row>
    <row r="73" spans="1:7" x14ac:dyDescent="0.25">
      <c r="A73" s="13" t="s">
        <v>1243</v>
      </c>
      <c r="B73" s="35" t="s">
        <v>1244</v>
      </c>
      <c r="C73" s="35" t="s">
        <v>676</v>
      </c>
      <c r="D73" s="14">
        <v>95014</v>
      </c>
      <c r="E73" s="15">
        <v>2101.9899999999998</v>
      </c>
      <c r="F73" s="16">
        <v>3.3E-3</v>
      </c>
      <c r="G73" s="16"/>
    </row>
    <row r="74" spans="1:7" x14ac:dyDescent="0.25">
      <c r="A74" s="13" t="s">
        <v>1245</v>
      </c>
      <c r="B74" s="35" t="s">
        <v>1246</v>
      </c>
      <c r="C74" s="35" t="s">
        <v>874</v>
      </c>
      <c r="D74" s="14">
        <v>49110</v>
      </c>
      <c r="E74" s="15">
        <v>1994.9</v>
      </c>
      <c r="F74" s="16">
        <v>3.2000000000000002E-3</v>
      </c>
      <c r="G74" s="16"/>
    </row>
    <row r="75" spans="1:7" x14ac:dyDescent="0.25">
      <c r="A75" s="13" t="s">
        <v>776</v>
      </c>
      <c r="B75" s="35" t="s">
        <v>777</v>
      </c>
      <c r="C75" s="35" t="s">
        <v>684</v>
      </c>
      <c r="D75" s="14">
        <v>72303</v>
      </c>
      <c r="E75" s="15">
        <v>1921.16</v>
      </c>
      <c r="F75" s="16">
        <v>3.0000000000000001E-3</v>
      </c>
      <c r="G75" s="16"/>
    </row>
    <row r="76" spans="1:7" x14ac:dyDescent="0.25">
      <c r="A76" s="13" t="s">
        <v>1247</v>
      </c>
      <c r="B76" s="35" t="s">
        <v>1248</v>
      </c>
      <c r="C76" s="35" t="s">
        <v>816</v>
      </c>
      <c r="D76" s="14">
        <v>103019</v>
      </c>
      <c r="E76" s="15">
        <v>1852.23</v>
      </c>
      <c r="F76" s="16">
        <v>2.8999999999999998E-3</v>
      </c>
      <c r="G76" s="16"/>
    </row>
    <row r="77" spans="1:7" x14ac:dyDescent="0.25">
      <c r="A77" s="13" t="s">
        <v>1249</v>
      </c>
      <c r="B77" s="35" t="s">
        <v>1250</v>
      </c>
      <c r="C77" s="35" t="s">
        <v>793</v>
      </c>
      <c r="D77" s="14">
        <v>651775</v>
      </c>
      <c r="E77" s="15">
        <v>1823.67</v>
      </c>
      <c r="F77" s="16">
        <v>2.8999999999999998E-3</v>
      </c>
      <c r="G77" s="16"/>
    </row>
    <row r="78" spans="1:7" x14ac:dyDescent="0.25">
      <c r="A78" s="13" t="s">
        <v>1251</v>
      </c>
      <c r="B78" s="35" t="s">
        <v>1252</v>
      </c>
      <c r="C78" s="35" t="s">
        <v>714</v>
      </c>
      <c r="D78" s="14">
        <v>233000</v>
      </c>
      <c r="E78" s="15">
        <v>1821.01</v>
      </c>
      <c r="F78" s="16">
        <v>2.8999999999999998E-3</v>
      </c>
      <c r="G78" s="16"/>
    </row>
    <row r="79" spans="1:7" x14ac:dyDescent="0.25">
      <c r="A79" s="13" t="s">
        <v>1253</v>
      </c>
      <c r="B79" s="35" t="s">
        <v>1254</v>
      </c>
      <c r="C79" s="35" t="s">
        <v>687</v>
      </c>
      <c r="D79" s="14">
        <v>50266</v>
      </c>
      <c r="E79" s="15">
        <v>1811.84</v>
      </c>
      <c r="F79" s="16">
        <v>2.8999999999999998E-3</v>
      </c>
      <c r="G79" s="16"/>
    </row>
    <row r="80" spans="1:7" x14ac:dyDescent="0.25">
      <c r="A80" s="13" t="s">
        <v>1255</v>
      </c>
      <c r="B80" s="35" t="s">
        <v>1256</v>
      </c>
      <c r="C80" s="35" t="s">
        <v>668</v>
      </c>
      <c r="D80" s="14">
        <v>60000</v>
      </c>
      <c r="E80" s="15">
        <v>1807.26</v>
      </c>
      <c r="F80" s="16">
        <v>2.8999999999999998E-3</v>
      </c>
      <c r="G80" s="16"/>
    </row>
    <row r="81" spans="1:7" x14ac:dyDescent="0.25">
      <c r="A81" s="13" t="s">
        <v>849</v>
      </c>
      <c r="B81" s="35" t="s">
        <v>850</v>
      </c>
      <c r="C81" s="35" t="s">
        <v>758</v>
      </c>
      <c r="D81" s="14">
        <v>58689</v>
      </c>
      <c r="E81" s="15">
        <v>1760.64</v>
      </c>
      <c r="F81" s="16">
        <v>2.8E-3</v>
      </c>
      <c r="G81" s="16"/>
    </row>
    <row r="82" spans="1:7" x14ac:dyDescent="0.25">
      <c r="A82" s="13" t="s">
        <v>692</v>
      </c>
      <c r="B82" s="35" t="s">
        <v>693</v>
      </c>
      <c r="C82" s="35" t="s">
        <v>658</v>
      </c>
      <c r="D82" s="14">
        <v>151200</v>
      </c>
      <c r="E82" s="15">
        <v>1723.98</v>
      </c>
      <c r="F82" s="16">
        <v>2.7000000000000001E-3</v>
      </c>
      <c r="G82" s="16"/>
    </row>
    <row r="83" spans="1:7" x14ac:dyDescent="0.25">
      <c r="A83" s="13" t="s">
        <v>917</v>
      </c>
      <c r="B83" s="35" t="s">
        <v>918</v>
      </c>
      <c r="C83" s="35" t="s">
        <v>711</v>
      </c>
      <c r="D83" s="14">
        <v>33989</v>
      </c>
      <c r="E83" s="15">
        <v>1715.54</v>
      </c>
      <c r="F83" s="16">
        <v>2.7000000000000001E-3</v>
      </c>
      <c r="G83" s="16"/>
    </row>
    <row r="84" spans="1:7" x14ac:dyDescent="0.25">
      <c r="A84" s="13" t="s">
        <v>824</v>
      </c>
      <c r="B84" s="35" t="s">
        <v>825</v>
      </c>
      <c r="C84" s="35" t="s">
        <v>679</v>
      </c>
      <c r="D84" s="14">
        <v>607816</v>
      </c>
      <c r="E84" s="15">
        <v>1650.22</v>
      </c>
      <c r="F84" s="16">
        <v>2.5999999999999999E-3</v>
      </c>
      <c r="G84" s="16"/>
    </row>
    <row r="85" spans="1:7" x14ac:dyDescent="0.25">
      <c r="A85" s="13" t="s">
        <v>1257</v>
      </c>
      <c r="B85" s="35" t="s">
        <v>1258</v>
      </c>
      <c r="C85" s="35" t="s">
        <v>676</v>
      </c>
      <c r="D85" s="14">
        <v>48132</v>
      </c>
      <c r="E85" s="15">
        <v>1591.12</v>
      </c>
      <c r="F85" s="16">
        <v>2.5000000000000001E-3</v>
      </c>
      <c r="G85" s="16"/>
    </row>
    <row r="86" spans="1:7" x14ac:dyDescent="0.25">
      <c r="A86" s="13" t="s">
        <v>1259</v>
      </c>
      <c r="B86" s="35" t="s">
        <v>1260</v>
      </c>
      <c r="C86" s="35" t="s">
        <v>676</v>
      </c>
      <c r="D86" s="14">
        <v>446245</v>
      </c>
      <c r="E86" s="15">
        <v>1543.78</v>
      </c>
      <c r="F86" s="16">
        <v>2.3999999999999998E-3</v>
      </c>
      <c r="G86" s="16"/>
    </row>
    <row r="87" spans="1:7" x14ac:dyDescent="0.25">
      <c r="A87" s="13" t="s">
        <v>903</v>
      </c>
      <c r="B87" s="35" t="s">
        <v>904</v>
      </c>
      <c r="C87" s="35" t="s">
        <v>644</v>
      </c>
      <c r="D87" s="14">
        <v>800000</v>
      </c>
      <c r="E87" s="15">
        <v>1315.6</v>
      </c>
      <c r="F87" s="16">
        <v>2.0999999999999999E-3</v>
      </c>
      <c r="G87" s="16"/>
    </row>
    <row r="88" spans="1:7" x14ac:dyDescent="0.25">
      <c r="A88" s="13" t="s">
        <v>1261</v>
      </c>
      <c r="B88" s="35" t="s">
        <v>1262</v>
      </c>
      <c r="C88" s="35" t="s">
        <v>647</v>
      </c>
      <c r="D88" s="14">
        <v>60000</v>
      </c>
      <c r="E88" s="15">
        <v>1285.53</v>
      </c>
      <c r="F88" s="16">
        <v>2E-3</v>
      </c>
      <c r="G88" s="16"/>
    </row>
    <row r="89" spans="1:7" x14ac:dyDescent="0.25">
      <c r="A89" s="13" t="s">
        <v>1263</v>
      </c>
      <c r="B89" s="35" t="s">
        <v>1264</v>
      </c>
      <c r="C89" s="35" t="s">
        <v>665</v>
      </c>
      <c r="D89" s="14">
        <v>164674</v>
      </c>
      <c r="E89" s="15">
        <v>1221.06</v>
      </c>
      <c r="F89" s="16">
        <v>1.9E-3</v>
      </c>
      <c r="G89" s="16"/>
    </row>
    <row r="90" spans="1:7" x14ac:dyDescent="0.25">
      <c r="A90" s="13" t="s">
        <v>695</v>
      </c>
      <c r="B90" s="35" t="s">
        <v>696</v>
      </c>
      <c r="C90" s="35" t="s">
        <v>647</v>
      </c>
      <c r="D90" s="14">
        <v>176850</v>
      </c>
      <c r="E90" s="15">
        <v>1183.3900000000001</v>
      </c>
      <c r="F90" s="16">
        <v>1.9E-3</v>
      </c>
      <c r="G90" s="16"/>
    </row>
    <row r="91" spans="1:7" x14ac:dyDescent="0.25">
      <c r="A91" s="13" t="s">
        <v>983</v>
      </c>
      <c r="B91" s="35" t="s">
        <v>984</v>
      </c>
      <c r="C91" s="35" t="s">
        <v>684</v>
      </c>
      <c r="D91" s="14">
        <v>43925</v>
      </c>
      <c r="E91" s="15">
        <v>1091.45</v>
      </c>
      <c r="F91" s="16">
        <v>1.6999999999999999E-3</v>
      </c>
      <c r="G91" s="16"/>
    </row>
    <row r="92" spans="1:7" x14ac:dyDescent="0.25">
      <c r="A92" s="13" t="s">
        <v>720</v>
      </c>
      <c r="B92" s="35" t="s">
        <v>721</v>
      </c>
      <c r="C92" s="35" t="s">
        <v>668</v>
      </c>
      <c r="D92" s="14">
        <v>60200</v>
      </c>
      <c r="E92" s="15">
        <v>1025.6600000000001</v>
      </c>
      <c r="F92" s="16">
        <v>1.6000000000000001E-3</v>
      </c>
      <c r="G92" s="16"/>
    </row>
    <row r="93" spans="1:7" x14ac:dyDescent="0.25">
      <c r="A93" s="13" t="s">
        <v>729</v>
      </c>
      <c r="B93" s="35" t="s">
        <v>730</v>
      </c>
      <c r="C93" s="35" t="s">
        <v>687</v>
      </c>
      <c r="D93" s="14">
        <v>109000</v>
      </c>
      <c r="E93" s="15">
        <v>982.47</v>
      </c>
      <c r="F93" s="16">
        <v>1.6000000000000001E-3</v>
      </c>
      <c r="G93" s="16"/>
    </row>
    <row r="94" spans="1:7" x14ac:dyDescent="0.25">
      <c r="A94" s="13" t="s">
        <v>722</v>
      </c>
      <c r="B94" s="35" t="s">
        <v>723</v>
      </c>
      <c r="C94" s="35" t="s">
        <v>724</v>
      </c>
      <c r="D94" s="14">
        <v>123200</v>
      </c>
      <c r="E94" s="15">
        <v>838.31</v>
      </c>
      <c r="F94" s="16">
        <v>1.2999999999999999E-3</v>
      </c>
      <c r="G94" s="16"/>
    </row>
    <row r="95" spans="1:7" x14ac:dyDescent="0.25">
      <c r="A95" s="13" t="s">
        <v>725</v>
      </c>
      <c r="B95" s="35" t="s">
        <v>726</v>
      </c>
      <c r="C95" s="35" t="s">
        <v>647</v>
      </c>
      <c r="D95" s="14">
        <v>197500</v>
      </c>
      <c r="E95" s="15">
        <v>824.17</v>
      </c>
      <c r="F95" s="16">
        <v>1.2999999999999999E-3</v>
      </c>
      <c r="G95" s="16"/>
    </row>
    <row r="96" spans="1:7" x14ac:dyDescent="0.25">
      <c r="A96" s="13" t="s">
        <v>1265</v>
      </c>
      <c r="B96" s="35" t="s">
        <v>1266</v>
      </c>
      <c r="C96" s="35" t="s">
        <v>701</v>
      </c>
      <c r="D96" s="14">
        <v>90600</v>
      </c>
      <c r="E96" s="15">
        <v>770.1</v>
      </c>
      <c r="F96" s="16">
        <v>1.1999999999999999E-3</v>
      </c>
      <c r="G96" s="16"/>
    </row>
    <row r="97" spans="1:7" x14ac:dyDescent="0.25">
      <c r="A97" s="13" t="s">
        <v>832</v>
      </c>
      <c r="B97" s="35" t="s">
        <v>833</v>
      </c>
      <c r="C97" s="35" t="s">
        <v>658</v>
      </c>
      <c r="D97" s="14">
        <v>780000</v>
      </c>
      <c r="E97" s="15">
        <v>760.11</v>
      </c>
      <c r="F97" s="16">
        <v>1.1999999999999999E-3</v>
      </c>
      <c r="G97" s="16"/>
    </row>
    <row r="98" spans="1:7" x14ac:dyDescent="0.25">
      <c r="A98" s="13" t="s">
        <v>949</v>
      </c>
      <c r="B98" s="35" t="s">
        <v>950</v>
      </c>
      <c r="C98" s="35" t="s">
        <v>658</v>
      </c>
      <c r="D98" s="14">
        <v>351000</v>
      </c>
      <c r="E98" s="15">
        <v>752.9</v>
      </c>
      <c r="F98" s="16">
        <v>1.1999999999999999E-3</v>
      </c>
      <c r="G98" s="16"/>
    </row>
    <row r="99" spans="1:7" x14ac:dyDescent="0.25">
      <c r="A99" s="13" t="s">
        <v>682</v>
      </c>
      <c r="B99" s="35" t="s">
        <v>683</v>
      </c>
      <c r="C99" s="35" t="s">
        <v>684</v>
      </c>
      <c r="D99" s="14">
        <v>41250</v>
      </c>
      <c r="E99" s="15">
        <v>647.38</v>
      </c>
      <c r="F99" s="16">
        <v>1E-3</v>
      </c>
      <c r="G99" s="16"/>
    </row>
    <row r="100" spans="1:7" x14ac:dyDescent="0.25">
      <c r="A100" s="13" t="s">
        <v>1267</v>
      </c>
      <c r="B100" s="35" t="s">
        <v>1268</v>
      </c>
      <c r="C100" s="35" t="s">
        <v>857</v>
      </c>
      <c r="D100" s="14">
        <v>112749</v>
      </c>
      <c r="E100" s="15">
        <v>636.47</v>
      </c>
      <c r="F100" s="16">
        <v>1E-3</v>
      </c>
      <c r="G100" s="16"/>
    </row>
    <row r="101" spans="1:7" x14ac:dyDescent="0.25">
      <c r="A101" s="13" t="s">
        <v>697</v>
      </c>
      <c r="B101" s="35" t="s">
        <v>698</v>
      </c>
      <c r="C101" s="35" t="s">
        <v>658</v>
      </c>
      <c r="D101" s="14">
        <v>48500</v>
      </c>
      <c r="E101" s="15">
        <v>589.92999999999995</v>
      </c>
      <c r="F101" s="16">
        <v>8.9999999999999998E-4</v>
      </c>
      <c r="G101" s="16"/>
    </row>
    <row r="102" spans="1:7" x14ac:dyDescent="0.25">
      <c r="A102" s="13" t="s">
        <v>746</v>
      </c>
      <c r="B102" s="35" t="s">
        <v>747</v>
      </c>
      <c r="C102" s="35" t="s">
        <v>655</v>
      </c>
      <c r="D102" s="14">
        <v>93000</v>
      </c>
      <c r="E102" s="15">
        <v>521.73</v>
      </c>
      <c r="F102" s="16">
        <v>8.0000000000000004E-4</v>
      </c>
      <c r="G102" s="16"/>
    </row>
    <row r="103" spans="1:7" x14ac:dyDescent="0.25">
      <c r="A103" s="13" t="s">
        <v>677</v>
      </c>
      <c r="B103" s="35" t="s">
        <v>678</v>
      </c>
      <c r="C103" s="35" t="s">
        <v>679</v>
      </c>
      <c r="D103" s="14">
        <v>5250000</v>
      </c>
      <c r="E103" s="15">
        <v>501.38</v>
      </c>
      <c r="F103" s="16">
        <v>8.0000000000000004E-4</v>
      </c>
      <c r="G103" s="16"/>
    </row>
    <row r="104" spans="1:7" x14ac:dyDescent="0.25">
      <c r="A104" s="13" t="s">
        <v>814</v>
      </c>
      <c r="B104" s="35" t="s">
        <v>815</v>
      </c>
      <c r="C104" s="35" t="s">
        <v>816</v>
      </c>
      <c r="D104" s="14">
        <v>64500</v>
      </c>
      <c r="E104" s="15">
        <v>494.81</v>
      </c>
      <c r="F104" s="16">
        <v>8.0000000000000004E-4</v>
      </c>
      <c r="G104" s="16"/>
    </row>
    <row r="105" spans="1:7" x14ac:dyDescent="0.25">
      <c r="A105" s="13" t="s">
        <v>1269</v>
      </c>
      <c r="B105" s="35" t="s">
        <v>1270</v>
      </c>
      <c r="C105" s="35" t="s">
        <v>857</v>
      </c>
      <c r="D105" s="14">
        <v>10989</v>
      </c>
      <c r="E105" s="15">
        <v>385.59</v>
      </c>
      <c r="F105" s="16">
        <v>5.9999999999999995E-4</v>
      </c>
      <c r="G105" s="16"/>
    </row>
    <row r="106" spans="1:7" x14ac:dyDescent="0.25">
      <c r="A106" s="13" t="s">
        <v>709</v>
      </c>
      <c r="B106" s="35" t="s">
        <v>710</v>
      </c>
      <c r="C106" s="35" t="s">
        <v>711</v>
      </c>
      <c r="D106" s="14">
        <v>55250</v>
      </c>
      <c r="E106" s="15">
        <v>380.87</v>
      </c>
      <c r="F106" s="16">
        <v>5.9999999999999995E-4</v>
      </c>
      <c r="G106" s="16"/>
    </row>
    <row r="107" spans="1:7" x14ac:dyDescent="0.25">
      <c r="A107" s="13" t="s">
        <v>680</v>
      </c>
      <c r="B107" s="35" t="s">
        <v>681</v>
      </c>
      <c r="C107" s="35" t="s">
        <v>665</v>
      </c>
      <c r="D107" s="14">
        <v>36250</v>
      </c>
      <c r="E107" s="15">
        <v>343.41</v>
      </c>
      <c r="F107" s="16">
        <v>5.0000000000000001E-4</v>
      </c>
      <c r="G107" s="16"/>
    </row>
    <row r="108" spans="1:7" x14ac:dyDescent="0.25">
      <c r="A108" s="13" t="s">
        <v>645</v>
      </c>
      <c r="B108" s="35" t="s">
        <v>646</v>
      </c>
      <c r="C108" s="35" t="s">
        <v>647</v>
      </c>
      <c r="D108" s="14">
        <v>285000</v>
      </c>
      <c r="E108" s="15">
        <v>328.04</v>
      </c>
      <c r="F108" s="16">
        <v>5.0000000000000001E-4</v>
      </c>
      <c r="G108" s="16"/>
    </row>
    <row r="109" spans="1:7" x14ac:dyDescent="0.25">
      <c r="A109" s="13" t="s">
        <v>704</v>
      </c>
      <c r="B109" s="35" t="s">
        <v>705</v>
      </c>
      <c r="C109" s="35" t="s">
        <v>706</v>
      </c>
      <c r="D109" s="14">
        <v>28900</v>
      </c>
      <c r="E109" s="15">
        <v>308.22000000000003</v>
      </c>
      <c r="F109" s="16">
        <v>5.0000000000000001E-4</v>
      </c>
      <c r="G109" s="16"/>
    </row>
    <row r="110" spans="1:7" x14ac:dyDescent="0.25">
      <c r="A110" s="13" t="s">
        <v>872</v>
      </c>
      <c r="B110" s="35" t="s">
        <v>873</v>
      </c>
      <c r="C110" s="35" t="s">
        <v>874</v>
      </c>
      <c r="D110" s="14">
        <v>4125</v>
      </c>
      <c r="E110" s="15">
        <v>294.79000000000002</v>
      </c>
      <c r="F110" s="16">
        <v>5.0000000000000001E-4</v>
      </c>
      <c r="G110" s="16"/>
    </row>
    <row r="111" spans="1:7" x14ac:dyDescent="0.25">
      <c r="A111" s="13" t="s">
        <v>756</v>
      </c>
      <c r="B111" s="35" t="s">
        <v>757</v>
      </c>
      <c r="C111" s="35" t="s">
        <v>758</v>
      </c>
      <c r="D111" s="14">
        <v>39000</v>
      </c>
      <c r="E111" s="15">
        <v>288.68</v>
      </c>
      <c r="F111" s="16">
        <v>5.0000000000000001E-4</v>
      </c>
      <c r="G111" s="16"/>
    </row>
    <row r="112" spans="1:7" x14ac:dyDescent="0.25">
      <c r="A112" s="13" t="s">
        <v>808</v>
      </c>
      <c r="B112" s="35" t="s">
        <v>809</v>
      </c>
      <c r="C112" s="35" t="s">
        <v>714</v>
      </c>
      <c r="D112" s="14">
        <v>132500</v>
      </c>
      <c r="E112" s="15">
        <v>282.08999999999997</v>
      </c>
      <c r="F112" s="16">
        <v>4.0000000000000002E-4</v>
      </c>
      <c r="G112" s="16"/>
    </row>
    <row r="113" spans="1:7" x14ac:dyDescent="0.25">
      <c r="A113" s="13" t="s">
        <v>791</v>
      </c>
      <c r="B113" s="35" t="s">
        <v>792</v>
      </c>
      <c r="C113" s="35" t="s">
        <v>793</v>
      </c>
      <c r="D113" s="14">
        <v>69300</v>
      </c>
      <c r="E113" s="15">
        <v>276.23</v>
      </c>
      <c r="F113" s="16">
        <v>4.0000000000000002E-4</v>
      </c>
      <c r="G113" s="16"/>
    </row>
    <row r="114" spans="1:7" x14ac:dyDescent="0.25">
      <c r="A114" s="13" t="s">
        <v>780</v>
      </c>
      <c r="B114" s="35" t="s">
        <v>781</v>
      </c>
      <c r="C114" s="35" t="s">
        <v>782</v>
      </c>
      <c r="D114" s="14">
        <v>114750</v>
      </c>
      <c r="E114" s="15">
        <v>245.91</v>
      </c>
      <c r="F114" s="16">
        <v>4.0000000000000002E-4</v>
      </c>
      <c r="G114" s="16"/>
    </row>
    <row r="115" spans="1:7" x14ac:dyDescent="0.25">
      <c r="A115" s="13" t="s">
        <v>806</v>
      </c>
      <c r="B115" s="35" t="s">
        <v>807</v>
      </c>
      <c r="C115" s="35" t="s">
        <v>641</v>
      </c>
      <c r="D115" s="14">
        <v>4000</v>
      </c>
      <c r="E115" s="15">
        <v>189</v>
      </c>
      <c r="F115" s="16">
        <v>2.9999999999999997E-4</v>
      </c>
      <c r="G115" s="16"/>
    </row>
    <row r="116" spans="1:7" x14ac:dyDescent="0.25">
      <c r="A116" s="13" t="s">
        <v>748</v>
      </c>
      <c r="B116" s="35" t="s">
        <v>749</v>
      </c>
      <c r="C116" s="35" t="s">
        <v>701</v>
      </c>
      <c r="D116" s="14">
        <v>10800</v>
      </c>
      <c r="E116" s="15">
        <v>155.11000000000001</v>
      </c>
      <c r="F116" s="16">
        <v>2.0000000000000001E-4</v>
      </c>
      <c r="G116" s="16"/>
    </row>
    <row r="117" spans="1:7" x14ac:dyDescent="0.25">
      <c r="A117" s="13" t="s">
        <v>923</v>
      </c>
      <c r="B117" s="35" t="s">
        <v>924</v>
      </c>
      <c r="C117" s="35" t="s">
        <v>711</v>
      </c>
      <c r="D117" s="14">
        <v>19800</v>
      </c>
      <c r="E117" s="15">
        <v>99.55</v>
      </c>
      <c r="F117" s="16">
        <v>2.0000000000000001E-4</v>
      </c>
      <c r="G117" s="16"/>
    </row>
    <row r="118" spans="1:7" x14ac:dyDescent="0.25">
      <c r="A118" s="13" t="s">
        <v>847</v>
      </c>
      <c r="B118" s="35" t="s">
        <v>848</v>
      </c>
      <c r="C118" s="35" t="s">
        <v>711</v>
      </c>
      <c r="D118" s="14">
        <v>12825</v>
      </c>
      <c r="E118" s="15">
        <v>68.58</v>
      </c>
      <c r="F118" s="16">
        <v>1E-4</v>
      </c>
      <c r="G118" s="16"/>
    </row>
    <row r="119" spans="1:7" x14ac:dyDescent="0.25">
      <c r="A119" s="13" t="s">
        <v>804</v>
      </c>
      <c r="B119" s="35" t="s">
        <v>805</v>
      </c>
      <c r="C119" s="35" t="s">
        <v>701</v>
      </c>
      <c r="D119" s="14">
        <v>10725</v>
      </c>
      <c r="E119" s="15">
        <v>67.23</v>
      </c>
      <c r="F119" s="16">
        <v>1E-4</v>
      </c>
      <c r="G119" s="16"/>
    </row>
    <row r="120" spans="1:7" x14ac:dyDescent="0.25">
      <c r="A120" s="13" t="s">
        <v>666</v>
      </c>
      <c r="B120" s="35" t="s">
        <v>667</v>
      </c>
      <c r="C120" s="35" t="s">
        <v>668</v>
      </c>
      <c r="D120" s="14">
        <v>2200</v>
      </c>
      <c r="E120" s="15">
        <v>58.24</v>
      </c>
      <c r="F120" s="16">
        <v>1E-4</v>
      </c>
      <c r="G120" s="16"/>
    </row>
    <row r="121" spans="1:7" x14ac:dyDescent="0.25">
      <c r="A121" s="13" t="s">
        <v>896</v>
      </c>
      <c r="B121" s="35" t="s">
        <v>897</v>
      </c>
      <c r="C121" s="35" t="s">
        <v>711</v>
      </c>
      <c r="D121" s="14">
        <v>18600</v>
      </c>
      <c r="E121" s="15">
        <v>57.64</v>
      </c>
      <c r="F121" s="16">
        <v>1E-4</v>
      </c>
      <c r="G121" s="16"/>
    </row>
    <row r="122" spans="1:7" x14ac:dyDescent="0.25">
      <c r="A122" s="13" t="s">
        <v>754</v>
      </c>
      <c r="B122" s="35" t="s">
        <v>755</v>
      </c>
      <c r="C122" s="35" t="s">
        <v>701</v>
      </c>
      <c r="D122" s="14">
        <v>62468</v>
      </c>
      <c r="E122" s="15">
        <v>51.25</v>
      </c>
      <c r="F122" s="16">
        <v>1E-4</v>
      </c>
      <c r="G122" s="16"/>
    </row>
    <row r="123" spans="1:7" x14ac:dyDescent="0.25">
      <c r="A123" s="13" t="s">
        <v>800</v>
      </c>
      <c r="B123" s="35" t="s">
        <v>801</v>
      </c>
      <c r="C123" s="35" t="s">
        <v>668</v>
      </c>
      <c r="D123" s="14">
        <v>6250</v>
      </c>
      <c r="E123" s="15">
        <v>44.27</v>
      </c>
      <c r="F123" s="16">
        <v>1E-4</v>
      </c>
      <c r="G123" s="16"/>
    </row>
    <row r="124" spans="1:7" x14ac:dyDescent="0.25">
      <c r="A124" s="13" t="s">
        <v>810</v>
      </c>
      <c r="B124" s="35" t="s">
        <v>811</v>
      </c>
      <c r="C124" s="35" t="s">
        <v>641</v>
      </c>
      <c r="D124" s="14">
        <v>1000</v>
      </c>
      <c r="E124" s="15">
        <v>44.25</v>
      </c>
      <c r="F124" s="16">
        <v>1E-4</v>
      </c>
      <c r="G124" s="16"/>
    </row>
    <row r="125" spans="1:7" x14ac:dyDescent="0.25">
      <c r="A125" s="13" t="s">
        <v>855</v>
      </c>
      <c r="B125" s="35" t="s">
        <v>856</v>
      </c>
      <c r="C125" s="35" t="s">
        <v>857</v>
      </c>
      <c r="D125" s="14">
        <v>1000</v>
      </c>
      <c r="E125" s="15">
        <v>42.62</v>
      </c>
      <c r="F125" s="16">
        <v>1E-4</v>
      </c>
      <c r="G125" s="16"/>
    </row>
    <row r="126" spans="1:7" x14ac:dyDescent="0.25">
      <c r="A126" s="13" t="s">
        <v>656</v>
      </c>
      <c r="B126" s="35" t="s">
        <v>657</v>
      </c>
      <c r="C126" s="35" t="s">
        <v>658</v>
      </c>
      <c r="D126" s="14">
        <v>35100</v>
      </c>
      <c r="E126" s="15">
        <v>34.22</v>
      </c>
      <c r="F126" s="16">
        <v>1E-4</v>
      </c>
      <c r="G126" s="16"/>
    </row>
    <row r="127" spans="1:7" x14ac:dyDescent="0.25">
      <c r="A127" s="13" t="s">
        <v>802</v>
      </c>
      <c r="B127" s="35" t="s">
        <v>803</v>
      </c>
      <c r="C127" s="35" t="s">
        <v>658</v>
      </c>
      <c r="D127" s="14">
        <v>14500</v>
      </c>
      <c r="E127" s="15">
        <v>26.18</v>
      </c>
      <c r="F127" s="16">
        <v>0</v>
      </c>
      <c r="G127" s="16"/>
    </row>
    <row r="128" spans="1:7" x14ac:dyDescent="0.25">
      <c r="A128" s="13" t="s">
        <v>885</v>
      </c>
      <c r="B128" s="35" t="s">
        <v>886</v>
      </c>
      <c r="C128" s="35" t="s">
        <v>887</v>
      </c>
      <c r="D128" s="14">
        <v>1425</v>
      </c>
      <c r="E128" s="15">
        <v>18.62</v>
      </c>
      <c r="F128" s="16">
        <v>0</v>
      </c>
      <c r="G128" s="16"/>
    </row>
    <row r="129" spans="1:7" x14ac:dyDescent="0.25">
      <c r="A129" s="13" t="s">
        <v>939</v>
      </c>
      <c r="B129" s="35" t="s">
        <v>940</v>
      </c>
      <c r="C129" s="35" t="s">
        <v>658</v>
      </c>
      <c r="D129" s="14">
        <v>9300</v>
      </c>
      <c r="E129" s="15">
        <v>15.64</v>
      </c>
      <c r="F129" s="16">
        <v>0</v>
      </c>
      <c r="G129" s="16"/>
    </row>
    <row r="130" spans="1:7" x14ac:dyDescent="0.25">
      <c r="A130" s="13" t="s">
        <v>843</v>
      </c>
      <c r="B130" s="35" t="s">
        <v>844</v>
      </c>
      <c r="C130" s="35" t="s">
        <v>717</v>
      </c>
      <c r="D130" s="14">
        <v>550</v>
      </c>
      <c r="E130" s="15">
        <v>12.03</v>
      </c>
      <c r="F130" s="16">
        <v>0</v>
      </c>
      <c r="G130" s="16"/>
    </row>
    <row r="131" spans="1:7" x14ac:dyDescent="0.25">
      <c r="A131" s="13" t="s">
        <v>866</v>
      </c>
      <c r="B131" s="35" t="s">
        <v>867</v>
      </c>
      <c r="C131" s="35" t="s">
        <v>724</v>
      </c>
      <c r="D131" s="14">
        <v>1500</v>
      </c>
      <c r="E131" s="15">
        <v>9.2799999999999994</v>
      </c>
      <c r="F131" s="16">
        <v>0</v>
      </c>
      <c r="G131" s="16"/>
    </row>
    <row r="132" spans="1:7" x14ac:dyDescent="0.25">
      <c r="A132" s="17" t="s">
        <v>94</v>
      </c>
      <c r="B132" s="36"/>
      <c r="C132" s="36"/>
      <c r="D132" s="18"/>
      <c r="E132" s="19">
        <f>SUM(E8:E131)</f>
        <v>431414.41999999987</v>
      </c>
      <c r="F132" s="20">
        <f>SUM(F8:F131)</f>
        <v>0.68139999999999956</v>
      </c>
      <c r="G132" s="21"/>
    </row>
    <row r="133" spans="1:7" x14ac:dyDescent="0.25">
      <c r="A133" s="13"/>
      <c r="B133" s="35"/>
      <c r="C133" s="35"/>
      <c r="D133" s="14"/>
      <c r="E133" s="15"/>
      <c r="F133" s="16"/>
      <c r="G133" s="16"/>
    </row>
    <row r="134" spans="1:7" x14ac:dyDescent="0.25">
      <c r="A134" s="17" t="s">
        <v>998</v>
      </c>
      <c r="B134" s="35"/>
      <c r="C134" s="35"/>
      <c r="D134" s="14"/>
      <c r="E134" s="15"/>
      <c r="F134" s="16"/>
      <c r="G134" s="16"/>
    </row>
    <row r="135" spans="1:7" x14ac:dyDescent="0.25">
      <c r="A135" s="13" t="s">
        <v>688</v>
      </c>
      <c r="B135" s="35" t="s">
        <v>1271</v>
      </c>
      <c r="C135" s="35" t="s">
        <v>679</v>
      </c>
      <c r="D135" s="14">
        <v>193325</v>
      </c>
      <c r="E135" s="15">
        <v>549.24</v>
      </c>
      <c r="F135" s="16">
        <v>8.9999999999999998E-4</v>
      </c>
      <c r="G135" s="16"/>
    </row>
    <row r="136" spans="1:7" x14ac:dyDescent="0.25">
      <c r="A136" s="17" t="s">
        <v>94</v>
      </c>
      <c r="B136" s="36"/>
      <c r="C136" s="36"/>
      <c r="D136" s="18"/>
      <c r="E136" s="19">
        <v>549.24</v>
      </c>
      <c r="F136" s="20">
        <v>8.9999999999999998E-4</v>
      </c>
      <c r="G136" s="21"/>
    </row>
    <row r="137" spans="1:7" x14ac:dyDescent="0.25">
      <c r="A137" s="24" t="s">
        <v>99</v>
      </c>
      <c r="B137" s="37"/>
      <c r="C137" s="37"/>
      <c r="D137" s="25"/>
      <c r="E137" s="26">
        <v>431963.66</v>
      </c>
      <c r="F137" s="27">
        <v>0.68230000000000002</v>
      </c>
      <c r="G137" s="21"/>
    </row>
    <row r="138" spans="1:7" x14ac:dyDescent="0.25">
      <c r="A138" s="13"/>
      <c r="B138" s="35"/>
      <c r="C138" s="35"/>
      <c r="D138" s="14"/>
      <c r="E138" s="15"/>
      <c r="F138" s="16"/>
      <c r="G138" s="16"/>
    </row>
    <row r="139" spans="1:7" x14ac:dyDescent="0.25">
      <c r="A139" s="17" t="s">
        <v>999</v>
      </c>
      <c r="B139" s="35"/>
      <c r="C139" s="35"/>
      <c r="D139" s="14"/>
      <c r="E139" s="15"/>
      <c r="F139" s="16"/>
      <c r="G139" s="16"/>
    </row>
    <row r="140" spans="1:7" x14ac:dyDescent="0.25">
      <c r="A140" s="17" t="s">
        <v>1000</v>
      </c>
      <c r="B140" s="35"/>
      <c r="C140" s="35"/>
      <c r="D140" s="14"/>
      <c r="E140" s="15"/>
      <c r="F140" s="16"/>
      <c r="G140" s="16"/>
    </row>
    <row r="141" spans="1:7" x14ac:dyDescent="0.25">
      <c r="A141" s="13" t="s">
        <v>1272</v>
      </c>
      <c r="B141" s="35"/>
      <c r="C141" s="35" t="s">
        <v>1273</v>
      </c>
      <c r="D141" s="14">
        <v>50500</v>
      </c>
      <c r="E141" s="15">
        <v>19853.8</v>
      </c>
      <c r="F141" s="16">
        <v>3.1361E-2</v>
      </c>
      <c r="G141" s="16"/>
    </row>
    <row r="142" spans="1:7" x14ac:dyDescent="0.25">
      <c r="A142" s="13" t="s">
        <v>1014</v>
      </c>
      <c r="B142" s="35"/>
      <c r="C142" s="35" t="s">
        <v>658</v>
      </c>
      <c r="D142" s="14">
        <v>640750</v>
      </c>
      <c r="E142" s="15">
        <v>10178.950000000001</v>
      </c>
      <c r="F142" s="16">
        <v>1.6077999999999999E-2</v>
      </c>
      <c r="G142" s="16"/>
    </row>
    <row r="143" spans="1:7" x14ac:dyDescent="0.25">
      <c r="A143" s="13" t="s">
        <v>1274</v>
      </c>
      <c r="B143" s="35"/>
      <c r="C143" s="35" t="s">
        <v>857</v>
      </c>
      <c r="D143" s="14">
        <v>60000</v>
      </c>
      <c r="E143" s="15">
        <v>2107.41</v>
      </c>
      <c r="F143" s="16">
        <v>3.3279999999999998E-3</v>
      </c>
      <c r="G143" s="16"/>
    </row>
    <row r="144" spans="1:7" x14ac:dyDescent="0.25">
      <c r="A144" s="13" t="s">
        <v>1017</v>
      </c>
      <c r="B144" s="35"/>
      <c r="C144" s="35" t="s">
        <v>641</v>
      </c>
      <c r="D144" s="14">
        <v>37800</v>
      </c>
      <c r="E144" s="15">
        <v>1491.17</v>
      </c>
      <c r="F144" s="16">
        <v>2.3549999999999999E-3</v>
      </c>
      <c r="G144" s="16"/>
    </row>
    <row r="145" spans="1:7" x14ac:dyDescent="0.25">
      <c r="A145" s="13" t="s">
        <v>1007</v>
      </c>
      <c r="B145" s="35"/>
      <c r="C145" s="35" t="s">
        <v>684</v>
      </c>
      <c r="D145" s="14">
        <v>53550</v>
      </c>
      <c r="E145" s="15">
        <v>1337.49</v>
      </c>
      <c r="F145" s="16">
        <v>2.1120000000000002E-3</v>
      </c>
      <c r="G145" s="16"/>
    </row>
    <row r="146" spans="1:7" x14ac:dyDescent="0.25">
      <c r="A146" s="13" t="s">
        <v>1002</v>
      </c>
      <c r="B146" s="35"/>
      <c r="C146" s="35" t="s">
        <v>706</v>
      </c>
      <c r="D146" s="14">
        <v>23800</v>
      </c>
      <c r="E146" s="15">
        <v>792.9</v>
      </c>
      <c r="F146" s="16">
        <v>1.2520000000000001E-3</v>
      </c>
      <c r="G146" s="16"/>
    </row>
    <row r="147" spans="1:7" x14ac:dyDescent="0.25">
      <c r="A147" s="13" t="s">
        <v>1275</v>
      </c>
      <c r="B147" s="35"/>
      <c r="C147" s="35" t="s">
        <v>676</v>
      </c>
      <c r="D147" s="14">
        <v>21000</v>
      </c>
      <c r="E147" s="15">
        <v>461.93</v>
      </c>
      <c r="F147" s="16">
        <v>7.2900000000000005E-4</v>
      </c>
      <c r="G147" s="16"/>
    </row>
    <row r="148" spans="1:7" x14ac:dyDescent="0.25">
      <c r="A148" s="13" t="s">
        <v>1113</v>
      </c>
      <c r="B148" s="35"/>
      <c r="C148" s="35" t="s">
        <v>658</v>
      </c>
      <c r="D148" s="14">
        <v>51600</v>
      </c>
      <c r="E148" s="15">
        <v>384.94</v>
      </c>
      <c r="F148" s="16">
        <v>6.0800000000000003E-4</v>
      </c>
      <c r="G148" s="16"/>
    </row>
    <row r="149" spans="1:7" x14ac:dyDescent="0.25">
      <c r="A149" s="13" t="s">
        <v>1070</v>
      </c>
      <c r="B149" s="35"/>
      <c r="C149" s="35" t="s">
        <v>765</v>
      </c>
      <c r="D149" s="14">
        <v>4025</v>
      </c>
      <c r="E149" s="15">
        <v>71.33</v>
      </c>
      <c r="F149" s="16">
        <v>1.12E-4</v>
      </c>
      <c r="G149" s="16"/>
    </row>
    <row r="150" spans="1:7" x14ac:dyDescent="0.25">
      <c r="A150" s="13" t="s">
        <v>1065</v>
      </c>
      <c r="B150" s="35"/>
      <c r="C150" s="35" t="s">
        <v>724</v>
      </c>
      <c r="D150" s="41">
        <v>-1500</v>
      </c>
      <c r="E150" s="30">
        <v>-9.32</v>
      </c>
      <c r="F150" s="31">
        <v>-1.4E-5</v>
      </c>
      <c r="G150" s="16"/>
    </row>
    <row r="151" spans="1:7" x14ac:dyDescent="0.25">
      <c r="A151" s="13" t="s">
        <v>1075</v>
      </c>
      <c r="B151" s="35"/>
      <c r="C151" s="35" t="s">
        <v>717</v>
      </c>
      <c r="D151" s="41">
        <v>-550</v>
      </c>
      <c r="E151" s="30">
        <v>-12.08</v>
      </c>
      <c r="F151" s="31">
        <v>-1.9000000000000001E-5</v>
      </c>
      <c r="G151" s="16"/>
    </row>
    <row r="152" spans="1:7" x14ac:dyDescent="0.25">
      <c r="A152" s="13" t="s">
        <v>1029</v>
      </c>
      <c r="B152" s="35"/>
      <c r="C152" s="35" t="s">
        <v>658</v>
      </c>
      <c r="D152" s="41">
        <v>-9300</v>
      </c>
      <c r="E152" s="30">
        <v>-15.62</v>
      </c>
      <c r="F152" s="31">
        <v>-2.4000000000000001E-5</v>
      </c>
      <c r="G152" s="16"/>
    </row>
    <row r="153" spans="1:7" x14ac:dyDescent="0.25">
      <c r="A153" s="13" t="s">
        <v>1055</v>
      </c>
      <c r="B153" s="35"/>
      <c r="C153" s="35" t="s">
        <v>887</v>
      </c>
      <c r="D153" s="41">
        <v>-1425</v>
      </c>
      <c r="E153" s="30">
        <v>-18.690000000000001</v>
      </c>
      <c r="F153" s="31">
        <v>-2.9E-5</v>
      </c>
      <c r="G153" s="16"/>
    </row>
    <row r="154" spans="1:7" x14ac:dyDescent="0.25">
      <c r="A154" s="13" t="s">
        <v>1094</v>
      </c>
      <c r="B154" s="35"/>
      <c r="C154" s="35" t="s">
        <v>658</v>
      </c>
      <c r="D154" s="41">
        <v>-14500</v>
      </c>
      <c r="E154" s="30">
        <v>-26.21</v>
      </c>
      <c r="F154" s="31">
        <v>-4.1E-5</v>
      </c>
      <c r="G154" s="16"/>
    </row>
    <row r="155" spans="1:7" x14ac:dyDescent="0.25">
      <c r="A155" s="13" t="s">
        <v>1039</v>
      </c>
      <c r="B155" s="35"/>
      <c r="C155" s="35" t="s">
        <v>684</v>
      </c>
      <c r="D155" s="41">
        <v>-4200</v>
      </c>
      <c r="E155" s="30">
        <v>-27.83</v>
      </c>
      <c r="F155" s="31">
        <v>-4.3000000000000002E-5</v>
      </c>
      <c r="G155" s="16"/>
    </row>
    <row r="156" spans="1:7" x14ac:dyDescent="0.25">
      <c r="A156" s="13" t="s">
        <v>1107</v>
      </c>
      <c r="B156" s="35"/>
      <c r="C156" s="35" t="s">
        <v>652</v>
      </c>
      <c r="D156" s="41">
        <v>-6450</v>
      </c>
      <c r="E156" s="30">
        <v>-29.77</v>
      </c>
      <c r="F156" s="31">
        <v>-4.6999999999999997E-5</v>
      </c>
      <c r="G156" s="16"/>
    </row>
    <row r="157" spans="1:7" x14ac:dyDescent="0.25">
      <c r="A157" s="13" t="s">
        <v>1156</v>
      </c>
      <c r="B157" s="35"/>
      <c r="C157" s="35" t="s">
        <v>658</v>
      </c>
      <c r="D157" s="41">
        <v>-35100</v>
      </c>
      <c r="E157" s="30">
        <v>-34.31</v>
      </c>
      <c r="F157" s="31">
        <v>-5.3999999999999998E-5</v>
      </c>
      <c r="G157" s="16"/>
    </row>
    <row r="158" spans="1:7" x14ac:dyDescent="0.25">
      <c r="A158" s="13" t="s">
        <v>1012</v>
      </c>
      <c r="B158" s="35"/>
      <c r="C158" s="35" t="s">
        <v>823</v>
      </c>
      <c r="D158" s="41">
        <v>-6250</v>
      </c>
      <c r="E158" s="30">
        <v>-38.869999999999997</v>
      </c>
      <c r="F158" s="31">
        <v>-6.0999999999999999E-5</v>
      </c>
      <c r="G158" s="16"/>
    </row>
    <row r="159" spans="1:7" x14ac:dyDescent="0.25">
      <c r="A159" s="13" t="s">
        <v>1058</v>
      </c>
      <c r="B159" s="35"/>
      <c r="C159" s="35" t="s">
        <v>724</v>
      </c>
      <c r="D159" s="41">
        <v>-225</v>
      </c>
      <c r="E159" s="30">
        <v>-40.270000000000003</v>
      </c>
      <c r="F159" s="31">
        <v>-6.3E-5</v>
      </c>
      <c r="G159" s="16"/>
    </row>
    <row r="160" spans="1:7" x14ac:dyDescent="0.25">
      <c r="A160" s="13" t="s">
        <v>1069</v>
      </c>
      <c r="B160" s="35"/>
      <c r="C160" s="35" t="s">
        <v>857</v>
      </c>
      <c r="D160" s="41">
        <v>-1000</v>
      </c>
      <c r="E160" s="30">
        <v>-42.7</v>
      </c>
      <c r="F160" s="31">
        <v>-6.7000000000000002E-5</v>
      </c>
      <c r="G160" s="16"/>
    </row>
    <row r="161" spans="1:7" x14ac:dyDescent="0.25">
      <c r="A161" s="13" t="s">
        <v>1089</v>
      </c>
      <c r="B161" s="35"/>
      <c r="C161" s="35" t="s">
        <v>641</v>
      </c>
      <c r="D161" s="41">
        <v>-1000</v>
      </c>
      <c r="E161" s="30">
        <v>-44.28</v>
      </c>
      <c r="F161" s="31">
        <v>-6.8999999999999997E-5</v>
      </c>
      <c r="G161" s="16"/>
    </row>
    <row r="162" spans="1:7" x14ac:dyDescent="0.25">
      <c r="A162" s="13" t="s">
        <v>1095</v>
      </c>
      <c r="B162" s="35"/>
      <c r="C162" s="35" t="s">
        <v>668</v>
      </c>
      <c r="D162" s="41">
        <v>-6250</v>
      </c>
      <c r="E162" s="30">
        <v>-44.41</v>
      </c>
      <c r="F162" s="31">
        <v>-6.9999999999999994E-5</v>
      </c>
      <c r="G162" s="16"/>
    </row>
    <row r="163" spans="1:7" x14ac:dyDescent="0.25">
      <c r="A163" s="13" t="s">
        <v>1116</v>
      </c>
      <c r="B163" s="35"/>
      <c r="C163" s="35" t="s">
        <v>701</v>
      </c>
      <c r="D163" s="41">
        <v>-62468</v>
      </c>
      <c r="E163" s="30">
        <v>-51.5</v>
      </c>
      <c r="F163" s="31">
        <v>-8.1000000000000004E-5</v>
      </c>
      <c r="G163" s="16"/>
    </row>
    <row r="164" spans="1:7" x14ac:dyDescent="0.25">
      <c r="A164" s="13" t="s">
        <v>1050</v>
      </c>
      <c r="B164" s="35"/>
      <c r="C164" s="35" t="s">
        <v>711</v>
      </c>
      <c r="D164" s="41">
        <v>-18600</v>
      </c>
      <c r="E164" s="30">
        <v>-57.87</v>
      </c>
      <c r="F164" s="31">
        <v>-9.1000000000000003E-5</v>
      </c>
      <c r="G164" s="16"/>
    </row>
    <row r="165" spans="1:7" x14ac:dyDescent="0.25">
      <c r="A165" s="13" t="s">
        <v>1152</v>
      </c>
      <c r="B165" s="35"/>
      <c r="C165" s="35" t="s">
        <v>668</v>
      </c>
      <c r="D165" s="41">
        <v>-2200</v>
      </c>
      <c r="E165" s="30">
        <v>-58.36</v>
      </c>
      <c r="F165" s="31">
        <v>-9.2E-5</v>
      </c>
      <c r="G165" s="16"/>
    </row>
    <row r="166" spans="1:7" x14ac:dyDescent="0.25">
      <c r="A166" s="13" t="s">
        <v>1066</v>
      </c>
      <c r="B166" s="35"/>
      <c r="C166" s="35" t="s">
        <v>816</v>
      </c>
      <c r="D166" s="41">
        <v>-2750</v>
      </c>
      <c r="E166" s="30">
        <v>-60.11</v>
      </c>
      <c r="F166" s="31">
        <v>-9.3999999999999994E-5</v>
      </c>
      <c r="G166" s="16"/>
    </row>
    <row r="167" spans="1:7" x14ac:dyDescent="0.25">
      <c r="A167" s="13" t="s">
        <v>1093</v>
      </c>
      <c r="B167" s="35"/>
      <c r="C167" s="35" t="s">
        <v>701</v>
      </c>
      <c r="D167" s="41">
        <v>-10725</v>
      </c>
      <c r="E167" s="30">
        <v>-67.5</v>
      </c>
      <c r="F167" s="31">
        <v>-1.06E-4</v>
      </c>
      <c r="G167" s="16"/>
    </row>
    <row r="168" spans="1:7" x14ac:dyDescent="0.25">
      <c r="A168" s="13" t="s">
        <v>1073</v>
      </c>
      <c r="B168" s="35"/>
      <c r="C168" s="35" t="s">
        <v>711</v>
      </c>
      <c r="D168" s="41">
        <v>-12825</v>
      </c>
      <c r="E168" s="30">
        <v>-68.89</v>
      </c>
      <c r="F168" s="31">
        <v>-1.08E-4</v>
      </c>
      <c r="G168" s="16"/>
    </row>
    <row r="169" spans="1:7" x14ac:dyDescent="0.25">
      <c r="A169" s="13" t="s">
        <v>1037</v>
      </c>
      <c r="B169" s="35"/>
      <c r="C169" s="35" t="s">
        <v>711</v>
      </c>
      <c r="D169" s="41">
        <v>-19800</v>
      </c>
      <c r="E169" s="30">
        <v>-99.97</v>
      </c>
      <c r="F169" s="31">
        <v>-1.5699999999999999E-4</v>
      </c>
      <c r="G169" s="16"/>
    </row>
    <row r="170" spans="1:7" x14ac:dyDescent="0.25">
      <c r="A170" s="13" t="s">
        <v>1108</v>
      </c>
      <c r="B170" s="35"/>
      <c r="C170" s="35" t="s">
        <v>641</v>
      </c>
      <c r="D170" s="41">
        <v>-7800</v>
      </c>
      <c r="E170" s="30">
        <v>-114.59</v>
      </c>
      <c r="F170" s="31">
        <v>-1.8100000000000001E-4</v>
      </c>
      <c r="G170" s="16"/>
    </row>
    <row r="171" spans="1:7" x14ac:dyDescent="0.25">
      <c r="A171" s="13" t="s">
        <v>1118</v>
      </c>
      <c r="B171" s="35"/>
      <c r="C171" s="35" t="s">
        <v>701</v>
      </c>
      <c r="D171" s="41">
        <v>-10800</v>
      </c>
      <c r="E171" s="30">
        <v>-155.4</v>
      </c>
      <c r="F171" s="31">
        <v>-2.4499999999999999E-4</v>
      </c>
      <c r="G171" s="16"/>
    </row>
    <row r="172" spans="1:7" x14ac:dyDescent="0.25">
      <c r="A172" s="13" t="s">
        <v>1092</v>
      </c>
      <c r="B172" s="35"/>
      <c r="C172" s="35" t="s">
        <v>641</v>
      </c>
      <c r="D172" s="41">
        <v>-4000</v>
      </c>
      <c r="E172" s="30">
        <v>-188.99</v>
      </c>
      <c r="F172" s="31">
        <v>-2.9799999999999998E-4</v>
      </c>
      <c r="G172" s="16"/>
    </row>
    <row r="173" spans="1:7" x14ac:dyDescent="0.25">
      <c r="A173" s="13" t="s">
        <v>1104</v>
      </c>
      <c r="B173" s="35"/>
      <c r="C173" s="35" t="s">
        <v>782</v>
      </c>
      <c r="D173" s="41">
        <v>-114750</v>
      </c>
      <c r="E173" s="30">
        <v>-247.34</v>
      </c>
      <c r="F173" s="31">
        <v>-3.8999999999999999E-4</v>
      </c>
      <c r="G173" s="16"/>
    </row>
    <row r="174" spans="1:7" x14ac:dyDescent="0.25">
      <c r="A174" s="13" t="s">
        <v>1099</v>
      </c>
      <c r="B174" s="35"/>
      <c r="C174" s="35" t="s">
        <v>793</v>
      </c>
      <c r="D174" s="41">
        <v>-69300</v>
      </c>
      <c r="E174" s="30">
        <v>-277.72000000000003</v>
      </c>
      <c r="F174" s="31">
        <v>-4.3800000000000002E-4</v>
      </c>
      <c r="G174" s="16"/>
    </row>
    <row r="175" spans="1:7" x14ac:dyDescent="0.25">
      <c r="A175" s="13" t="s">
        <v>1091</v>
      </c>
      <c r="B175" s="35"/>
      <c r="C175" s="35" t="s">
        <v>714</v>
      </c>
      <c r="D175" s="41">
        <v>-132500</v>
      </c>
      <c r="E175" s="30">
        <v>-282.36</v>
      </c>
      <c r="F175" s="31">
        <v>-4.46E-4</v>
      </c>
      <c r="G175" s="16"/>
    </row>
    <row r="176" spans="1:7" x14ac:dyDescent="0.25">
      <c r="A176" s="13" t="s">
        <v>1115</v>
      </c>
      <c r="B176" s="35"/>
      <c r="C176" s="35" t="s">
        <v>758</v>
      </c>
      <c r="D176" s="41">
        <v>-39000</v>
      </c>
      <c r="E176" s="30">
        <v>-289.14999999999998</v>
      </c>
      <c r="F176" s="31">
        <v>-4.5600000000000003E-4</v>
      </c>
      <c r="G176" s="16"/>
    </row>
    <row r="177" spans="1:7" x14ac:dyDescent="0.25">
      <c r="A177" s="13" t="s">
        <v>1061</v>
      </c>
      <c r="B177" s="35"/>
      <c r="C177" s="35" t="s">
        <v>874</v>
      </c>
      <c r="D177" s="41">
        <v>-4125</v>
      </c>
      <c r="E177" s="30">
        <v>-294.99</v>
      </c>
      <c r="F177" s="31">
        <v>-4.6500000000000003E-4</v>
      </c>
      <c r="G177" s="16"/>
    </row>
    <row r="178" spans="1:7" x14ac:dyDescent="0.25">
      <c r="A178" s="13" t="s">
        <v>1159</v>
      </c>
      <c r="B178" s="35"/>
      <c r="C178" s="35" t="s">
        <v>647</v>
      </c>
      <c r="D178" s="41">
        <v>-22950</v>
      </c>
      <c r="E178" s="30">
        <v>-302.58</v>
      </c>
      <c r="F178" s="31">
        <v>-4.7699999999999999E-4</v>
      </c>
      <c r="G178" s="16"/>
    </row>
    <row r="179" spans="1:7" x14ac:dyDescent="0.25">
      <c r="A179" s="13" t="s">
        <v>1138</v>
      </c>
      <c r="B179" s="35"/>
      <c r="C179" s="35" t="s">
        <v>706</v>
      </c>
      <c r="D179" s="41">
        <v>-28900</v>
      </c>
      <c r="E179" s="30">
        <v>-309.33</v>
      </c>
      <c r="F179" s="31">
        <v>-4.8799999999999999E-4</v>
      </c>
      <c r="G179" s="16"/>
    </row>
    <row r="180" spans="1:7" x14ac:dyDescent="0.25">
      <c r="A180" s="13" t="s">
        <v>1160</v>
      </c>
      <c r="B180" s="35"/>
      <c r="C180" s="35" t="s">
        <v>647</v>
      </c>
      <c r="D180" s="41">
        <v>-285000</v>
      </c>
      <c r="E180" s="30">
        <v>-324.33</v>
      </c>
      <c r="F180" s="31">
        <v>-5.1199999999999998E-4</v>
      </c>
      <c r="G180" s="16"/>
    </row>
    <row r="181" spans="1:7" x14ac:dyDescent="0.25">
      <c r="A181" s="13" t="s">
        <v>1148</v>
      </c>
      <c r="B181" s="35"/>
      <c r="C181" s="35" t="s">
        <v>665</v>
      </c>
      <c r="D181" s="41">
        <v>-36250</v>
      </c>
      <c r="E181" s="30">
        <v>-344.88</v>
      </c>
      <c r="F181" s="31">
        <v>-5.44E-4</v>
      </c>
      <c r="G181" s="16"/>
    </row>
    <row r="182" spans="1:7" x14ac:dyDescent="0.25">
      <c r="A182" s="13" t="s">
        <v>1071</v>
      </c>
      <c r="B182" s="35"/>
      <c r="C182" s="35" t="s">
        <v>711</v>
      </c>
      <c r="D182" s="41">
        <v>-7500</v>
      </c>
      <c r="E182" s="30">
        <v>-349.99</v>
      </c>
      <c r="F182" s="31">
        <v>-5.5199999999999997E-4</v>
      </c>
      <c r="G182" s="16"/>
    </row>
    <row r="183" spans="1:7" x14ac:dyDescent="0.25">
      <c r="A183" s="13" t="s">
        <v>1136</v>
      </c>
      <c r="B183" s="35"/>
      <c r="C183" s="35" t="s">
        <v>711</v>
      </c>
      <c r="D183" s="41">
        <v>-55250</v>
      </c>
      <c r="E183" s="30">
        <v>-382.3</v>
      </c>
      <c r="F183" s="31">
        <v>-6.0300000000000002E-4</v>
      </c>
      <c r="G183" s="16"/>
    </row>
    <row r="184" spans="1:7" x14ac:dyDescent="0.25">
      <c r="A184" s="13" t="s">
        <v>1088</v>
      </c>
      <c r="B184" s="35"/>
      <c r="C184" s="35" t="s">
        <v>816</v>
      </c>
      <c r="D184" s="41">
        <v>-64500</v>
      </c>
      <c r="E184" s="30">
        <v>-497.23</v>
      </c>
      <c r="F184" s="31">
        <v>-7.85E-4</v>
      </c>
      <c r="G184" s="16"/>
    </row>
    <row r="185" spans="1:7" x14ac:dyDescent="0.25">
      <c r="A185" s="13" t="s">
        <v>1149</v>
      </c>
      <c r="B185" s="35"/>
      <c r="C185" s="35" t="s">
        <v>679</v>
      </c>
      <c r="D185" s="41">
        <v>-5250000</v>
      </c>
      <c r="E185" s="30">
        <v>-504</v>
      </c>
      <c r="F185" s="31">
        <v>-7.9600000000000005E-4</v>
      </c>
      <c r="G185" s="16"/>
    </row>
    <row r="186" spans="1:7" x14ac:dyDescent="0.25">
      <c r="A186" s="13" t="s">
        <v>1120</v>
      </c>
      <c r="B186" s="35"/>
      <c r="C186" s="35" t="s">
        <v>655</v>
      </c>
      <c r="D186" s="41">
        <v>-93000</v>
      </c>
      <c r="E186" s="30">
        <v>-522.52</v>
      </c>
      <c r="F186" s="31">
        <v>-8.25E-4</v>
      </c>
      <c r="G186" s="16"/>
    </row>
    <row r="187" spans="1:7" x14ac:dyDescent="0.25">
      <c r="A187" s="13" t="s">
        <v>1141</v>
      </c>
      <c r="B187" s="35"/>
      <c r="C187" s="35" t="s">
        <v>658</v>
      </c>
      <c r="D187" s="41">
        <v>-48500</v>
      </c>
      <c r="E187" s="30">
        <v>-590.79999999999995</v>
      </c>
      <c r="F187" s="31">
        <v>-9.3300000000000002E-4</v>
      </c>
      <c r="G187" s="16"/>
    </row>
    <row r="188" spans="1:7" x14ac:dyDescent="0.25">
      <c r="A188" s="13" t="s">
        <v>1117</v>
      </c>
      <c r="B188" s="35"/>
      <c r="C188" s="35" t="s">
        <v>724</v>
      </c>
      <c r="D188" s="41">
        <v>-52500</v>
      </c>
      <c r="E188" s="30">
        <v>-604.14</v>
      </c>
      <c r="F188" s="31">
        <v>-9.5399999999999999E-4</v>
      </c>
      <c r="G188" s="16"/>
    </row>
    <row r="189" spans="1:7" x14ac:dyDescent="0.25">
      <c r="A189" s="13" t="s">
        <v>1147</v>
      </c>
      <c r="B189" s="35"/>
      <c r="C189" s="35" t="s">
        <v>684</v>
      </c>
      <c r="D189" s="41">
        <v>-41250</v>
      </c>
      <c r="E189" s="30">
        <v>-650.9</v>
      </c>
      <c r="F189" s="31">
        <v>-1.0280000000000001E-3</v>
      </c>
      <c r="G189" s="16"/>
    </row>
    <row r="190" spans="1:7" x14ac:dyDescent="0.25">
      <c r="A190" s="13" t="s">
        <v>1153</v>
      </c>
      <c r="B190" s="35"/>
      <c r="C190" s="35" t="s">
        <v>665</v>
      </c>
      <c r="D190" s="41">
        <v>-30600</v>
      </c>
      <c r="E190" s="30">
        <v>-734.08</v>
      </c>
      <c r="F190" s="31">
        <v>-1.1590000000000001E-3</v>
      </c>
      <c r="G190" s="16"/>
    </row>
    <row r="191" spans="1:7" x14ac:dyDescent="0.25">
      <c r="A191" s="13" t="s">
        <v>1024</v>
      </c>
      <c r="B191" s="35"/>
      <c r="C191" s="35" t="s">
        <v>658</v>
      </c>
      <c r="D191" s="41">
        <v>-351000</v>
      </c>
      <c r="E191" s="30">
        <v>-755.88</v>
      </c>
      <c r="F191" s="31">
        <v>-1.193E-3</v>
      </c>
      <c r="G191" s="16"/>
    </row>
    <row r="192" spans="1:7" x14ac:dyDescent="0.25">
      <c r="A192" s="13" t="s">
        <v>1079</v>
      </c>
      <c r="B192" s="35"/>
      <c r="C192" s="35" t="s">
        <v>658</v>
      </c>
      <c r="D192" s="41">
        <v>-780000</v>
      </c>
      <c r="E192" s="30">
        <v>-763.23</v>
      </c>
      <c r="F192" s="31">
        <v>-1.2049999999999999E-3</v>
      </c>
      <c r="G192" s="16"/>
    </row>
    <row r="193" spans="1:7" x14ac:dyDescent="0.25">
      <c r="A193" s="13" t="s">
        <v>1130</v>
      </c>
      <c r="B193" s="35"/>
      <c r="C193" s="35" t="s">
        <v>647</v>
      </c>
      <c r="D193" s="41">
        <v>-197500</v>
      </c>
      <c r="E193" s="30">
        <v>-824.96</v>
      </c>
      <c r="F193" s="31">
        <v>-1.3029999999999999E-3</v>
      </c>
      <c r="G193" s="16"/>
    </row>
    <row r="194" spans="1:7" x14ac:dyDescent="0.25">
      <c r="A194" s="13" t="s">
        <v>1143</v>
      </c>
      <c r="B194" s="35"/>
      <c r="C194" s="35" t="s">
        <v>658</v>
      </c>
      <c r="D194" s="41">
        <v>-72900</v>
      </c>
      <c r="E194" s="30">
        <v>-833.25</v>
      </c>
      <c r="F194" s="31">
        <v>-1.3159999999999999E-3</v>
      </c>
      <c r="G194" s="16"/>
    </row>
    <row r="195" spans="1:7" x14ac:dyDescent="0.25">
      <c r="A195" s="13" t="s">
        <v>1131</v>
      </c>
      <c r="B195" s="35"/>
      <c r="C195" s="35" t="s">
        <v>724</v>
      </c>
      <c r="D195" s="41">
        <v>-123200</v>
      </c>
      <c r="E195" s="30">
        <v>-840.78</v>
      </c>
      <c r="F195" s="31">
        <v>-1.328E-3</v>
      </c>
      <c r="G195" s="16"/>
    </row>
    <row r="196" spans="1:7" x14ac:dyDescent="0.25">
      <c r="A196" s="13" t="s">
        <v>1109</v>
      </c>
      <c r="B196" s="35"/>
      <c r="C196" s="35" t="s">
        <v>658</v>
      </c>
      <c r="D196" s="41">
        <v>-114125</v>
      </c>
      <c r="E196" s="30">
        <v>-917.96</v>
      </c>
      <c r="F196" s="31">
        <v>-1.4499999999999999E-3</v>
      </c>
      <c r="G196" s="16"/>
    </row>
    <row r="197" spans="1:7" x14ac:dyDescent="0.25">
      <c r="A197" s="13" t="s">
        <v>1128</v>
      </c>
      <c r="B197" s="35"/>
      <c r="C197" s="35" t="s">
        <v>687</v>
      </c>
      <c r="D197" s="41">
        <v>-109000</v>
      </c>
      <c r="E197" s="30">
        <v>-984.98</v>
      </c>
      <c r="F197" s="31">
        <v>-1.555E-3</v>
      </c>
      <c r="G197" s="16"/>
    </row>
    <row r="198" spans="1:7" x14ac:dyDescent="0.25">
      <c r="A198" s="13" t="s">
        <v>1132</v>
      </c>
      <c r="B198" s="35"/>
      <c r="C198" s="35" t="s">
        <v>668</v>
      </c>
      <c r="D198" s="41">
        <v>-60200</v>
      </c>
      <c r="E198" s="30">
        <v>-1027.95</v>
      </c>
      <c r="F198" s="31">
        <v>-1.6230000000000001E-3</v>
      </c>
      <c r="G198" s="16"/>
    </row>
    <row r="199" spans="1:7" x14ac:dyDescent="0.25">
      <c r="A199" s="13" t="s">
        <v>1105</v>
      </c>
      <c r="B199" s="35"/>
      <c r="C199" s="35" t="s">
        <v>701</v>
      </c>
      <c r="D199" s="41">
        <v>-15750</v>
      </c>
      <c r="E199" s="30">
        <v>-1167.52</v>
      </c>
      <c r="F199" s="31">
        <v>-1.8439999999999999E-3</v>
      </c>
      <c r="G199" s="16"/>
    </row>
    <row r="200" spans="1:7" x14ac:dyDescent="0.25">
      <c r="A200" s="13" t="s">
        <v>1142</v>
      </c>
      <c r="B200" s="35"/>
      <c r="C200" s="35" t="s">
        <v>647</v>
      </c>
      <c r="D200" s="41">
        <v>-176850</v>
      </c>
      <c r="E200" s="30">
        <v>-1188.52</v>
      </c>
      <c r="F200" s="31">
        <v>-1.877E-3</v>
      </c>
      <c r="G200" s="16"/>
    </row>
    <row r="201" spans="1:7" x14ac:dyDescent="0.25">
      <c r="A201" s="13" t="s">
        <v>1145</v>
      </c>
      <c r="B201" s="35"/>
      <c r="C201" s="35" t="s">
        <v>679</v>
      </c>
      <c r="D201" s="41">
        <v>-182942</v>
      </c>
      <c r="E201" s="30">
        <v>-1259.19</v>
      </c>
      <c r="F201" s="31">
        <v>-1.9889999999999999E-3</v>
      </c>
      <c r="G201" s="16"/>
    </row>
    <row r="202" spans="1:7" x14ac:dyDescent="0.25">
      <c r="A202" s="13" t="s">
        <v>1162</v>
      </c>
      <c r="B202" s="35"/>
      <c r="C202" s="35" t="s">
        <v>641</v>
      </c>
      <c r="D202" s="41">
        <v>-30400</v>
      </c>
      <c r="E202" s="30">
        <v>-1369.22</v>
      </c>
      <c r="F202" s="31">
        <v>-2.1619999999999999E-3</v>
      </c>
      <c r="G202" s="16"/>
    </row>
    <row r="203" spans="1:7" x14ac:dyDescent="0.25">
      <c r="A203" s="13" t="s">
        <v>1155</v>
      </c>
      <c r="B203" s="35"/>
      <c r="C203" s="35" t="s">
        <v>641</v>
      </c>
      <c r="D203" s="41">
        <v>-165900</v>
      </c>
      <c r="E203" s="30">
        <v>-1903.79</v>
      </c>
      <c r="F203" s="31">
        <v>-3.0070000000000001E-3</v>
      </c>
      <c r="G203" s="16"/>
    </row>
    <row r="204" spans="1:7" x14ac:dyDescent="0.25">
      <c r="A204" s="13" t="s">
        <v>1137</v>
      </c>
      <c r="B204" s="35"/>
      <c r="C204" s="35" t="s">
        <v>706</v>
      </c>
      <c r="D204" s="41">
        <v>-26700</v>
      </c>
      <c r="E204" s="30">
        <v>-2043.71</v>
      </c>
      <c r="F204" s="31">
        <v>-3.228E-3</v>
      </c>
      <c r="G204" s="16"/>
    </row>
    <row r="205" spans="1:7" x14ac:dyDescent="0.25">
      <c r="A205" s="13" t="s">
        <v>1157</v>
      </c>
      <c r="B205" s="35"/>
      <c r="C205" s="35" t="s">
        <v>655</v>
      </c>
      <c r="D205" s="41">
        <v>-897000</v>
      </c>
      <c r="E205" s="30">
        <v>-2710.73</v>
      </c>
      <c r="F205" s="31">
        <v>-4.2810000000000001E-3</v>
      </c>
      <c r="G205" s="16"/>
    </row>
    <row r="206" spans="1:7" x14ac:dyDescent="0.25">
      <c r="A206" s="13" t="s">
        <v>1158</v>
      </c>
      <c r="B206" s="35"/>
      <c r="C206" s="35" t="s">
        <v>652</v>
      </c>
      <c r="D206" s="41">
        <v>-899000</v>
      </c>
      <c r="E206" s="30">
        <v>-2738.8</v>
      </c>
      <c r="F206" s="31">
        <v>-4.326E-3</v>
      </c>
      <c r="G206" s="16"/>
    </row>
    <row r="207" spans="1:7" x14ac:dyDescent="0.25">
      <c r="A207" s="13" t="s">
        <v>1161</v>
      </c>
      <c r="B207" s="35"/>
      <c r="C207" s="35" t="s">
        <v>644</v>
      </c>
      <c r="D207" s="41">
        <v>-229000</v>
      </c>
      <c r="E207" s="30">
        <v>-3267.83</v>
      </c>
      <c r="F207" s="31">
        <v>-5.1609999999999998E-3</v>
      </c>
      <c r="G207" s="16"/>
    </row>
    <row r="208" spans="1:7" x14ac:dyDescent="0.25">
      <c r="A208" s="13" t="s">
        <v>1163</v>
      </c>
      <c r="B208" s="35"/>
      <c r="C208" s="35" t="s">
        <v>673</v>
      </c>
      <c r="D208" s="41">
        <v>-134000</v>
      </c>
      <c r="E208" s="30">
        <v>-3411.84</v>
      </c>
      <c r="F208" s="31">
        <v>-5.3889999999999997E-3</v>
      </c>
      <c r="G208" s="16"/>
    </row>
    <row r="209" spans="1:7" x14ac:dyDescent="0.25">
      <c r="A209" s="13" t="s">
        <v>1164</v>
      </c>
      <c r="B209" s="35"/>
      <c r="C209" s="35" t="s">
        <v>638</v>
      </c>
      <c r="D209" s="41">
        <v>-637500</v>
      </c>
      <c r="E209" s="30">
        <v>-4424.8900000000003</v>
      </c>
      <c r="F209" s="31">
        <v>-6.9890000000000004E-3</v>
      </c>
      <c r="G209" s="16"/>
    </row>
    <row r="210" spans="1:7" x14ac:dyDescent="0.25">
      <c r="A210" s="13" t="s">
        <v>1151</v>
      </c>
      <c r="B210" s="35"/>
      <c r="C210" s="35" t="s">
        <v>641</v>
      </c>
      <c r="D210" s="41">
        <v>-194700</v>
      </c>
      <c r="E210" s="30">
        <v>-6645.6</v>
      </c>
      <c r="F210" s="31">
        <v>-1.0496999999999999E-2</v>
      </c>
      <c r="G210" s="16"/>
    </row>
    <row r="211" spans="1:7" x14ac:dyDescent="0.25">
      <c r="A211" s="17" t="s">
        <v>94</v>
      </c>
      <c r="B211" s="36"/>
      <c r="C211" s="36"/>
      <c r="D211" s="18"/>
      <c r="E211" s="42">
        <v>-11216.89</v>
      </c>
      <c r="F211" s="43">
        <v>-1.7693E-2</v>
      </c>
      <c r="G211" s="21"/>
    </row>
    <row r="212" spans="1:7" x14ac:dyDescent="0.25">
      <c r="A212" s="13"/>
      <c r="B212" s="35"/>
      <c r="C212" s="35"/>
      <c r="D212" s="14"/>
      <c r="E212" s="15"/>
      <c r="F212" s="16"/>
      <c r="G212" s="16"/>
    </row>
    <row r="213" spans="1:7" x14ac:dyDescent="0.25">
      <c r="A213" s="13"/>
      <c r="B213" s="35"/>
      <c r="C213" s="35"/>
      <c r="D213" s="14"/>
      <c r="E213" s="15"/>
      <c r="F213" s="16"/>
      <c r="G213" s="16"/>
    </row>
    <row r="214" spans="1:7" x14ac:dyDescent="0.25">
      <c r="A214" s="17" t="s">
        <v>1276</v>
      </c>
      <c r="B214" s="36"/>
      <c r="C214" s="36"/>
      <c r="D214" s="18"/>
      <c r="E214" s="46"/>
      <c r="F214" s="21"/>
      <c r="G214" s="21"/>
    </row>
    <row r="215" spans="1:7" x14ac:dyDescent="0.25">
      <c r="A215" s="13" t="s">
        <v>1277</v>
      </c>
      <c r="B215" s="35"/>
      <c r="C215" s="35" t="s">
        <v>1278</v>
      </c>
      <c r="D215" s="14">
        <v>300000</v>
      </c>
      <c r="E215" s="15">
        <v>2538.6</v>
      </c>
      <c r="F215" s="16">
        <v>4.0000000000000001E-3</v>
      </c>
      <c r="G215" s="16"/>
    </row>
    <row r="216" spans="1:7" x14ac:dyDescent="0.25">
      <c r="A216" s="13" t="s">
        <v>1279</v>
      </c>
      <c r="B216" s="35"/>
      <c r="C216" s="35" t="s">
        <v>1278</v>
      </c>
      <c r="D216" s="14">
        <v>135000</v>
      </c>
      <c r="E216" s="15">
        <v>1742.45</v>
      </c>
      <c r="F216" s="16">
        <v>2.8E-3</v>
      </c>
      <c r="G216" s="16"/>
    </row>
    <row r="217" spans="1:7" x14ac:dyDescent="0.25">
      <c r="A217" s="17" t="s">
        <v>94</v>
      </c>
      <c r="B217" s="36"/>
      <c r="C217" s="36"/>
      <c r="D217" s="18"/>
      <c r="E217" s="19">
        <v>4281.05</v>
      </c>
      <c r="F217" s="20">
        <v>6.7999999999999996E-3</v>
      </c>
      <c r="G217" s="21"/>
    </row>
    <row r="218" spans="1:7" x14ac:dyDescent="0.25">
      <c r="A218" s="13"/>
      <c r="B218" s="35"/>
      <c r="C218" s="35"/>
      <c r="D218" s="14"/>
      <c r="E218" s="15"/>
      <c r="F218" s="16"/>
      <c r="G218" s="16"/>
    </row>
    <row r="219" spans="1:7" x14ac:dyDescent="0.25">
      <c r="A219" s="24" t="s">
        <v>99</v>
      </c>
      <c r="B219" s="37"/>
      <c r="C219" s="37"/>
      <c r="D219" s="25"/>
      <c r="E219" s="28">
        <v>4281.05</v>
      </c>
      <c r="F219" s="29">
        <v>6.7999999999999996E-3</v>
      </c>
      <c r="G219" s="21"/>
    </row>
    <row r="220" spans="1:7" x14ac:dyDescent="0.25">
      <c r="A220" s="17" t="s">
        <v>83</v>
      </c>
      <c r="B220" s="35"/>
      <c r="C220" s="35"/>
      <c r="D220" s="14"/>
      <c r="E220" s="15"/>
      <c r="F220" s="16"/>
      <c r="G220" s="16"/>
    </row>
    <row r="221" spans="1:7" x14ac:dyDescent="0.25">
      <c r="A221" s="17" t="s">
        <v>84</v>
      </c>
      <c r="B221" s="35"/>
      <c r="C221" s="35"/>
      <c r="D221" s="14"/>
      <c r="E221" s="15"/>
      <c r="F221" s="16"/>
      <c r="G221" s="16"/>
    </row>
    <row r="222" spans="1:7" x14ac:dyDescent="0.25">
      <c r="A222" s="13" t="s">
        <v>1280</v>
      </c>
      <c r="B222" s="35" t="s">
        <v>1281</v>
      </c>
      <c r="C222" s="35" t="s">
        <v>130</v>
      </c>
      <c r="D222" s="14">
        <v>10000000</v>
      </c>
      <c r="E222" s="15">
        <v>9989.27</v>
      </c>
      <c r="F222" s="16">
        <v>1.5800000000000002E-2</v>
      </c>
      <c r="G222" s="16">
        <v>5.1799999999999999E-2</v>
      </c>
    </row>
    <row r="223" spans="1:7" x14ac:dyDescent="0.25">
      <c r="A223" s="13" t="s">
        <v>1282</v>
      </c>
      <c r="B223" s="35" t="s">
        <v>1283</v>
      </c>
      <c r="C223" s="35" t="s">
        <v>87</v>
      </c>
      <c r="D223" s="14">
        <v>7500000</v>
      </c>
      <c r="E223" s="15">
        <v>7621.52</v>
      </c>
      <c r="F223" s="16">
        <v>1.2E-2</v>
      </c>
      <c r="G223" s="16">
        <v>3.9849999999999997E-2</v>
      </c>
    </row>
    <row r="224" spans="1:7" x14ac:dyDescent="0.25">
      <c r="A224" s="13" t="s">
        <v>128</v>
      </c>
      <c r="B224" s="35" t="s">
        <v>129</v>
      </c>
      <c r="C224" s="35" t="s">
        <v>130</v>
      </c>
      <c r="D224" s="14">
        <v>5000000</v>
      </c>
      <c r="E224" s="15">
        <v>5125.92</v>
      </c>
      <c r="F224" s="16">
        <v>8.0999999999999996E-3</v>
      </c>
      <c r="G224" s="16">
        <v>4.8500000000000001E-2</v>
      </c>
    </row>
    <row r="225" spans="1:7" x14ac:dyDescent="0.25">
      <c r="A225" s="13" t="s">
        <v>1284</v>
      </c>
      <c r="B225" s="35" t="s">
        <v>1285</v>
      </c>
      <c r="C225" s="35" t="s">
        <v>87</v>
      </c>
      <c r="D225" s="14">
        <v>5000000</v>
      </c>
      <c r="E225" s="15">
        <v>5043.3</v>
      </c>
      <c r="F225" s="16">
        <v>8.0000000000000002E-3</v>
      </c>
      <c r="G225" s="16">
        <v>4.8099999999999997E-2</v>
      </c>
    </row>
    <row r="226" spans="1:7" x14ac:dyDescent="0.25">
      <c r="A226" s="13" t="s">
        <v>1286</v>
      </c>
      <c r="B226" s="35" t="s">
        <v>1287</v>
      </c>
      <c r="C226" s="35" t="s">
        <v>87</v>
      </c>
      <c r="D226" s="14">
        <v>2500000</v>
      </c>
      <c r="E226" s="15">
        <v>2570.1999999999998</v>
      </c>
      <c r="F226" s="16">
        <v>4.1000000000000003E-3</v>
      </c>
      <c r="G226" s="16">
        <v>7.7600000000000002E-2</v>
      </c>
    </row>
    <row r="227" spans="1:7" x14ac:dyDescent="0.25">
      <c r="A227" s="13" t="s">
        <v>1288</v>
      </c>
      <c r="B227" s="35" t="s">
        <v>1289</v>
      </c>
      <c r="C227" s="35" t="s">
        <v>179</v>
      </c>
      <c r="D227" s="14">
        <v>2500000</v>
      </c>
      <c r="E227" s="15">
        <v>2556.0500000000002</v>
      </c>
      <c r="F227" s="16">
        <v>4.0000000000000001E-3</v>
      </c>
      <c r="G227" s="16">
        <v>6.7299999999999999E-2</v>
      </c>
    </row>
    <row r="228" spans="1:7" x14ac:dyDescent="0.25">
      <c r="A228" s="13" t="s">
        <v>1290</v>
      </c>
      <c r="B228" s="35" t="s">
        <v>1291</v>
      </c>
      <c r="C228" s="35" t="s">
        <v>87</v>
      </c>
      <c r="D228" s="14">
        <v>33254</v>
      </c>
      <c r="E228" s="15">
        <v>9.6300000000000008</v>
      </c>
      <c r="F228" s="16">
        <v>0</v>
      </c>
      <c r="G228" s="16">
        <v>5.525E-2</v>
      </c>
    </row>
    <row r="229" spans="1:7" x14ac:dyDescent="0.25">
      <c r="A229" s="17" t="s">
        <v>94</v>
      </c>
      <c r="B229" s="36"/>
      <c r="C229" s="36"/>
      <c r="D229" s="18"/>
      <c r="E229" s="19">
        <v>32915.89</v>
      </c>
      <c r="F229" s="20">
        <v>5.1999999999999998E-2</v>
      </c>
      <c r="G229" s="21"/>
    </row>
    <row r="230" spans="1:7" x14ac:dyDescent="0.25">
      <c r="A230" s="13"/>
      <c r="B230" s="35"/>
      <c r="C230" s="35"/>
      <c r="D230" s="14"/>
      <c r="E230" s="15"/>
      <c r="F230" s="16"/>
      <c r="G230" s="16"/>
    </row>
    <row r="231" spans="1:7" x14ac:dyDescent="0.25">
      <c r="A231" s="17" t="s">
        <v>267</v>
      </c>
      <c r="B231" s="35"/>
      <c r="C231" s="35"/>
      <c r="D231" s="14"/>
      <c r="E231" s="15"/>
      <c r="F231" s="16"/>
      <c r="G231" s="16"/>
    </row>
    <row r="232" spans="1:7" x14ac:dyDescent="0.25">
      <c r="A232" s="13" t="s">
        <v>460</v>
      </c>
      <c r="B232" s="35" t="s">
        <v>461</v>
      </c>
      <c r="C232" s="35" t="s">
        <v>270</v>
      </c>
      <c r="D232" s="14">
        <v>16000000</v>
      </c>
      <c r="E232" s="15">
        <v>15918.62</v>
      </c>
      <c r="F232" s="16">
        <v>2.5100000000000001E-2</v>
      </c>
      <c r="G232" s="16">
        <v>5.7603000000000001E-2</v>
      </c>
    </row>
    <row r="233" spans="1:7" x14ac:dyDescent="0.25">
      <c r="A233" s="13" t="s">
        <v>1292</v>
      </c>
      <c r="B233" s="35" t="s">
        <v>1293</v>
      </c>
      <c r="C233" s="35" t="s">
        <v>270</v>
      </c>
      <c r="D233" s="14">
        <v>15000000</v>
      </c>
      <c r="E233" s="15">
        <v>14904.44</v>
      </c>
      <c r="F233" s="16">
        <v>2.35E-2</v>
      </c>
      <c r="G233" s="16">
        <v>5.4141000000000002E-2</v>
      </c>
    </row>
    <row r="234" spans="1:7" x14ac:dyDescent="0.25">
      <c r="A234" s="13" t="s">
        <v>1173</v>
      </c>
      <c r="B234" s="35" t="s">
        <v>1174</v>
      </c>
      <c r="C234" s="35" t="s">
        <v>270</v>
      </c>
      <c r="D234" s="14">
        <v>5000000</v>
      </c>
      <c r="E234" s="15">
        <v>5149.8500000000004</v>
      </c>
      <c r="F234" s="16">
        <v>8.0999999999999996E-3</v>
      </c>
      <c r="G234" s="16">
        <v>3.9856999999999997E-2</v>
      </c>
    </row>
    <row r="235" spans="1:7" x14ac:dyDescent="0.25">
      <c r="A235" s="13" t="s">
        <v>1294</v>
      </c>
      <c r="B235" s="35" t="s">
        <v>1295</v>
      </c>
      <c r="C235" s="35" t="s">
        <v>270</v>
      </c>
      <c r="D235" s="14">
        <v>2500000</v>
      </c>
      <c r="E235" s="15">
        <v>2596.15</v>
      </c>
      <c r="F235" s="16">
        <v>4.1000000000000003E-3</v>
      </c>
      <c r="G235" s="16">
        <v>4.6105E-2</v>
      </c>
    </row>
    <row r="236" spans="1:7" x14ac:dyDescent="0.25">
      <c r="A236" s="13" t="s">
        <v>1167</v>
      </c>
      <c r="B236" s="35" t="s">
        <v>1168</v>
      </c>
      <c r="C236" s="35" t="s">
        <v>270</v>
      </c>
      <c r="D236" s="14">
        <v>2500000</v>
      </c>
      <c r="E236" s="15">
        <v>2561.0100000000002</v>
      </c>
      <c r="F236" s="16">
        <v>4.0000000000000001E-3</v>
      </c>
      <c r="G236" s="16">
        <v>4.0548000000000001E-2</v>
      </c>
    </row>
    <row r="237" spans="1:7" x14ac:dyDescent="0.25">
      <c r="A237" s="13" t="s">
        <v>1169</v>
      </c>
      <c r="B237" s="35" t="s">
        <v>1170</v>
      </c>
      <c r="C237" s="35" t="s">
        <v>270</v>
      </c>
      <c r="D237" s="14">
        <v>2500000</v>
      </c>
      <c r="E237" s="15">
        <v>2556.87</v>
      </c>
      <c r="F237" s="16">
        <v>4.0000000000000001E-3</v>
      </c>
      <c r="G237" s="16">
        <v>4.0133000000000002E-2</v>
      </c>
    </row>
    <row r="238" spans="1:7" x14ac:dyDescent="0.25">
      <c r="A238" s="17" t="s">
        <v>94</v>
      </c>
      <c r="B238" s="36"/>
      <c r="C238" s="36"/>
      <c r="D238" s="18"/>
      <c r="E238" s="19">
        <v>43686.94</v>
      </c>
      <c r="F238" s="20">
        <v>6.88E-2</v>
      </c>
      <c r="G238" s="21"/>
    </row>
    <row r="239" spans="1:7" x14ac:dyDescent="0.25">
      <c r="A239" s="13"/>
      <c r="B239" s="35"/>
      <c r="C239" s="35"/>
      <c r="D239" s="14"/>
      <c r="E239" s="15"/>
      <c r="F239" s="16"/>
      <c r="G239" s="16"/>
    </row>
    <row r="240" spans="1:7" x14ac:dyDescent="0.25">
      <c r="A240" s="17" t="s">
        <v>95</v>
      </c>
      <c r="B240" s="35"/>
      <c r="C240" s="35"/>
      <c r="D240" s="14"/>
      <c r="E240" s="15"/>
      <c r="F240" s="16"/>
      <c r="G240" s="16"/>
    </row>
    <row r="241" spans="1:7" x14ac:dyDescent="0.25">
      <c r="A241" s="17" t="s">
        <v>94</v>
      </c>
      <c r="B241" s="35"/>
      <c r="C241" s="35"/>
      <c r="D241" s="14"/>
      <c r="E241" s="22" t="s">
        <v>82</v>
      </c>
      <c r="F241" s="23" t="s">
        <v>82</v>
      </c>
      <c r="G241" s="16"/>
    </row>
    <row r="242" spans="1:7" x14ac:dyDescent="0.25">
      <c r="A242" s="13"/>
      <c r="B242" s="35"/>
      <c r="C242" s="35"/>
      <c r="D242" s="14"/>
      <c r="E242" s="15"/>
      <c r="F242" s="16"/>
      <c r="G242" s="16"/>
    </row>
    <row r="243" spans="1:7" x14ac:dyDescent="0.25">
      <c r="A243" s="17" t="s">
        <v>184</v>
      </c>
      <c r="B243" s="35"/>
      <c r="C243" s="35"/>
      <c r="D243" s="14"/>
      <c r="E243" s="15"/>
      <c r="F243" s="16"/>
      <c r="G243" s="16"/>
    </row>
    <row r="244" spans="1:7" x14ac:dyDescent="0.25">
      <c r="A244" s="17" t="s">
        <v>94</v>
      </c>
      <c r="B244" s="35"/>
      <c r="C244" s="35"/>
      <c r="D244" s="14"/>
      <c r="E244" s="22" t="s">
        <v>82</v>
      </c>
      <c r="F244" s="23" t="s">
        <v>82</v>
      </c>
      <c r="G244" s="16"/>
    </row>
    <row r="245" spans="1:7" x14ac:dyDescent="0.25">
      <c r="A245" s="13"/>
      <c r="B245" s="35"/>
      <c r="C245" s="35"/>
      <c r="D245" s="14"/>
      <c r="E245" s="15"/>
      <c r="F245" s="16"/>
      <c r="G245" s="16"/>
    </row>
    <row r="246" spans="1:7" x14ac:dyDescent="0.25">
      <c r="A246" s="24" t="s">
        <v>99</v>
      </c>
      <c r="B246" s="37"/>
      <c r="C246" s="37"/>
      <c r="D246" s="25"/>
      <c r="E246" s="28">
        <v>76602.83</v>
      </c>
      <c r="F246" s="29">
        <v>0.1208</v>
      </c>
      <c r="G246" s="21"/>
    </row>
    <row r="247" spans="1:7" x14ac:dyDescent="0.25">
      <c r="A247" s="13"/>
      <c r="B247" s="35"/>
      <c r="C247" s="35"/>
      <c r="D247" s="14"/>
      <c r="E247" s="15"/>
      <c r="F247" s="16"/>
      <c r="G247" s="16"/>
    </row>
    <row r="248" spans="1:7" x14ac:dyDescent="0.25">
      <c r="A248" s="17" t="s">
        <v>100</v>
      </c>
      <c r="B248" s="35"/>
      <c r="C248" s="35"/>
      <c r="D248" s="14"/>
      <c r="E248" s="15"/>
      <c r="F248" s="16"/>
      <c r="G248" s="16"/>
    </row>
    <row r="249" spans="1:7" x14ac:dyDescent="0.25">
      <c r="A249" s="13"/>
      <c r="B249" s="35"/>
      <c r="C249" s="35"/>
      <c r="D249" s="14"/>
      <c r="E249" s="15"/>
      <c r="F249" s="16"/>
      <c r="G249" s="16"/>
    </row>
    <row r="250" spans="1:7" x14ac:dyDescent="0.25">
      <c r="A250" s="17" t="s">
        <v>1181</v>
      </c>
      <c r="B250" s="35"/>
      <c r="C250" s="35"/>
      <c r="D250" s="14"/>
      <c r="E250" s="15"/>
      <c r="F250" s="16"/>
      <c r="G250" s="16"/>
    </row>
    <row r="251" spans="1:7" x14ac:dyDescent="0.25">
      <c r="A251" s="13" t="s">
        <v>1190</v>
      </c>
      <c r="B251" s="35" t="s">
        <v>1191</v>
      </c>
      <c r="C251" s="35" t="s">
        <v>270</v>
      </c>
      <c r="D251" s="14">
        <v>5000000</v>
      </c>
      <c r="E251" s="15">
        <v>4968.42</v>
      </c>
      <c r="F251" s="16">
        <v>7.7999999999999996E-3</v>
      </c>
      <c r="G251" s="16">
        <v>3.5151000000000002E-2</v>
      </c>
    </row>
    <row r="252" spans="1:7" x14ac:dyDescent="0.25">
      <c r="A252" s="13" t="s">
        <v>1198</v>
      </c>
      <c r="B252" s="35" t="s">
        <v>1199</v>
      </c>
      <c r="C252" s="35" t="s">
        <v>270</v>
      </c>
      <c r="D252" s="14">
        <v>2500000</v>
      </c>
      <c r="E252" s="15">
        <v>2466.46</v>
      </c>
      <c r="F252" s="16">
        <v>3.8999999999999998E-3</v>
      </c>
      <c r="G252" s="16">
        <v>3.6500999999999999E-2</v>
      </c>
    </row>
    <row r="253" spans="1:7" x14ac:dyDescent="0.25">
      <c r="A253" s="17" t="s">
        <v>94</v>
      </c>
      <c r="B253" s="36"/>
      <c r="C253" s="36"/>
      <c r="D253" s="18"/>
      <c r="E253" s="19">
        <v>7434.88</v>
      </c>
      <c r="F253" s="20">
        <v>1.17E-2</v>
      </c>
      <c r="G253" s="21"/>
    </row>
    <row r="254" spans="1:7" x14ac:dyDescent="0.25">
      <c r="A254" s="17" t="s">
        <v>101</v>
      </c>
      <c r="B254" s="35"/>
      <c r="C254" s="35"/>
      <c r="D254" s="14"/>
      <c r="E254" s="15"/>
      <c r="F254" s="16"/>
      <c r="G254" s="16"/>
    </row>
    <row r="255" spans="1:7" x14ac:dyDescent="0.25">
      <c r="A255" s="13" t="s">
        <v>1296</v>
      </c>
      <c r="B255" s="35" t="s">
        <v>1297</v>
      </c>
      <c r="C255" s="35" t="s">
        <v>109</v>
      </c>
      <c r="D255" s="14">
        <v>10000000</v>
      </c>
      <c r="E255" s="15">
        <v>9854.48</v>
      </c>
      <c r="F255" s="16">
        <v>1.5599999999999999E-2</v>
      </c>
      <c r="G255" s="16">
        <v>3.8498999999999999E-2</v>
      </c>
    </row>
    <row r="256" spans="1:7" x14ac:dyDescent="0.25">
      <c r="A256" s="17" t="s">
        <v>94</v>
      </c>
      <c r="B256" s="36"/>
      <c r="C256" s="36"/>
      <c r="D256" s="18"/>
      <c r="E256" s="19">
        <v>9854.48</v>
      </c>
      <c r="F256" s="20">
        <v>1.5599999999999999E-2</v>
      </c>
      <c r="G256" s="21"/>
    </row>
    <row r="257" spans="1:7" x14ac:dyDescent="0.25">
      <c r="A257" s="13"/>
      <c r="B257" s="35"/>
      <c r="C257" s="35"/>
      <c r="D257" s="14"/>
      <c r="E257" s="15"/>
      <c r="F257" s="16"/>
      <c r="G257" s="16"/>
    </row>
    <row r="258" spans="1:7" x14ac:dyDescent="0.25">
      <c r="A258" s="17" t="s">
        <v>114</v>
      </c>
      <c r="B258" s="35"/>
      <c r="C258" s="35"/>
      <c r="D258" s="14"/>
      <c r="E258" s="15"/>
      <c r="F258" s="16"/>
      <c r="G258" s="16"/>
    </row>
    <row r="259" spans="1:7" x14ac:dyDescent="0.25">
      <c r="A259" s="13" t="s">
        <v>1785</v>
      </c>
      <c r="B259" s="35" t="s">
        <v>1298</v>
      </c>
      <c r="C259" s="35" t="s">
        <v>104</v>
      </c>
      <c r="D259" s="14">
        <v>25000000</v>
      </c>
      <c r="E259" s="15">
        <v>24949.9</v>
      </c>
      <c r="F259" s="16">
        <v>3.9399999999999998E-2</v>
      </c>
      <c r="G259" s="16">
        <v>3.4901000000000001E-2</v>
      </c>
    </row>
    <row r="260" spans="1:7" x14ac:dyDescent="0.25">
      <c r="A260" s="13" t="s">
        <v>1786</v>
      </c>
      <c r="B260" s="35" t="s">
        <v>1299</v>
      </c>
      <c r="C260" s="35" t="s">
        <v>104</v>
      </c>
      <c r="D260" s="14">
        <v>5000000</v>
      </c>
      <c r="E260" s="15">
        <v>4825.1099999999997</v>
      </c>
      <c r="F260" s="16">
        <v>7.6E-3</v>
      </c>
      <c r="G260" s="16">
        <v>4.4999999999999998E-2</v>
      </c>
    </row>
    <row r="261" spans="1:7" x14ac:dyDescent="0.25">
      <c r="A261" s="17" t="s">
        <v>94</v>
      </c>
      <c r="B261" s="36"/>
      <c r="C261" s="36"/>
      <c r="D261" s="18"/>
      <c r="E261" s="19">
        <v>29775.01</v>
      </c>
      <c r="F261" s="20">
        <v>4.7E-2</v>
      </c>
      <c r="G261" s="21"/>
    </row>
    <row r="262" spans="1:7" x14ac:dyDescent="0.25">
      <c r="A262" s="13"/>
      <c r="B262" s="35"/>
      <c r="C262" s="35"/>
      <c r="D262" s="14"/>
      <c r="E262" s="15"/>
      <c r="F262" s="16"/>
      <c r="G262" s="16"/>
    </row>
    <row r="263" spans="1:7" x14ac:dyDescent="0.25">
      <c r="A263" s="24" t="s">
        <v>99</v>
      </c>
      <c r="B263" s="37"/>
      <c r="C263" s="37"/>
      <c r="D263" s="25"/>
      <c r="E263" s="28">
        <v>47064.37</v>
      </c>
      <c r="F263" s="29">
        <v>7.4300000000000005E-2</v>
      </c>
      <c r="G263" s="21"/>
    </row>
    <row r="264" spans="1:7" x14ac:dyDescent="0.25">
      <c r="A264" s="13"/>
      <c r="B264" s="35"/>
      <c r="C264" s="35"/>
      <c r="D264" s="14"/>
      <c r="E264" s="15"/>
      <c r="F264" s="16"/>
      <c r="G264" s="16"/>
    </row>
    <row r="265" spans="1:7" x14ac:dyDescent="0.25">
      <c r="A265" s="13"/>
      <c r="B265" s="35"/>
      <c r="C265" s="35"/>
      <c r="D265" s="14"/>
      <c r="E265" s="15"/>
      <c r="F265" s="16"/>
      <c r="G265" s="16"/>
    </row>
    <row r="266" spans="1:7" x14ac:dyDescent="0.25">
      <c r="A266" s="17" t="s">
        <v>448</v>
      </c>
      <c r="B266" s="35"/>
      <c r="C266" s="35"/>
      <c r="D266" s="14"/>
      <c r="E266" s="15"/>
      <c r="F266" s="16"/>
      <c r="G266" s="16"/>
    </row>
    <row r="267" spans="1:7" x14ac:dyDescent="0.25">
      <c r="A267" s="13" t="s">
        <v>1300</v>
      </c>
      <c r="B267" s="35" t="s">
        <v>1301</v>
      </c>
      <c r="C267" s="35"/>
      <c r="D267" s="14">
        <v>49997500.125</v>
      </c>
      <c r="E267" s="15">
        <v>4990.2</v>
      </c>
      <c r="F267" s="16">
        <v>7.9000000000000008E-3</v>
      </c>
      <c r="G267" s="16"/>
    </row>
    <row r="268" spans="1:7" x14ac:dyDescent="0.25">
      <c r="A268" s="13" t="s">
        <v>1302</v>
      </c>
      <c r="B268" s="35" t="s">
        <v>1303</v>
      </c>
      <c r="C268" s="35"/>
      <c r="D268" s="14">
        <v>9242856.9120000005</v>
      </c>
      <c r="E268" s="15">
        <v>927.51</v>
      </c>
      <c r="F268" s="16">
        <v>1.5E-3</v>
      </c>
      <c r="G268" s="16"/>
    </row>
    <row r="269" spans="1:7" x14ac:dyDescent="0.25">
      <c r="A269" s="13"/>
      <c r="B269" s="35"/>
      <c r="C269" s="35"/>
      <c r="D269" s="14"/>
      <c r="E269" s="15"/>
      <c r="F269" s="16"/>
      <c r="G269" s="16"/>
    </row>
    <row r="270" spans="1:7" x14ac:dyDescent="0.25">
      <c r="A270" s="24" t="s">
        <v>99</v>
      </c>
      <c r="B270" s="37"/>
      <c r="C270" s="37"/>
      <c r="D270" s="25"/>
      <c r="E270" s="28">
        <v>5917.71</v>
      </c>
      <c r="F270" s="29">
        <v>9.4000000000000004E-3</v>
      </c>
      <c r="G270" s="21"/>
    </row>
    <row r="271" spans="1:7" x14ac:dyDescent="0.25">
      <c r="A271" s="13"/>
      <c r="B271" s="35"/>
      <c r="C271" s="35"/>
      <c r="D271" s="14"/>
      <c r="E271" s="15"/>
      <c r="F271" s="16"/>
      <c r="G271" s="16"/>
    </row>
    <row r="272" spans="1:7" x14ac:dyDescent="0.25">
      <c r="A272" s="17" t="s">
        <v>121</v>
      </c>
      <c r="B272" s="35"/>
      <c r="C272" s="35"/>
      <c r="D272" s="14"/>
      <c r="E272" s="15"/>
      <c r="F272" s="16"/>
      <c r="G272" s="16"/>
    </row>
    <row r="273" spans="1:7" x14ac:dyDescent="0.25">
      <c r="A273" s="13" t="s">
        <v>122</v>
      </c>
      <c r="B273" s="35"/>
      <c r="C273" s="35"/>
      <c r="D273" s="14"/>
      <c r="E273" s="15">
        <v>60108.72</v>
      </c>
      <c r="F273" s="16">
        <v>9.4899999999999998E-2</v>
      </c>
      <c r="G273" s="16">
        <v>3.295E-2</v>
      </c>
    </row>
    <row r="274" spans="1:7" x14ac:dyDescent="0.25">
      <c r="A274" s="17" t="s">
        <v>94</v>
      </c>
      <c r="B274" s="36"/>
      <c r="C274" s="36"/>
      <c r="D274" s="18"/>
      <c r="E274" s="19">
        <v>60108.72</v>
      </c>
      <c r="F274" s="20">
        <v>9.4899999999999998E-2</v>
      </c>
      <c r="G274" s="21"/>
    </row>
    <row r="275" spans="1:7" x14ac:dyDescent="0.25">
      <c r="A275" s="13"/>
      <c r="B275" s="35"/>
      <c r="C275" s="35"/>
      <c r="D275" s="14"/>
      <c r="E275" s="15"/>
      <c r="F275" s="16"/>
      <c r="G275" s="16"/>
    </row>
    <row r="276" spans="1:7" x14ac:dyDescent="0.25">
      <c r="A276" s="24" t="s">
        <v>99</v>
      </c>
      <c r="B276" s="37"/>
      <c r="C276" s="37"/>
      <c r="D276" s="25"/>
      <c r="E276" s="28">
        <v>60108.72</v>
      </c>
      <c r="F276" s="29">
        <v>9.4899999999999998E-2</v>
      </c>
      <c r="G276" s="21"/>
    </row>
    <row r="277" spans="1:7" x14ac:dyDescent="0.25">
      <c r="A277" s="13" t="s">
        <v>123</v>
      </c>
      <c r="B277" s="35"/>
      <c r="C277" s="35"/>
      <c r="D277" s="14"/>
      <c r="E277" s="15">
        <v>1983.9558568</v>
      </c>
      <c r="F277" s="16">
        <v>3.1329999999999999E-3</v>
      </c>
      <c r="G277" s="16"/>
    </row>
    <row r="278" spans="1:7" x14ac:dyDescent="0.25">
      <c r="A278" s="13" t="s">
        <v>124</v>
      </c>
      <c r="B278" s="35"/>
      <c r="C278" s="35"/>
      <c r="D278" s="14"/>
      <c r="E278" s="15">
        <v>5142.7141431999999</v>
      </c>
      <c r="F278" s="16">
        <v>8.3669999999999994E-3</v>
      </c>
      <c r="G278" s="16">
        <v>3.295E-2</v>
      </c>
    </row>
    <row r="279" spans="1:7" x14ac:dyDescent="0.25">
      <c r="A279" s="32" t="s">
        <v>125</v>
      </c>
      <c r="B279" s="38"/>
      <c r="C279" s="38"/>
      <c r="D279" s="33"/>
      <c r="E279" s="26">
        <v>633065.01</v>
      </c>
      <c r="F279" s="27">
        <v>1</v>
      </c>
      <c r="G279" s="27"/>
    </row>
    <row r="281" spans="1:7" x14ac:dyDescent="0.25">
      <c r="A281" s="1" t="s">
        <v>1212</v>
      </c>
    </row>
    <row r="282" spans="1:7" x14ac:dyDescent="0.25">
      <c r="A282" s="1" t="s">
        <v>126</v>
      </c>
    </row>
    <row r="283" spans="1:7" x14ac:dyDescent="0.25">
      <c r="A283" s="1" t="s">
        <v>127</v>
      </c>
    </row>
    <row r="284" spans="1:7" x14ac:dyDescent="0.25">
      <c r="A284" s="1" t="s">
        <v>1646</v>
      </c>
    </row>
    <row r="285" spans="1:7" x14ac:dyDescent="0.25">
      <c r="A285" s="47" t="s">
        <v>1647</v>
      </c>
      <c r="B285" s="3" t="s">
        <v>82</v>
      </c>
    </row>
    <row r="286" spans="1:7" x14ac:dyDescent="0.25">
      <c r="A286" t="s">
        <v>1648</v>
      </c>
    </row>
    <row r="287" spans="1:7" x14ac:dyDescent="0.25">
      <c r="A287" t="s">
        <v>1649</v>
      </c>
      <c r="B287" t="s">
        <v>1650</v>
      </c>
      <c r="C287" t="s">
        <v>1650</v>
      </c>
    </row>
    <row r="288" spans="1:7" x14ac:dyDescent="0.25">
      <c r="B288" s="48">
        <v>44469</v>
      </c>
      <c r="C288" s="48">
        <v>44498</v>
      </c>
    </row>
    <row r="289" spans="1:7" x14ac:dyDescent="0.25">
      <c r="A289" t="s">
        <v>1705</v>
      </c>
      <c r="B289">
        <v>21.51</v>
      </c>
      <c r="C289">
        <v>21.64</v>
      </c>
      <c r="E289" s="2"/>
      <c r="G289"/>
    </row>
    <row r="290" spans="1:7" x14ac:dyDescent="0.25">
      <c r="A290" t="s">
        <v>1654</v>
      </c>
      <c r="B290">
        <v>38.81</v>
      </c>
      <c r="C290">
        <v>39.03</v>
      </c>
      <c r="E290" s="2"/>
      <c r="G290"/>
    </row>
    <row r="291" spans="1:7" x14ac:dyDescent="0.25">
      <c r="A291" t="s">
        <v>1676</v>
      </c>
      <c r="B291">
        <v>24.1</v>
      </c>
      <c r="C291">
        <v>24.12</v>
      </c>
      <c r="E291" s="2"/>
      <c r="G291"/>
    </row>
    <row r="292" spans="1:7" x14ac:dyDescent="0.25">
      <c r="A292" t="s">
        <v>1706</v>
      </c>
      <c r="B292">
        <v>17.32</v>
      </c>
      <c r="C292">
        <v>17.399999999999999</v>
      </c>
      <c r="E292" s="2"/>
      <c r="G292"/>
    </row>
    <row r="293" spans="1:7" x14ac:dyDescent="0.25">
      <c r="A293" t="s">
        <v>1679</v>
      </c>
      <c r="B293">
        <v>35.79</v>
      </c>
      <c r="C293">
        <v>35.950000000000003</v>
      </c>
      <c r="E293" s="2"/>
      <c r="G293"/>
    </row>
    <row r="294" spans="1:7" x14ac:dyDescent="0.25">
      <c r="A294" t="s">
        <v>1681</v>
      </c>
      <c r="B294">
        <v>21.57</v>
      </c>
      <c r="C294">
        <v>21.55</v>
      </c>
      <c r="E294" s="2"/>
      <c r="G294"/>
    </row>
    <row r="295" spans="1:7" x14ac:dyDescent="0.25">
      <c r="E295" s="2"/>
      <c r="G295"/>
    </row>
    <row r="296" spans="1:7" x14ac:dyDescent="0.25">
      <c r="A296" t="s">
        <v>1683</v>
      </c>
    </row>
    <row r="298" spans="1:7" x14ac:dyDescent="0.25">
      <c r="A298" s="50" t="s">
        <v>1684</v>
      </c>
      <c r="B298" s="50" t="s">
        <v>1685</v>
      </c>
      <c r="C298" s="50" t="s">
        <v>1686</v>
      </c>
      <c r="D298" s="50" t="s">
        <v>1687</v>
      </c>
    </row>
    <row r="299" spans="1:7" x14ac:dyDescent="0.25">
      <c r="A299" s="50" t="s">
        <v>1707</v>
      </c>
      <c r="B299" s="50"/>
      <c r="C299" s="50">
        <v>0.12</v>
      </c>
      <c r="D299" s="50">
        <v>0.12</v>
      </c>
    </row>
    <row r="300" spans="1:7" x14ac:dyDescent="0.25">
      <c r="A300" s="50" t="s">
        <v>1708</v>
      </c>
      <c r="B300" s="50"/>
      <c r="C300" s="50">
        <v>0.12</v>
      </c>
      <c r="D300" s="50">
        <v>0.12</v>
      </c>
    </row>
    <row r="302" spans="1:7" x14ac:dyDescent="0.25">
      <c r="A302" t="s">
        <v>1666</v>
      </c>
      <c r="B302" s="3" t="s">
        <v>82</v>
      </c>
    </row>
    <row r="303" spans="1:7" ht="30" x14ac:dyDescent="0.25">
      <c r="A303" s="47" t="s">
        <v>1667</v>
      </c>
      <c r="B303" s="3" t="s">
        <v>82</v>
      </c>
    </row>
    <row r="304" spans="1:7" x14ac:dyDescent="0.25">
      <c r="A304" s="47" t="s">
        <v>1668</v>
      </c>
      <c r="B304" s="3" t="s">
        <v>82</v>
      </c>
    </row>
    <row r="305" spans="1:4" x14ac:dyDescent="0.25">
      <c r="A305" t="s">
        <v>1704</v>
      </c>
      <c r="B305" s="49">
        <v>3.7666839999999997</v>
      </c>
    </row>
    <row r="306" spans="1:4" ht="30" x14ac:dyDescent="0.25">
      <c r="A306" s="47" t="s">
        <v>1670</v>
      </c>
      <c r="B306" s="49">
        <v>40960.9630875</v>
      </c>
    </row>
    <row r="307" spans="1:4" ht="30" x14ac:dyDescent="0.25">
      <c r="A307" s="47" t="s">
        <v>1671</v>
      </c>
      <c r="B307" s="3" t="s">
        <v>82</v>
      </c>
    </row>
    <row r="308" spans="1:4" x14ac:dyDescent="0.25">
      <c r="A308" s="59" t="s">
        <v>1803</v>
      </c>
      <c r="B308" s="60" t="s">
        <v>82</v>
      </c>
    </row>
    <row r="309" spans="1:4" x14ac:dyDescent="0.25">
      <c r="A309" s="59" t="s">
        <v>1804</v>
      </c>
      <c r="B309" s="60" t="s">
        <v>82</v>
      </c>
    </row>
    <row r="312" spans="1:4" x14ac:dyDescent="0.25">
      <c r="A312" s="24" t="s">
        <v>1847</v>
      </c>
      <c r="B312" s="64" t="s">
        <v>1848</v>
      </c>
      <c r="C312" s="64" t="s">
        <v>1813</v>
      </c>
      <c r="D312" s="64" t="s">
        <v>1814</v>
      </c>
    </row>
    <row r="313" spans="1:4" ht="42.75" customHeight="1" x14ac:dyDescent="0.25">
      <c r="A313" s="73" t="str">
        <f>HYPERLINK("[EDEL_Portfolio Monthly 31-Jul-2021.xlsx]EEARFD!A1","Edelweiss Balanced Advantage Fund")</f>
        <v>Edelweiss Balanced Advantage Fund</v>
      </c>
      <c r="B313" s="65"/>
      <c r="C313" s="66" t="s">
        <v>1825</v>
      </c>
      <c r="D313"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97BE-ADFB-4330-BB1C-82B88D03E9B5}">
  <dimension ref="A1:H144"/>
  <sheetViews>
    <sheetView showGridLines="0" workbookViewId="0">
      <pane ySplit="4" topLeftCell="A138" activePane="bottomLeft" state="frozen"/>
      <selection activeCell="A38" sqref="A38"/>
      <selection pane="bottomLeft" activeCell="A143" sqref="A143:XFD144"/>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39</v>
      </c>
      <c r="B1" s="61"/>
      <c r="C1" s="61"/>
      <c r="D1" s="61"/>
      <c r="E1" s="61"/>
      <c r="F1" s="61"/>
      <c r="G1" s="61"/>
      <c r="H1" s="51" t="str">
        <f>HYPERLINK("[EDEL_Portfolio Monthly 31-Oct-2021.xlsx]Index!A1","Index")</f>
        <v>Index</v>
      </c>
    </row>
    <row r="2" spans="1:8" ht="19.5" customHeight="1" x14ac:dyDescent="0.25">
      <c r="A2" s="61" t="s">
        <v>40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789</v>
      </c>
      <c r="B8" s="35" t="s">
        <v>790</v>
      </c>
      <c r="C8" s="35" t="s">
        <v>641</v>
      </c>
      <c r="D8" s="14">
        <v>146327</v>
      </c>
      <c r="E8" s="15">
        <v>2440.37</v>
      </c>
      <c r="F8" s="16">
        <v>8.09E-2</v>
      </c>
      <c r="G8" s="16"/>
    </row>
    <row r="9" spans="1:8" x14ac:dyDescent="0.25">
      <c r="A9" s="13" t="s">
        <v>772</v>
      </c>
      <c r="B9" s="35" t="s">
        <v>773</v>
      </c>
      <c r="C9" s="35" t="s">
        <v>658</v>
      </c>
      <c r="D9" s="14">
        <v>283778</v>
      </c>
      <c r="E9" s="15">
        <v>2276.04</v>
      </c>
      <c r="F9" s="16">
        <v>7.5399999999999995E-2</v>
      </c>
      <c r="G9" s="16"/>
    </row>
    <row r="10" spans="1:8" x14ac:dyDescent="0.25">
      <c r="A10" s="13" t="s">
        <v>969</v>
      </c>
      <c r="B10" s="35" t="s">
        <v>970</v>
      </c>
      <c r="C10" s="35" t="s">
        <v>658</v>
      </c>
      <c r="D10" s="14">
        <v>118671</v>
      </c>
      <c r="E10" s="15">
        <v>1878.38</v>
      </c>
      <c r="F10" s="16">
        <v>6.2300000000000001E-2</v>
      </c>
      <c r="G10" s="16"/>
    </row>
    <row r="11" spans="1:8" x14ac:dyDescent="0.25">
      <c r="A11" s="13" t="s">
        <v>671</v>
      </c>
      <c r="B11" s="35" t="s">
        <v>672</v>
      </c>
      <c r="C11" s="35" t="s">
        <v>673</v>
      </c>
      <c r="D11" s="14">
        <v>75388</v>
      </c>
      <c r="E11" s="15">
        <v>1434.22</v>
      </c>
      <c r="F11" s="16">
        <v>4.7500000000000001E-2</v>
      </c>
      <c r="G11" s="16"/>
    </row>
    <row r="12" spans="1:8" x14ac:dyDescent="0.25">
      <c r="A12" s="13" t="s">
        <v>688</v>
      </c>
      <c r="B12" s="35" t="s">
        <v>689</v>
      </c>
      <c r="C12" s="35" t="s">
        <v>679</v>
      </c>
      <c r="D12" s="14">
        <v>156214</v>
      </c>
      <c r="E12" s="15">
        <v>1070.6099999999999</v>
      </c>
      <c r="F12" s="16">
        <v>3.5499999999999997E-2</v>
      </c>
      <c r="G12" s="16"/>
    </row>
    <row r="13" spans="1:8" x14ac:dyDescent="0.25">
      <c r="A13" s="13" t="s">
        <v>853</v>
      </c>
      <c r="B13" s="35" t="s">
        <v>854</v>
      </c>
      <c r="C13" s="35" t="s">
        <v>765</v>
      </c>
      <c r="D13" s="14">
        <v>45443</v>
      </c>
      <c r="E13" s="15">
        <v>802.82</v>
      </c>
      <c r="F13" s="16">
        <v>2.6599999999999999E-2</v>
      </c>
      <c r="G13" s="16"/>
    </row>
    <row r="14" spans="1:8" x14ac:dyDescent="0.25">
      <c r="A14" s="13" t="s">
        <v>690</v>
      </c>
      <c r="B14" s="35" t="s">
        <v>691</v>
      </c>
      <c r="C14" s="35" t="s">
        <v>665</v>
      </c>
      <c r="D14" s="14">
        <v>341197</v>
      </c>
      <c r="E14" s="15">
        <v>761.55</v>
      </c>
      <c r="F14" s="16">
        <v>2.52E-2</v>
      </c>
      <c r="G14" s="16"/>
    </row>
    <row r="15" spans="1:8" x14ac:dyDescent="0.25">
      <c r="A15" s="13" t="s">
        <v>761</v>
      </c>
      <c r="B15" s="35" t="s">
        <v>762</v>
      </c>
      <c r="C15" s="35" t="s">
        <v>658</v>
      </c>
      <c r="D15" s="14">
        <v>102140</v>
      </c>
      <c r="E15" s="15">
        <v>757.88</v>
      </c>
      <c r="F15" s="16">
        <v>2.5100000000000001E-2</v>
      </c>
      <c r="G15" s="16"/>
    </row>
    <row r="16" spans="1:8" x14ac:dyDescent="0.25">
      <c r="A16" s="13" t="s">
        <v>707</v>
      </c>
      <c r="B16" s="35" t="s">
        <v>708</v>
      </c>
      <c r="C16" s="35" t="s">
        <v>706</v>
      </c>
      <c r="D16" s="14">
        <v>9092</v>
      </c>
      <c r="E16" s="15">
        <v>694.27</v>
      </c>
      <c r="F16" s="16">
        <v>2.3E-2</v>
      </c>
      <c r="G16" s="16"/>
    </row>
    <row r="17" spans="1:7" x14ac:dyDescent="0.25">
      <c r="A17" s="13" t="s">
        <v>1304</v>
      </c>
      <c r="B17" s="35" t="s">
        <v>1305</v>
      </c>
      <c r="C17" s="35" t="s">
        <v>874</v>
      </c>
      <c r="D17" s="14">
        <v>14765</v>
      </c>
      <c r="E17" s="15">
        <v>684.42</v>
      </c>
      <c r="F17" s="16">
        <v>2.2700000000000001E-2</v>
      </c>
      <c r="G17" s="16"/>
    </row>
    <row r="18" spans="1:7" x14ac:dyDescent="0.25">
      <c r="A18" s="13" t="s">
        <v>669</v>
      </c>
      <c r="B18" s="35" t="s">
        <v>670</v>
      </c>
      <c r="C18" s="35" t="s">
        <v>641</v>
      </c>
      <c r="D18" s="14">
        <v>19480</v>
      </c>
      <c r="E18" s="15">
        <v>661.88</v>
      </c>
      <c r="F18" s="16">
        <v>2.1899999999999999E-2</v>
      </c>
      <c r="G18" s="16"/>
    </row>
    <row r="19" spans="1:7" x14ac:dyDescent="0.25">
      <c r="A19" s="13" t="s">
        <v>798</v>
      </c>
      <c r="B19" s="35" t="s">
        <v>799</v>
      </c>
      <c r="C19" s="35" t="s">
        <v>658</v>
      </c>
      <c r="D19" s="14">
        <v>130096</v>
      </c>
      <c r="E19" s="15">
        <v>653.28</v>
      </c>
      <c r="F19" s="16">
        <v>2.1700000000000001E-2</v>
      </c>
      <c r="G19" s="16"/>
    </row>
    <row r="20" spans="1:7" x14ac:dyDescent="0.25">
      <c r="A20" s="13" t="s">
        <v>768</v>
      </c>
      <c r="B20" s="35" t="s">
        <v>769</v>
      </c>
      <c r="C20" s="35" t="s">
        <v>641</v>
      </c>
      <c r="D20" s="14">
        <v>98526</v>
      </c>
      <c r="E20" s="15">
        <v>637.22</v>
      </c>
      <c r="F20" s="16">
        <v>2.1100000000000001E-2</v>
      </c>
      <c r="G20" s="16"/>
    </row>
    <row r="21" spans="1:7" x14ac:dyDescent="0.25">
      <c r="A21" s="13" t="s">
        <v>787</v>
      </c>
      <c r="B21" s="35" t="s">
        <v>788</v>
      </c>
      <c r="C21" s="35" t="s">
        <v>658</v>
      </c>
      <c r="D21" s="14">
        <v>30934</v>
      </c>
      <c r="E21" s="15">
        <v>628.32000000000005</v>
      </c>
      <c r="F21" s="16">
        <v>2.0799999999999999E-2</v>
      </c>
      <c r="G21" s="16"/>
    </row>
    <row r="22" spans="1:7" x14ac:dyDescent="0.25">
      <c r="A22" s="13" t="s">
        <v>778</v>
      </c>
      <c r="B22" s="35" t="s">
        <v>779</v>
      </c>
      <c r="C22" s="35" t="s">
        <v>701</v>
      </c>
      <c r="D22" s="14">
        <v>8199</v>
      </c>
      <c r="E22" s="15">
        <v>606.74</v>
      </c>
      <c r="F22" s="16">
        <v>2.01E-2</v>
      </c>
      <c r="G22" s="16"/>
    </row>
    <row r="23" spans="1:7" x14ac:dyDescent="0.25">
      <c r="A23" s="13" t="s">
        <v>663</v>
      </c>
      <c r="B23" s="35" t="s">
        <v>664</v>
      </c>
      <c r="C23" s="35" t="s">
        <v>665</v>
      </c>
      <c r="D23" s="14">
        <v>25319</v>
      </c>
      <c r="E23" s="15">
        <v>605.91999999999996</v>
      </c>
      <c r="F23" s="16">
        <v>2.01E-2</v>
      </c>
      <c r="G23" s="16"/>
    </row>
    <row r="24" spans="1:7" x14ac:dyDescent="0.25">
      <c r="A24" s="13" t="s">
        <v>659</v>
      </c>
      <c r="B24" s="35" t="s">
        <v>660</v>
      </c>
      <c r="C24" s="35" t="s">
        <v>641</v>
      </c>
      <c r="D24" s="14">
        <v>45876</v>
      </c>
      <c r="E24" s="15">
        <v>524.71</v>
      </c>
      <c r="F24" s="16">
        <v>1.7399999999999999E-2</v>
      </c>
      <c r="G24" s="16"/>
    </row>
    <row r="25" spans="1:7" x14ac:dyDescent="0.25">
      <c r="A25" s="13" t="s">
        <v>989</v>
      </c>
      <c r="B25" s="35" t="s">
        <v>990</v>
      </c>
      <c r="C25" s="35" t="s">
        <v>711</v>
      </c>
      <c r="D25" s="14">
        <v>10074</v>
      </c>
      <c r="E25" s="15">
        <v>518.83000000000004</v>
      </c>
      <c r="F25" s="16">
        <v>1.72E-2</v>
      </c>
      <c r="G25" s="16"/>
    </row>
    <row r="26" spans="1:7" x14ac:dyDescent="0.25">
      <c r="A26" s="13" t="s">
        <v>1265</v>
      </c>
      <c r="B26" s="35" t="s">
        <v>1266</v>
      </c>
      <c r="C26" s="35" t="s">
        <v>701</v>
      </c>
      <c r="D26" s="14">
        <v>52800</v>
      </c>
      <c r="E26" s="15">
        <v>448.8</v>
      </c>
      <c r="F26" s="16">
        <v>1.49E-2</v>
      </c>
      <c r="G26" s="16"/>
    </row>
    <row r="27" spans="1:7" x14ac:dyDescent="0.25">
      <c r="A27" s="13" t="s">
        <v>1217</v>
      </c>
      <c r="B27" s="35" t="s">
        <v>1218</v>
      </c>
      <c r="C27" s="35" t="s">
        <v>684</v>
      </c>
      <c r="D27" s="14">
        <v>5398</v>
      </c>
      <c r="E27" s="15">
        <v>403.9</v>
      </c>
      <c r="F27" s="16">
        <v>1.34E-2</v>
      </c>
      <c r="G27" s="16"/>
    </row>
    <row r="28" spans="1:7" x14ac:dyDescent="0.25">
      <c r="A28" s="13" t="s">
        <v>987</v>
      </c>
      <c r="B28" s="35" t="s">
        <v>988</v>
      </c>
      <c r="C28" s="35" t="s">
        <v>711</v>
      </c>
      <c r="D28" s="14">
        <v>39455</v>
      </c>
      <c r="E28" s="15">
        <v>357.09</v>
      </c>
      <c r="F28" s="16">
        <v>1.18E-2</v>
      </c>
      <c r="G28" s="16"/>
    </row>
    <row r="29" spans="1:7" x14ac:dyDescent="0.25">
      <c r="A29" s="13" t="s">
        <v>907</v>
      </c>
      <c r="B29" s="35" t="s">
        <v>908</v>
      </c>
      <c r="C29" s="35" t="s">
        <v>641</v>
      </c>
      <c r="D29" s="14">
        <v>4983</v>
      </c>
      <c r="E29" s="15">
        <v>332.98</v>
      </c>
      <c r="F29" s="16">
        <v>1.0999999999999999E-2</v>
      </c>
      <c r="G29" s="16"/>
    </row>
    <row r="30" spans="1:7" x14ac:dyDescent="0.25">
      <c r="A30" s="13" t="s">
        <v>785</v>
      </c>
      <c r="B30" s="35" t="s">
        <v>786</v>
      </c>
      <c r="C30" s="35" t="s">
        <v>641</v>
      </c>
      <c r="D30" s="14">
        <v>9606</v>
      </c>
      <c r="E30" s="15">
        <v>310.83</v>
      </c>
      <c r="F30" s="16">
        <v>1.03E-2</v>
      </c>
      <c r="G30" s="16"/>
    </row>
    <row r="31" spans="1:7" x14ac:dyDescent="0.25">
      <c r="A31" s="13" t="s">
        <v>639</v>
      </c>
      <c r="B31" s="35" t="s">
        <v>640</v>
      </c>
      <c r="C31" s="35" t="s">
        <v>641</v>
      </c>
      <c r="D31" s="14">
        <v>6750</v>
      </c>
      <c r="E31" s="15">
        <v>303.24</v>
      </c>
      <c r="F31" s="16">
        <v>1.01E-2</v>
      </c>
      <c r="G31" s="16"/>
    </row>
    <row r="32" spans="1:7" x14ac:dyDescent="0.25">
      <c r="A32" s="13" t="s">
        <v>1235</v>
      </c>
      <c r="B32" s="35" t="s">
        <v>1236</v>
      </c>
      <c r="C32" s="35" t="s">
        <v>701</v>
      </c>
      <c r="D32" s="14">
        <v>91720</v>
      </c>
      <c r="E32" s="15">
        <v>302.68</v>
      </c>
      <c r="F32" s="16">
        <v>0.01</v>
      </c>
      <c r="G32" s="16"/>
    </row>
    <row r="33" spans="1:7" x14ac:dyDescent="0.25">
      <c r="A33" s="13" t="s">
        <v>648</v>
      </c>
      <c r="B33" s="35" t="s">
        <v>649</v>
      </c>
      <c r="C33" s="35" t="s">
        <v>647</v>
      </c>
      <c r="D33" s="14">
        <v>22944</v>
      </c>
      <c r="E33" s="15">
        <v>301.93</v>
      </c>
      <c r="F33" s="16">
        <v>0.01</v>
      </c>
      <c r="G33" s="16"/>
    </row>
    <row r="34" spans="1:7" x14ac:dyDescent="0.25">
      <c r="A34" s="13" t="s">
        <v>712</v>
      </c>
      <c r="B34" s="35" t="s">
        <v>713</v>
      </c>
      <c r="C34" s="35" t="s">
        <v>714</v>
      </c>
      <c r="D34" s="14">
        <v>128239</v>
      </c>
      <c r="E34" s="15">
        <v>286.55</v>
      </c>
      <c r="F34" s="16">
        <v>9.4999999999999998E-3</v>
      </c>
      <c r="G34" s="16"/>
    </row>
    <row r="35" spans="1:7" x14ac:dyDescent="0.25">
      <c r="A35" s="13" t="s">
        <v>947</v>
      </c>
      <c r="B35" s="35" t="s">
        <v>948</v>
      </c>
      <c r="C35" s="35" t="s">
        <v>665</v>
      </c>
      <c r="D35" s="14">
        <v>8760</v>
      </c>
      <c r="E35" s="15">
        <v>271.57</v>
      </c>
      <c r="F35" s="16">
        <v>8.9999999999999993E-3</v>
      </c>
      <c r="G35" s="16"/>
    </row>
    <row r="36" spans="1:7" x14ac:dyDescent="0.25">
      <c r="A36" s="13" t="s">
        <v>774</v>
      </c>
      <c r="B36" s="35" t="s">
        <v>775</v>
      </c>
      <c r="C36" s="35" t="s">
        <v>652</v>
      </c>
      <c r="D36" s="14">
        <v>55262</v>
      </c>
      <c r="E36" s="15">
        <v>254.09</v>
      </c>
      <c r="F36" s="16">
        <v>8.3999999999999995E-3</v>
      </c>
      <c r="G36" s="16"/>
    </row>
    <row r="37" spans="1:7" x14ac:dyDescent="0.25">
      <c r="A37" s="13" t="s">
        <v>817</v>
      </c>
      <c r="B37" s="35" t="s">
        <v>818</v>
      </c>
      <c r="C37" s="35" t="s">
        <v>706</v>
      </c>
      <c r="D37" s="14">
        <v>887</v>
      </c>
      <c r="E37" s="15">
        <v>253.99</v>
      </c>
      <c r="F37" s="16">
        <v>8.3999999999999995E-3</v>
      </c>
      <c r="G37" s="16"/>
    </row>
    <row r="38" spans="1:7" x14ac:dyDescent="0.25">
      <c r="A38" s="13" t="s">
        <v>991</v>
      </c>
      <c r="B38" s="35" t="s">
        <v>992</v>
      </c>
      <c r="C38" s="35" t="s">
        <v>782</v>
      </c>
      <c r="D38" s="14">
        <v>120000</v>
      </c>
      <c r="E38" s="15">
        <v>222.06</v>
      </c>
      <c r="F38" s="16">
        <v>7.4000000000000003E-3</v>
      </c>
      <c r="G38" s="16"/>
    </row>
    <row r="39" spans="1:7" x14ac:dyDescent="0.25">
      <c r="A39" s="13" t="s">
        <v>718</v>
      </c>
      <c r="B39" s="35" t="s">
        <v>719</v>
      </c>
      <c r="C39" s="35" t="s">
        <v>711</v>
      </c>
      <c r="D39" s="14">
        <v>26421</v>
      </c>
      <c r="E39" s="15">
        <v>210.05</v>
      </c>
      <c r="F39" s="16">
        <v>7.0000000000000001E-3</v>
      </c>
      <c r="G39" s="16"/>
    </row>
    <row r="40" spans="1:7" x14ac:dyDescent="0.25">
      <c r="A40" s="13" t="s">
        <v>919</v>
      </c>
      <c r="B40" s="35" t="s">
        <v>920</v>
      </c>
      <c r="C40" s="35" t="s">
        <v>684</v>
      </c>
      <c r="D40" s="14">
        <v>31331</v>
      </c>
      <c r="E40" s="15">
        <v>207.58</v>
      </c>
      <c r="F40" s="16">
        <v>6.8999999999999999E-3</v>
      </c>
      <c r="G40" s="16"/>
    </row>
    <row r="41" spans="1:7" x14ac:dyDescent="0.25">
      <c r="A41" s="13" t="s">
        <v>923</v>
      </c>
      <c r="B41" s="35" t="s">
        <v>924</v>
      </c>
      <c r="C41" s="35" t="s">
        <v>711</v>
      </c>
      <c r="D41" s="14">
        <v>39899</v>
      </c>
      <c r="E41" s="15">
        <v>200.61</v>
      </c>
      <c r="F41" s="16">
        <v>6.6E-3</v>
      </c>
      <c r="G41" s="16"/>
    </row>
    <row r="42" spans="1:7" x14ac:dyDescent="0.25">
      <c r="A42" s="13" t="s">
        <v>752</v>
      </c>
      <c r="B42" s="35" t="s">
        <v>753</v>
      </c>
      <c r="C42" s="35" t="s">
        <v>724</v>
      </c>
      <c r="D42" s="14">
        <v>17445</v>
      </c>
      <c r="E42" s="15">
        <v>199.84</v>
      </c>
      <c r="F42" s="16">
        <v>6.6E-3</v>
      </c>
      <c r="G42" s="16"/>
    </row>
    <row r="43" spans="1:7" x14ac:dyDescent="0.25">
      <c r="A43" s="13" t="s">
        <v>963</v>
      </c>
      <c r="B43" s="35" t="s">
        <v>964</v>
      </c>
      <c r="C43" s="35" t="s">
        <v>641</v>
      </c>
      <c r="D43" s="14">
        <v>4965</v>
      </c>
      <c r="E43" s="15">
        <v>194.81</v>
      </c>
      <c r="F43" s="16">
        <v>6.4999999999999997E-3</v>
      </c>
      <c r="G43" s="16"/>
    </row>
    <row r="44" spans="1:7" x14ac:dyDescent="0.25">
      <c r="A44" s="13" t="s">
        <v>1225</v>
      </c>
      <c r="B44" s="35" t="s">
        <v>1226</v>
      </c>
      <c r="C44" s="35" t="s">
        <v>816</v>
      </c>
      <c r="D44" s="14">
        <v>8356</v>
      </c>
      <c r="E44" s="15">
        <v>194.61</v>
      </c>
      <c r="F44" s="16">
        <v>6.4999999999999997E-3</v>
      </c>
      <c r="G44" s="16"/>
    </row>
    <row r="45" spans="1:7" x14ac:dyDescent="0.25">
      <c r="A45" s="13" t="s">
        <v>1221</v>
      </c>
      <c r="B45" s="35" t="s">
        <v>1222</v>
      </c>
      <c r="C45" s="35" t="s">
        <v>673</v>
      </c>
      <c r="D45" s="14">
        <v>46449</v>
      </c>
      <c r="E45" s="15">
        <v>194.02</v>
      </c>
      <c r="F45" s="16">
        <v>6.4000000000000003E-3</v>
      </c>
      <c r="G45" s="16"/>
    </row>
    <row r="46" spans="1:7" x14ac:dyDescent="0.25">
      <c r="A46" s="13" t="s">
        <v>849</v>
      </c>
      <c r="B46" s="35" t="s">
        <v>850</v>
      </c>
      <c r="C46" s="35" t="s">
        <v>758</v>
      </c>
      <c r="D46" s="14">
        <v>6433</v>
      </c>
      <c r="E46" s="15">
        <v>192.99</v>
      </c>
      <c r="F46" s="16">
        <v>6.4000000000000003E-3</v>
      </c>
      <c r="G46" s="16"/>
    </row>
    <row r="47" spans="1:7" x14ac:dyDescent="0.25">
      <c r="A47" s="13" t="s">
        <v>770</v>
      </c>
      <c r="B47" s="35" t="s">
        <v>771</v>
      </c>
      <c r="C47" s="35" t="s">
        <v>641</v>
      </c>
      <c r="D47" s="14">
        <v>13057</v>
      </c>
      <c r="E47" s="15">
        <v>192.96</v>
      </c>
      <c r="F47" s="16">
        <v>6.4000000000000003E-3</v>
      </c>
      <c r="G47" s="16"/>
    </row>
    <row r="48" spans="1:7" x14ac:dyDescent="0.25">
      <c r="A48" s="13" t="s">
        <v>1306</v>
      </c>
      <c r="B48" s="35" t="s">
        <v>1307</v>
      </c>
      <c r="C48" s="35" t="s">
        <v>676</v>
      </c>
      <c r="D48" s="14">
        <v>15988</v>
      </c>
      <c r="E48" s="15">
        <v>192.58</v>
      </c>
      <c r="F48" s="16">
        <v>6.4000000000000003E-3</v>
      </c>
      <c r="G48" s="16"/>
    </row>
    <row r="49" spans="1:7" x14ac:dyDescent="0.25">
      <c r="A49" s="13" t="s">
        <v>957</v>
      </c>
      <c r="B49" s="35" t="s">
        <v>958</v>
      </c>
      <c r="C49" s="35" t="s">
        <v>665</v>
      </c>
      <c r="D49" s="14">
        <v>19348</v>
      </c>
      <c r="E49" s="15">
        <v>185.09</v>
      </c>
      <c r="F49" s="16">
        <v>6.1000000000000004E-3</v>
      </c>
      <c r="G49" s="16"/>
    </row>
    <row r="50" spans="1:7" x14ac:dyDescent="0.25">
      <c r="A50" s="13" t="s">
        <v>937</v>
      </c>
      <c r="B50" s="35" t="s">
        <v>938</v>
      </c>
      <c r="C50" s="35" t="s">
        <v>711</v>
      </c>
      <c r="D50" s="14">
        <v>6390</v>
      </c>
      <c r="E50" s="15">
        <v>182.78</v>
      </c>
      <c r="F50" s="16">
        <v>6.1000000000000004E-3</v>
      </c>
      <c r="G50" s="16"/>
    </row>
    <row r="51" spans="1:7" x14ac:dyDescent="0.25">
      <c r="A51" s="13" t="s">
        <v>975</v>
      </c>
      <c r="B51" s="35" t="s">
        <v>976</v>
      </c>
      <c r="C51" s="35" t="s">
        <v>706</v>
      </c>
      <c r="D51" s="14">
        <v>43851</v>
      </c>
      <c r="E51" s="15">
        <v>177.51</v>
      </c>
      <c r="F51" s="16">
        <v>5.8999999999999999E-3</v>
      </c>
      <c r="G51" s="16"/>
    </row>
    <row r="52" spans="1:7" x14ac:dyDescent="0.25">
      <c r="A52" s="13" t="s">
        <v>1308</v>
      </c>
      <c r="B52" s="35" t="s">
        <v>1309</v>
      </c>
      <c r="C52" s="35" t="s">
        <v>701</v>
      </c>
      <c r="D52" s="14">
        <v>7308</v>
      </c>
      <c r="E52" s="15">
        <v>174.66</v>
      </c>
      <c r="F52" s="16">
        <v>5.7999999999999996E-3</v>
      </c>
      <c r="G52" s="16"/>
    </row>
    <row r="53" spans="1:7" x14ac:dyDescent="0.25">
      <c r="A53" s="13" t="s">
        <v>826</v>
      </c>
      <c r="B53" s="35" t="s">
        <v>827</v>
      </c>
      <c r="C53" s="35" t="s">
        <v>724</v>
      </c>
      <c r="D53" s="14">
        <v>11728</v>
      </c>
      <c r="E53" s="15">
        <v>173.76</v>
      </c>
      <c r="F53" s="16">
        <v>5.7999999999999996E-3</v>
      </c>
      <c r="G53" s="16"/>
    </row>
    <row r="54" spans="1:7" x14ac:dyDescent="0.25">
      <c r="A54" s="13" t="s">
        <v>1227</v>
      </c>
      <c r="B54" s="35" t="s">
        <v>1228</v>
      </c>
      <c r="C54" s="35" t="s">
        <v>641</v>
      </c>
      <c r="D54" s="14">
        <v>2937</v>
      </c>
      <c r="E54" s="15">
        <v>172.47</v>
      </c>
      <c r="F54" s="16">
        <v>5.7000000000000002E-3</v>
      </c>
      <c r="G54" s="16"/>
    </row>
    <row r="55" spans="1:7" x14ac:dyDescent="0.25">
      <c r="A55" s="13" t="s">
        <v>1239</v>
      </c>
      <c r="B55" s="35" t="s">
        <v>1240</v>
      </c>
      <c r="C55" s="35" t="s">
        <v>668</v>
      </c>
      <c r="D55" s="14">
        <v>22910</v>
      </c>
      <c r="E55" s="15">
        <v>169.08</v>
      </c>
      <c r="F55" s="16">
        <v>5.5999999999999999E-3</v>
      </c>
      <c r="G55" s="16"/>
    </row>
    <row r="56" spans="1:7" x14ac:dyDescent="0.25">
      <c r="A56" s="13" t="s">
        <v>971</v>
      </c>
      <c r="B56" s="35" t="s">
        <v>972</v>
      </c>
      <c r="C56" s="35" t="s">
        <v>676</v>
      </c>
      <c r="D56" s="14">
        <v>36002</v>
      </c>
      <c r="E56" s="15">
        <v>167.63</v>
      </c>
      <c r="F56" s="16">
        <v>5.5999999999999999E-3</v>
      </c>
      <c r="G56" s="16"/>
    </row>
    <row r="57" spans="1:7" x14ac:dyDescent="0.25">
      <c r="A57" s="13" t="s">
        <v>973</v>
      </c>
      <c r="B57" s="35" t="s">
        <v>974</v>
      </c>
      <c r="C57" s="35" t="s">
        <v>823</v>
      </c>
      <c r="D57" s="14">
        <v>26530</v>
      </c>
      <c r="E57" s="15">
        <v>165.1</v>
      </c>
      <c r="F57" s="16">
        <v>5.4999999999999997E-3</v>
      </c>
      <c r="G57" s="16"/>
    </row>
    <row r="58" spans="1:7" x14ac:dyDescent="0.25">
      <c r="A58" s="13" t="s">
        <v>1310</v>
      </c>
      <c r="B58" s="35" t="s">
        <v>1311</v>
      </c>
      <c r="C58" s="35" t="s">
        <v>711</v>
      </c>
      <c r="D58" s="14">
        <v>30226</v>
      </c>
      <c r="E58" s="15">
        <v>155.91</v>
      </c>
      <c r="F58" s="16">
        <v>5.1999999999999998E-3</v>
      </c>
      <c r="G58" s="16"/>
    </row>
    <row r="59" spans="1:7" x14ac:dyDescent="0.25">
      <c r="A59" s="13" t="s">
        <v>1231</v>
      </c>
      <c r="B59" s="35" t="s">
        <v>1232</v>
      </c>
      <c r="C59" s="35" t="s">
        <v>701</v>
      </c>
      <c r="D59" s="14">
        <v>104583</v>
      </c>
      <c r="E59" s="15">
        <v>155.46</v>
      </c>
      <c r="F59" s="16">
        <v>5.1999999999999998E-3</v>
      </c>
      <c r="G59" s="16"/>
    </row>
    <row r="60" spans="1:7" x14ac:dyDescent="0.25">
      <c r="A60" s="13" t="s">
        <v>740</v>
      </c>
      <c r="B60" s="35" t="s">
        <v>741</v>
      </c>
      <c r="C60" s="35" t="s">
        <v>687</v>
      </c>
      <c r="D60" s="14">
        <v>7280</v>
      </c>
      <c r="E60" s="15">
        <v>154.13999999999999</v>
      </c>
      <c r="F60" s="16">
        <v>5.1000000000000004E-3</v>
      </c>
      <c r="G60" s="16"/>
    </row>
    <row r="61" spans="1:7" x14ac:dyDescent="0.25">
      <c r="A61" s="13" t="s">
        <v>1312</v>
      </c>
      <c r="B61" s="35" t="s">
        <v>1313</v>
      </c>
      <c r="C61" s="35" t="s">
        <v>658</v>
      </c>
      <c r="D61" s="14">
        <v>87500</v>
      </c>
      <c r="E61" s="15">
        <v>150.59</v>
      </c>
      <c r="F61" s="16">
        <v>5.0000000000000001E-3</v>
      </c>
      <c r="G61" s="16"/>
    </row>
    <row r="62" spans="1:7" x14ac:dyDescent="0.25">
      <c r="A62" s="13" t="s">
        <v>1223</v>
      </c>
      <c r="B62" s="35" t="s">
        <v>1224</v>
      </c>
      <c r="C62" s="35" t="s">
        <v>665</v>
      </c>
      <c r="D62" s="14">
        <v>25701</v>
      </c>
      <c r="E62" s="15">
        <v>146.1</v>
      </c>
      <c r="F62" s="16">
        <v>4.7999999999999996E-3</v>
      </c>
      <c r="G62" s="16"/>
    </row>
    <row r="63" spans="1:7" x14ac:dyDescent="0.25">
      <c r="A63" s="13" t="s">
        <v>695</v>
      </c>
      <c r="B63" s="35" t="s">
        <v>696</v>
      </c>
      <c r="C63" s="35" t="s">
        <v>647</v>
      </c>
      <c r="D63" s="14">
        <v>21109</v>
      </c>
      <c r="E63" s="15">
        <v>141.25</v>
      </c>
      <c r="F63" s="16">
        <v>4.7000000000000002E-3</v>
      </c>
      <c r="G63" s="16"/>
    </row>
    <row r="64" spans="1:7" x14ac:dyDescent="0.25">
      <c r="A64" s="13" t="s">
        <v>890</v>
      </c>
      <c r="B64" s="35" t="s">
        <v>891</v>
      </c>
      <c r="C64" s="35" t="s">
        <v>676</v>
      </c>
      <c r="D64" s="14">
        <v>11178</v>
      </c>
      <c r="E64" s="15">
        <v>141.16999999999999</v>
      </c>
      <c r="F64" s="16">
        <v>4.7000000000000002E-3</v>
      </c>
      <c r="G64" s="16"/>
    </row>
    <row r="65" spans="1:7" x14ac:dyDescent="0.25">
      <c r="A65" s="13" t="s">
        <v>993</v>
      </c>
      <c r="B65" s="35" t="s">
        <v>994</v>
      </c>
      <c r="C65" s="35" t="s">
        <v>706</v>
      </c>
      <c r="D65" s="14">
        <v>4174</v>
      </c>
      <c r="E65" s="15">
        <v>138.4</v>
      </c>
      <c r="F65" s="16">
        <v>4.5999999999999999E-3</v>
      </c>
      <c r="G65" s="16"/>
    </row>
    <row r="66" spans="1:7" x14ac:dyDescent="0.25">
      <c r="A66" s="13" t="s">
        <v>1229</v>
      </c>
      <c r="B66" s="35" t="s">
        <v>1230</v>
      </c>
      <c r="C66" s="35" t="s">
        <v>874</v>
      </c>
      <c r="D66" s="14">
        <v>105092</v>
      </c>
      <c r="E66" s="15">
        <v>138.25</v>
      </c>
      <c r="F66" s="16">
        <v>4.5999999999999999E-3</v>
      </c>
      <c r="G66" s="16"/>
    </row>
    <row r="67" spans="1:7" x14ac:dyDescent="0.25">
      <c r="A67" s="13" t="s">
        <v>870</v>
      </c>
      <c r="B67" s="35" t="s">
        <v>871</v>
      </c>
      <c r="C67" s="35" t="s">
        <v>714</v>
      </c>
      <c r="D67" s="14">
        <v>178</v>
      </c>
      <c r="E67" s="15">
        <v>137.61000000000001</v>
      </c>
      <c r="F67" s="16">
        <v>4.5999999999999999E-3</v>
      </c>
      <c r="G67" s="16"/>
    </row>
    <row r="68" spans="1:7" x14ac:dyDescent="0.25">
      <c r="A68" s="13" t="s">
        <v>722</v>
      </c>
      <c r="B68" s="35" t="s">
        <v>723</v>
      </c>
      <c r="C68" s="35" t="s">
        <v>724</v>
      </c>
      <c r="D68" s="14">
        <v>19052</v>
      </c>
      <c r="E68" s="15">
        <v>129.63999999999999</v>
      </c>
      <c r="F68" s="16">
        <v>4.3E-3</v>
      </c>
      <c r="G68" s="16"/>
    </row>
    <row r="69" spans="1:7" x14ac:dyDescent="0.25">
      <c r="A69" s="13" t="s">
        <v>731</v>
      </c>
      <c r="B69" s="35" t="s">
        <v>732</v>
      </c>
      <c r="C69" s="35" t="s">
        <v>733</v>
      </c>
      <c r="D69" s="14">
        <v>3513</v>
      </c>
      <c r="E69" s="15">
        <v>129.61000000000001</v>
      </c>
      <c r="F69" s="16">
        <v>4.3E-3</v>
      </c>
      <c r="G69" s="16"/>
    </row>
    <row r="70" spans="1:7" x14ac:dyDescent="0.25">
      <c r="A70" s="13" t="s">
        <v>872</v>
      </c>
      <c r="B70" s="35" t="s">
        <v>873</v>
      </c>
      <c r="C70" s="35" t="s">
        <v>874</v>
      </c>
      <c r="D70" s="14">
        <v>1803</v>
      </c>
      <c r="E70" s="15">
        <v>128.85</v>
      </c>
      <c r="F70" s="16">
        <v>4.3E-3</v>
      </c>
      <c r="G70" s="16"/>
    </row>
    <row r="71" spans="1:7" x14ac:dyDescent="0.25">
      <c r="A71" s="13" t="s">
        <v>1314</v>
      </c>
      <c r="B71" s="35" t="s">
        <v>1315</v>
      </c>
      <c r="C71" s="35" t="s">
        <v>758</v>
      </c>
      <c r="D71" s="14">
        <v>30625</v>
      </c>
      <c r="E71" s="15">
        <v>115.21</v>
      </c>
      <c r="F71" s="16">
        <v>3.8E-3</v>
      </c>
      <c r="G71" s="16"/>
    </row>
    <row r="72" spans="1:7" x14ac:dyDescent="0.25">
      <c r="A72" s="13" t="s">
        <v>855</v>
      </c>
      <c r="B72" s="35" t="s">
        <v>856</v>
      </c>
      <c r="C72" s="35" t="s">
        <v>857</v>
      </c>
      <c r="D72" s="14">
        <v>2294</v>
      </c>
      <c r="E72" s="15">
        <v>97.77</v>
      </c>
      <c r="F72" s="16">
        <v>3.2000000000000002E-3</v>
      </c>
      <c r="G72" s="16"/>
    </row>
    <row r="73" spans="1:7" x14ac:dyDescent="0.25">
      <c r="A73" s="13" t="s">
        <v>903</v>
      </c>
      <c r="B73" s="35" t="s">
        <v>904</v>
      </c>
      <c r="C73" s="35" t="s">
        <v>644</v>
      </c>
      <c r="D73" s="14">
        <v>50000</v>
      </c>
      <c r="E73" s="15">
        <v>82.23</v>
      </c>
      <c r="F73" s="16">
        <v>2.7000000000000001E-3</v>
      </c>
      <c r="G73" s="16"/>
    </row>
    <row r="74" spans="1:7" x14ac:dyDescent="0.25">
      <c r="A74" s="13" t="s">
        <v>1213</v>
      </c>
      <c r="B74" s="35" t="s">
        <v>1214</v>
      </c>
      <c r="C74" s="35" t="s">
        <v>701</v>
      </c>
      <c r="D74" s="14">
        <v>2256</v>
      </c>
      <c r="E74" s="15">
        <v>64.180000000000007</v>
      </c>
      <c r="F74" s="16">
        <v>2.0999999999999999E-3</v>
      </c>
      <c r="G74" s="16"/>
    </row>
    <row r="75" spans="1:7" x14ac:dyDescent="0.25">
      <c r="A75" s="13" t="s">
        <v>1267</v>
      </c>
      <c r="B75" s="35" t="s">
        <v>1268</v>
      </c>
      <c r="C75" s="35" t="s">
        <v>857</v>
      </c>
      <c r="D75" s="14">
        <v>3069</v>
      </c>
      <c r="E75" s="15">
        <v>17.32</v>
      </c>
      <c r="F75" s="16">
        <v>5.9999999999999995E-4</v>
      </c>
      <c r="G75" s="16"/>
    </row>
    <row r="76" spans="1:7" x14ac:dyDescent="0.25">
      <c r="A76" s="13" t="s">
        <v>671</v>
      </c>
      <c r="B76" s="35" t="s">
        <v>694</v>
      </c>
      <c r="C76" s="35" t="s">
        <v>673</v>
      </c>
      <c r="D76" s="14">
        <v>243</v>
      </c>
      <c r="E76" s="15">
        <v>6.16</v>
      </c>
      <c r="F76" s="16">
        <v>2.0000000000000001E-4</v>
      </c>
      <c r="G76" s="16"/>
    </row>
    <row r="77" spans="1:7" x14ac:dyDescent="0.25">
      <c r="A77" s="13" t="s">
        <v>1269</v>
      </c>
      <c r="B77" s="35" t="s">
        <v>1270</v>
      </c>
      <c r="C77" s="35" t="s">
        <v>857</v>
      </c>
      <c r="D77" s="14">
        <v>162</v>
      </c>
      <c r="E77" s="15">
        <v>5.68</v>
      </c>
      <c r="F77" s="16">
        <v>2.0000000000000001E-4</v>
      </c>
      <c r="G77" s="16"/>
    </row>
    <row r="78" spans="1:7" x14ac:dyDescent="0.25">
      <c r="A78" s="17" t="s">
        <v>94</v>
      </c>
      <c r="B78" s="36"/>
      <c r="C78" s="36"/>
      <c r="D78" s="18"/>
      <c r="E78" s="19">
        <f>SUM(E8:E77)</f>
        <v>27470.830000000005</v>
      </c>
      <c r="F78" s="20">
        <f>SUM(F8:F77)</f>
        <v>0.91070000000000007</v>
      </c>
      <c r="G78" s="21"/>
    </row>
    <row r="79" spans="1:7" x14ac:dyDescent="0.25">
      <c r="A79" s="13"/>
      <c r="B79" s="35"/>
      <c r="C79" s="35"/>
      <c r="D79" s="14"/>
      <c r="E79" s="15"/>
      <c r="F79" s="16"/>
      <c r="G79" s="16"/>
    </row>
    <row r="80" spans="1:7" x14ac:dyDescent="0.25">
      <c r="A80" s="17" t="s">
        <v>998</v>
      </c>
      <c r="B80" s="35"/>
      <c r="C80" s="35"/>
      <c r="D80" s="14"/>
      <c r="E80" s="15"/>
      <c r="F80" s="16"/>
      <c r="G80" s="16"/>
    </row>
    <row r="81" spans="1:7" x14ac:dyDescent="0.25">
      <c r="A81" s="13" t="s">
        <v>688</v>
      </c>
      <c r="B81" s="35" t="s">
        <v>1271</v>
      </c>
      <c r="C81" s="35" t="s">
        <v>679</v>
      </c>
      <c r="D81" s="14">
        <v>11158</v>
      </c>
      <c r="E81" s="15">
        <v>31.7</v>
      </c>
      <c r="F81" s="16">
        <v>1.1000000000000001E-3</v>
      </c>
      <c r="G81" s="16"/>
    </row>
    <row r="82" spans="1:7" x14ac:dyDescent="0.25">
      <c r="A82" s="17" t="s">
        <v>94</v>
      </c>
      <c r="B82" s="36"/>
      <c r="C82" s="36"/>
      <c r="D82" s="18"/>
      <c r="E82" s="19">
        <v>31.7</v>
      </c>
      <c r="F82" s="20">
        <v>1.1000000000000001E-3</v>
      </c>
      <c r="G82" s="21"/>
    </row>
    <row r="83" spans="1:7" x14ac:dyDescent="0.25">
      <c r="A83" s="24" t="s">
        <v>99</v>
      </c>
      <c r="B83" s="37"/>
      <c r="C83" s="37"/>
      <c r="D83" s="25"/>
      <c r="E83" s="26">
        <v>27502.53</v>
      </c>
      <c r="F83" s="27">
        <v>0.91180000000000005</v>
      </c>
      <c r="G83" s="21"/>
    </row>
    <row r="84" spans="1:7" x14ac:dyDescent="0.25">
      <c r="A84" s="13"/>
      <c r="B84" s="35"/>
      <c r="C84" s="35"/>
      <c r="D84" s="14"/>
      <c r="E84" s="15"/>
      <c r="F84" s="16"/>
      <c r="G84" s="16"/>
    </row>
    <row r="85" spans="1:7" x14ac:dyDescent="0.25">
      <c r="A85" s="17" t="s">
        <v>999</v>
      </c>
      <c r="B85" s="35"/>
      <c r="C85" s="35"/>
      <c r="D85" s="14"/>
      <c r="E85" s="15"/>
      <c r="F85" s="16"/>
      <c r="G85" s="16"/>
    </row>
    <row r="86" spans="1:7" x14ac:dyDescent="0.25">
      <c r="A86" s="17" t="s">
        <v>1000</v>
      </c>
      <c r="B86" s="35"/>
      <c r="C86" s="35"/>
      <c r="D86" s="14"/>
      <c r="E86" s="15"/>
      <c r="F86" s="16"/>
      <c r="G86" s="16"/>
    </row>
    <row r="87" spans="1:7" x14ac:dyDescent="0.25">
      <c r="A87" s="13" t="s">
        <v>1316</v>
      </c>
      <c r="B87" s="35"/>
      <c r="C87" s="35" t="s">
        <v>1273</v>
      </c>
      <c r="D87" s="14">
        <v>3800</v>
      </c>
      <c r="E87" s="15">
        <v>673.18</v>
      </c>
      <c r="F87" s="16">
        <v>2.2311999999999999E-2</v>
      </c>
      <c r="G87" s="16"/>
    </row>
    <row r="88" spans="1:7" x14ac:dyDescent="0.25">
      <c r="A88" s="13" t="s">
        <v>1014</v>
      </c>
      <c r="B88" s="35"/>
      <c r="C88" s="35" t="s">
        <v>658</v>
      </c>
      <c r="D88" s="14">
        <v>29700</v>
      </c>
      <c r="E88" s="15">
        <v>471.81</v>
      </c>
      <c r="F88" s="16">
        <v>1.5637999999999999E-2</v>
      </c>
      <c r="G88" s="16"/>
    </row>
    <row r="89" spans="1:7" x14ac:dyDescent="0.25">
      <c r="A89" s="13" t="s">
        <v>1272</v>
      </c>
      <c r="B89" s="35"/>
      <c r="C89" s="35" t="s">
        <v>1273</v>
      </c>
      <c r="D89" s="14">
        <v>800</v>
      </c>
      <c r="E89" s="15">
        <v>314.52</v>
      </c>
      <c r="F89" s="16">
        <v>1.0423999999999999E-2</v>
      </c>
      <c r="G89" s="16"/>
    </row>
    <row r="90" spans="1:7" x14ac:dyDescent="0.25">
      <c r="A90" s="13" t="s">
        <v>1274</v>
      </c>
      <c r="B90" s="35"/>
      <c r="C90" s="35" t="s">
        <v>857</v>
      </c>
      <c r="D90" s="14">
        <v>2750</v>
      </c>
      <c r="E90" s="15">
        <v>96.59</v>
      </c>
      <c r="F90" s="16">
        <v>3.2009999999999999E-3</v>
      </c>
      <c r="G90" s="16"/>
    </row>
    <row r="91" spans="1:7" x14ac:dyDescent="0.25">
      <c r="A91" s="17" t="s">
        <v>94</v>
      </c>
      <c r="B91" s="36"/>
      <c r="C91" s="36"/>
      <c r="D91" s="18"/>
      <c r="E91" s="19">
        <v>1556.1</v>
      </c>
      <c r="F91" s="20">
        <v>5.1575000000000003E-2</v>
      </c>
      <c r="G91" s="21"/>
    </row>
    <row r="92" spans="1:7" x14ac:dyDescent="0.25">
      <c r="A92" s="13"/>
      <c r="B92" s="35"/>
      <c r="C92" s="35"/>
      <c r="D92" s="14"/>
      <c r="E92" s="15"/>
      <c r="F92" s="16"/>
      <c r="G92" s="16"/>
    </row>
    <row r="93" spans="1:7" x14ac:dyDescent="0.25">
      <c r="A93" s="13"/>
      <c r="B93" s="35"/>
      <c r="C93" s="35"/>
      <c r="D93" s="14"/>
      <c r="E93" s="15"/>
      <c r="F93" s="16"/>
      <c r="G93" s="16"/>
    </row>
    <row r="94" spans="1:7" x14ac:dyDescent="0.25">
      <c r="A94" s="13"/>
      <c r="B94" s="35"/>
      <c r="C94" s="35"/>
      <c r="D94" s="14"/>
      <c r="E94" s="15"/>
      <c r="F94" s="16"/>
      <c r="G94" s="16"/>
    </row>
    <row r="95" spans="1:7" x14ac:dyDescent="0.25">
      <c r="A95" s="24" t="s">
        <v>99</v>
      </c>
      <c r="B95" s="37"/>
      <c r="C95" s="37"/>
      <c r="D95" s="25"/>
      <c r="E95" s="28">
        <v>1556.1</v>
      </c>
      <c r="F95" s="29">
        <v>5.1575000000000003E-2</v>
      </c>
      <c r="G95" s="21"/>
    </row>
    <row r="96" spans="1:7" x14ac:dyDescent="0.25">
      <c r="A96" s="13"/>
      <c r="B96" s="35"/>
      <c r="C96" s="35"/>
      <c r="D96" s="14"/>
      <c r="E96" s="15"/>
      <c r="F96" s="16"/>
      <c r="G96" s="16"/>
    </row>
    <row r="97" spans="1:7" x14ac:dyDescent="0.25">
      <c r="A97" s="17" t="s">
        <v>100</v>
      </c>
      <c r="B97" s="35"/>
      <c r="C97" s="35"/>
      <c r="D97" s="14"/>
      <c r="E97" s="15"/>
      <c r="F97" s="16"/>
      <c r="G97" s="16"/>
    </row>
    <row r="98" spans="1:7" x14ac:dyDescent="0.25">
      <c r="A98" s="13"/>
      <c r="B98" s="35"/>
      <c r="C98" s="35"/>
      <c r="D98" s="14"/>
      <c r="E98" s="15"/>
      <c r="F98" s="16"/>
      <c r="G98" s="16"/>
    </row>
    <row r="99" spans="1:7" x14ac:dyDescent="0.25">
      <c r="A99" s="17" t="s">
        <v>1181</v>
      </c>
      <c r="B99" s="35"/>
      <c r="C99" s="35"/>
      <c r="D99" s="14"/>
      <c r="E99" s="15"/>
      <c r="F99" s="16"/>
      <c r="G99" s="16"/>
    </row>
    <row r="100" spans="1:7" x14ac:dyDescent="0.25">
      <c r="A100" s="13" t="s">
        <v>1202</v>
      </c>
      <c r="B100" s="35" t="s">
        <v>1203</v>
      </c>
      <c r="C100" s="35" t="s">
        <v>270</v>
      </c>
      <c r="D100" s="14">
        <v>200000</v>
      </c>
      <c r="E100" s="15">
        <v>199.15</v>
      </c>
      <c r="F100" s="16">
        <v>6.6E-3</v>
      </c>
      <c r="G100" s="16">
        <v>3.4528999999999997E-2</v>
      </c>
    </row>
    <row r="101" spans="1:7" x14ac:dyDescent="0.25">
      <c r="A101" s="13" t="s">
        <v>1184</v>
      </c>
      <c r="B101" s="35" t="s">
        <v>1185</v>
      </c>
      <c r="C101" s="35" t="s">
        <v>270</v>
      </c>
      <c r="D101" s="14">
        <v>100000</v>
      </c>
      <c r="E101" s="15">
        <v>99.01</v>
      </c>
      <c r="F101" s="16">
        <v>3.3E-3</v>
      </c>
      <c r="G101" s="16">
        <v>3.6150000000000002E-2</v>
      </c>
    </row>
    <row r="102" spans="1:7" x14ac:dyDescent="0.25">
      <c r="A102" s="17" t="s">
        <v>94</v>
      </c>
      <c r="B102" s="36"/>
      <c r="C102" s="36"/>
      <c r="D102" s="18"/>
      <c r="E102" s="19">
        <v>298.16000000000003</v>
      </c>
      <c r="F102" s="20">
        <v>9.9000000000000008E-3</v>
      </c>
      <c r="G102" s="21"/>
    </row>
    <row r="103" spans="1:7" x14ac:dyDescent="0.25">
      <c r="A103" s="13"/>
      <c r="B103" s="35"/>
      <c r="C103" s="35"/>
      <c r="D103" s="14"/>
      <c r="E103" s="15"/>
      <c r="F103" s="16"/>
      <c r="G103" s="16"/>
    </row>
    <row r="104" spans="1:7" x14ac:dyDescent="0.25">
      <c r="A104" s="24" t="s">
        <v>99</v>
      </c>
      <c r="B104" s="37"/>
      <c r="C104" s="37"/>
      <c r="D104" s="25"/>
      <c r="E104" s="28">
        <v>298.16000000000003</v>
      </c>
      <c r="F104" s="29">
        <v>9.9000000000000008E-3</v>
      </c>
      <c r="G104" s="21"/>
    </row>
    <row r="105" spans="1:7" x14ac:dyDescent="0.25">
      <c r="A105" s="13"/>
      <c r="B105" s="35"/>
      <c r="C105" s="35"/>
      <c r="D105" s="14"/>
      <c r="E105" s="15"/>
      <c r="F105" s="16"/>
      <c r="G105" s="16"/>
    </row>
    <row r="106" spans="1:7" x14ac:dyDescent="0.25">
      <c r="A106" s="13"/>
      <c r="B106" s="35"/>
      <c r="C106" s="35"/>
      <c r="D106" s="14"/>
      <c r="E106" s="15"/>
      <c r="F106" s="16"/>
      <c r="G106" s="16"/>
    </row>
    <row r="107" spans="1:7" x14ac:dyDescent="0.25">
      <c r="A107" s="17" t="s">
        <v>121</v>
      </c>
      <c r="B107" s="35"/>
      <c r="C107" s="35"/>
      <c r="D107" s="14"/>
      <c r="E107" s="15"/>
      <c r="F107" s="16"/>
      <c r="G107" s="16"/>
    </row>
    <row r="108" spans="1:7" x14ac:dyDescent="0.25">
      <c r="A108" s="13" t="s">
        <v>122</v>
      </c>
      <c r="B108" s="35"/>
      <c r="C108" s="35"/>
      <c r="D108" s="14"/>
      <c r="E108" s="15">
        <v>2101.4299999999998</v>
      </c>
      <c r="F108" s="16">
        <v>6.9699999999999998E-2</v>
      </c>
      <c r="G108" s="16">
        <v>3.295E-2</v>
      </c>
    </row>
    <row r="109" spans="1:7" x14ac:dyDescent="0.25">
      <c r="A109" s="17" t="s">
        <v>94</v>
      </c>
      <c r="B109" s="36"/>
      <c r="C109" s="36"/>
      <c r="D109" s="18"/>
      <c r="E109" s="19">
        <v>2101.4299999999998</v>
      </c>
      <c r="F109" s="20">
        <v>6.9699999999999998E-2</v>
      </c>
      <c r="G109" s="21"/>
    </row>
    <row r="110" spans="1:7" x14ac:dyDescent="0.25">
      <c r="A110" s="13"/>
      <c r="B110" s="35"/>
      <c r="C110" s="35"/>
      <c r="D110" s="14"/>
      <c r="E110" s="15"/>
      <c r="F110" s="16"/>
      <c r="G110" s="16"/>
    </row>
    <row r="111" spans="1:7" x14ac:dyDescent="0.25">
      <c r="A111" s="24" t="s">
        <v>99</v>
      </c>
      <c r="B111" s="37"/>
      <c r="C111" s="37"/>
      <c r="D111" s="25"/>
      <c r="E111" s="28">
        <v>2101.4299999999998</v>
      </c>
      <c r="F111" s="29">
        <v>6.9699999999999998E-2</v>
      </c>
      <c r="G111" s="21"/>
    </row>
    <row r="112" spans="1:7" x14ac:dyDescent="0.25">
      <c r="A112" s="13" t="s">
        <v>123</v>
      </c>
      <c r="B112" s="35"/>
      <c r="C112" s="35"/>
      <c r="D112" s="14"/>
      <c r="E112" s="15">
        <v>0.56911350000000005</v>
      </c>
      <c r="F112" s="16">
        <v>1.8E-5</v>
      </c>
      <c r="G112" s="16"/>
    </row>
    <row r="113" spans="1:7" x14ac:dyDescent="0.25">
      <c r="A113" s="13" t="s">
        <v>124</v>
      </c>
      <c r="B113" s="35"/>
      <c r="C113" s="35"/>
      <c r="D113" s="14"/>
      <c r="E113" s="15">
        <v>267.64088650000002</v>
      </c>
      <c r="F113" s="16">
        <v>8.5819999999999994E-3</v>
      </c>
      <c r="G113" s="16">
        <v>3.295E-2</v>
      </c>
    </row>
    <row r="114" spans="1:7" x14ac:dyDescent="0.25">
      <c r="A114" s="32" t="s">
        <v>125</v>
      </c>
      <c r="B114" s="38"/>
      <c r="C114" s="38"/>
      <c r="D114" s="33"/>
      <c r="E114" s="26">
        <v>30170.33</v>
      </c>
      <c r="F114" s="27">
        <v>1</v>
      </c>
      <c r="G114" s="27"/>
    </row>
    <row r="116" spans="1:7" x14ac:dyDescent="0.25">
      <c r="A116" s="1" t="s">
        <v>1212</v>
      </c>
    </row>
    <row r="119" spans="1:7" x14ac:dyDescent="0.25">
      <c r="A119" s="1" t="s">
        <v>1646</v>
      </c>
    </row>
    <row r="120" spans="1:7" x14ac:dyDescent="0.25">
      <c r="A120" s="47" t="s">
        <v>1647</v>
      </c>
      <c r="B120" s="3" t="s">
        <v>82</v>
      </c>
    </row>
    <row r="121" spans="1:7" x14ac:dyDescent="0.25">
      <c r="A121" t="s">
        <v>1648</v>
      </c>
    </row>
    <row r="122" spans="1:7" x14ac:dyDescent="0.25">
      <c r="A122" t="s">
        <v>1649</v>
      </c>
      <c r="B122" t="s">
        <v>1650</v>
      </c>
      <c r="C122" t="s">
        <v>1650</v>
      </c>
    </row>
    <row r="123" spans="1:7" x14ac:dyDescent="0.25">
      <c r="B123" s="48">
        <v>44469</v>
      </c>
      <c r="C123" s="48">
        <v>44498</v>
      </c>
    </row>
    <row r="124" spans="1:7" x14ac:dyDescent="0.25">
      <c r="A124" t="s">
        <v>1654</v>
      </c>
      <c r="B124">
        <v>59.56</v>
      </c>
      <c r="C124">
        <v>59.78</v>
      </c>
      <c r="E124" s="2"/>
      <c r="G124"/>
    </row>
    <row r="125" spans="1:7" x14ac:dyDescent="0.25">
      <c r="A125" t="s">
        <v>1655</v>
      </c>
      <c r="B125">
        <v>30.06</v>
      </c>
      <c r="C125">
        <v>30.17</v>
      </c>
      <c r="E125" s="2"/>
      <c r="G125"/>
    </row>
    <row r="126" spans="1:7" x14ac:dyDescent="0.25">
      <c r="A126" t="s">
        <v>1709</v>
      </c>
      <c r="B126">
        <v>55.28</v>
      </c>
      <c r="C126">
        <v>55.42</v>
      </c>
      <c r="E126" s="2"/>
      <c r="G126"/>
    </row>
    <row r="127" spans="1:7" x14ac:dyDescent="0.25">
      <c r="A127" t="s">
        <v>1710</v>
      </c>
      <c r="B127">
        <v>55.94</v>
      </c>
      <c r="C127">
        <v>56.08</v>
      </c>
      <c r="E127" s="2"/>
      <c r="G127"/>
    </row>
    <row r="128" spans="1:7" x14ac:dyDescent="0.25">
      <c r="A128" t="s">
        <v>1711</v>
      </c>
      <c r="B128">
        <v>54.55</v>
      </c>
      <c r="C128">
        <v>54.69</v>
      </c>
      <c r="E128" s="2"/>
      <c r="G128"/>
    </row>
    <row r="129" spans="1:7" x14ac:dyDescent="0.25">
      <c r="A129" t="s">
        <v>1712</v>
      </c>
      <c r="B129">
        <v>44.59</v>
      </c>
      <c r="C129">
        <v>44.7</v>
      </c>
      <c r="E129" s="2"/>
      <c r="G129"/>
    </row>
    <row r="130" spans="1:7" x14ac:dyDescent="0.25">
      <c r="A130" t="s">
        <v>1679</v>
      </c>
      <c r="B130">
        <v>54.99</v>
      </c>
      <c r="C130">
        <v>55.14</v>
      </c>
      <c r="E130" s="2"/>
      <c r="G130"/>
    </row>
    <row r="131" spans="1:7" x14ac:dyDescent="0.25">
      <c r="A131" t="s">
        <v>1680</v>
      </c>
      <c r="B131">
        <v>24.1</v>
      </c>
      <c r="C131">
        <v>24.16</v>
      </c>
      <c r="E131" s="2"/>
      <c r="G131"/>
    </row>
    <row r="132" spans="1:7" x14ac:dyDescent="0.25">
      <c r="E132" s="2"/>
      <c r="G132"/>
    </row>
    <row r="133" spans="1:7" x14ac:dyDescent="0.25">
      <c r="A133" t="s">
        <v>1665</v>
      </c>
      <c r="B133" s="3" t="s">
        <v>82</v>
      </c>
    </row>
    <row r="134" spans="1:7" x14ac:dyDescent="0.25">
      <c r="A134" t="s">
        <v>1666</v>
      </c>
      <c r="B134" s="3" t="s">
        <v>82</v>
      </c>
    </row>
    <row r="135" spans="1:7" ht="30" x14ac:dyDescent="0.25">
      <c r="A135" s="47" t="s">
        <v>1667</v>
      </c>
      <c r="B135" s="3" t="s">
        <v>82</v>
      </c>
    </row>
    <row r="136" spans="1:7" x14ac:dyDescent="0.25">
      <c r="A136" s="47" t="s">
        <v>1668</v>
      </c>
      <c r="B136" s="3" t="s">
        <v>82</v>
      </c>
    </row>
    <row r="137" spans="1:7" x14ac:dyDescent="0.25">
      <c r="A137" t="s">
        <v>1704</v>
      </c>
      <c r="B137" s="49">
        <v>1.767037</v>
      </c>
    </row>
    <row r="138" spans="1:7" ht="30" x14ac:dyDescent="0.25">
      <c r="A138" s="47" t="s">
        <v>1670</v>
      </c>
      <c r="B138" s="3">
        <v>1556.100825</v>
      </c>
    </row>
    <row r="139" spans="1:7" ht="30" x14ac:dyDescent="0.25">
      <c r="A139" s="47" t="s">
        <v>1671</v>
      </c>
      <c r="B139" s="3" t="s">
        <v>82</v>
      </c>
    </row>
    <row r="140" spans="1:7" x14ac:dyDescent="0.25">
      <c r="A140" s="59" t="s">
        <v>1803</v>
      </c>
      <c r="B140" s="60" t="s">
        <v>82</v>
      </c>
    </row>
    <row r="141" spans="1:7" x14ac:dyDescent="0.25">
      <c r="A141" s="59" t="s">
        <v>1804</v>
      </c>
      <c r="B141" s="60" t="s">
        <v>82</v>
      </c>
    </row>
    <row r="143" spans="1:7" x14ac:dyDescent="0.25">
      <c r="A143" s="24" t="s">
        <v>1847</v>
      </c>
      <c r="B143" s="64" t="s">
        <v>1848</v>
      </c>
      <c r="C143" s="64" t="s">
        <v>1813</v>
      </c>
      <c r="D143" s="64" t="s">
        <v>1814</v>
      </c>
    </row>
    <row r="144" spans="1:7" ht="33.75" customHeight="1" x14ac:dyDescent="0.25">
      <c r="A144" s="73" t="str">
        <f>HYPERLINK("[EDEL_Portfolio Monthly 31-Jul-2021.xlsx]EEDGEF!A1","Edelweiss Large Cap Fund")</f>
        <v>Edelweiss Large Cap Fund</v>
      </c>
      <c r="B144" s="65"/>
      <c r="C144" s="65" t="s">
        <v>1826</v>
      </c>
      <c r="D14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EF69-ED8E-49F0-8BB3-4D2E2B375077}">
  <dimension ref="A1:H104"/>
  <sheetViews>
    <sheetView showGridLines="0" workbookViewId="0">
      <pane ySplit="4" topLeftCell="A96" activePane="bottomLeft" state="frozen"/>
      <selection activeCell="A38" sqref="A38"/>
      <selection pane="bottomLeft" activeCell="A103" sqref="A103:XFD104"/>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41</v>
      </c>
      <c r="B1" s="61"/>
      <c r="C1" s="61"/>
      <c r="D1" s="61"/>
      <c r="E1" s="61"/>
      <c r="F1" s="61"/>
      <c r="G1" s="61"/>
      <c r="H1" s="51" t="str">
        <f>HYPERLINK("[EDEL_Portfolio Monthly 31-Oct-2021.xlsx]Index!A1","Index")</f>
        <v>Index</v>
      </c>
    </row>
    <row r="2" spans="1:8" ht="19.5" customHeight="1" x14ac:dyDescent="0.25">
      <c r="A2" s="61" t="s">
        <v>42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772</v>
      </c>
      <c r="B8" s="35" t="s">
        <v>773</v>
      </c>
      <c r="C8" s="35" t="s">
        <v>658</v>
      </c>
      <c r="D8" s="14">
        <v>894177</v>
      </c>
      <c r="E8" s="15">
        <v>7171.75</v>
      </c>
      <c r="F8" s="16">
        <v>8.1100000000000005E-2</v>
      </c>
      <c r="G8" s="16"/>
    </row>
    <row r="9" spans="1:8" x14ac:dyDescent="0.25">
      <c r="A9" s="13" t="s">
        <v>789</v>
      </c>
      <c r="B9" s="35" t="s">
        <v>790</v>
      </c>
      <c r="C9" s="35" t="s">
        <v>641</v>
      </c>
      <c r="D9" s="14">
        <v>399712</v>
      </c>
      <c r="E9" s="15">
        <v>6666.2</v>
      </c>
      <c r="F9" s="16">
        <v>7.5399999999999995E-2</v>
      </c>
      <c r="G9" s="16"/>
    </row>
    <row r="10" spans="1:8" x14ac:dyDescent="0.25">
      <c r="A10" s="13" t="s">
        <v>969</v>
      </c>
      <c r="B10" s="35" t="s">
        <v>970</v>
      </c>
      <c r="C10" s="35" t="s">
        <v>658</v>
      </c>
      <c r="D10" s="14">
        <v>395247</v>
      </c>
      <c r="E10" s="15">
        <v>6256.17</v>
      </c>
      <c r="F10" s="16">
        <v>7.0699999999999999E-2</v>
      </c>
      <c r="G10" s="16"/>
    </row>
    <row r="11" spans="1:8" x14ac:dyDescent="0.25">
      <c r="A11" s="13" t="s">
        <v>798</v>
      </c>
      <c r="B11" s="35" t="s">
        <v>799</v>
      </c>
      <c r="C11" s="35" t="s">
        <v>658</v>
      </c>
      <c r="D11" s="14">
        <v>764664</v>
      </c>
      <c r="E11" s="15">
        <v>3839.76</v>
      </c>
      <c r="F11" s="16">
        <v>4.3400000000000001E-2</v>
      </c>
      <c r="G11" s="16"/>
    </row>
    <row r="12" spans="1:8" x14ac:dyDescent="0.25">
      <c r="A12" s="13" t="s">
        <v>659</v>
      </c>
      <c r="B12" s="35" t="s">
        <v>660</v>
      </c>
      <c r="C12" s="35" t="s">
        <v>641</v>
      </c>
      <c r="D12" s="14">
        <v>244105</v>
      </c>
      <c r="E12" s="15">
        <v>2791.95</v>
      </c>
      <c r="F12" s="16">
        <v>3.1600000000000003E-2</v>
      </c>
      <c r="G12" s="16"/>
    </row>
    <row r="13" spans="1:8" x14ac:dyDescent="0.25">
      <c r="A13" s="13" t="s">
        <v>688</v>
      </c>
      <c r="B13" s="35" t="s">
        <v>689</v>
      </c>
      <c r="C13" s="35" t="s">
        <v>679</v>
      </c>
      <c r="D13" s="14">
        <v>404534</v>
      </c>
      <c r="E13" s="15">
        <v>2772.47</v>
      </c>
      <c r="F13" s="16">
        <v>3.1300000000000001E-2</v>
      </c>
      <c r="G13" s="16"/>
    </row>
    <row r="14" spans="1:8" x14ac:dyDescent="0.25">
      <c r="A14" s="13" t="s">
        <v>671</v>
      </c>
      <c r="B14" s="35" t="s">
        <v>694</v>
      </c>
      <c r="C14" s="35" t="s">
        <v>673</v>
      </c>
      <c r="D14" s="14">
        <v>106524</v>
      </c>
      <c r="E14" s="15">
        <v>2701.71</v>
      </c>
      <c r="F14" s="16">
        <v>3.0499999999999999E-2</v>
      </c>
      <c r="G14" s="16"/>
    </row>
    <row r="15" spans="1:8" x14ac:dyDescent="0.25">
      <c r="A15" s="13" t="s">
        <v>785</v>
      </c>
      <c r="B15" s="35" t="s">
        <v>786</v>
      </c>
      <c r="C15" s="35" t="s">
        <v>641</v>
      </c>
      <c r="D15" s="14">
        <v>80875</v>
      </c>
      <c r="E15" s="15">
        <v>2616.9499999999998</v>
      </c>
      <c r="F15" s="16">
        <v>2.9600000000000001E-2</v>
      </c>
      <c r="G15" s="16"/>
    </row>
    <row r="16" spans="1:8" x14ac:dyDescent="0.25">
      <c r="A16" s="13" t="s">
        <v>853</v>
      </c>
      <c r="B16" s="35" t="s">
        <v>854</v>
      </c>
      <c r="C16" s="35" t="s">
        <v>765</v>
      </c>
      <c r="D16" s="14">
        <v>134378</v>
      </c>
      <c r="E16" s="15">
        <v>2373.9899999999998</v>
      </c>
      <c r="F16" s="16">
        <v>2.6800000000000001E-2</v>
      </c>
      <c r="G16" s="16"/>
    </row>
    <row r="17" spans="1:7" x14ac:dyDescent="0.25">
      <c r="A17" s="13" t="s">
        <v>761</v>
      </c>
      <c r="B17" s="35" t="s">
        <v>762</v>
      </c>
      <c r="C17" s="35" t="s">
        <v>658</v>
      </c>
      <c r="D17" s="14">
        <v>316595</v>
      </c>
      <c r="E17" s="15">
        <v>2349.13</v>
      </c>
      <c r="F17" s="16">
        <v>2.6599999999999999E-2</v>
      </c>
      <c r="G17" s="16"/>
    </row>
    <row r="18" spans="1:7" x14ac:dyDescent="0.25">
      <c r="A18" s="13" t="s">
        <v>740</v>
      </c>
      <c r="B18" s="35" t="s">
        <v>741</v>
      </c>
      <c r="C18" s="35" t="s">
        <v>687</v>
      </c>
      <c r="D18" s="14">
        <v>102955</v>
      </c>
      <c r="E18" s="15">
        <v>2179.87</v>
      </c>
      <c r="F18" s="16">
        <v>2.46E-2</v>
      </c>
      <c r="G18" s="16"/>
    </row>
    <row r="19" spans="1:7" x14ac:dyDescent="0.25">
      <c r="A19" s="13" t="s">
        <v>707</v>
      </c>
      <c r="B19" s="35" t="s">
        <v>708</v>
      </c>
      <c r="C19" s="35" t="s">
        <v>706</v>
      </c>
      <c r="D19" s="14">
        <v>21865</v>
      </c>
      <c r="E19" s="15">
        <v>1669.62</v>
      </c>
      <c r="F19" s="16">
        <v>1.89E-2</v>
      </c>
      <c r="G19" s="16"/>
    </row>
    <row r="20" spans="1:7" x14ac:dyDescent="0.25">
      <c r="A20" s="13" t="s">
        <v>690</v>
      </c>
      <c r="B20" s="35" t="s">
        <v>691</v>
      </c>
      <c r="C20" s="35" t="s">
        <v>665</v>
      </c>
      <c r="D20" s="14">
        <v>747835</v>
      </c>
      <c r="E20" s="15">
        <v>1669.17</v>
      </c>
      <c r="F20" s="16">
        <v>1.89E-2</v>
      </c>
      <c r="G20" s="16"/>
    </row>
    <row r="21" spans="1:7" x14ac:dyDescent="0.25">
      <c r="A21" s="13" t="s">
        <v>1213</v>
      </c>
      <c r="B21" s="35" t="s">
        <v>1214</v>
      </c>
      <c r="C21" s="35" t="s">
        <v>701</v>
      </c>
      <c r="D21" s="14">
        <v>57666</v>
      </c>
      <c r="E21" s="15">
        <v>1640.42</v>
      </c>
      <c r="F21" s="16">
        <v>1.8499999999999999E-2</v>
      </c>
      <c r="G21" s="16"/>
    </row>
    <row r="22" spans="1:7" x14ac:dyDescent="0.25">
      <c r="A22" s="13" t="s">
        <v>1317</v>
      </c>
      <c r="B22" s="35" t="s">
        <v>1318</v>
      </c>
      <c r="C22" s="35" t="s">
        <v>857</v>
      </c>
      <c r="D22" s="14">
        <v>473453</v>
      </c>
      <c r="E22" s="15">
        <v>1568.79</v>
      </c>
      <c r="F22" s="16">
        <v>1.77E-2</v>
      </c>
      <c r="G22" s="16"/>
    </row>
    <row r="23" spans="1:7" x14ac:dyDescent="0.25">
      <c r="A23" s="13" t="s">
        <v>663</v>
      </c>
      <c r="B23" s="35" t="s">
        <v>664</v>
      </c>
      <c r="C23" s="35" t="s">
        <v>665</v>
      </c>
      <c r="D23" s="14">
        <v>64709</v>
      </c>
      <c r="E23" s="15">
        <v>1548.58</v>
      </c>
      <c r="F23" s="16">
        <v>1.7500000000000002E-2</v>
      </c>
      <c r="G23" s="16"/>
    </row>
    <row r="24" spans="1:7" x14ac:dyDescent="0.25">
      <c r="A24" s="13" t="s">
        <v>1241</v>
      </c>
      <c r="B24" s="35" t="s">
        <v>1242</v>
      </c>
      <c r="C24" s="35" t="s">
        <v>793</v>
      </c>
      <c r="D24" s="14">
        <v>321964</v>
      </c>
      <c r="E24" s="15">
        <v>1494.4</v>
      </c>
      <c r="F24" s="16">
        <v>1.6899999999999998E-2</v>
      </c>
      <c r="G24" s="16"/>
    </row>
    <row r="25" spans="1:7" x14ac:dyDescent="0.25">
      <c r="A25" s="13" t="s">
        <v>851</v>
      </c>
      <c r="B25" s="35" t="s">
        <v>852</v>
      </c>
      <c r="C25" s="35" t="s">
        <v>711</v>
      </c>
      <c r="D25" s="14">
        <v>31902</v>
      </c>
      <c r="E25" s="15">
        <v>1486.38</v>
      </c>
      <c r="F25" s="16">
        <v>1.6799999999999999E-2</v>
      </c>
      <c r="G25" s="16"/>
    </row>
    <row r="26" spans="1:7" x14ac:dyDescent="0.25">
      <c r="A26" s="13" t="s">
        <v>1319</v>
      </c>
      <c r="B26" s="35" t="s">
        <v>1320</v>
      </c>
      <c r="C26" s="35" t="s">
        <v>793</v>
      </c>
      <c r="D26" s="14">
        <v>151837</v>
      </c>
      <c r="E26" s="15">
        <v>1463.78</v>
      </c>
      <c r="F26" s="16">
        <v>1.6500000000000001E-2</v>
      </c>
      <c r="G26" s="16"/>
    </row>
    <row r="27" spans="1:7" x14ac:dyDescent="0.25">
      <c r="A27" s="13" t="s">
        <v>875</v>
      </c>
      <c r="B27" s="35" t="s">
        <v>876</v>
      </c>
      <c r="C27" s="35" t="s">
        <v>684</v>
      </c>
      <c r="D27" s="14">
        <v>966912</v>
      </c>
      <c r="E27" s="15">
        <v>1376.88</v>
      </c>
      <c r="F27" s="16">
        <v>1.5599999999999999E-2</v>
      </c>
      <c r="G27" s="16"/>
    </row>
    <row r="28" spans="1:7" x14ac:dyDescent="0.25">
      <c r="A28" s="13" t="s">
        <v>894</v>
      </c>
      <c r="B28" s="35" t="s">
        <v>895</v>
      </c>
      <c r="C28" s="35" t="s">
        <v>706</v>
      </c>
      <c r="D28" s="14">
        <v>67537</v>
      </c>
      <c r="E28" s="15">
        <v>1359.01</v>
      </c>
      <c r="F28" s="16">
        <v>1.54E-2</v>
      </c>
      <c r="G28" s="16"/>
    </row>
    <row r="29" spans="1:7" x14ac:dyDescent="0.25">
      <c r="A29" s="13" t="s">
        <v>718</v>
      </c>
      <c r="B29" s="35" t="s">
        <v>719</v>
      </c>
      <c r="C29" s="35" t="s">
        <v>711</v>
      </c>
      <c r="D29" s="14">
        <v>166587</v>
      </c>
      <c r="E29" s="15">
        <v>1324.37</v>
      </c>
      <c r="F29" s="16">
        <v>1.4999999999999999E-2</v>
      </c>
      <c r="G29" s="16"/>
    </row>
    <row r="30" spans="1:7" x14ac:dyDescent="0.25">
      <c r="A30" s="13" t="s">
        <v>1321</v>
      </c>
      <c r="B30" s="35" t="s">
        <v>1322</v>
      </c>
      <c r="C30" s="35" t="s">
        <v>665</v>
      </c>
      <c r="D30" s="14">
        <v>241139</v>
      </c>
      <c r="E30" s="15">
        <v>1281.05</v>
      </c>
      <c r="F30" s="16">
        <v>1.4500000000000001E-2</v>
      </c>
      <c r="G30" s="16"/>
    </row>
    <row r="31" spans="1:7" x14ac:dyDescent="0.25">
      <c r="A31" s="13" t="s">
        <v>1251</v>
      </c>
      <c r="B31" s="35" t="s">
        <v>1252</v>
      </c>
      <c r="C31" s="35" t="s">
        <v>714</v>
      </c>
      <c r="D31" s="14">
        <v>158962</v>
      </c>
      <c r="E31" s="15">
        <v>1242.3699999999999</v>
      </c>
      <c r="F31" s="16">
        <v>1.4E-2</v>
      </c>
      <c r="G31" s="16"/>
    </row>
    <row r="32" spans="1:7" x14ac:dyDescent="0.25">
      <c r="A32" s="13" t="s">
        <v>692</v>
      </c>
      <c r="B32" s="35" t="s">
        <v>693</v>
      </c>
      <c r="C32" s="35" t="s">
        <v>658</v>
      </c>
      <c r="D32" s="14">
        <v>101568</v>
      </c>
      <c r="E32" s="15">
        <v>1158.08</v>
      </c>
      <c r="F32" s="16">
        <v>1.3100000000000001E-2</v>
      </c>
      <c r="G32" s="16"/>
    </row>
    <row r="33" spans="1:7" x14ac:dyDescent="0.25">
      <c r="A33" s="13" t="s">
        <v>987</v>
      </c>
      <c r="B33" s="35" t="s">
        <v>988</v>
      </c>
      <c r="C33" s="35" t="s">
        <v>711</v>
      </c>
      <c r="D33" s="14">
        <v>126416</v>
      </c>
      <c r="E33" s="15">
        <v>1144.1300000000001</v>
      </c>
      <c r="F33" s="16">
        <v>1.29E-2</v>
      </c>
      <c r="G33" s="16"/>
    </row>
    <row r="34" spans="1:7" x14ac:dyDescent="0.25">
      <c r="A34" s="13" t="s">
        <v>1323</v>
      </c>
      <c r="B34" s="35" t="s">
        <v>1324</v>
      </c>
      <c r="C34" s="35" t="s">
        <v>676</v>
      </c>
      <c r="D34" s="14">
        <v>207616</v>
      </c>
      <c r="E34" s="15">
        <v>1121.33</v>
      </c>
      <c r="F34" s="16">
        <v>1.2699999999999999E-2</v>
      </c>
      <c r="G34" s="16"/>
    </row>
    <row r="35" spans="1:7" x14ac:dyDescent="0.25">
      <c r="A35" s="13" t="s">
        <v>883</v>
      </c>
      <c r="B35" s="35" t="s">
        <v>884</v>
      </c>
      <c r="C35" s="35" t="s">
        <v>714</v>
      </c>
      <c r="D35" s="14">
        <v>45140</v>
      </c>
      <c r="E35" s="15">
        <v>1110.49</v>
      </c>
      <c r="F35" s="16">
        <v>1.26E-2</v>
      </c>
      <c r="G35" s="16"/>
    </row>
    <row r="36" spans="1:7" x14ac:dyDescent="0.25">
      <c r="A36" s="13" t="s">
        <v>1257</v>
      </c>
      <c r="B36" s="35" t="s">
        <v>1258</v>
      </c>
      <c r="C36" s="35" t="s">
        <v>676</v>
      </c>
      <c r="D36" s="14">
        <v>32869</v>
      </c>
      <c r="E36" s="15">
        <v>1086.57</v>
      </c>
      <c r="F36" s="16">
        <v>1.23E-2</v>
      </c>
      <c r="G36" s="16"/>
    </row>
    <row r="37" spans="1:7" x14ac:dyDescent="0.25">
      <c r="A37" s="13" t="s">
        <v>748</v>
      </c>
      <c r="B37" s="35" t="s">
        <v>749</v>
      </c>
      <c r="C37" s="35" t="s">
        <v>701</v>
      </c>
      <c r="D37" s="14">
        <v>74202</v>
      </c>
      <c r="E37" s="15">
        <v>1065.69</v>
      </c>
      <c r="F37" s="16">
        <v>1.2E-2</v>
      </c>
      <c r="G37" s="16"/>
    </row>
    <row r="38" spans="1:7" x14ac:dyDescent="0.25">
      <c r="A38" s="13" t="s">
        <v>993</v>
      </c>
      <c r="B38" s="35" t="s">
        <v>994</v>
      </c>
      <c r="C38" s="35" t="s">
        <v>706</v>
      </c>
      <c r="D38" s="14">
        <v>30926</v>
      </c>
      <c r="E38" s="15">
        <v>1025.43</v>
      </c>
      <c r="F38" s="16">
        <v>1.1599999999999999E-2</v>
      </c>
      <c r="G38" s="16"/>
    </row>
    <row r="39" spans="1:7" x14ac:dyDescent="0.25">
      <c r="A39" s="13" t="s">
        <v>648</v>
      </c>
      <c r="B39" s="35" t="s">
        <v>649</v>
      </c>
      <c r="C39" s="35" t="s">
        <v>647</v>
      </c>
      <c r="D39" s="14">
        <v>76026</v>
      </c>
      <c r="E39" s="15">
        <v>1000.46</v>
      </c>
      <c r="F39" s="16">
        <v>1.1299999999999999E-2</v>
      </c>
      <c r="G39" s="16"/>
    </row>
    <row r="40" spans="1:7" x14ac:dyDescent="0.25">
      <c r="A40" s="13" t="s">
        <v>1325</v>
      </c>
      <c r="B40" s="35" t="s">
        <v>1326</v>
      </c>
      <c r="C40" s="35" t="s">
        <v>658</v>
      </c>
      <c r="D40" s="14">
        <v>324056</v>
      </c>
      <c r="E40" s="15">
        <v>953.21</v>
      </c>
      <c r="F40" s="16">
        <v>1.0800000000000001E-2</v>
      </c>
      <c r="G40" s="16"/>
    </row>
    <row r="41" spans="1:7" x14ac:dyDescent="0.25">
      <c r="A41" s="13" t="s">
        <v>888</v>
      </c>
      <c r="B41" s="35" t="s">
        <v>889</v>
      </c>
      <c r="C41" s="35" t="s">
        <v>816</v>
      </c>
      <c r="D41" s="14">
        <v>104885</v>
      </c>
      <c r="E41" s="15">
        <v>939.45</v>
      </c>
      <c r="F41" s="16">
        <v>1.06E-2</v>
      </c>
      <c r="G41" s="16"/>
    </row>
    <row r="42" spans="1:7" x14ac:dyDescent="0.25">
      <c r="A42" s="13" t="s">
        <v>1219</v>
      </c>
      <c r="B42" s="35" t="s">
        <v>1220</v>
      </c>
      <c r="C42" s="35" t="s">
        <v>701</v>
      </c>
      <c r="D42" s="14">
        <v>709992</v>
      </c>
      <c r="E42" s="15">
        <v>921.57</v>
      </c>
      <c r="F42" s="16">
        <v>1.04E-2</v>
      </c>
      <c r="G42" s="16"/>
    </row>
    <row r="43" spans="1:7" x14ac:dyDescent="0.25">
      <c r="A43" s="13" t="s">
        <v>752</v>
      </c>
      <c r="B43" s="35" t="s">
        <v>753</v>
      </c>
      <c r="C43" s="35" t="s">
        <v>724</v>
      </c>
      <c r="D43" s="14">
        <v>76443</v>
      </c>
      <c r="E43" s="15">
        <v>875.69</v>
      </c>
      <c r="F43" s="16">
        <v>9.9000000000000008E-3</v>
      </c>
      <c r="G43" s="16"/>
    </row>
    <row r="44" spans="1:7" x14ac:dyDescent="0.25">
      <c r="A44" s="13" t="s">
        <v>780</v>
      </c>
      <c r="B44" s="35" t="s">
        <v>781</v>
      </c>
      <c r="C44" s="35" t="s">
        <v>782</v>
      </c>
      <c r="D44" s="14">
        <v>408025</v>
      </c>
      <c r="E44" s="15">
        <v>874.4</v>
      </c>
      <c r="F44" s="16">
        <v>9.9000000000000008E-3</v>
      </c>
      <c r="G44" s="16"/>
    </row>
    <row r="45" spans="1:7" x14ac:dyDescent="0.25">
      <c r="A45" s="13" t="s">
        <v>1327</v>
      </c>
      <c r="B45" s="35" t="s">
        <v>1328</v>
      </c>
      <c r="C45" s="35" t="s">
        <v>638</v>
      </c>
      <c r="D45" s="14">
        <v>134259</v>
      </c>
      <c r="E45" s="15">
        <v>870.2</v>
      </c>
      <c r="F45" s="16">
        <v>9.7999999999999997E-3</v>
      </c>
      <c r="G45" s="16"/>
    </row>
    <row r="46" spans="1:7" x14ac:dyDescent="0.25">
      <c r="A46" s="13" t="s">
        <v>774</v>
      </c>
      <c r="B46" s="35" t="s">
        <v>775</v>
      </c>
      <c r="C46" s="35" t="s">
        <v>652</v>
      </c>
      <c r="D46" s="14">
        <v>184078</v>
      </c>
      <c r="E46" s="15">
        <v>846.39</v>
      </c>
      <c r="F46" s="16">
        <v>9.5999999999999992E-3</v>
      </c>
      <c r="G46" s="16"/>
    </row>
    <row r="47" spans="1:7" x14ac:dyDescent="0.25">
      <c r="A47" s="13" t="s">
        <v>967</v>
      </c>
      <c r="B47" s="35" t="s">
        <v>968</v>
      </c>
      <c r="C47" s="35" t="s">
        <v>902</v>
      </c>
      <c r="D47" s="14">
        <v>226915</v>
      </c>
      <c r="E47" s="15">
        <v>838.9</v>
      </c>
      <c r="F47" s="16">
        <v>9.4999999999999998E-3</v>
      </c>
      <c r="G47" s="16"/>
    </row>
    <row r="48" spans="1:7" x14ac:dyDescent="0.25">
      <c r="A48" s="13" t="s">
        <v>913</v>
      </c>
      <c r="B48" s="35" t="s">
        <v>914</v>
      </c>
      <c r="C48" s="35" t="s">
        <v>874</v>
      </c>
      <c r="D48" s="14">
        <v>83239</v>
      </c>
      <c r="E48" s="15">
        <v>835.01</v>
      </c>
      <c r="F48" s="16">
        <v>9.4000000000000004E-3</v>
      </c>
      <c r="G48" s="16"/>
    </row>
    <row r="49" spans="1:7" x14ac:dyDescent="0.25">
      <c r="A49" s="13" t="s">
        <v>858</v>
      </c>
      <c r="B49" s="35" t="s">
        <v>859</v>
      </c>
      <c r="C49" s="35" t="s">
        <v>676</v>
      </c>
      <c r="D49" s="14">
        <v>16454</v>
      </c>
      <c r="E49" s="15">
        <v>821.64</v>
      </c>
      <c r="F49" s="16">
        <v>9.2999999999999992E-3</v>
      </c>
      <c r="G49" s="16"/>
    </row>
    <row r="50" spans="1:7" x14ac:dyDescent="0.25">
      <c r="A50" s="13" t="s">
        <v>955</v>
      </c>
      <c r="B50" s="35" t="s">
        <v>956</v>
      </c>
      <c r="C50" s="35" t="s">
        <v>687</v>
      </c>
      <c r="D50" s="14">
        <v>23689</v>
      </c>
      <c r="E50" s="15">
        <v>790.83</v>
      </c>
      <c r="F50" s="16">
        <v>8.8999999999999999E-3</v>
      </c>
      <c r="G50" s="16"/>
    </row>
    <row r="51" spans="1:7" x14ac:dyDescent="0.25">
      <c r="A51" s="13" t="s">
        <v>1329</v>
      </c>
      <c r="B51" s="35" t="s">
        <v>1330</v>
      </c>
      <c r="C51" s="35" t="s">
        <v>717</v>
      </c>
      <c r="D51" s="14">
        <v>16865</v>
      </c>
      <c r="E51" s="15">
        <v>786.09</v>
      </c>
      <c r="F51" s="16">
        <v>8.8999999999999999E-3</v>
      </c>
      <c r="G51" s="16"/>
    </row>
    <row r="52" spans="1:7" x14ac:dyDescent="0.25">
      <c r="A52" s="13" t="s">
        <v>989</v>
      </c>
      <c r="B52" s="35" t="s">
        <v>990</v>
      </c>
      <c r="C52" s="35" t="s">
        <v>711</v>
      </c>
      <c r="D52" s="14">
        <v>14508</v>
      </c>
      <c r="E52" s="15">
        <v>747.18</v>
      </c>
      <c r="F52" s="16">
        <v>8.3999999999999995E-3</v>
      </c>
      <c r="G52" s="16"/>
    </row>
    <row r="53" spans="1:7" x14ac:dyDescent="0.25">
      <c r="A53" s="13" t="s">
        <v>1331</v>
      </c>
      <c r="B53" s="35" t="s">
        <v>1332</v>
      </c>
      <c r="C53" s="35" t="s">
        <v>717</v>
      </c>
      <c r="D53" s="14">
        <v>202597</v>
      </c>
      <c r="E53" s="15">
        <v>675.56</v>
      </c>
      <c r="F53" s="16">
        <v>7.6E-3</v>
      </c>
      <c r="G53" s="16"/>
    </row>
    <row r="54" spans="1:7" x14ac:dyDescent="0.25">
      <c r="A54" s="13" t="s">
        <v>1333</v>
      </c>
      <c r="B54" s="35" t="s">
        <v>1334</v>
      </c>
      <c r="C54" s="35" t="s">
        <v>793</v>
      </c>
      <c r="D54" s="14">
        <v>29654</v>
      </c>
      <c r="E54" s="15">
        <v>662.26</v>
      </c>
      <c r="F54" s="16">
        <v>7.4999999999999997E-3</v>
      </c>
      <c r="G54" s="16"/>
    </row>
    <row r="55" spans="1:7" x14ac:dyDescent="0.25">
      <c r="A55" s="13" t="s">
        <v>709</v>
      </c>
      <c r="B55" s="35" t="s">
        <v>710</v>
      </c>
      <c r="C55" s="35" t="s">
        <v>711</v>
      </c>
      <c r="D55" s="14">
        <v>96013</v>
      </c>
      <c r="E55" s="15">
        <v>661.87</v>
      </c>
      <c r="F55" s="16">
        <v>7.4999999999999997E-3</v>
      </c>
      <c r="G55" s="16"/>
    </row>
    <row r="56" spans="1:7" x14ac:dyDescent="0.25">
      <c r="A56" s="13" t="s">
        <v>1335</v>
      </c>
      <c r="B56" s="35" t="s">
        <v>1336</v>
      </c>
      <c r="C56" s="35" t="s">
        <v>717</v>
      </c>
      <c r="D56" s="14">
        <v>1505</v>
      </c>
      <c r="E56" s="15">
        <v>631.11</v>
      </c>
      <c r="F56" s="16">
        <v>7.1000000000000004E-3</v>
      </c>
      <c r="G56" s="16"/>
    </row>
    <row r="57" spans="1:7" x14ac:dyDescent="0.25">
      <c r="A57" s="13" t="s">
        <v>1337</v>
      </c>
      <c r="B57" s="35" t="s">
        <v>1338</v>
      </c>
      <c r="C57" s="35" t="s">
        <v>717</v>
      </c>
      <c r="D57" s="14">
        <v>266556</v>
      </c>
      <c r="E57" s="15">
        <v>622.01</v>
      </c>
      <c r="F57" s="16">
        <v>7.0000000000000001E-3</v>
      </c>
      <c r="G57" s="16"/>
    </row>
    <row r="58" spans="1:7" x14ac:dyDescent="0.25">
      <c r="A58" s="13" t="s">
        <v>1339</v>
      </c>
      <c r="B58" s="35" t="s">
        <v>1340</v>
      </c>
      <c r="C58" s="35" t="s">
        <v>638</v>
      </c>
      <c r="D58" s="14">
        <v>194173</v>
      </c>
      <c r="E58" s="15">
        <v>540.97</v>
      </c>
      <c r="F58" s="16">
        <v>6.1000000000000004E-3</v>
      </c>
      <c r="G58" s="16"/>
    </row>
    <row r="59" spans="1:7" x14ac:dyDescent="0.25">
      <c r="A59" s="13" t="s">
        <v>826</v>
      </c>
      <c r="B59" s="35" t="s">
        <v>827</v>
      </c>
      <c r="C59" s="35" t="s">
        <v>724</v>
      </c>
      <c r="D59" s="14">
        <v>33561</v>
      </c>
      <c r="E59" s="15">
        <v>497.22</v>
      </c>
      <c r="F59" s="16">
        <v>5.5999999999999999E-3</v>
      </c>
      <c r="G59" s="16"/>
    </row>
    <row r="60" spans="1:7" x14ac:dyDescent="0.25">
      <c r="A60" s="13" t="s">
        <v>1221</v>
      </c>
      <c r="B60" s="35" t="s">
        <v>1222</v>
      </c>
      <c r="C60" s="35" t="s">
        <v>673</v>
      </c>
      <c r="D60" s="14">
        <v>110062</v>
      </c>
      <c r="E60" s="15">
        <v>459.73</v>
      </c>
      <c r="F60" s="16">
        <v>5.1999999999999998E-3</v>
      </c>
      <c r="G60" s="16"/>
    </row>
    <row r="61" spans="1:7" x14ac:dyDescent="0.25">
      <c r="A61" s="13" t="s">
        <v>941</v>
      </c>
      <c r="B61" s="35" t="s">
        <v>942</v>
      </c>
      <c r="C61" s="35" t="s">
        <v>701</v>
      </c>
      <c r="D61" s="14">
        <v>34293</v>
      </c>
      <c r="E61" s="15">
        <v>361.83</v>
      </c>
      <c r="F61" s="16">
        <v>4.1000000000000003E-3</v>
      </c>
      <c r="G61" s="16"/>
    </row>
    <row r="62" spans="1:7" x14ac:dyDescent="0.25">
      <c r="A62" s="13" t="s">
        <v>973</v>
      </c>
      <c r="B62" s="35" t="s">
        <v>974</v>
      </c>
      <c r="C62" s="35" t="s">
        <v>823</v>
      </c>
      <c r="D62" s="14">
        <v>44114</v>
      </c>
      <c r="E62" s="15">
        <v>274.52</v>
      </c>
      <c r="F62" s="16">
        <v>3.0999999999999999E-3</v>
      </c>
      <c r="G62" s="16"/>
    </row>
    <row r="63" spans="1:7" x14ac:dyDescent="0.25">
      <c r="A63" s="17" t="s">
        <v>94</v>
      </c>
      <c r="B63" s="36"/>
      <c r="C63" s="36"/>
      <c r="D63" s="18"/>
      <c r="E63" s="19">
        <f>SUM(E8:E62)</f>
        <v>86044.589999999982</v>
      </c>
      <c r="F63" s="20">
        <f>SUM(F8:F62)</f>
        <v>0.97250000000000014</v>
      </c>
      <c r="G63" s="21"/>
    </row>
    <row r="64" spans="1:7" x14ac:dyDescent="0.25">
      <c r="A64" s="13"/>
      <c r="B64" s="35"/>
      <c r="C64" s="35"/>
      <c r="D64" s="14"/>
      <c r="E64" s="15"/>
      <c r="F64" s="16"/>
      <c r="G64" s="16"/>
    </row>
    <row r="65" spans="1:7" x14ac:dyDescent="0.25">
      <c r="A65" s="17" t="s">
        <v>998</v>
      </c>
      <c r="B65" s="35"/>
      <c r="C65" s="35"/>
      <c r="D65" s="14"/>
      <c r="E65" s="15"/>
      <c r="F65" s="16"/>
      <c r="G65" s="16"/>
    </row>
    <row r="66" spans="1:7" x14ac:dyDescent="0.25">
      <c r="A66" s="13" t="s">
        <v>688</v>
      </c>
      <c r="B66" s="35" t="s">
        <v>1271</v>
      </c>
      <c r="C66" s="35" t="s">
        <v>679</v>
      </c>
      <c r="D66" s="14">
        <v>28895</v>
      </c>
      <c r="E66" s="15">
        <v>82.09</v>
      </c>
      <c r="F66" s="16">
        <v>8.9999999999999998E-4</v>
      </c>
      <c r="G66" s="16"/>
    </row>
    <row r="67" spans="1:7" x14ac:dyDescent="0.25">
      <c r="A67" s="17" t="s">
        <v>94</v>
      </c>
      <c r="B67" s="36"/>
      <c r="C67" s="36"/>
      <c r="D67" s="18"/>
      <c r="E67" s="19">
        <v>82.09</v>
      </c>
      <c r="F67" s="20">
        <v>8.9999999999999998E-4</v>
      </c>
      <c r="G67" s="21"/>
    </row>
    <row r="68" spans="1:7" x14ac:dyDescent="0.25">
      <c r="A68" s="24" t="s">
        <v>99</v>
      </c>
      <c r="B68" s="37"/>
      <c r="C68" s="37"/>
      <c r="D68" s="25"/>
      <c r="E68" s="26">
        <v>86126.68</v>
      </c>
      <c r="F68" s="27">
        <v>0.97340000000000004</v>
      </c>
      <c r="G68" s="21"/>
    </row>
    <row r="69" spans="1:7" x14ac:dyDescent="0.25">
      <c r="A69" s="13"/>
      <c r="B69" s="35"/>
      <c r="C69" s="35"/>
      <c r="D69" s="14"/>
      <c r="E69" s="15"/>
      <c r="F69" s="16"/>
      <c r="G69" s="16"/>
    </row>
    <row r="70" spans="1:7" x14ac:dyDescent="0.25">
      <c r="A70" s="13"/>
      <c r="B70" s="35"/>
      <c r="C70" s="35"/>
      <c r="D70" s="14"/>
      <c r="E70" s="15"/>
      <c r="F70" s="16"/>
      <c r="G70" s="16"/>
    </row>
    <row r="71" spans="1:7" x14ac:dyDescent="0.25">
      <c r="A71" s="17" t="s">
        <v>121</v>
      </c>
      <c r="B71" s="35"/>
      <c r="C71" s="35"/>
      <c r="D71" s="14"/>
      <c r="E71" s="15"/>
      <c r="F71" s="16"/>
      <c r="G71" s="16"/>
    </row>
    <row r="72" spans="1:7" x14ac:dyDescent="0.25">
      <c r="A72" s="13" t="s">
        <v>122</v>
      </c>
      <c r="B72" s="35"/>
      <c r="C72" s="35"/>
      <c r="D72" s="14"/>
      <c r="E72" s="15">
        <v>2814.24</v>
      </c>
      <c r="F72" s="16">
        <v>3.1800000000000002E-2</v>
      </c>
      <c r="G72" s="16">
        <v>3.295E-2</v>
      </c>
    </row>
    <row r="73" spans="1:7" x14ac:dyDescent="0.25">
      <c r="A73" s="17" t="s">
        <v>94</v>
      </c>
      <c r="B73" s="36"/>
      <c r="C73" s="36"/>
      <c r="D73" s="18"/>
      <c r="E73" s="19">
        <v>2814.24</v>
      </c>
      <c r="F73" s="20">
        <v>3.1800000000000002E-2</v>
      </c>
      <c r="G73" s="21"/>
    </row>
    <row r="74" spans="1:7" x14ac:dyDescent="0.25">
      <c r="A74" s="13"/>
      <c r="B74" s="35"/>
      <c r="C74" s="35"/>
      <c r="D74" s="14"/>
      <c r="E74" s="15"/>
      <c r="F74" s="16"/>
      <c r="G74" s="16"/>
    </row>
    <row r="75" spans="1:7" x14ac:dyDescent="0.25">
      <c r="A75" s="24" t="s">
        <v>99</v>
      </c>
      <c r="B75" s="37"/>
      <c r="C75" s="37"/>
      <c r="D75" s="25"/>
      <c r="E75" s="28">
        <v>2814.24</v>
      </c>
      <c r="F75" s="29">
        <v>3.1800000000000002E-2</v>
      </c>
      <c r="G75" s="21"/>
    </row>
    <row r="76" spans="1:7" x14ac:dyDescent="0.25">
      <c r="A76" s="13" t="s">
        <v>123</v>
      </c>
      <c r="B76" s="35"/>
      <c r="C76" s="35"/>
      <c r="D76" s="14"/>
      <c r="E76" s="15">
        <v>0.76215730000000004</v>
      </c>
      <c r="F76" s="16">
        <v>7.9999999999999996E-6</v>
      </c>
      <c r="G76" s="16"/>
    </row>
    <row r="77" spans="1:7" x14ac:dyDescent="0.25">
      <c r="A77" s="13" t="s">
        <v>124</v>
      </c>
      <c r="B77" s="35"/>
      <c r="C77" s="35"/>
      <c r="D77" s="14"/>
      <c r="E77" s="30">
        <v>-481.50215730000002</v>
      </c>
      <c r="F77" s="31">
        <v>-5.208E-3</v>
      </c>
      <c r="G77" s="16">
        <v>3.295E-2</v>
      </c>
    </row>
    <row r="78" spans="1:7" x14ac:dyDescent="0.25">
      <c r="A78" s="32" t="s">
        <v>125</v>
      </c>
      <c r="B78" s="38"/>
      <c r="C78" s="38"/>
      <c r="D78" s="33"/>
      <c r="E78" s="26">
        <v>88460.18</v>
      </c>
      <c r="F78" s="27">
        <v>1</v>
      </c>
      <c r="G78" s="27"/>
    </row>
    <row r="83" spans="1:7" x14ac:dyDescent="0.25">
      <c r="A83" s="1" t="s">
        <v>1646</v>
      </c>
    </row>
    <row r="84" spans="1:7" x14ac:dyDescent="0.25">
      <c r="A84" s="47" t="s">
        <v>1647</v>
      </c>
      <c r="B84" s="3" t="s">
        <v>82</v>
      </c>
    </row>
    <row r="85" spans="1:7" x14ac:dyDescent="0.25">
      <c r="A85" t="s">
        <v>1648</v>
      </c>
    </row>
    <row r="86" spans="1:7" x14ac:dyDescent="0.25">
      <c r="A86" t="s">
        <v>1649</v>
      </c>
      <c r="B86" t="s">
        <v>1650</v>
      </c>
      <c r="C86" t="s">
        <v>1650</v>
      </c>
    </row>
    <row r="87" spans="1:7" x14ac:dyDescent="0.25">
      <c r="B87" s="48">
        <v>44469</v>
      </c>
      <c r="C87" s="48">
        <v>44498</v>
      </c>
    </row>
    <row r="88" spans="1:7" x14ac:dyDescent="0.25">
      <c r="A88" t="s">
        <v>1654</v>
      </c>
      <c r="B88">
        <v>24.847000000000001</v>
      </c>
      <c r="C88">
        <v>25.088000000000001</v>
      </c>
      <c r="E88" s="2"/>
      <c r="G88"/>
    </row>
    <row r="89" spans="1:7" x14ac:dyDescent="0.25">
      <c r="A89" t="s">
        <v>1655</v>
      </c>
      <c r="B89">
        <v>21.141999999999999</v>
      </c>
      <c r="C89">
        <v>21.347000000000001</v>
      </c>
      <c r="E89" s="2"/>
      <c r="G89"/>
    </row>
    <row r="90" spans="1:7" x14ac:dyDescent="0.25">
      <c r="A90" t="s">
        <v>1679</v>
      </c>
      <c r="B90">
        <v>22.844000000000001</v>
      </c>
      <c r="C90">
        <v>23.035</v>
      </c>
      <c r="E90" s="2"/>
      <c r="G90"/>
    </row>
    <row r="91" spans="1:7" x14ac:dyDescent="0.25">
      <c r="A91" t="s">
        <v>1680</v>
      </c>
      <c r="B91">
        <v>19.503</v>
      </c>
      <c r="C91">
        <v>19.666</v>
      </c>
      <c r="E91" s="2"/>
      <c r="G91"/>
    </row>
    <row r="92" spans="1:7" x14ac:dyDescent="0.25">
      <c r="E92" s="2"/>
      <c r="G92"/>
    </row>
    <row r="93" spans="1:7" x14ac:dyDescent="0.25">
      <c r="A93" t="s">
        <v>1665</v>
      </c>
      <c r="B93" s="3" t="s">
        <v>82</v>
      </c>
    </row>
    <row r="94" spans="1:7" x14ac:dyDescent="0.25">
      <c r="A94" t="s">
        <v>1666</v>
      </c>
      <c r="B94" s="3" t="s">
        <v>82</v>
      </c>
    </row>
    <row r="95" spans="1:7" ht="30" x14ac:dyDescent="0.25">
      <c r="A95" s="47" t="s">
        <v>1667</v>
      </c>
      <c r="B95" s="3" t="s">
        <v>82</v>
      </c>
    </row>
    <row r="96" spans="1:7" x14ac:dyDescent="0.25">
      <c r="A96" s="47" t="s">
        <v>1668</v>
      </c>
      <c r="B96" s="3" t="s">
        <v>82</v>
      </c>
    </row>
    <row r="97" spans="1:4" x14ac:dyDescent="0.25">
      <c r="A97" t="s">
        <v>1704</v>
      </c>
      <c r="B97" s="49">
        <v>0.56650400000000001</v>
      </c>
    </row>
    <row r="98" spans="1:4" ht="30" x14ac:dyDescent="0.25">
      <c r="A98" s="47" t="s">
        <v>1670</v>
      </c>
      <c r="B98" s="3" t="s">
        <v>82</v>
      </c>
    </row>
    <row r="99" spans="1:4" ht="30" x14ac:dyDescent="0.25">
      <c r="A99" s="47" t="s">
        <v>1671</v>
      </c>
      <c r="B99" s="3" t="s">
        <v>82</v>
      </c>
    </row>
    <row r="100" spans="1:4" x14ac:dyDescent="0.25">
      <c r="A100" s="59" t="s">
        <v>1803</v>
      </c>
      <c r="B100" s="60" t="s">
        <v>82</v>
      </c>
    </row>
    <row r="101" spans="1:4" x14ac:dyDescent="0.25">
      <c r="A101" s="59" t="s">
        <v>1804</v>
      </c>
      <c r="B101" s="60" t="s">
        <v>82</v>
      </c>
    </row>
    <row r="103" spans="1:4" x14ac:dyDescent="0.25">
      <c r="A103" s="24" t="s">
        <v>1847</v>
      </c>
      <c r="B103" s="64" t="s">
        <v>1848</v>
      </c>
      <c r="C103" s="64" t="s">
        <v>1813</v>
      </c>
      <c r="D103" s="64" t="s">
        <v>1814</v>
      </c>
    </row>
    <row r="104" spans="1:4" ht="28.5" customHeight="1" x14ac:dyDescent="0.25">
      <c r="A104" s="73" t="str">
        <f>HYPERLINK("[EDEL_Portfolio Monthly 31-Jul-2021.xlsx]EEECRF!A1","Edelweiss Flexi-Cap Fund")</f>
        <v>Edelweiss Flexi-Cap Fund</v>
      </c>
      <c r="B104" s="65"/>
      <c r="C104" s="65" t="s">
        <v>1827</v>
      </c>
      <c r="D10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0"/>
  <sheetViews>
    <sheetView showGridLines="0" workbookViewId="0">
      <pane ySplit="4" topLeftCell="A86" activePane="bottomLeft" state="frozen"/>
      <selection activeCell="A38" sqref="A38"/>
      <selection pane="bottomLeft" activeCell="A89" sqref="A89:XFD90"/>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v>
      </c>
      <c r="B1" s="61"/>
      <c r="C1" s="61"/>
      <c r="D1" s="61"/>
      <c r="E1" s="61"/>
      <c r="F1" s="61"/>
      <c r="G1" s="61"/>
      <c r="H1" s="51" t="str">
        <f>HYPERLINK("[EDEL_Portfolio Monthly 31-Oct-2021.xlsx]Index!A1","Index")</f>
        <v>Index</v>
      </c>
    </row>
    <row r="2" spans="1:8" ht="19.5" customHeight="1" x14ac:dyDescent="0.25">
      <c r="A2" s="61" t="s">
        <v>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85</v>
      </c>
      <c r="B11" s="35" t="s">
        <v>86</v>
      </c>
      <c r="C11" s="35" t="s">
        <v>87</v>
      </c>
      <c r="D11" s="14">
        <v>150000</v>
      </c>
      <c r="E11" s="15">
        <v>151.46</v>
      </c>
      <c r="F11" s="16">
        <v>4.4999999999999997E-3</v>
      </c>
      <c r="G11" s="16">
        <v>5.8867999999999997E-2</v>
      </c>
    </row>
    <row r="12" spans="1:8" x14ac:dyDescent="0.25">
      <c r="A12" s="13" t="s">
        <v>88</v>
      </c>
      <c r="B12" s="35" t="s">
        <v>89</v>
      </c>
      <c r="C12" s="35" t="s">
        <v>90</v>
      </c>
      <c r="D12" s="14">
        <v>10000</v>
      </c>
      <c r="E12" s="15">
        <v>10.41</v>
      </c>
      <c r="F12" s="16">
        <v>2.9999999999999997E-4</v>
      </c>
      <c r="G12" s="16">
        <v>6.9574999999999998E-2</v>
      </c>
    </row>
    <row r="13" spans="1:8" x14ac:dyDescent="0.25">
      <c r="A13" s="13" t="s">
        <v>91</v>
      </c>
      <c r="B13" s="35" t="s">
        <v>92</v>
      </c>
      <c r="C13" s="35" t="s">
        <v>93</v>
      </c>
      <c r="D13" s="14">
        <v>2850</v>
      </c>
      <c r="E13" s="15">
        <v>2.91</v>
      </c>
      <c r="F13" s="16">
        <v>1E-4</v>
      </c>
      <c r="G13" s="16">
        <v>4.7300000000000002E-2</v>
      </c>
    </row>
    <row r="14" spans="1:8" x14ac:dyDescent="0.25">
      <c r="A14" s="17" t="s">
        <v>94</v>
      </c>
      <c r="B14" s="36"/>
      <c r="C14" s="36"/>
      <c r="D14" s="18"/>
      <c r="E14" s="19">
        <v>164.78</v>
      </c>
      <c r="F14" s="20">
        <v>4.8999999999999998E-3</v>
      </c>
      <c r="G14" s="21"/>
    </row>
    <row r="15" spans="1:8" x14ac:dyDescent="0.25">
      <c r="A15" s="13"/>
      <c r="B15" s="35"/>
      <c r="C15" s="35"/>
      <c r="D15" s="14"/>
      <c r="E15" s="15"/>
      <c r="F15" s="16"/>
      <c r="G15" s="16"/>
    </row>
    <row r="16" spans="1:8" x14ac:dyDescent="0.25">
      <c r="A16" s="17" t="s">
        <v>95</v>
      </c>
      <c r="B16" s="35"/>
      <c r="C16" s="35"/>
      <c r="D16" s="14"/>
      <c r="E16" s="15"/>
      <c r="F16" s="16"/>
      <c r="G16" s="16"/>
    </row>
    <row r="17" spans="1:7" x14ac:dyDescent="0.25">
      <c r="A17" s="17" t="s">
        <v>94</v>
      </c>
      <c r="B17" s="35"/>
      <c r="C17" s="35"/>
      <c r="D17" s="14"/>
      <c r="E17" s="22" t="s">
        <v>82</v>
      </c>
      <c r="F17" s="23" t="s">
        <v>82</v>
      </c>
      <c r="G17" s="16"/>
    </row>
    <row r="18" spans="1:7" x14ac:dyDescent="0.25">
      <c r="A18" s="17"/>
      <c r="B18" s="35"/>
      <c r="C18" s="35"/>
      <c r="D18" s="14"/>
      <c r="E18" s="52"/>
      <c r="F18" s="53"/>
      <c r="G18" s="16"/>
    </row>
    <row r="19" spans="1:7" x14ac:dyDescent="0.25">
      <c r="A19" s="17" t="s">
        <v>184</v>
      </c>
      <c r="B19" s="35"/>
      <c r="C19" s="35"/>
      <c r="D19" s="14"/>
      <c r="E19" s="15"/>
      <c r="F19" s="16"/>
      <c r="G19" s="16"/>
    </row>
    <row r="20" spans="1:7" x14ac:dyDescent="0.25">
      <c r="A20" s="13" t="s">
        <v>96</v>
      </c>
      <c r="B20" s="35" t="s">
        <v>97</v>
      </c>
      <c r="C20" s="35" t="s">
        <v>98</v>
      </c>
      <c r="D20" s="14">
        <v>20000</v>
      </c>
      <c r="E20" s="15">
        <v>26.46</v>
      </c>
      <c r="F20" s="16">
        <v>8.0000000000000004E-4</v>
      </c>
      <c r="G20" s="16">
        <v>4.4748999999999997E-2</v>
      </c>
    </row>
    <row r="21" spans="1:7" x14ac:dyDescent="0.25">
      <c r="A21" s="17" t="s">
        <v>94</v>
      </c>
      <c r="B21" s="36"/>
      <c r="C21" s="36"/>
      <c r="D21" s="18"/>
      <c r="E21" s="19">
        <v>26.46</v>
      </c>
      <c r="F21" s="20">
        <v>8.0000000000000004E-4</v>
      </c>
      <c r="G21" s="21"/>
    </row>
    <row r="22" spans="1:7" x14ac:dyDescent="0.25">
      <c r="A22" s="13"/>
      <c r="B22" s="35"/>
      <c r="C22" s="35"/>
      <c r="D22" s="14"/>
      <c r="E22" s="15"/>
      <c r="F22" s="16"/>
      <c r="G22" s="16"/>
    </row>
    <row r="23" spans="1:7" x14ac:dyDescent="0.25">
      <c r="A23" s="24" t="s">
        <v>99</v>
      </c>
      <c r="B23" s="37"/>
      <c r="C23" s="37"/>
      <c r="D23" s="25"/>
      <c r="E23" s="28">
        <v>191.24</v>
      </c>
      <c r="F23" s="29">
        <v>5.7000000000000002E-3</v>
      </c>
      <c r="G23" s="21"/>
    </row>
    <row r="24" spans="1:7" x14ac:dyDescent="0.25">
      <c r="A24" s="13"/>
      <c r="B24" s="35"/>
      <c r="C24" s="35"/>
      <c r="D24" s="14"/>
      <c r="E24" s="15"/>
      <c r="F24" s="16"/>
      <c r="G24" s="16"/>
    </row>
    <row r="25" spans="1:7" x14ac:dyDescent="0.25">
      <c r="A25" s="17" t="s">
        <v>100</v>
      </c>
      <c r="B25" s="35"/>
      <c r="C25" s="35"/>
      <c r="D25" s="14"/>
      <c r="E25" s="15"/>
      <c r="F25" s="16"/>
      <c r="G25" s="16"/>
    </row>
    <row r="26" spans="1:7" x14ac:dyDescent="0.25">
      <c r="A26" s="17" t="s">
        <v>101</v>
      </c>
      <c r="B26" s="35"/>
      <c r="C26" s="35"/>
      <c r="D26" s="14"/>
      <c r="E26" s="15"/>
      <c r="F26" s="16"/>
      <c r="G26" s="16"/>
    </row>
    <row r="27" spans="1:7" x14ac:dyDescent="0.25">
      <c r="A27" s="13" t="s">
        <v>102</v>
      </c>
      <c r="B27" s="35" t="s">
        <v>103</v>
      </c>
      <c r="C27" s="35" t="s">
        <v>104</v>
      </c>
      <c r="D27" s="14">
        <v>2500000</v>
      </c>
      <c r="E27" s="15">
        <v>2465.06</v>
      </c>
      <c r="F27" s="16">
        <v>7.2900000000000006E-2</v>
      </c>
      <c r="G27" s="16">
        <v>3.9801000000000003E-2</v>
      </c>
    </row>
    <row r="28" spans="1:7" x14ac:dyDescent="0.25">
      <c r="A28" s="13" t="s">
        <v>105</v>
      </c>
      <c r="B28" s="35" t="s">
        <v>106</v>
      </c>
      <c r="C28" s="35" t="s">
        <v>104</v>
      </c>
      <c r="D28" s="14">
        <v>2500000</v>
      </c>
      <c r="E28" s="15">
        <v>2462.6</v>
      </c>
      <c r="F28" s="16">
        <v>7.2800000000000004E-2</v>
      </c>
      <c r="G28" s="16">
        <v>3.8501000000000001E-2</v>
      </c>
    </row>
    <row r="29" spans="1:7" x14ac:dyDescent="0.25">
      <c r="A29" s="13" t="s">
        <v>107</v>
      </c>
      <c r="B29" s="35" t="s">
        <v>108</v>
      </c>
      <c r="C29" s="35" t="s">
        <v>109</v>
      </c>
      <c r="D29" s="14">
        <v>2500000</v>
      </c>
      <c r="E29" s="15">
        <v>2418.61</v>
      </c>
      <c r="F29" s="16">
        <v>7.1499999999999994E-2</v>
      </c>
      <c r="G29" s="16">
        <v>4.2500000000000003E-2</v>
      </c>
    </row>
    <row r="30" spans="1:7" x14ac:dyDescent="0.25">
      <c r="A30" s="13" t="s">
        <v>110</v>
      </c>
      <c r="B30" s="35" t="s">
        <v>111</v>
      </c>
      <c r="C30" s="35" t="s">
        <v>104</v>
      </c>
      <c r="D30" s="14">
        <v>2100000</v>
      </c>
      <c r="E30" s="15">
        <v>2081.69</v>
      </c>
      <c r="F30" s="16">
        <v>6.1600000000000002E-2</v>
      </c>
      <c r="G30" s="16">
        <v>3.6901000000000003E-2</v>
      </c>
    </row>
    <row r="31" spans="1:7" x14ac:dyDescent="0.25">
      <c r="A31" s="13" t="s">
        <v>112</v>
      </c>
      <c r="B31" s="35" t="s">
        <v>113</v>
      </c>
      <c r="C31" s="35" t="s">
        <v>104</v>
      </c>
      <c r="D31" s="14">
        <v>1500000</v>
      </c>
      <c r="E31" s="15">
        <v>1493.82</v>
      </c>
      <c r="F31" s="16">
        <v>4.4200000000000003E-2</v>
      </c>
      <c r="G31" s="16">
        <v>3.5146999999999998E-2</v>
      </c>
    </row>
    <row r="32" spans="1:7" x14ac:dyDescent="0.25">
      <c r="A32" s="17" t="s">
        <v>94</v>
      </c>
      <c r="B32" s="36"/>
      <c r="C32" s="36"/>
      <c r="D32" s="18"/>
      <c r="E32" s="19">
        <v>10921.78</v>
      </c>
      <c r="F32" s="20">
        <v>0.32300000000000001</v>
      </c>
      <c r="G32" s="21"/>
    </row>
    <row r="33" spans="1:7" x14ac:dyDescent="0.25">
      <c r="A33" s="13"/>
      <c r="B33" s="35"/>
      <c r="C33" s="35"/>
      <c r="D33" s="14"/>
      <c r="E33" s="15"/>
      <c r="F33" s="16"/>
      <c r="G33" s="16"/>
    </row>
    <row r="34" spans="1:7" x14ac:dyDescent="0.25">
      <c r="A34" s="17" t="s">
        <v>114</v>
      </c>
      <c r="B34" s="35"/>
      <c r="C34" s="35"/>
      <c r="D34" s="14"/>
      <c r="E34" s="15"/>
      <c r="F34" s="16"/>
      <c r="G34" s="16"/>
    </row>
    <row r="35" spans="1:7" x14ac:dyDescent="0.25">
      <c r="A35" s="13" t="s">
        <v>1777</v>
      </c>
      <c r="B35" s="35" t="s">
        <v>115</v>
      </c>
      <c r="C35" s="35" t="s">
        <v>104</v>
      </c>
      <c r="D35" s="14">
        <v>2500000</v>
      </c>
      <c r="E35" s="15">
        <v>2488.59</v>
      </c>
      <c r="F35" s="16">
        <v>7.3599999999999999E-2</v>
      </c>
      <c r="G35" s="16">
        <v>4.2901000000000002E-2</v>
      </c>
    </row>
    <row r="36" spans="1:7" x14ac:dyDescent="0.25">
      <c r="A36" s="13" t="s">
        <v>1778</v>
      </c>
      <c r="B36" s="35" t="s">
        <v>116</v>
      </c>
      <c r="C36" s="35" t="s">
        <v>104</v>
      </c>
      <c r="D36" s="14">
        <v>2500000</v>
      </c>
      <c r="E36" s="15">
        <v>2476.88</v>
      </c>
      <c r="F36" s="16">
        <v>7.3300000000000004E-2</v>
      </c>
      <c r="G36" s="16">
        <v>3.7449999999999997E-2</v>
      </c>
    </row>
    <row r="37" spans="1:7" x14ac:dyDescent="0.25">
      <c r="A37" s="13" t="s">
        <v>1779</v>
      </c>
      <c r="B37" s="35" t="s">
        <v>117</v>
      </c>
      <c r="C37" s="35" t="s">
        <v>104</v>
      </c>
      <c r="D37" s="14">
        <v>2500000</v>
      </c>
      <c r="E37" s="15">
        <v>2468.61</v>
      </c>
      <c r="F37" s="16">
        <v>7.2999999999999995E-2</v>
      </c>
      <c r="G37" s="16">
        <v>3.8998999999999999E-2</v>
      </c>
    </row>
    <row r="38" spans="1:7" x14ac:dyDescent="0.25">
      <c r="A38" s="13" t="s">
        <v>1780</v>
      </c>
      <c r="B38" s="35" t="s">
        <v>118</v>
      </c>
      <c r="C38" s="35" t="s">
        <v>104</v>
      </c>
      <c r="D38" s="14">
        <v>2500000</v>
      </c>
      <c r="E38" s="15">
        <v>2428.27</v>
      </c>
      <c r="F38" s="16">
        <v>7.1800000000000003E-2</v>
      </c>
      <c r="G38" s="16">
        <v>4.7500000000000001E-2</v>
      </c>
    </row>
    <row r="39" spans="1:7" x14ac:dyDescent="0.25">
      <c r="A39" s="13" t="s">
        <v>1781</v>
      </c>
      <c r="B39" s="35" t="s">
        <v>119</v>
      </c>
      <c r="C39" s="35" t="s">
        <v>104</v>
      </c>
      <c r="D39" s="14">
        <v>1500000</v>
      </c>
      <c r="E39" s="15">
        <v>1493.4</v>
      </c>
      <c r="F39" s="16">
        <v>4.4200000000000003E-2</v>
      </c>
      <c r="G39" s="16">
        <v>3.7497000000000003E-2</v>
      </c>
    </row>
    <row r="40" spans="1:7" x14ac:dyDescent="0.25">
      <c r="A40" s="13" t="s">
        <v>1782</v>
      </c>
      <c r="B40" s="35" t="s">
        <v>120</v>
      </c>
      <c r="C40" s="35" t="s">
        <v>104</v>
      </c>
      <c r="D40" s="14">
        <v>1000000</v>
      </c>
      <c r="E40" s="15">
        <v>998.33</v>
      </c>
      <c r="F40" s="16">
        <v>2.9499999999999998E-2</v>
      </c>
      <c r="G40" s="16">
        <v>4.3756000000000003E-2</v>
      </c>
    </row>
    <row r="41" spans="1:7" x14ac:dyDescent="0.25">
      <c r="A41" s="17" t="s">
        <v>94</v>
      </c>
      <c r="B41" s="36"/>
      <c r="C41" s="36"/>
      <c r="D41" s="18"/>
      <c r="E41" s="19">
        <v>12354.08</v>
      </c>
      <c r="F41" s="20">
        <v>0.3654</v>
      </c>
      <c r="G41" s="21"/>
    </row>
    <row r="42" spans="1:7" x14ac:dyDescent="0.25">
      <c r="A42" s="13"/>
      <c r="B42" s="35"/>
      <c r="C42" s="35"/>
      <c r="D42" s="14"/>
      <c r="E42" s="15"/>
      <c r="F42" s="16"/>
      <c r="G42" s="16"/>
    </row>
    <row r="43" spans="1:7" x14ac:dyDescent="0.25">
      <c r="A43" s="24" t="s">
        <v>99</v>
      </c>
      <c r="B43" s="37"/>
      <c r="C43" s="37"/>
      <c r="D43" s="25"/>
      <c r="E43" s="28">
        <v>23275.86</v>
      </c>
      <c r="F43" s="29">
        <v>0.68840000000000001</v>
      </c>
      <c r="G43" s="21"/>
    </row>
    <row r="44" spans="1:7" x14ac:dyDescent="0.25">
      <c r="A44" s="13"/>
      <c r="B44" s="35"/>
      <c r="C44" s="35"/>
      <c r="D44" s="14"/>
      <c r="E44" s="15"/>
      <c r="F44" s="16"/>
      <c r="G44" s="16"/>
    </row>
    <row r="45" spans="1:7" x14ac:dyDescent="0.25">
      <c r="A45" s="13"/>
      <c r="B45" s="35"/>
      <c r="C45" s="35"/>
      <c r="D45" s="14"/>
      <c r="E45" s="15"/>
      <c r="F45" s="16"/>
      <c r="G45" s="16"/>
    </row>
    <row r="46" spans="1:7" x14ac:dyDescent="0.25">
      <c r="A46" s="17" t="s">
        <v>121</v>
      </c>
      <c r="B46" s="35"/>
      <c r="C46" s="35"/>
      <c r="D46" s="14"/>
      <c r="E46" s="15"/>
      <c r="F46" s="16"/>
      <c r="G46" s="16"/>
    </row>
    <row r="47" spans="1:7" x14ac:dyDescent="0.25">
      <c r="A47" s="13" t="s">
        <v>122</v>
      </c>
      <c r="B47" s="35"/>
      <c r="C47" s="35"/>
      <c r="D47" s="14"/>
      <c r="E47" s="15">
        <v>16427.55</v>
      </c>
      <c r="F47" s="16">
        <v>0.4859</v>
      </c>
      <c r="G47" s="16">
        <v>3.295E-2</v>
      </c>
    </row>
    <row r="48" spans="1:7" x14ac:dyDescent="0.25">
      <c r="A48" s="17" t="s">
        <v>94</v>
      </c>
      <c r="B48" s="36"/>
      <c r="C48" s="36"/>
      <c r="D48" s="18"/>
      <c r="E48" s="19">
        <v>16427.55</v>
      </c>
      <c r="F48" s="20">
        <v>0.4859</v>
      </c>
      <c r="G48" s="21"/>
    </row>
    <row r="49" spans="1:7" x14ac:dyDescent="0.25">
      <c r="A49" s="13"/>
      <c r="B49" s="35"/>
      <c r="C49" s="35"/>
      <c r="D49" s="14"/>
      <c r="E49" s="15"/>
      <c r="F49" s="16"/>
      <c r="G49" s="16"/>
    </row>
    <row r="50" spans="1:7" x14ac:dyDescent="0.25">
      <c r="A50" s="24" t="s">
        <v>99</v>
      </c>
      <c r="B50" s="37"/>
      <c r="C50" s="37"/>
      <c r="D50" s="25"/>
      <c r="E50" s="28">
        <v>16427.55</v>
      </c>
      <c r="F50" s="29">
        <v>0.4859</v>
      </c>
      <c r="G50" s="21"/>
    </row>
    <row r="51" spans="1:7" x14ac:dyDescent="0.25">
      <c r="A51" s="13" t="s">
        <v>123</v>
      </c>
      <c r="B51" s="35"/>
      <c r="C51" s="35"/>
      <c r="D51" s="14"/>
      <c r="E51" s="15">
        <v>6.9466209000000001</v>
      </c>
      <c r="F51" s="16">
        <v>2.05E-4</v>
      </c>
      <c r="G51" s="16"/>
    </row>
    <row r="52" spans="1:7" x14ac:dyDescent="0.25">
      <c r="A52" s="13" t="s">
        <v>124</v>
      </c>
      <c r="B52" s="35"/>
      <c r="C52" s="35"/>
      <c r="D52" s="14"/>
      <c r="E52" s="30">
        <v>-6092.6766208999998</v>
      </c>
      <c r="F52" s="31">
        <v>-0.180205</v>
      </c>
      <c r="G52" s="16">
        <v>3.295E-2</v>
      </c>
    </row>
    <row r="53" spans="1:7" x14ac:dyDescent="0.25">
      <c r="A53" s="32" t="s">
        <v>125</v>
      </c>
      <c r="B53" s="38"/>
      <c r="C53" s="38"/>
      <c r="D53" s="33"/>
      <c r="E53" s="26">
        <v>33808.92</v>
      </c>
      <c r="F53" s="27">
        <v>1</v>
      </c>
      <c r="G53" s="27"/>
    </row>
    <row r="55" spans="1:7" x14ac:dyDescent="0.25">
      <c r="A55" s="1" t="s">
        <v>126</v>
      </c>
    </row>
    <row r="56" spans="1:7" x14ac:dyDescent="0.25">
      <c r="A56" s="1" t="s">
        <v>127</v>
      </c>
    </row>
    <row r="58" spans="1:7" x14ac:dyDescent="0.25">
      <c r="A58" s="1" t="s">
        <v>1646</v>
      </c>
    </row>
    <row r="59" spans="1:7" x14ac:dyDescent="0.25">
      <c r="A59" s="47" t="s">
        <v>1647</v>
      </c>
      <c r="B59" s="3" t="s">
        <v>82</v>
      </c>
    </row>
    <row r="60" spans="1:7" x14ac:dyDescent="0.25">
      <c r="A60" t="s">
        <v>1648</v>
      </c>
    </row>
    <row r="61" spans="1:7" x14ac:dyDescent="0.25">
      <c r="A61" t="s">
        <v>1649</v>
      </c>
      <c r="B61" t="s">
        <v>1650</v>
      </c>
      <c r="C61" t="s">
        <v>1650</v>
      </c>
    </row>
    <row r="62" spans="1:7" x14ac:dyDescent="0.25">
      <c r="B62" s="48">
        <v>44469</v>
      </c>
      <c r="C62" s="48">
        <v>44498</v>
      </c>
    </row>
    <row r="63" spans="1:7" x14ac:dyDescent="0.25">
      <c r="A63" t="s">
        <v>1651</v>
      </c>
      <c r="B63" s="3">
        <v>24.8125</v>
      </c>
      <c r="C63" s="3">
        <v>24.868500000000001</v>
      </c>
      <c r="E63" s="2"/>
      <c r="G63"/>
    </row>
    <row r="64" spans="1:7" x14ac:dyDescent="0.25">
      <c r="A64" t="s">
        <v>1652</v>
      </c>
      <c r="B64" s="3" t="s">
        <v>1653</v>
      </c>
      <c r="C64" s="3" t="s">
        <v>1653</v>
      </c>
      <c r="E64" s="2"/>
      <c r="G64"/>
    </row>
    <row r="65" spans="1:7" x14ac:dyDescent="0.25">
      <c r="A65" t="s">
        <v>1654</v>
      </c>
      <c r="B65" s="3">
        <v>24.812799999999999</v>
      </c>
      <c r="C65" s="3">
        <v>24.8688</v>
      </c>
      <c r="E65" s="2"/>
      <c r="G65"/>
    </row>
    <row r="66" spans="1:7" x14ac:dyDescent="0.25">
      <c r="A66" t="s">
        <v>1655</v>
      </c>
      <c r="B66" s="3">
        <v>23.141200000000001</v>
      </c>
      <c r="C66" s="3">
        <v>23.1934</v>
      </c>
      <c r="E66" s="2"/>
      <c r="G66"/>
    </row>
    <row r="67" spans="1:7" x14ac:dyDescent="0.25">
      <c r="A67" t="s">
        <v>1656</v>
      </c>
      <c r="B67" s="3" t="s">
        <v>1653</v>
      </c>
      <c r="C67" s="3" t="s">
        <v>1653</v>
      </c>
      <c r="E67" s="2"/>
      <c r="G67"/>
    </row>
    <row r="68" spans="1:7" x14ac:dyDescent="0.25">
      <c r="A68" t="s">
        <v>1657</v>
      </c>
      <c r="B68" s="3">
        <v>19.781600000000001</v>
      </c>
      <c r="C68" s="3">
        <v>19.8142</v>
      </c>
      <c r="E68" s="2"/>
      <c r="G68"/>
    </row>
    <row r="69" spans="1:7" x14ac:dyDescent="0.25">
      <c r="A69" t="s">
        <v>1658</v>
      </c>
      <c r="B69" s="3" t="s">
        <v>1653</v>
      </c>
      <c r="C69" s="3" t="s">
        <v>1653</v>
      </c>
      <c r="E69" s="2"/>
      <c r="G69"/>
    </row>
    <row r="70" spans="1:7" x14ac:dyDescent="0.25">
      <c r="A70" t="s">
        <v>1659</v>
      </c>
      <c r="B70" s="3">
        <v>22.920300000000001</v>
      </c>
      <c r="C70" s="3">
        <v>22.958300000000001</v>
      </c>
      <c r="E70" s="2"/>
      <c r="G70"/>
    </row>
    <row r="71" spans="1:7" x14ac:dyDescent="0.25">
      <c r="A71" t="s">
        <v>1660</v>
      </c>
      <c r="B71" s="3" t="s">
        <v>1653</v>
      </c>
      <c r="C71" s="3" t="s">
        <v>1653</v>
      </c>
      <c r="E71" s="2"/>
      <c r="G71"/>
    </row>
    <row r="72" spans="1:7" x14ac:dyDescent="0.25">
      <c r="A72" t="s">
        <v>1661</v>
      </c>
      <c r="B72" s="3">
        <v>23.113199999999999</v>
      </c>
      <c r="C72" s="3">
        <v>23.151499999999999</v>
      </c>
      <c r="E72" s="2"/>
      <c r="G72"/>
    </row>
    <row r="73" spans="1:7" x14ac:dyDescent="0.25">
      <c r="A73" t="s">
        <v>1662</v>
      </c>
      <c r="B73" s="3">
        <v>21.740400000000001</v>
      </c>
      <c r="C73" s="3">
        <v>21.776499999999999</v>
      </c>
      <c r="E73" s="2"/>
      <c r="G73"/>
    </row>
    <row r="74" spans="1:7" x14ac:dyDescent="0.25">
      <c r="A74" t="s">
        <v>1663</v>
      </c>
      <c r="B74" s="3" t="s">
        <v>1653</v>
      </c>
      <c r="C74" s="3" t="s">
        <v>1653</v>
      </c>
      <c r="E74" s="2"/>
      <c r="G74"/>
    </row>
    <row r="75" spans="1:7" x14ac:dyDescent="0.25">
      <c r="A75" t="s">
        <v>1664</v>
      </c>
      <c r="E75" s="2"/>
      <c r="G75"/>
    </row>
    <row r="77" spans="1:7" x14ac:dyDescent="0.25">
      <c r="A77" t="s">
        <v>1665</v>
      </c>
      <c r="B77" s="3" t="s">
        <v>82</v>
      </c>
    </row>
    <row r="78" spans="1:7" x14ac:dyDescent="0.25">
      <c r="A78" t="s">
        <v>1666</v>
      </c>
      <c r="B78" s="3" t="s">
        <v>82</v>
      </c>
    </row>
    <row r="79" spans="1:7" ht="30" x14ac:dyDescent="0.25">
      <c r="A79" s="47" t="s">
        <v>1667</v>
      </c>
      <c r="B79" s="3" t="s">
        <v>82</v>
      </c>
    </row>
    <row r="80" spans="1:7" x14ac:dyDescent="0.25">
      <c r="A80" s="47" t="s">
        <v>1668</v>
      </c>
      <c r="B80" s="3" t="s">
        <v>82</v>
      </c>
    </row>
    <row r="81" spans="1:7" x14ac:dyDescent="0.25">
      <c r="A81" t="s">
        <v>1669</v>
      </c>
      <c r="B81" s="49">
        <v>0.23663999999999999</v>
      </c>
    </row>
    <row r="82" spans="1:7" ht="30" x14ac:dyDescent="0.25">
      <c r="A82" s="47" t="s">
        <v>1670</v>
      </c>
      <c r="B82" s="3" t="s">
        <v>82</v>
      </c>
    </row>
    <row r="83" spans="1:7" ht="30" x14ac:dyDescent="0.25">
      <c r="A83" s="47" t="s">
        <v>1671</v>
      </c>
      <c r="B83" s="3" t="s">
        <v>82</v>
      </c>
    </row>
    <row r="84" spans="1:7" x14ac:dyDescent="0.25">
      <c r="A84" s="59" t="s">
        <v>1803</v>
      </c>
      <c r="B84" s="60" t="s">
        <v>82</v>
      </c>
    </row>
    <row r="85" spans="1:7" x14ac:dyDescent="0.25">
      <c r="A85" s="59" t="s">
        <v>1804</v>
      </c>
      <c r="B85" s="60" t="s">
        <v>82</v>
      </c>
    </row>
    <row r="89" spans="1:7" x14ac:dyDescent="0.25">
      <c r="A89" s="24" t="s">
        <v>1847</v>
      </c>
      <c r="B89" s="64" t="s">
        <v>1848</v>
      </c>
      <c r="C89" s="64" t="s">
        <v>1813</v>
      </c>
      <c r="D89" s="64" t="s">
        <v>1814</v>
      </c>
    </row>
    <row r="90" spans="1:7" s="69" customFormat="1" ht="59.25" customHeight="1" x14ac:dyDescent="0.25">
      <c r="A90" s="73" t="str">
        <f>HYPERLINK("[EDEL_Portfolio Monthly 30092021.xlsx]EDACBF!A1","Edelweiss Money Market Fund")</f>
        <v>Edelweiss Money Market Fund</v>
      </c>
      <c r="B90" s="65"/>
      <c r="C90" s="65" t="s">
        <v>1815</v>
      </c>
      <c r="D90" s="65"/>
      <c r="G90" s="74"/>
    </row>
  </sheetData>
  <mergeCells count="2">
    <mergeCell ref="A1:G1"/>
    <mergeCell ref="A2:G2"/>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5D63A-2422-4041-BF35-2F551D9BA5C1}">
  <dimension ref="A1:H106"/>
  <sheetViews>
    <sheetView showGridLines="0" workbookViewId="0">
      <pane ySplit="4" topLeftCell="A96" activePane="bottomLeft" state="frozen"/>
      <selection activeCell="A38" sqref="A38"/>
      <selection pane="bottomLeft" activeCell="A105" sqref="A105:XFD106"/>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43</v>
      </c>
      <c r="B1" s="61"/>
      <c r="C1" s="61"/>
      <c r="D1" s="61"/>
      <c r="E1" s="61"/>
      <c r="F1" s="61"/>
      <c r="G1" s="61"/>
      <c r="H1" s="51" t="str">
        <f>HYPERLINK("[EDEL_Portfolio Monthly 31-Oct-2021.xlsx]Index!A1","Index")</f>
        <v>Index</v>
      </c>
    </row>
    <row r="2" spans="1:8" ht="19.5" customHeight="1" x14ac:dyDescent="0.25">
      <c r="A2" s="61" t="s">
        <v>44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772</v>
      </c>
      <c r="B8" s="35" t="s">
        <v>773</v>
      </c>
      <c r="C8" s="35" t="s">
        <v>658</v>
      </c>
      <c r="D8" s="14">
        <v>204025</v>
      </c>
      <c r="E8" s="15">
        <v>1636.38</v>
      </c>
      <c r="F8" s="16">
        <v>8.1699999999999995E-2</v>
      </c>
      <c r="G8" s="16"/>
    </row>
    <row r="9" spans="1:8" x14ac:dyDescent="0.25">
      <c r="A9" s="13" t="s">
        <v>789</v>
      </c>
      <c r="B9" s="35" t="s">
        <v>790</v>
      </c>
      <c r="C9" s="35" t="s">
        <v>641</v>
      </c>
      <c r="D9" s="14">
        <v>89207</v>
      </c>
      <c r="E9" s="15">
        <v>1487.75</v>
      </c>
      <c r="F9" s="16">
        <v>7.4200000000000002E-2</v>
      </c>
      <c r="G9" s="16"/>
    </row>
    <row r="10" spans="1:8" x14ac:dyDescent="0.25">
      <c r="A10" s="13" t="s">
        <v>969</v>
      </c>
      <c r="B10" s="35" t="s">
        <v>970</v>
      </c>
      <c r="C10" s="35" t="s">
        <v>658</v>
      </c>
      <c r="D10" s="14">
        <v>72634</v>
      </c>
      <c r="E10" s="15">
        <v>1149.69</v>
      </c>
      <c r="F10" s="16">
        <v>5.74E-2</v>
      </c>
      <c r="G10" s="16"/>
    </row>
    <row r="11" spans="1:8" x14ac:dyDescent="0.25">
      <c r="A11" s="13" t="s">
        <v>798</v>
      </c>
      <c r="B11" s="35" t="s">
        <v>799</v>
      </c>
      <c r="C11" s="35" t="s">
        <v>658</v>
      </c>
      <c r="D11" s="14">
        <v>178089</v>
      </c>
      <c r="E11" s="15">
        <v>894.27</v>
      </c>
      <c r="F11" s="16">
        <v>4.4600000000000001E-2</v>
      </c>
      <c r="G11" s="16"/>
    </row>
    <row r="12" spans="1:8" x14ac:dyDescent="0.25">
      <c r="A12" s="13" t="s">
        <v>761</v>
      </c>
      <c r="B12" s="35" t="s">
        <v>762</v>
      </c>
      <c r="C12" s="35" t="s">
        <v>658</v>
      </c>
      <c r="D12" s="14">
        <v>115501</v>
      </c>
      <c r="E12" s="15">
        <v>857.02</v>
      </c>
      <c r="F12" s="16">
        <v>4.2799999999999998E-2</v>
      </c>
      <c r="G12" s="16"/>
    </row>
    <row r="13" spans="1:8" x14ac:dyDescent="0.25">
      <c r="A13" s="13" t="s">
        <v>853</v>
      </c>
      <c r="B13" s="35" t="s">
        <v>854</v>
      </c>
      <c r="C13" s="35" t="s">
        <v>765</v>
      </c>
      <c r="D13" s="14">
        <v>42374</v>
      </c>
      <c r="E13" s="15">
        <v>748.6</v>
      </c>
      <c r="F13" s="16">
        <v>3.7400000000000003E-2</v>
      </c>
      <c r="G13" s="16"/>
    </row>
    <row r="14" spans="1:8" x14ac:dyDescent="0.25">
      <c r="A14" s="13" t="s">
        <v>1213</v>
      </c>
      <c r="B14" s="35" t="s">
        <v>1214</v>
      </c>
      <c r="C14" s="35" t="s">
        <v>701</v>
      </c>
      <c r="D14" s="14">
        <v>23236</v>
      </c>
      <c r="E14" s="15">
        <v>660.99</v>
      </c>
      <c r="F14" s="16">
        <v>3.3000000000000002E-2</v>
      </c>
      <c r="G14" s="16"/>
    </row>
    <row r="15" spans="1:8" x14ac:dyDescent="0.25">
      <c r="A15" s="13" t="s">
        <v>671</v>
      </c>
      <c r="B15" s="35" t="s">
        <v>694</v>
      </c>
      <c r="C15" s="35" t="s">
        <v>673</v>
      </c>
      <c r="D15" s="14">
        <v>25719</v>
      </c>
      <c r="E15" s="15">
        <v>652.29999999999995</v>
      </c>
      <c r="F15" s="16">
        <v>3.2599999999999997E-2</v>
      </c>
      <c r="G15" s="16"/>
    </row>
    <row r="16" spans="1:8" x14ac:dyDescent="0.25">
      <c r="A16" s="13" t="s">
        <v>659</v>
      </c>
      <c r="B16" s="35" t="s">
        <v>660</v>
      </c>
      <c r="C16" s="35" t="s">
        <v>641</v>
      </c>
      <c r="D16" s="14">
        <v>56209</v>
      </c>
      <c r="E16" s="15">
        <v>642.89</v>
      </c>
      <c r="F16" s="16">
        <v>3.2099999999999997E-2</v>
      </c>
      <c r="G16" s="16"/>
    </row>
    <row r="17" spans="1:7" x14ac:dyDescent="0.25">
      <c r="A17" s="13" t="s">
        <v>688</v>
      </c>
      <c r="B17" s="35" t="s">
        <v>689</v>
      </c>
      <c r="C17" s="35" t="s">
        <v>679</v>
      </c>
      <c r="D17" s="14">
        <v>81926</v>
      </c>
      <c r="E17" s="15">
        <v>561.48</v>
      </c>
      <c r="F17" s="16">
        <v>2.8000000000000001E-2</v>
      </c>
      <c r="G17" s="16"/>
    </row>
    <row r="18" spans="1:7" x14ac:dyDescent="0.25">
      <c r="A18" s="13" t="s">
        <v>1341</v>
      </c>
      <c r="B18" s="35" t="s">
        <v>1342</v>
      </c>
      <c r="C18" s="35" t="s">
        <v>676</v>
      </c>
      <c r="D18" s="14">
        <v>113405</v>
      </c>
      <c r="E18" s="15">
        <v>437.35</v>
      </c>
      <c r="F18" s="16">
        <v>2.18E-2</v>
      </c>
      <c r="G18" s="16"/>
    </row>
    <row r="19" spans="1:7" x14ac:dyDescent="0.25">
      <c r="A19" s="13" t="s">
        <v>1219</v>
      </c>
      <c r="B19" s="35" t="s">
        <v>1220</v>
      </c>
      <c r="C19" s="35" t="s">
        <v>701</v>
      </c>
      <c r="D19" s="14">
        <v>323764</v>
      </c>
      <c r="E19" s="15">
        <v>420.25</v>
      </c>
      <c r="F19" s="16">
        <v>2.1000000000000001E-2</v>
      </c>
      <c r="G19" s="16"/>
    </row>
    <row r="20" spans="1:7" x14ac:dyDescent="0.25">
      <c r="A20" s="13" t="s">
        <v>1251</v>
      </c>
      <c r="B20" s="35" t="s">
        <v>1252</v>
      </c>
      <c r="C20" s="35" t="s">
        <v>714</v>
      </c>
      <c r="D20" s="14">
        <v>46839</v>
      </c>
      <c r="E20" s="15">
        <v>366.07</v>
      </c>
      <c r="F20" s="16">
        <v>1.83E-2</v>
      </c>
      <c r="G20" s="16"/>
    </row>
    <row r="21" spans="1:7" x14ac:dyDescent="0.25">
      <c r="A21" s="13" t="s">
        <v>707</v>
      </c>
      <c r="B21" s="35" t="s">
        <v>708</v>
      </c>
      <c r="C21" s="35" t="s">
        <v>706</v>
      </c>
      <c r="D21" s="14">
        <v>4514</v>
      </c>
      <c r="E21" s="15">
        <v>344.69</v>
      </c>
      <c r="F21" s="16">
        <v>1.72E-2</v>
      </c>
      <c r="G21" s="16"/>
    </row>
    <row r="22" spans="1:7" x14ac:dyDescent="0.25">
      <c r="A22" s="13" t="s">
        <v>690</v>
      </c>
      <c r="B22" s="35" t="s">
        <v>691</v>
      </c>
      <c r="C22" s="35" t="s">
        <v>665</v>
      </c>
      <c r="D22" s="14">
        <v>150932</v>
      </c>
      <c r="E22" s="15">
        <v>336.88</v>
      </c>
      <c r="F22" s="16">
        <v>1.6799999999999999E-2</v>
      </c>
      <c r="G22" s="16"/>
    </row>
    <row r="23" spans="1:7" x14ac:dyDescent="0.25">
      <c r="A23" s="13" t="s">
        <v>875</v>
      </c>
      <c r="B23" s="35" t="s">
        <v>876</v>
      </c>
      <c r="C23" s="35" t="s">
        <v>684</v>
      </c>
      <c r="D23" s="14">
        <v>231061</v>
      </c>
      <c r="E23" s="15">
        <v>329.03</v>
      </c>
      <c r="F23" s="16">
        <v>1.6400000000000001E-2</v>
      </c>
      <c r="G23" s="16"/>
    </row>
    <row r="24" spans="1:7" x14ac:dyDescent="0.25">
      <c r="A24" s="13" t="s">
        <v>965</v>
      </c>
      <c r="B24" s="35" t="s">
        <v>966</v>
      </c>
      <c r="C24" s="35" t="s">
        <v>641</v>
      </c>
      <c r="D24" s="14">
        <v>72370</v>
      </c>
      <c r="E24" s="15">
        <v>294.14999999999998</v>
      </c>
      <c r="F24" s="16">
        <v>1.47E-2</v>
      </c>
      <c r="G24" s="16"/>
    </row>
    <row r="25" spans="1:7" x14ac:dyDescent="0.25">
      <c r="A25" s="13" t="s">
        <v>1241</v>
      </c>
      <c r="B25" s="35" t="s">
        <v>1242</v>
      </c>
      <c r="C25" s="35" t="s">
        <v>793</v>
      </c>
      <c r="D25" s="14">
        <v>61235</v>
      </c>
      <c r="E25" s="15">
        <v>284.22000000000003</v>
      </c>
      <c r="F25" s="16">
        <v>1.4200000000000001E-2</v>
      </c>
      <c r="G25" s="16"/>
    </row>
    <row r="26" spans="1:7" x14ac:dyDescent="0.25">
      <c r="A26" s="13" t="s">
        <v>752</v>
      </c>
      <c r="B26" s="35" t="s">
        <v>753</v>
      </c>
      <c r="C26" s="35" t="s">
        <v>724</v>
      </c>
      <c r="D26" s="14">
        <v>24716</v>
      </c>
      <c r="E26" s="15">
        <v>283.13</v>
      </c>
      <c r="F26" s="16">
        <v>1.41E-2</v>
      </c>
      <c r="G26" s="16"/>
    </row>
    <row r="27" spans="1:7" x14ac:dyDescent="0.25">
      <c r="A27" s="13" t="s">
        <v>971</v>
      </c>
      <c r="B27" s="35" t="s">
        <v>972</v>
      </c>
      <c r="C27" s="35" t="s">
        <v>676</v>
      </c>
      <c r="D27" s="14">
        <v>56496</v>
      </c>
      <c r="E27" s="15">
        <v>263.05</v>
      </c>
      <c r="F27" s="16">
        <v>1.3100000000000001E-2</v>
      </c>
      <c r="G27" s="16"/>
    </row>
    <row r="28" spans="1:7" x14ac:dyDescent="0.25">
      <c r="A28" s="13" t="s">
        <v>1321</v>
      </c>
      <c r="B28" s="35" t="s">
        <v>1322</v>
      </c>
      <c r="C28" s="35" t="s">
        <v>665</v>
      </c>
      <c r="D28" s="14">
        <v>47873</v>
      </c>
      <c r="E28" s="15">
        <v>254.33</v>
      </c>
      <c r="F28" s="16">
        <v>1.2699999999999999E-2</v>
      </c>
      <c r="G28" s="16"/>
    </row>
    <row r="29" spans="1:7" x14ac:dyDescent="0.25">
      <c r="A29" s="13" t="s">
        <v>718</v>
      </c>
      <c r="B29" s="35" t="s">
        <v>719</v>
      </c>
      <c r="C29" s="35" t="s">
        <v>711</v>
      </c>
      <c r="D29" s="14">
        <v>30407</v>
      </c>
      <c r="E29" s="15">
        <v>241.74</v>
      </c>
      <c r="F29" s="16">
        <v>1.21E-2</v>
      </c>
      <c r="G29" s="16"/>
    </row>
    <row r="30" spans="1:7" x14ac:dyDescent="0.25">
      <c r="A30" s="13" t="s">
        <v>692</v>
      </c>
      <c r="B30" s="35" t="s">
        <v>693</v>
      </c>
      <c r="C30" s="35" t="s">
        <v>658</v>
      </c>
      <c r="D30" s="14">
        <v>20483</v>
      </c>
      <c r="E30" s="15">
        <v>233.55</v>
      </c>
      <c r="F30" s="16">
        <v>1.17E-2</v>
      </c>
      <c r="G30" s="16"/>
    </row>
    <row r="31" spans="1:7" x14ac:dyDescent="0.25">
      <c r="A31" s="13" t="s">
        <v>1329</v>
      </c>
      <c r="B31" s="35" t="s">
        <v>1330</v>
      </c>
      <c r="C31" s="35" t="s">
        <v>717</v>
      </c>
      <c r="D31" s="14">
        <v>4951</v>
      </c>
      <c r="E31" s="15">
        <v>230.77</v>
      </c>
      <c r="F31" s="16">
        <v>1.15E-2</v>
      </c>
      <c r="G31" s="16"/>
    </row>
    <row r="32" spans="1:7" x14ac:dyDescent="0.25">
      <c r="A32" s="13" t="s">
        <v>740</v>
      </c>
      <c r="B32" s="35" t="s">
        <v>741</v>
      </c>
      <c r="C32" s="35" t="s">
        <v>687</v>
      </c>
      <c r="D32" s="14">
        <v>10855</v>
      </c>
      <c r="E32" s="15">
        <v>229.83</v>
      </c>
      <c r="F32" s="16">
        <v>1.15E-2</v>
      </c>
      <c r="G32" s="16"/>
    </row>
    <row r="33" spans="1:7" x14ac:dyDescent="0.25">
      <c r="A33" s="13" t="s">
        <v>858</v>
      </c>
      <c r="B33" s="35" t="s">
        <v>859</v>
      </c>
      <c r="C33" s="35" t="s">
        <v>676</v>
      </c>
      <c r="D33" s="14">
        <v>4594</v>
      </c>
      <c r="E33" s="15">
        <v>229.4</v>
      </c>
      <c r="F33" s="16">
        <v>1.14E-2</v>
      </c>
      <c r="G33" s="16"/>
    </row>
    <row r="34" spans="1:7" x14ac:dyDescent="0.25">
      <c r="A34" s="13" t="s">
        <v>648</v>
      </c>
      <c r="B34" s="35" t="s">
        <v>649</v>
      </c>
      <c r="C34" s="35" t="s">
        <v>647</v>
      </c>
      <c r="D34" s="14">
        <v>17262</v>
      </c>
      <c r="E34" s="15">
        <v>227.16</v>
      </c>
      <c r="F34" s="16">
        <v>1.1299999999999999E-2</v>
      </c>
      <c r="G34" s="16"/>
    </row>
    <row r="35" spans="1:7" x14ac:dyDescent="0.25">
      <c r="A35" s="13" t="s">
        <v>785</v>
      </c>
      <c r="B35" s="35" t="s">
        <v>786</v>
      </c>
      <c r="C35" s="35" t="s">
        <v>641</v>
      </c>
      <c r="D35" s="14">
        <v>7014</v>
      </c>
      <c r="E35" s="15">
        <v>226.96</v>
      </c>
      <c r="F35" s="16">
        <v>1.1299999999999999E-2</v>
      </c>
      <c r="G35" s="16"/>
    </row>
    <row r="36" spans="1:7" x14ac:dyDescent="0.25">
      <c r="A36" s="13" t="s">
        <v>1317</v>
      </c>
      <c r="B36" s="35" t="s">
        <v>1318</v>
      </c>
      <c r="C36" s="35" t="s">
        <v>857</v>
      </c>
      <c r="D36" s="14">
        <v>67670</v>
      </c>
      <c r="E36" s="15">
        <v>224.22</v>
      </c>
      <c r="F36" s="16">
        <v>1.12E-2</v>
      </c>
      <c r="G36" s="16"/>
    </row>
    <row r="37" spans="1:7" x14ac:dyDescent="0.25">
      <c r="A37" s="13" t="s">
        <v>1343</v>
      </c>
      <c r="B37" s="35" t="s">
        <v>1344</v>
      </c>
      <c r="C37" s="35" t="s">
        <v>793</v>
      </c>
      <c r="D37" s="14">
        <v>208070</v>
      </c>
      <c r="E37" s="15">
        <v>217.85</v>
      </c>
      <c r="F37" s="16">
        <v>1.09E-2</v>
      </c>
      <c r="G37" s="16"/>
    </row>
    <row r="38" spans="1:7" x14ac:dyDescent="0.25">
      <c r="A38" s="13" t="s">
        <v>774</v>
      </c>
      <c r="B38" s="35" t="s">
        <v>775</v>
      </c>
      <c r="C38" s="35" t="s">
        <v>652</v>
      </c>
      <c r="D38" s="14">
        <v>47141</v>
      </c>
      <c r="E38" s="15">
        <v>216.75</v>
      </c>
      <c r="F38" s="16">
        <v>1.0800000000000001E-2</v>
      </c>
      <c r="G38" s="16"/>
    </row>
    <row r="39" spans="1:7" x14ac:dyDescent="0.25">
      <c r="A39" s="13" t="s">
        <v>1323</v>
      </c>
      <c r="B39" s="35" t="s">
        <v>1324</v>
      </c>
      <c r="C39" s="35" t="s">
        <v>676</v>
      </c>
      <c r="D39" s="14">
        <v>40131</v>
      </c>
      <c r="E39" s="15">
        <v>216.75</v>
      </c>
      <c r="F39" s="16">
        <v>1.0800000000000001E-2</v>
      </c>
      <c r="G39" s="16"/>
    </row>
    <row r="40" spans="1:7" x14ac:dyDescent="0.25">
      <c r="A40" s="13" t="s">
        <v>748</v>
      </c>
      <c r="B40" s="35" t="s">
        <v>749</v>
      </c>
      <c r="C40" s="35" t="s">
        <v>701</v>
      </c>
      <c r="D40" s="14">
        <v>14967</v>
      </c>
      <c r="E40" s="15">
        <v>214.96</v>
      </c>
      <c r="F40" s="16">
        <v>1.0699999999999999E-2</v>
      </c>
      <c r="G40" s="16"/>
    </row>
    <row r="41" spans="1:7" x14ac:dyDescent="0.25">
      <c r="A41" s="13" t="s">
        <v>1327</v>
      </c>
      <c r="B41" s="35" t="s">
        <v>1328</v>
      </c>
      <c r="C41" s="35" t="s">
        <v>638</v>
      </c>
      <c r="D41" s="14">
        <v>33029</v>
      </c>
      <c r="E41" s="15">
        <v>214.08</v>
      </c>
      <c r="F41" s="16">
        <v>1.0699999999999999E-2</v>
      </c>
      <c r="G41" s="16"/>
    </row>
    <row r="42" spans="1:7" x14ac:dyDescent="0.25">
      <c r="A42" s="13" t="s">
        <v>1331</v>
      </c>
      <c r="B42" s="35" t="s">
        <v>1332</v>
      </c>
      <c r="C42" s="35" t="s">
        <v>717</v>
      </c>
      <c r="D42" s="14">
        <v>63982</v>
      </c>
      <c r="E42" s="15">
        <v>213.35</v>
      </c>
      <c r="F42" s="16">
        <v>1.06E-2</v>
      </c>
      <c r="G42" s="16"/>
    </row>
    <row r="43" spans="1:7" x14ac:dyDescent="0.25">
      <c r="A43" s="13" t="s">
        <v>804</v>
      </c>
      <c r="B43" s="35" t="s">
        <v>805</v>
      </c>
      <c r="C43" s="35" t="s">
        <v>701</v>
      </c>
      <c r="D43" s="14">
        <v>34010</v>
      </c>
      <c r="E43" s="15">
        <v>213.19</v>
      </c>
      <c r="F43" s="16">
        <v>1.06E-2</v>
      </c>
      <c r="G43" s="16"/>
    </row>
    <row r="44" spans="1:7" x14ac:dyDescent="0.25">
      <c r="A44" s="13" t="s">
        <v>993</v>
      </c>
      <c r="B44" s="35" t="s">
        <v>994</v>
      </c>
      <c r="C44" s="35" t="s">
        <v>706</v>
      </c>
      <c r="D44" s="14">
        <v>6315</v>
      </c>
      <c r="E44" s="15">
        <v>209.39</v>
      </c>
      <c r="F44" s="16">
        <v>1.04E-2</v>
      </c>
      <c r="G44" s="16"/>
    </row>
    <row r="45" spans="1:7" x14ac:dyDescent="0.25">
      <c r="A45" s="13" t="s">
        <v>913</v>
      </c>
      <c r="B45" s="35" t="s">
        <v>914</v>
      </c>
      <c r="C45" s="35" t="s">
        <v>874</v>
      </c>
      <c r="D45" s="14">
        <v>20113</v>
      </c>
      <c r="E45" s="15">
        <v>201.76</v>
      </c>
      <c r="F45" s="16">
        <v>1.01E-2</v>
      </c>
      <c r="G45" s="16"/>
    </row>
    <row r="46" spans="1:7" x14ac:dyDescent="0.25">
      <c r="A46" s="13" t="s">
        <v>851</v>
      </c>
      <c r="B46" s="35" t="s">
        <v>852</v>
      </c>
      <c r="C46" s="35" t="s">
        <v>711</v>
      </c>
      <c r="D46" s="14">
        <v>4279</v>
      </c>
      <c r="E46" s="15">
        <v>199.37</v>
      </c>
      <c r="F46" s="16">
        <v>9.9000000000000008E-3</v>
      </c>
      <c r="G46" s="16"/>
    </row>
    <row r="47" spans="1:7" x14ac:dyDescent="0.25">
      <c r="A47" s="13" t="s">
        <v>669</v>
      </c>
      <c r="B47" s="35" t="s">
        <v>670</v>
      </c>
      <c r="C47" s="35" t="s">
        <v>641</v>
      </c>
      <c r="D47" s="14">
        <v>5776</v>
      </c>
      <c r="E47" s="15">
        <v>196.25</v>
      </c>
      <c r="F47" s="16">
        <v>9.7999999999999997E-3</v>
      </c>
      <c r="G47" s="16"/>
    </row>
    <row r="48" spans="1:7" x14ac:dyDescent="0.25">
      <c r="A48" s="13" t="s">
        <v>1249</v>
      </c>
      <c r="B48" s="35" t="s">
        <v>1250</v>
      </c>
      <c r="C48" s="35" t="s">
        <v>793</v>
      </c>
      <c r="D48" s="14">
        <v>65520</v>
      </c>
      <c r="E48" s="15">
        <v>183.32</v>
      </c>
      <c r="F48" s="16">
        <v>9.1000000000000004E-3</v>
      </c>
      <c r="G48" s="16"/>
    </row>
    <row r="49" spans="1:7" x14ac:dyDescent="0.25">
      <c r="A49" s="13" t="s">
        <v>973</v>
      </c>
      <c r="B49" s="35" t="s">
        <v>974</v>
      </c>
      <c r="C49" s="35" t="s">
        <v>823</v>
      </c>
      <c r="D49" s="14">
        <v>29260</v>
      </c>
      <c r="E49" s="15">
        <v>182.08</v>
      </c>
      <c r="F49" s="16">
        <v>9.1000000000000004E-3</v>
      </c>
      <c r="G49" s="16"/>
    </row>
    <row r="50" spans="1:7" x14ac:dyDescent="0.25">
      <c r="A50" s="13" t="s">
        <v>750</v>
      </c>
      <c r="B50" s="35" t="s">
        <v>751</v>
      </c>
      <c r="C50" s="35" t="s">
        <v>687</v>
      </c>
      <c r="D50" s="14">
        <v>18690</v>
      </c>
      <c r="E50" s="15">
        <v>180.19</v>
      </c>
      <c r="F50" s="16">
        <v>8.9999999999999993E-3</v>
      </c>
      <c r="G50" s="16"/>
    </row>
    <row r="51" spans="1:7" x14ac:dyDescent="0.25">
      <c r="A51" s="13" t="s">
        <v>1345</v>
      </c>
      <c r="B51" s="35" t="s">
        <v>1346</v>
      </c>
      <c r="C51" s="35" t="s">
        <v>711</v>
      </c>
      <c r="D51" s="14">
        <v>29742</v>
      </c>
      <c r="E51" s="15">
        <v>174.15</v>
      </c>
      <c r="F51" s="16">
        <v>8.6999999999999994E-3</v>
      </c>
      <c r="G51" s="16"/>
    </row>
    <row r="52" spans="1:7" x14ac:dyDescent="0.25">
      <c r="A52" s="13" t="s">
        <v>955</v>
      </c>
      <c r="B52" s="35" t="s">
        <v>956</v>
      </c>
      <c r="C52" s="35" t="s">
        <v>687</v>
      </c>
      <c r="D52" s="14">
        <v>5085</v>
      </c>
      <c r="E52" s="15">
        <v>169.76</v>
      </c>
      <c r="F52" s="16">
        <v>8.5000000000000006E-3</v>
      </c>
      <c r="G52" s="16"/>
    </row>
    <row r="53" spans="1:7" x14ac:dyDescent="0.25">
      <c r="A53" s="13" t="s">
        <v>967</v>
      </c>
      <c r="B53" s="35" t="s">
        <v>968</v>
      </c>
      <c r="C53" s="35" t="s">
        <v>902</v>
      </c>
      <c r="D53" s="14">
        <v>44909</v>
      </c>
      <c r="E53" s="15">
        <v>166.03</v>
      </c>
      <c r="F53" s="16">
        <v>8.3000000000000001E-3</v>
      </c>
      <c r="G53" s="16"/>
    </row>
    <row r="54" spans="1:7" x14ac:dyDescent="0.25">
      <c r="A54" s="13" t="s">
        <v>1347</v>
      </c>
      <c r="B54" s="35" t="s">
        <v>1348</v>
      </c>
      <c r="C54" s="35" t="s">
        <v>701</v>
      </c>
      <c r="D54" s="14">
        <v>25995</v>
      </c>
      <c r="E54" s="15">
        <v>163.34</v>
      </c>
      <c r="F54" s="16">
        <v>8.2000000000000007E-3</v>
      </c>
      <c r="G54" s="16"/>
    </row>
    <row r="55" spans="1:7" x14ac:dyDescent="0.25">
      <c r="A55" s="13" t="s">
        <v>989</v>
      </c>
      <c r="B55" s="35" t="s">
        <v>990</v>
      </c>
      <c r="C55" s="35" t="s">
        <v>711</v>
      </c>
      <c r="D55" s="14">
        <v>3155</v>
      </c>
      <c r="E55" s="15">
        <v>162.49</v>
      </c>
      <c r="F55" s="16">
        <v>8.0999999999999996E-3</v>
      </c>
      <c r="G55" s="16"/>
    </row>
    <row r="56" spans="1:7" x14ac:dyDescent="0.25">
      <c r="A56" s="13" t="s">
        <v>1349</v>
      </c>
      <c r="B56" s="35" t="s">
        <v>1350</v>
      </c>
      <c r="C56" s="35" t="s">
        <v>706</v>
      </c>
      <c r="D56" s="14">
        <v>25837</v>
      </c>
      <c r="E56" s="15">
        <v>158.88</v>
      </c>
      <c r="F56" s="16">
        <v>7.9000000000000008E-3</v>
      </c>
      <c r="G56" s="16"/>
    </row>
    <row r="57" spans="1:7" x14ac:dyDescent="0.25">
      <c r="A57" s="13" t="s">
        <v>1351</v>
      </c>
      <c r="B57" s="35" t="s">
        <v>1352</v>
      </c>
      <c r="C57" s="35" t="s">
        <v>765</v>
      </c>
      <c r="D57" s="14">
        <v>218170</v>
      </c>
      <c r="E57" s="15">
        <v>155.22999999999999</v>
      </c>
      <c r="F57" s="16">
        <v>7.7000000000000002E-3</v>
      </c>
      <c r="G57" s="16"/>
    </row>
    <row r="58" spans="1:7" x14ac:dyDescent="0.25">
      <c r="A58" s="13" t="s">
        <v>894</v>
      </c>
      <c r="B58" s="35" t="s">
        <v>895</v>
      </c>
      <c r="C58" s="35" t="s">
        <v>706</v>
      </c>
      <c r="D58" s="14">
        <v>7458</v>
      </c>
      <c r="E58" s="15">
        <v>150.07</v>
      </c>
      <c r="F58" s="16">
        <v>7.4999999999999997E-3</v>
      </c>
      <c r="G58" s="16"/>
    </row>
    <row r="59" spans="1:7" x14ac:dyDescent="0.25">
      <c r="A59" s="13" t="s">
        <v>1353</v>
      </c>
      <c r="B59" s="35" t="s">
        <v>1354</v>
      </c>
      <c r="C59" s="35" t="s">
        <v>665</v>
      </c>
      <c r="D59" s="14">
        <v>7233</v>
      </c>
      <c r="E59" s="15">
        <v>148.6</v>
      </c>
      <c r="F59" s="16">
        <v>7.4000000000000003E-3</v>
      </c>
      <c r="G59" s="16"/>
    </row>
    <row r="60" spans="1:7" x14ac:dyDescent="0.25">
      <c r="A60" s="13" t="s">
        <v>1261</v>
      </c>
      <c r="B60" s="35" t="s">
        <v>1262</v>
      </c>
      <c r="C60" s="35" t="s">
        <v>647</v>
      </c>
      <c r="D60" s="14">
        <v>6457</v>
      </c>
      <c r="E60" s="15">
        <v>138.34</v>
      </c>
      <c r="F60" s="16">
        <v>6.8999999999999999E-3</v>
      </c>
      <c r="G60" s="16"/>
    </row>
    <row r="61" spans="1:7" x14ac:dyDescent="0.25">
      <c r="A61" s="13" t="s">
        <v>1221</v>
      </c>
      <c r="B61" s="35" t="s">
        <v>1222</v>
      </c>
      <c r="C61" s="35" t="s">
        <v>673</v>
      </c>
      <c r="D61" s="14">
        <v>33077</v>
      </c>
      <c r="E61" s="15">
        <v>138.16</v>
      </c>
      <c r="F61" s="16">
        <v>6.8999999999999999E-3</v>
      </c>
      <c r="G61" s="16"/>
    </row>
    <row r="62" spans="1:7" x14ac:dyDescent="0.25">
      <c r="A62" s="13" t="s">
        <v>1335</v>
      </c>
      <c r="B62" s="35" t="s">
        <v>1336</v>
      </c>
      <c r="C62" s="35" t="s">
        <v>717</v>
      </c>
      <c r="D62" s="14">
        <v>320</v>
      </c>
      <c r="E62" s="15">
        <v>134.19</v>
      </c>
      <c r="F62" s="16">
        <v>6.7000000000000002E-3</v>
      </c>
      <c r="G62" s="16"/>
    </row>
    <row r="63" spans="1:7" x14ac:dyDescent="0.25">
      <c r="A63" s="13" t="s">
        <v>987</v>
      </c>
      <c r="B63" s="35" t="s">
        <v>988</v>
      </c>
      <c r="C63" s="35" t="s">
        <v>711</v>
      </c>
      <c r="D63" s="14">
        <v>13892</v>
      </c>
      <c r="E63" s="15">
        <v>125.73</v>
      </c>
      <c r="F63" s="16">
        <v>6.3E-3</v>
      </c>
      <c r="G63" s="16"/>
    </row>
    <row r="64" spans="1:7" x14ac:dyDescent="0.25">
      <c r="A64" s="13" t="s">
        <v>663</v>
      </c>
      <c r="B64" s="35" t="s">
        <v>664</v>
      </c>
      <c r="C64" s="35" t="s">
        <v>665</v>
      </c>
      <c r="D64" s="14">
        <v>3279</v>
      </c>
      <c r="E64" s="15">
        <v>78.47</v>
      </c>
      <c r="F64" s="16">
        <v>3.8999999999999998E-3</v>
      </c>
      <c r="G64" s="16"/>
    </row>
    <row r="65" spans="1:7" x14ac:dyDescent="0.25">
      <c r="A65" s="17" t="s">
        <v>94</v>
      </c>
      <c r="B65" s="36"/>
      <c r="C65" s="36"/>
      <c r="D65" s="18"/>
      <c r="E65" s="19">
        <f>SUM(E8:E64)</f>
        <v>19670.879999999994</v>
      </c>
      <c r="F65" s="20">
        <f>SUM(F8:F64)</f>
        <v>0.98160000000000025</v>
      </c>
      <c r="G65" s="21"/>
    </row>
    <row r="66" spans="1:7" x14ac:dyDescent="0.25">
      <c r="A66" s="13"/>
      <c r="B66" s="35"/>
      <c r="C66" s="35"/>
      <c r="D66" s="14"/>
      <c r="E66" s="15"/>
      <c r="F66" s="16"/>
      <c r="G66" s="16"/>
    </row>
    <row r="67" spans="1:7" x14ac:dyDescent="0.25">
      <c r="A67" s="17" t="s">
        <v>998</v>
      </c>
      <c r="B67" s="35"/>
      <c r="C67" s="35"/>
      <c r="D67" s="14"/>
      <c r="E67" s="15"/>
      <c r="F67" s="16"/>
      <c r="G67" s="16"/>
    </row>
    <row r="68" spans="1:7" x14ac:dyDescent="0.25">
      <c r="A68" s="13" t="s">
        <v>688</v>
      </c>
      <c r="B68" s="35" t="s">
        <v>1271</v>
      </c>
      <c r="C68" s="35" t="s">
        <v>679</v>
      </c>
      <c r="D68" s="14">
        <v>5851</v>
      </c>
      <c r="E68" s="15">
        <v>16.62</v>
      </c>
      <c r="F68" s="16">
        <v>8.0000000000000004E-4</v>
      </c>
      <c r="G68" s="16"/>
    </row>
    <row r="69" spans="1:7" x14ac:dyDescent="0.25">
      <c r="A69" s="17" t="s">
        <v>94</v>
      </c>
      <c r="B69" s="36"/>
      <c r="C69" s="36"/>
      <c r="D69" s="18"/>
      <c r="E69" s="19">
        <v>16.62</v>
      </c>
      <c r="F69" s="20">
        <v>8.0000000000000004E-4</v>
      </c>
      <c r="G69" s="21"/>
    </row>
    <row r="70" spans="1:7" x14ac:dyDescent="0.25">
      <c r="A70" s="24" t="s">
        <v>99</v>
      </c>
      <c r="B70" s="37"/>
      <c r="C70" s="37"/>
      <c r="D70" s="25"/>
      <c r="E70" s="26">
        <v>19687.5</v>
      </c>
      <c r="F70" s="27">
        <v>0.98240000000000005</v>
      </c>
      <c r="G70" s="21"/>
    </row>
    <row r="71" spans="1:7" x14ac:dyDescent="0.25">
      <c r="A71" s="13"/>
      <c r="B71" s="35"/>
      <c r="C71" s="35"/>
      <c r="D71" s="14"/>
      <c r="E71" s="15"/>
      <c r="F71" s="16"/>
      <c r="G71" s="16"/>
    </row>
    <row r="72" spans="1:7" x14ac:dyDescent="0.25">
      <c r="A72" s="13"/>
      <c r="B72" s="35"/>
      <c r="C72" s="35"/>
      <c r="D72" s="14"/>
      <c r="E72" s="15"/>
      <c r="F72" s="16"/>
      <c r="G72" s="16"/>
    </row>
    <row r="73" spans="1:7" x14ac:dyDescent="0.25">
      <c r="A73" s="17" t="s">
        <v>121</v>
      </c>
      <c r="B73" s="35"/>
      <c r="C73" s="35"/>
      <c r="D73" s="14"/>
      <c r="E73" s="15"/>
      <c r="F73" s="16"/>
      <c r="G73" s="16"/>
    </row>
    <row r="74" spans="1:7" x14ac:dyDescent="0.25">
      <c r="A74" s="13" t="s">
        <v>122</v>
      </c>
      <c r="B74" s="35"/>
      <c r="C74" s="35"/>
      <c r="D74" s="14"/>
      <c r="E74" s="15">
        <v>312.92</v>
      </c>
      <c r="F74" s="16">
        <v>1.5599999999999999E-2</v>
      </c>
      <c r="G74" s="16">
        <v>3.295E-2</v>
      </c>
    </row>
    <row r="75" spans="1:7" x14ac:dyDescent="0.25">
      <c r="A75" s="17" t="s">
        <v>94</v>
      </c>
      <c r="B75" s="36"/>
      <c r="C75" s="36"/>
      <c r="D75" s="18"/>
      <c r="E75" s="19">
        <v>312.92</v>
      </c>
      <c r="F75" s="20">
        <v>1.5599999999999999E-2</v>
      </c>
      <c r="G75" s="21"/>
    </row>
    <row r="76" spans="1:7" x14ac:dyDescent="0.25">
      <c r="A76" s="13"/>
      <c r="B76" s="35"/>
      <c r="C76" s="35"/>
      <c r="D76" s="14"/>
      <c r="E76" s="15"/>
      <c r="F76" s="16"/>
      <c r="G76" s="16"/>
    </row>
    <row r="77" spans="1:7" x14ac:dyDescent="0.25">
      <c r="A77" s="24" t="s">
        <v>99</v>
      </c>
      <c r="B77" s="37"/>
      <c r="C77" s="37"/>
      <c r="D77" s="25"/>
      <c r="E77" s="28">
        <v>312.92</v>
      </c>
      <c r="F77" s="29">
        <v>1.5599999999999999E-2</v>
      </c>
      <c r="G77" s="21"/>
    </row>
    <row r="78" spans="1:7" x14ac:dyDescent="0.25">
      <c r="A78" s="13" t="s">
        <v>123</v>
      </c>
      <c r="B78" s="35"/>
      <c r="C78" s="35"/>
      <c r="D78" s="14"/>
      <c r="E78" s="15">
        <v>8.4744299999999995E-2</v>
      </c>
      <c r="F78" s="16">
        <v>3.9999999999999998E-6</v>
      </c>
      <c r="G78" s="16"/>
    </row>
    <row r="79" spans="1:7" x14ac:dyDescent="0.25">
      <c r="A79" s="13" t="s">
        <v>124</v>
      </c>
      <c r="B79" s="35"/>
      <c r="C79" s="35"/>
      <c r="D79" s="14"/>
      <c r="E79" s="15">
        <v>37.245255700000001</v>
      </c>
      <c r="F79" s="16">
        <v>1.9959999999999999E-3</v>
      </c>
      <c r="G79" s="16">
        <v>3.295E-2</v>
      </c>
    </row>
    <row r="80" spans="1:7" x14ac:dyDescent="0.25">
      <c r="A80" s="32" t="s">
        <v>125</v>
      </c>
      <c r="B80" s="38"/>
      <c r="C80" s="38"/>
      <c r="D80" s="33"/>
      <c r="E80" s="26">
        <v>20037.75</v>
      </c>
      <c r="F80" s="27">
        <v>1</v>
      </c>
      <c r="G80" s="27"/>
    </row>
    <row r="85" spans="1:7" x14ac:dyDescent="0.25">
      <c r="A85" s="1" t="s">
        <v>1646</v>
      </c>
    </row>
    <row r="86" spans="1:7" x14ac:dyDescent="0.25">
      <c r="A86" s="47" t="s">
        <v>1647</v>
      </c>
      <c r="B86" s="3" t="s">
        <v>82</v>
      </c>
    </row>
    <row r="87" spans="1:7" x14ac:dyDescent="0.25">
      <c r="A87" t="s">
        <v>1648</v>
      </c>
    </row>
    <row r="88" spans="1:7" x14ac:dyDescent="0.25">
      <c r="A88" t="s">
        <v>1649</v>
      </c>
      <c r="B88" t="s">
        <v>1650</v>
      </c>
      <c r="C88" t="s">
        <v>1650</v>
      </c>
    </row>
    <row r="89" spans="1:7" x14ac:dyDescent="0.25">
      <c r="B89" s="48">
        <v>44469</v>
      </c>
      <c r="C89" s="48">
        <v>44498</v>
      </c>
    </row>
    <row r="90" spans="1:7" x14ac:dyDescent="0.25">
      <c r="A90" t="s">
        <v>1654</v>
      </c>
      <c r="B90">
        <v>77.97</v>
      </c>
      <c r="C90">
        <v>78.900000000000006</v>
      </c>
      <c r="E90" s="2"/>
      <c r="G90"/>
    </row>
    <row r="91" spans="1:7" x14ac:dyDescent="0.25">
      <c r="A91" t="s">
        <v>1655</v>
      </c>
      <c r="B91">
        <v>28.52</v>
      </c>
      <c r="C91">
        <v>28.86</v>
      </c>
      <c r="E91" s="2"/>
      <c r="G91"/>
    </row>
    <row r="92" spans="1:7" x14ac:dyDescent="0.25">
      <c r="A92" t="s">
        <v>1679</v>
      </c>
      <c r="B92">
        <v>70.25</v>
      </c>
      <c r="C92">
        <v>71</v>
      </c>
      <c r="E92" s="2"/>
      <c r="G92"/>
    </row>
    <row r="93" spans="1:7" x14ac:dyDescent="0.25">
      <c r="A93" t="s">
        <v>1680</v>
      </c>
      <c r="B93">
        <v>21</v>
      </c>
      <c r="C93">
        <v>21.22</v>
      </c>
      <c r="E93" s="2"/>
      <c r="G93"/>
    </row>
    <row r="94" spans="1:7" x14ac:dyDescent="0.25">
      <c r="E94" s="2"/>
      <c r="G94"/>
    </row>
    <row r="95" spans="1:7" x14ac:dyDescent="0.25">
      <c r="A95" t="s">
        <v>1665</v>
      </c>
      <c r="B95" s="3" t="s">
        <v>82</v>
      </c>
    </row>
    <row r="96" spans="1:7" x14ac:dyDescent="0.25">
      <c r="A96" t="s">
        <v>1666</v>
      </c>
      <c r="B96" s="3" t="s">
        <v>82</v>
      </c>
    </row>
    <row r="97" spans="1:4" ht="30" x14ac:dyDescent="0.25">
      <c r="A97" s="47" t="s">
        <v>1667</v>
      </c>
      <c r="B97" s="3" t="s">
        <v>82</v>
      </c>
    </row>
    <row r="98" spans="1:4" x14ac:dyDescent="0.25">
      <c r="A98" s="47" t="s">
        <v>1668</v>
      </c>
      <c r="B98" s="3" t="s">
        <v>82</v>
      </c>
    </row>
    <row r="99" spans="1:4" x14ac:dyDescent="0.25">
      <c r="A99" t="s">
        <v>1704</v>
      </c>
      <c r="B99" s="49">
        <v>0.41810599999999998</v>
      </c>
    </row>
    <row r="100" spans="1:4" ht="30" x14ac:dyDescent="0.25">
      <c r="A100" s="47" t="s">
        <v>1670</v>
      </c>
      <c r="B100" s="3" t="s">
        <v>82</v>
      </c>
    </row>
    <row r="101" spans="1:4" ht="30" x14ac:dyDescent="0.25">
      <c r="A101" s="47" t="s">
        <v>1671</v>
      </c>
      <c r="B101" s="3" t="s">
        <v>82</v>
      </c>
    </row>
    <row r="102" spans="1:4" x14ac:dyDescent="0.25">
      <c r="A102" s="59" t="s">
        <v>1803</v>
      </c>
      <c r="B102" s="60" t="s">
        <v>82</v>
      </c>
    </row>
    <row r="103" spans="1:4" x14ac:dyDescent="0.25">
      <c r="A103" s="59" t="s">
        <v>1804</v>
      </c>
      <c r="B103" s="60" t="s">
        <v>82</v>
      </c>
    </row>
    <row r="105" spans="1:4" x14ac:dyDescent="0.25">
      <c r="A105" s="24" t="s">
        <v>1847</v>
      </c>
      <c r="B105" s="64" t="s">
        <v>1848</v>
      </c>
      <c r="C105" s="64" t="s">
        <v>1813</v>
      </c>
      <c r="D105" s="64" t="s">
        <v>1814</v>
      </c>
    </row>
    <row r="106" spans="1:4" ht="38.25" customHeight="1" x14ac:dyDescent="0.25">
      <c r="A106" s="73" t="str">
        <f>HYPERLINK("[EDEL_Portfolio Monthly 31-Jul-2021.xlsx]EEELSS!A1","Edelweiss Long Term Equity Fund")</f>
        <v>Edelweiss Long Term Equity Fund</v>
      </c>
      <c r="B106" s="65"/>
      <c r="C106" s="65" t="s">
        <v>1827</v>
      </c>
      <c r="D106"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9719-A410-4D92-A746-21A400351040}">
  <dimension ref="A1:H110"/>
  <sheetViews>
    <sheetView showGridLines="0" workbookViewId="0">
      <pane ySplit="4" topLeftCell="A102" activePane="bottomLeft" state="frozen"/>
      <selection activeCell="A38" sqref="A38"/>
      <selection pane="bottomLeft" activeCell="A109" sqref="A109:XFD110"/>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45</v>
      </c>
      <c r="B1" s="61"/>
      <c r="C1" s="61"/>
      <c r="D1" s="61"/>
      <c r="E1" s="61"/>
      <c r="F1" s="61"/>
      <c r="G1" s="61"/>
      <c r="H1" s="51" t="str">
        <f>HYPERLINK("[EDEL_Portfolio Monthly 31-Oct-2021.xlsx]Index!A1","Index")</f>
        <v>Index</v>
      </c>
    </row>
    <row r="2" spans="1:8" ht="19.5" customHeight="1" x14ac:dyDescent="0.25">
      <c r="A2" s="61" t="s">
        <v>46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789</v>
      </c>
      <c r="B8" s="35" t="s">
        <v>790</v>
      </c>
      <c r="C8" s="35" t="s">
        <v>641</v>
      </c>
      <c r="D8" s="14">
        <v>371141</v>
      </c>
      <c r="E8" s="15">
        <v>6189.7</v>
      </c>
      <c r="F8" s="16">
        <v>5.8299999999999998E-2</v>
      </c>
      <c r="G8" s="16"/>
    </row>
    <row r="9" spans="1:8" x14ac:dyDescent="0.25">
      <c r="A9" s="13" t="s">
        <v>772</v>
      </c>
      <c r="B9" s="35" t="s">
        <v>773</v>
      </c>
      <c r="C9" s="35" t="s">
        <v>658</v>
      </c>
      <c r="D9" s="14">
        <v>745376</v>
      </c>
      <c r="E9" s="15">
        <v>5978.29</v>
      </c>
      <c r="F9" s="16">
        <v>5.6399999999999999E-2</v>
      </c>
      <c r="G9" s="16"/>
    </row>
    <row r="10" spans="1:8" x14ac:dyDescent="0.25">
      <c r="A10" s="13" t="s">
        <v>969</v>
      </c>
      <c r="B10" s="35" t="s">
        <v>970</v>
      </c>
      <c r="C10" s="35" t="s">
        <v>658</v>
      </c>
      <c r="D10" s="14">
        <v>357872</v>
      </c>
      <c r="E10" s="15">
        <v>5664.58</v>
      </c>
      <c r="F10" s="16">
        <v>5.3400000000000003E-2</v>
      </c>
      <c r="G10" s="16"/>
    </row>
    <row r="11" spans="1:8" x14ac:dyDescent="0.25">
      <c r="A11" s="13" t="s">
        <v>798</v>
      </c>
      <c r="B11" s="35" t="s">
        <v>799</v>
      </c>
      <c r="C11" s="35" t="s">
        <v>658</v>
      </c>
      <c r="D11" s="14">
        <v>826423</v>
      </c>
      <c r="E11" s="15">
        <v>4149.88</v>
      </c>
      <c r="F11" s="16">
        <v>3.9100000000000003E-2</v>
      </c>
      <c r="G11" s="16"/>
    </row>
    <row r="12" spans="1:8" x14ac:dyDescent="0.25">
      <c r="A12" s="13" t="s">
        <v>671</v>
      </c>
      <c r="B12" s="35" t="s">
        <v>694</v>
      </c>
      <c r="C12" s="35" t="s">
        <v>673</v>
      </c>
      <c r="D12" s="14">
        <v>137317</v>
      </c>
      <c r="E12" s="15">
        <v>3482.7</v>
      </c>
      <c r="F12" s="16">
        <v>3.2800000000000003E-2</v>
      </c>
      <c r="G12" s="16"/>
    </row>
    <row r="13" spans="1:8" x14ac:dyDescent="0.25">
      <c r="A13" s="13" t="s">
        <v>785</v>
      </c>
      <c r="B13" s="35" t="s">
        <v>786</v>
      </c>
      <c r="C13" s="35" t="s">
        <v>641</v>
      </c>
      <c r="D13" s="14">
        <v>93026</v>
      </c>
      <c r="E13" s="15">
        <v>3010.14</v>
      </c>
      <c r="F13" s="16">
        <v>2.8400000000000002E-2</v>
      </c>
      <c r="G13" s="16"/>
    </row>
    <row r="14" spans="1:8" x14ac:dyDescent="0.25">
      <c r="A14" s="13" t="s">
        <v>688</v>
      </c>
      <c r="B14" s="35" t="s">
        <v>689</v>
      </c>
      <c r="C14" s="35" t="s">
        <v>679</v>
      </c>
      <c r="D14" s="14">
        <v>433936</v>
      </c>
      <c r="E14" s="15">
        <v>2973.98</v>
      </c>
      <c r="F14" s="16">
        <v>2.8000000000000001E-2</v>
      </c>
      <c r="G14" s="16"/>
    </row>
    <row r="15" spans="1:8" x14ac:dyDescent="0.25">
      <c r="A15" s="13" t="s">
        <v>659</v>
      </c>
      <c r="B15" s="35" t="s">
        <v>660</v>
      </c>
      <c r="C15" s="35" t="s">
        <v>641</v>
      </c>
      <c r="D15" s="14">
        <v>254912</v>
      </c>
      <c r="E15" s="15">
        <v>2915.56</v>
      </c>
      <c r="F15" s="16">
        <v>2.75E-2</v>
      </c>
      <c r="G15" s="16"/>
    </row>
    <row r="16" spans="1:8" x14ac:dyDescent="0.25">
      <c r="A16" s="13" t="s">
        <v>740</v>
      </c>
      <c r="B16" s="35" t="s">
        <v>741</v>
      </c>
      <c r="C16" s="35" t="s">
        <v>687</v>
      </c>
      <c r="D16" s="14">
        <v>131025</v>
      </c>
      <c r="E16" s="15">
        <v>2774.19</v>
      </c>
      <c r="F16" s="16">
        <v>2.6100000000000002E-2</v>
      </c>
      <c r="G16" s="16"/>
    </row>
    <row r="17" spans="1:7" x14ac:dyDescent="0.25">
      <c r="A17" s="13" t="s">
        <v>971</v>
      </c>
      <c r="B17" s="35" t="s">
        <v>972</v>
      </c>
      <c r="C17" s="35" t="s">
        <v>676</v>
      </c>
      <c r="D17" s="14">
        <v>554227</v>
      </c>
      <c r="E17" s="15">
        <v>2580.48</v>
      </c>
      <c r="F17" s="16">
        <v>2.4299999999999999E-2</v>
      </c>
      <c r="G17" s="16"/>
    </row>
    <row r="18" spans="1:7" x14ac:dyDescent="0.25">
      <c r="A18" s="13" t="s">
        <v>780</v>
      </c>
      <c r="B18" s="35" t="s">
        <v>781</v>
      </c>
      <c r="C18" s="35" t="s">
        <v>782</v>
      </c>
      <c r="D18" s="14">
        <v>1161831</v>
      </c>
      <c r="E18" s="15">
        <v>2489.8000000000002</v>
      </c>
      <c r="F18" s="16">
        <v>2.35E-2</v>
      </c>
      <c r="G18" s="16"/>
    </row>
    <row r="19" spans="1:7" x14ac:dyDescent="0.25">
      <c r="A19" s="13" t="s">
        <v>853</v>
      </c>
      <c r="B19" s="35" t="s">
        <v>854</v>
      </c>
      <c r="C19" s="35" t="s">
        <v>765</v>
      </c>
      <c r="D19" s="14">
        <v>129074</v>
      </c>
      <c r="E19" s="15">
        <v>2280.29</v>
      </c>
      <c r="F19" s="16">
        <v>2.1499999999999998E-2</v>
      </c>
      <c r="G19" s="16"/>
    </row>
    <row r="20" spans="1:7" x14ac:dyDescent="0.25">
      <c r="A20" s="13" t="s">
        <v>761</v>
      </c>
      <c r="B20" s="35" t="s">
        <v>762</v>
      </c>
      <c r="C20" s="35" t="s">
        <v>658</v>
      </c>
      <c r="D20" s="14">
        <v>293292</v>
      </c>
      <c r="E20" s="15">
        <v>2176.23</v>
      </c>
      <c r="F20" s="16">
        <v>2.0500000000000001E-2</v>
      </c>
      <c r="G20" s="16"/>
    </row>
    <row r="21" spans="1:7" x14ac:dyDescent="0.25">
      <c r="A21" s="13" t="s">
        <v>1319</v>
      </c>
      <c r="B21" s="35" t="s">
        <v>1320</v>
      </c>
      <c r="C21" s="35" t="s">
        <v>793</v>
      </c>
      <c r="D21" s="14">
        <v>222648</v>
      </c>
      <c r="E21" s="15">
        <v>2146.44</v>
      </c>
      <c r="F21" s="16">
        <v>2.0199999999999999E-2</v>
      </c>
      <c r="G21" s="16"/>
    </row>
    <row r="22" spans="1:7" x14ac:dyDescent="0.25">
      <c r="A22" s="13" t="s">
        <v>1321</v>
      </c>
      <c r="B22" s="35" t="s">
        <v>1322</v>
      </c>
      <c r="C22" s="35" t="s">
        <v>665</v>
      </c>
      <c r="D22" s="14">
        <v>382767</v>
      </c>
      <c r="E22" s="15">
        <v>2033.45</v>
      </c>
      <c r="F22" s="16">
        <v>1.9199999999999998E-2</v>
      </c>
      <c r="G22" s="16"/>
    </row>
    <row r="23" spans="1:7" x14ac:dyDescent="0.25">
      <c r="A23" s="13" t="s">
        <v>875</v>
      </c>
      <c r="B23" s="35" t="s">
        <v>876</v>
      </c>
      <c r="C23" s="35" t="s">
        <v>684</v>
      </c>
      <c r="D23" s="14">
        <v>1414399</v>
      </c>
      <c r="E23" s="15">
        <v>2014.1</v>
      </c>
      <c r="F23" s="16">
        <v>1.9E-2</v>
      </c>
      <c r="G23" s="16"/>
    </row>
    <row r="24" spans="1:7" x14ac:dyDescent="0.25">
      <c r="A24" s="13" t="s">
        <v>748</v>
      </c>
      <c r="B24" s="35" t="s">
        <v>749</v>
      </c>
      <c r="C24" s="35" t="s">
        <v>701</v>
      </c>
      <c r="D24" s="14">
        <v>140135</v>
      </c>
      <c r="E24" s="15">
        <v>2012.62</v>
      </c>
      <c r="F24" s="16">
        <v>1.9E-2</v>
      </c>
      <c r="G24" s="16"/>
    </row>
    <row r="25" spans="1:7" x14ac:dyDescent="0.25">
      <c r="A25" s="13" t="s">
        <v>1213</v>
      </c>
      <c r="B25" s="35" t="s">
        <v>1214</v>
      </c>
      <c r="C25" s="35" t="s">
        <v>701</v>
      </c>
      <c r="D25" s="14">
        <v>69444</v>
      </c>
      <c r="E25" s="15">
        <v>1975.47</v>
      </c>
      <c r="F25" s="16">
        <v>1.8599999999999998E-2</v>
      </c>
      <c r="G25" s="16"/>
    </row>
    <row r="26" spans="1:7" x14ac:dyDescent="0.25">
      <c r="A26" s="13" t="s">
        <v>883</v>
      </c>
      <c r="B26" s="35" t="s">
        <v>884</v>
      </c>
      <c r="C26" s="35" t="s">
        <v>714</v>
      </c>
      <c r="D26" s="14">
        <v>79114</v>
      </c>
      <c r="E26" s="15">
        <v>1946.28</v>
      </c>
      <c r="F26" s="16">
        <v>1.83E-2</v>
      </c>
      <c r="G26" s="16"/>
    </row>
    <row r="27" spans="1:7" x14ac:dyDescent="0.25">
      <c r="A27" s="13" t="s">
        <v>707</v>
      </c>
      <c r="B27" s="35" t="s">
        <v>708</v>
      </c>
      <c r="C27" s="35" t="s">
        <v>706</v>
      </c>
      <c r="D27" s="14">
        <v>23429</v>
      </c>
      <c r="E27" s="15">
        <v>1789.05</v>
      </c>
      <c r="F27" s="16">
        <v>1.6899999999999998E-2</v>
      </c>
      <c r="G27" s="16"/>
    </row>
    <row r="28" spans="1:7" x14ac:dyDescent="0.25">
      <c r="A28" s="13" t="s">
        <v>718</v>
      </c>
      <c r="B28" s="35" t="s">
        <v>719</v>
      </c>
      <c r="C28" s="35" t="s">
        <v>711</v>
      </c>
      <c r="D28" s="14">
        <v>219753</v>
      </c>
      <c r="E28" s="15">
        <v>1747.04</v>
      </c>
      <c r="F28" s="16">
        <v>1.6500000000000001E-2</v>
      </c>
      <c r="G28" s="16"/>
    </row>
    <row r="29" spans="1:7" x14ac:dyDescent="0.25">
      <c r="A29" s="13" t="s">
        <v>913</v>
      </c>
      <c r="B29" s="35" t="s">
        <v>914</v>
      </c>
      <c r="C29" s="35" t="s">
        <v>874</v>
      </c>
      <c r="D29" s="14">
        <v>173866</v>
      </c>
      <c r="E29" s="15">
        <v>1744.14</v>
      </c>
      <c r="F29" s="16">
        <v>1.6400000000000001E-2</v>
      </c>
      <c r="G29" s="16"/>
    </row>
    <row r="30" spans="1:7" x14ac:dyDescent="0.25">
      <c r="A30" s="13" t="s">
        <v>1251</v>
      </c>
      <c r="B30" s="35" t="s">
        <v>1252</v>
      </c>
      <c r="C30" s="35" t="s">
        <v>714</v>
      </c>
      <c r="D30" s="14">
        <v>218090</v>
      </c>
      <c r="E30" s="15">
        <v>1704.48</v>
      </c>
      <c r="F30" s="16">
        <v>1.61E-2</v>
      </c>
      <c r="G30" s="16"/>
    </row>
    <row r="31" spans="1:7" x14ac:dyDescent="0.25">
      <c r="A31" s="13" t="s">
        <v>1241</v>
      </c>
      <c r="B31" s="35" t="s">
        <v>1242</v>
      </c>
      <c r="C31" s="35" t="s">
        <v>793</v>
      </c>
      <c r="D31" s="14">
        <v>323060</v>
      </c>
      <c r="E31" s="15">
        <v>1499.48</v>
      </c>
      <c r="F31" s="16">
        <v>1.41E-2</v>
      </c>
      <c r="G31" s="16"/>
    </row>
    <row r="32" spans="1:7" x14ac:dyDescent="0.25">
      <c r="A32" s="13" t="s">
        <v>851</v>
      </c>
      <c r="B32" s="35" t="s">
        <v>852</v>
      </c>
      <c r="C32" s="35" t="s">
        <v>711</v>
      </c>
      <c r="D32" s="14">
        <v>29950</v>
      </c>
      <c r="E32" s="15">
        <v>1395.43</v>
      </c>
      <c r="F32" s="16">
        <v>1.32E-2</v>
      </c>
      <c r="G32" s="16"/>
    </row>
    <row r="33" spans="1:7" x14ac:dyDescent="0.25">
      <c r="A33" s="13" t="s">
        <v>894</v>
      </c>
      <c r="B33" s="35" t="s">
        <v>895</v>
      </c>
      <c r="C33" s="35" t="s">
        <v>706</v>
      </c>
      <c r="D33" s="14">
        <v>68615</v>
      </c>
      <c r="E33" s="15">
        <v>1380.71</v>
      </c>
      <c r="F33" s="16">
        <v>1.2999999999999999E-2</v>
      </c>
      <c r="G33" s="16"/>
    </row>
    <row r="34" spans="1:7" x14ac:dyDescent="0.25">
      <c r="A34" s="13" t="s">
        <v>955</v>
      </c>
      <c r="B34" s="35" t="s">
        <v>956</v>
      </c>
      <c r="C34" s="35" t="s">
        <v>687</v>
      </c>
      <c r="D34" s="14">
        <v>41143</v>
      </c>
      <c r="E34" s="15">
        <v>1373.52</v>
      </c>
      <c r="F34" s="16">
        <v>1.29E-2</v>
      </c>
      <c r="G34" s="16"/>
    </row>
    <row r="35" spans="1:7" x14ac:dyDescent="0.25">
      <c r="A35" s="13" t="s">
        <v>692</v>
      </c>
      <c r="B35" s="35" t="s">
        <v>693</v>
      </c>
      <c r="C35" s="35" t="s">
        <v>658</v>
      </c>
      <c r="D35" s="14">
        <v>119968</v>
      </c>
      <c r="E35" s="15">
        <v>1367.88</v>
      </c>
      <c r="F35" s="16">
        <v>1.29E-2</v>
      </c>
      <c r="G35" s="16"/>
    </row>
    <row r="36" spans="1:7" x14ac:dyDescent="0.25">
      <c r="A36" s="13" t="s">
        <v>690</v>
      </c>
      <c r="B36" s="35" t="s">
        <v>691</v>
      </c>
      <c r="C36" s="35" t="s">
        <v>665</v>
      </c>
      <c r="D36" s="14">
        <v>607253</v>
      </c>
      <c r="E36" s="15">
        <v>1355.39</v>
      </c>
      <c r="F36" s="16">
        <v>1.2800000000000001E-2</v>
      </c>
      <c r="G36" s="16"/>
    </row>
    <row r="37" spans="1:7" x14ac:dyDescent="0.25">
      <c r="A37" s="13" t="s">
        <v>888</v>
      </c>
      <c r="B37" s="35" t="s">
        <v>889</v>
      </c>
      <c r="C37" s="35" t="s">
        <v>816</v>
      </c>
      <c r="D37" s="14">
        <v>150087</v>
      </c>
      <c r="E37" s="15">
        <v>1344.33</v>
      </c>
      <c r="F37" s="16">
        <v>1.2699999999999999E-2</v>
      </c>
      <c r="G37" s="16"/>
    </row>
    <row r="38" spans="1:7" x14ac:dyDescent="0.25">
      <c r="A38" s="13" t="s">
        <v>725</v>
      </c>
      <c r="B38" s="35" t="s">
        <v>726</v>
      </c>
      <c r="C38" s="35" t="s">
        <v>647</v>
      </c>
      <c r="D38" s="14">
        <v>320571</v>
      </c>
      <c r="E38" s="15">
        <v>1337.74</v>
      </c>
      <c r="F38" s="16">
        <v>1.26E-2</v>
      </c>
      <c r="G38" s="16"/>
    </row>
    <row r="39" spans="1:7" x14ac:dyDescent="0.25">
      <c r="A39" s="13" t="s">
        <v>967</v>
      </c>
      <c r="B39" s="35" t="s">
        <v>968</v>
      </c>
      <c r="C39" s="35" t="s">
        <v>902</v>
      </c>
      <c r="D39" s="14">
        <v>327614</v>
      </c>
      <c r="E39" s="15">
        <v>1211.19</v>
      </c>
      <c r="F39" s="16">
        <v>1.14E-2</v>
      </c>
      <c r="G39" s="16"/>
    </row>
    <row r="40" spans="1:7" x14ac:dyDescent="0.25">
      <c r="A40" s="13" t="s">
        <v>1323</v>
      </c>
      <c r="B40" s="35" t="s">
        <v>1324</v>
      </c>
      <c r="C40" s="35" t="s">
        <v>676</v>
      </c>
      <c r="D40" s="14">
        <v>223409</v>
      </c>
      <c r="E40" s="15">
        <v>1206.6300000000001</v>
      </c>
      <c r="F40" s="16">
        <v>1.14E-2</v>
      </c>
      <c r="G40" s="16"/>
    </row>
    <row r="41" spans="1:7" x14ac:dyDescent="0.25">
      <c r="A41" s="13" t="s">
        <v>663</v>
      </c>
      <c r="B41" s="35" t="s">
        <v>664</v>
      </c>
      <c r="C41" s="35" t="s">
        <v>665</v>
      </c>
      <c r="D41" s="14">
        <v>50142</v>
      </c>
      <c r="E41" s="15">
        <v>1199.97</v>
      </c>
      <c r="F41" s="16">
        <v>1.1299999999999999E-2</v>
      </c>
      <c r="G41" s="16"/>
    </row>
    <row r="42" spans="1:7" x14ac:dyDescent="0.25">
      <c r="A42" s="13" t="s">
        <v>855</v>
      </c>
      <c r="B42" s="35" t="s">
        <v>856</v>
      </c>
      <c r="C42" s="35" t="s">
        <v>857</v>
      </c>
      <c r="D42" s="14">
        <v>26541</v>
      </c>
      <c r="E42" s="15">
        <v>1131.19</v>
      </c>
      <c r="F42" s="16">
        <v>1.0699999999999999E-2</v>
      </c>
      <c r="G42" s="16"/>
    </row>
    <row r="43" spans="1:7" x14ac:dyDescent="0.25">
      <c r="A43" s="13" t="s">
        <v>1310</v>
      </c>
      <c r="B43" s="35" t="s">
        <v>1311</v>
      </c>
      <c r="C43" s="35" t="s">
        <v>711</v>
      </c>
      <c r="D43" s="14">
        <v>215437</v>
      </c>
      <c r="E43" s="15">
        <v>1111.22</v>
      </c>
      <c r="F43" s="16">
        <v>1.0500000000000001E-2</v>
      </c>
      <c r="G43" s="16"/>
    </row>
    <row r="44" spans="1:7" x14ac:dyDescent="0.25">
      <c r="A44" s="13" t="s">
        <v>858</v>
      </c>
      <c r="B44" s="35" t="s">
        <v>859</v>
      </c>
      <c r="C44" s="35" t="s">
        <v>676</v>
      </c>
      <c r="D44" s="14">
        <v>21194</v>
      </c>
      <c r="E44" s="15">
        <v>1058.33</v>
      </c>
      <c r="F44" s="16">
        <v>0.01</v>
      </c>
      <c r="G44" s="16"/>
    </row>
    <row r="45" spans="1:7" x14ac:dyDescent="0.25">
      <c r="A45" s="13" t="s">
        <v>752</v>
      </c>
      <c r="B45" s="35" t="s">
        <v>753</v>
      </c>
      <c r="C45" s="35" t="s">
        <v>724</v>
      </c>
      <c r="D45" s="14">
        <v>91002</v>
      </c>
      <c r="E45" s="15">
        <v>1042.47</v>
      </c>
      <c r="F45" s="16">
        <v>9.7999999999999997E-3</v>
      </c>
      <c r="G45" s="16"/>
    </row>
    <row r="46" spans="1:7" x14ac:dyDescent="0.25">
      <c r="A46" s="13" t="s">
        <v>1219</v>
      </c>
      <c r="B46" s="35" t="s">
        <v>1220</v>
      </c>
      <c r="C46" s="35" t="s">
        <v>701</v>
      </c>
      <c r="D46" s="14">
        <v>799784</v>
      </c>
      <c r="E46" s="15">
        <v>1038.1199999999999</v>
      </c>
      <c r="F46" s="16">
        <v>9.7999999999999997E-3</v>
      </c>
      <c r="G46" s="16"/>
    </row>
    <row r="47" spans="1:7" x14ac:dyDescent="0.25">
      <c r="A47" s="13" t="s">
        <v>987</v>
      </c>
      <c r="B47" s="35" t="s">
        <v>988</v>
      </c>
      <c r="C47" s="35" t="s">
        <v>711</v>
      </c>
      <c r="D47" s="14">
        <v>113713</v>
      </c>
      <c r="E47" s="15">
        <v>1029.1600000000001</v>
      </c>
      <c r="F47" s="16">
        <v>9.7000000000000003E-3</v>
      </c>
      <c r="G47" s="16"/>
    </row>
    <row r="48" spans="1:7" x14ac:dyDescent="0.25">
      <c r="A48" s="13" t="s">
        <v>1325</v>
      </c>
      <c r="B48" s="35" t="s">
        <v>1326</v>
      </c>
      <c r="C48" s="35" t="s">
        <v>658</v>
      </c>
      <c r="D48" s="14">
        <v>341548</v>
      </c>
      <c r="E48" s="15">
        <v>1004.66</v>
      </c>
      <c r="F48" s="16">
        <v>9.4999999999999998E-3</v>
      </c>
      <c r="G48" s="16"/>
    </row>
    <row r="49" spans="1:7" x14ac:dyDescent="0.25">
      <c r="A49" s="13" t="s">
        <v>1327</v>
      </c>
      <c r="B49" s="35" t="s">
        <v>1328</v>
      </c>
      <c r="C49" s="35" t="s">
        <v>638</v>
      </c>
      <c r="D49" s="14">
        <v>144538</v>
      </c>
      <c r="E49" s="15">
        <v>936.82</v>
      </c>
      <c r="F49" s="16">
        <v>8.8000000000000005E-3</v>
      </c>
      <c r="G49" s="16"/>
    </row>
    <row r="50" spans="1:7" x14ac:dyDescent="0.25">
      <c r="A50" s="13" t="s">
        <v>951</v>
      </c>
      <c r="B50" s="35" t="s">
        <v>952</v>
      </c>
      <c r="C50" s="35" t="s">
        <v>782</v>
      </c>
      <c r="D50" s="14">
        <v>181636</v>
      </c>
      <c r="E50" s="15">
        <v>908.09</v>
      </c>
      <c r="F50" s="16">
        <v>8.6E-3</v>
      </c>
      <c r="G50" s="16"/>
    </row>
    <row r="51" spans="1:7" x14ac:dyDescent="0.25">
      <c r="A51" s="13" t="s">
        <v>993</v>
      </c>
      <c r="B51" s="35" t="s">
        <v>994</v>
      </c>
      <c r="C51" s="35" t="s">
        <v>706</v>
      </c>
      <c r="D51" s="14">
        <v>26523</v>
      </c>
      <c r="E51" s="15">
        <v>879.44</v>
      </c>
      <c r="F51" s="16">
        <v>8.3000000000000001E-3</v>
      </c>
      <c r="G51" s="16"/>
    </row>
    <row r="52" spans="1:7" x14ac:dyDescent="0.25">
      <c r="A52" s="13" t="s">
        <v>774</v>
      </c>
      <c r="B52" s="35" t="s">
        <v>775</v>
      </c>
      <c r="C52" s="35" t="s">
        <v>652</v>
      </c>
      <c r="D52" s="14">
        <v>183178</v>
      </c>
      <c r="E52" s="15">
        <v>842.25</v>
      </c>
      <c r="F52" s="16">
        <v>7.9000000000000008E-3</v>
      </c>
      <c r="G52" s="16"/>
    </row>
    <row r="53" spans="1:7" x14ac:dyDescent="0.25">
      <c r="A53" s="13" t="s">
        <v>1355</v>
      </c>
      <c r="B53" s="35" t="s">
        <v>1356</v>
      </c>
      <c r="C53" s="35" t="s">
        <v>687</v>
      </c>
      <c r="D53" s="14">
        <v>8917</v>
      </c>
      <c r="E53" s="15">
        <v>813.98</v>
      </c>
      <c r="F53" s="16">
        <v>7.7000000000000002E-3</v>
      </c>
      <c r="G53" s="16"/>
    </row>
    <row r="54" spans="1:7" x14ac:dyDescent="0.25">
      <c r="A54" s="13" t="s">
        <v>1335</v>
      </c>
      <c r="B54" s="35" t="s">
        <v>1336</v>
      </c>
      <c r="C54" s="35" t="s">
        <v>717</v>
      </c>
      <c r="D54" s="14">
        <v>1922</v>
      </c>
      <c r="E54" s="15">
        <v>805.98</v>
      </c>
      <c r="F54" s="16">
        <v>7.6E-3</v>
      </c>
      <c r="G54" s="16"/>
    </row>
    <row r="55" spans="1:7" x14ac:dyDescent="0.25">
      <c r="A55" s="13" t="s">
        <v>1333</v>
      </c>
      <c r="B55" s="35" t="s">
        <v>1334</v>
      </c>
      <c r="C55" s="35" t="s">
        <v>793</v>
      </c>
      <c r="D55" s="14">
        <v>35779</v>
      </c>
      <c r="E55" s="15">
        <v>799.05</v>
      </c>
      <c r="F55" s="16">
        <v>7.4999999999999997E-3</v>
      </c>
      <c r="G55" s="16"/>
    </row>
    <row r="56" spans="1:7" x14ac:dyDescent="0.25">
      <c r="A56" s="13" t="s">
        <v>1331</v>
      </c>
      <c r="B56" s="35" t="s">
        <v>1332</v>
      </c>
      <c r="C56" s="35" t="s">
        <v>717</v>
      </c>
      <c r="D56" s="14">
        <v>237619</v>
      </c>
      <c r="E56" s="15">
        <v>792.34</v>
      </c>
      <c r="F56" s="16">
        <v>7.4999999999999997E-3</v>
      </c>
      <c r="G56" s="16"/>
    </row>
    <row r="57" spans="1:7" x14ac:dyDescent="0.25">
      <c r="A57" s="13" t="s">
        <v>1329</v>
      </c>
      <c r="B57" s="35" t="s">
        <v>1330</v>
      </c>
      <c r="C57" s="35" t="s">
        <v>717</v>
      </c>
      <c r="D57" s="14">
        <v>16703</v>
      </c>
      <c r="E57" s="15">
        <v>778.54</v>
      </c>
      <c r="F57" s="16">
        <v>7.3000000000000001E-3</v>
      </c>
      <c r="G57" s="16"/>
    </row>
    <row r="58" spans="1:7" x14ac:dyDescent="0.25">
      <c r="A58" s="13" t="s">
        <v>1357</v>
      </c>
      <c r="B58" s="35" t="s">
        <v>1358</v>
      </c>
      <c r="C58" s="35" t="s">
        <v>665</v>
      </c>
      <c r="D58" s="14">
        <v>139232</v>
      </c>
      <c r="E58" s="15">
        <v>758.88</v>
      </c>
      <c r="F58" s="16">
        <v>7.1999999999999998E-3</v>
      </c>
      <c r="G58" s="16"/>
    </row>
    <row r="59" spans="1:7" x14ac:dyDescent="0.25">
      <c r="A59" s="13" t="s">
        <v>709</v>
      </c>
      <c r="B59" s="35" t="s">
        <v>710</v>
      </c>
      <c r="C59" s="35" t="s">
        <v>711</v>
      </c>
      <c r="D59" s="14">
        <v>105481</v>
      </c>
      <c r="E59" s="15">
        <v>727.13</v>
      </c>
      <c r="F59" s="16">
        <v>6.8999999999999999E-3</v>
      </c>
      <c r="G59" s="16"/>
    </row>
    <row r="60" spans="1:7" x14ac:dyDescent="0.25">
      <c r="A60" s="13" t="s">
        <v>1257</v>
      </c>
      <c r="B60" s="35" t="s">
        <v>1258</v>
      </c>
      <c r="C60" s="35" t="s">
        <v>676</v>
      </c>
      <c r="D60" s="14">
        <v>21174</v>
      </c>
      <c r="E60" s="15">
        <v>699.96</v>
      </c>
      <c r="F60" s="16">
        <v>6.6E-3</v>
      </c>
      <c r="G60" s="16"/>
    </row>
    <row r="61" spans="1:7" x14ac:dyDescent="0.25">
      <c r="A61" s="13" t="s">
        <v>731</v>
      </c>
      <c r="B61" s="35" t="s">
        <v>732</v>
      </c>
      <c r="C61" s="35" t="s">
        <v>733</v>
      </c>
      <c r="D61" s="14">
        <v>17887</v>
      </c>
      <c r="E61" s="15">
        <v>659.91</v>
      </c>
      <c r="F61" s="16">
        <v>6.1999999999999998E-3</v>
      </c>
      <c r="G61" s="16"/>
    </row>
    <row r="62" spans="1:7" x14ac:dyDescent="0.25">
      <c r="A62" s="13" t="s">
        <v>973</v>
      </c>
      <c r="B62" s="35" t="s">
        <v>974</v>
      </c>
      <c r="C62" s="35" t="s">
        <v>823</v>
      </c>
      <c r="D62" s="14">
        <v>99810</v>
      </c>
      <c r="E62" s="15">
        <v>621.12</v>
      </c>
      <c r="F62" s="16">
        <v>5.8999999999999999E-3</v>
      </c>
      <c r="G62" s="16"/>
    </row>
    <row r="63" spans="1:7" x14ac:dyDescent="0.25">
      <c r="A63" s="13" t="s">
        <v>1337</v>
      </c>
      <c r="B63" s="35" t="s">
        <v>1338</v>
      </c>
      <c r="C63" s="35" t="s">
        <v>717</v>
      </c>
      <c r="D63" s="14">
        <v>264163</v>
      </c>
      <c r="E63" s="15">
        <v>616.41999999999996</v>
      </c>
      <c r="F63" s="16">
        <v>5.7999999999999996E-3</v>
      </c>
      <c r="G63" s="16"/>
    </row>
    <row r="64" spans="1:7" x14ac:dyDescent="0.25">
      <c r="A64" s="13" t="s">
        <v>989</v>
      </c>
      <c r="B64" s="35" t="s">
        <v>990</v>
      </c>
      <c r="C64" s="35" t="s">
        <v>711</v>
      </c>
      <c r="D64" s="14">
        <v>11722</v>
      </c>
      <c r="E64" s="15">
        <v>603.70000000000005</v>
      </c>
      <c r="F64" s="16">
        <v>5.7000000000000002E-3</v>
      </c>
      <c r="G64" s="16"/>
    </row>
    <row r="65" spans="1:7" x14ac:dyDescent="0.25">
      <c r="A65" s="13" t="s">
        <v>826</v>
      </c>
      <c r="B65" s="35" t="s">
        <v>827</v>
      </c>
      <c r="C65" s="35" t="s">
        <v>724</v>
      </c>
      <c r="D65" s="14">
        <v>39024</v>
      </c>
      <c r="E65" s="15">
        <v>578.16</v>
      </c>
      <c r="F65" s="16">
        <v>5.4000000000000003E-3</v>
      </c>
      <c r="G65" s="16"/>
    </row>
    <row r="66" spans="1:7" x14ac:dyDescent="0.25">
      <c r="A66" s="13" t="s">
        <v>1339</v>
      </c>
      <c r="B66" s="35" t="s">
        <v>1340</v>
      </c>
      <c r="C66" s="35" t="s">
        <v>638</v>
      </c>
      <c r="D66" s="14">
        <v>202154</v>
      </c>
      <c r="E66" s="15">
        <v>563.20000000000005</v>
      </c>
      <c r="F66" s="16">
        <v>5.3E-3</v>
      </c>
      <c r="G66" s="16"/>
    </row>
    <row r="67" spans="1:7" x14ac:dyDescent="0.25">
      <c r="A67" s="13" t="s">
        <v>1359</v>
      </c>
      <c r="B67" s="35" t="s">
        <v>1360</v>
      </c>
      <c r="C67" s="35" t="s">
        <v>816</v>
      </c>
      <c r="D67" s="14">
        <v>28049</v>
      </c>
      <c r="E67" s="15">
        <v>537.88</v>
      </c>
      <c r="F67" s="16">
        <v>5.1000000000000004E-3</v>
      </c>
      <c r="G67" s="16"/>
    </row>
    <row r="68" spans="1:7" x14ac:dyDescent="0.25">
      <c r="A68" s="13" t="s">
        <v>720</v>
      </c>
      <c r="B68" s="35" t="s">
        <v>721</v>
      </c>
      <c r="C68" s="35" t="s">
        <v>668</v>
      </c>
      <c r="D68" s="14">
        <v>20473</v>
      </c>
      <c r="E68" s="15">
        <v>348.81</v>
      </c>
      <c r="F68" s="16">
        <v>3.3E-3</v>
      </c>
      <c r="G68" s="16"/>
    </row>
    <row r="69" spans="1:7" x14ac:dyDescent="0.25">
      <c r="A69" s="17" t="s">
        <v>94</v>
      </c>
      <c r="B69" s="36"/>
      <c r="C69" s="36"/>
      <c r="D69" s="18"/>
      <c r="E69" s="19">
        <f>SUM(E8:E68)</f>
        <v>102137.97000000004</v>
      </c>
      <c r="F69" s="20">
        <f>SUM(F8:F68)</f>
        <v>0.9629000000000002</v>
      </c>
      <c r="G69" s="21"/>
    </row>
    <row r="70" spans="1:7" x14ac:dyDescent="0.25">
      <c r="A70" s="13"/>
      <c r="B70" s="35"/>
      <c r="C70" s="35"/>
      <c r="D70" s="14"/>
      <c r="E70" s="15"/>
      <c r="F70" s="16"/>
      <c r="G70" s="16"/>
    </row>
    <row r="71" spans="1:7" x14ac:dyDescent="0.25">
      <c r="A71" s="17" t="s">
        <v>998</v>
      </c>
      <c r="B71" s="35"/>
      <c r="C71" s="35"/>
      <c r="D71" s="14"/>
      <c r="E71" s="15"/>
      <c r="F71" s="16"/>
      <c r="G71" s="16"/>
    </row>
    <row r="72" spans="1:7" x14ac:dyDescent="0.25">
      <c r="A72" s="13" t="s">
        <v>688</v>
      </c>
      <c r="B72" s="35" t="s">
        <v>1271</v>
      </c>
      <c r="C72" s="35" t="s">
        <v>679</v>
      </c>
      <c r="D72" s="14">
        <v>30995</v>
      </c>
      <c r="E72" s="15">
        <v>88.06</v>
      </c>
      <c r="F72" s="16">
        <v>8.0000000000000004E-4</v>
      </c>
      <c r="G72" s="16"/>
    </row>
    <row r="73" spans="1:7" x14ac:dyDescent="0.25">
      <c r="A73" s="17" t="s">
        <v>94</v>
      </c>
      <c r="B73" s="36"/>
      <c r="C73" s="36"/>
      <c r="D73" s="18"/>
      <c r="E73" s="19">
        <v>88.06</v>
      </c>
      <c r="F73" s="20">
        <v>8.0000000000000004E-4</v>
      </c>
      <c r="G73" s="21"/>
    </row>
    <row r="74" spans="1:7" x14ac:dyDescent="0.25">
      <c r="A74" s="24" t="s">
        <v>99</v>
      </c>
      <c r="B74" s="37"/>
      <c r="C74" s="37"/>
      <c r="D74" s="25"/>
      <c r="E74" s="26">
        <v>102226.03</v>
      </c>
      <c r="F74" s="27">
        <v>0.9637</v>
      </c>
      <c r="G74" s="21"/>
    </row>
    <row r="75" spans="1:7" x14ac:dyDescent="0.25">
      <c r="A75" s="13"/>
      <c r="B75" s="35"/>
      <c r="C75" s="35"/>
      <c r="D75" s="14"/>
      <c r="E75" s="15"/>
      <c r="F75" s="16"/>
      <c r="G75" s="16"/>
    </row>
    <row r="76" spans="1:7" x14ac:dyDescent="0.25">
      <c r="A76" s="13"/>
      <c r="B76" s="35"/>
      <c r="C76" s="35"/>
      <c r="D76" s="14"/>
      <c r="E76" s="15"/>
      <c r="F76" s="16"/>
      <c r="G76" s="16"/>
    </row>
    <row r="77" spans="1:7" x14ac:dyDescent="0.25">
      <c r="A77" s="17" t="s">
        <v>121</v>
      </c>
      <c r="B77" s="35"/>
      <c r="C77" s="35"/>
      <c r="D77" s="14"/>
      <c r="E77" s="15"/>
      <c r="F77" s="16"/>
      <c r="G77" s="16"/>
    </row>
    <row r="78" spans="1:7" x14ac:dyDescent="0.25">
      <c r="A78" s="13" t="s">
        <v>122</v>
      </c>
      <c r="B78" s="35"/>
      <c r="C78" s="35"/>
      <c r="D78" s="14"/>
      <c r="E78" s="15">
        <v>4048.9</v>
      </c>
      <c r="F78" s="16">
        <v>3.8199999999999998E-2</v>
      </c>
      <c r="G78" s="16">
        <v>3.295E-2</v>
      </c>
    </row>
    <row r="79" spans="1:7" x14ac:dyDescent="0.25">
      <c r="A79" s="17" t="s">
        <v>94</v>
      </c>
      <c r="B79" s="36"/>
      <c r="C79" s="36"/>
      <c r="D79" s="18"/>
      <c r="E79" s="19">
        <v>4048.9</v>
      </c>
      <c r="F79" s="20">
        <v>3.8199999999999998E-2</v>
      </c>
      <c r="G79" s="21"/>
    </row>
    <row r="80" spans="1:7" x14ac:dyDescent="0.25">
      <c r="A80" s="13"/>
      <c r="B80" s="35"/>
      <c r="C80" s="35"/>
      <c r="D80" s="14"/>
      <c r="E80" s="15"/>
      <c r="F80" s="16"/>
      <c r="G80" s="16"/>
    </row>
    <row r="81" spans="1:7" x14ac:dyDescent="0.25">
      <c r="A81" s="24" t="s">
        <v>99</v>
      </c>
      <c r="B81" s="37"/>
      <c r="C81" s="37"/>
      <c r="D81" s="25"/>
      <c r="E81" s="28">
        <v>4048.9</v>
      </c>
      <c r="F81" s="29">
        <v>3.8199999999999998E-2</v>
      </c>
      <c r="G81" s="21"/>
    </row>
    <row r="82" spans="1:7" x14ac:dyDescent="0.25">
      <c r="A82" s="13" t="s">
        <v>123</v>
      </c>
      <c r="B82" s="35"/>
      <c r="C82" s="35"/>
      <c r="D82" s="14"/>
      <c r="E82" s="15">
        <v>1.0965317999999999</v>
      </c>
      <c r="F82" s="16">
        <v>1.0000000000000001E-5</v>
      </c>
      <c r="G82" s="16"/>
    </row>
    <row r="83" spans="1:7" x14ac:dyDescent="0.25">
      <c r="A83" s="13" t="s">
        <v>124</v>
      </c>
      <c r="B83" s="35"/>
      <c r="C83" s="35"/>
      <c r="D83" s="14"/>
      <c r="E83" s="30">
        <v>-187.2665318</v>
      </c>
      <c r="F83" s="31">
        <v>-1.91E-3</v>
      </c>
      <c r="G83" s="16">
        <v>3.295E-2</v>
      </c>
    </row>
    <row r="84" spans="1:7" x14ac:dyDescent="0.25">
      <c r="A84" s="32" t="s">
        <v>125</v>
      </c>
      <c r="B84" s="38"/>
      <c r="C84" s="38"/>
      <c r="D84" s="33"/>
      <c r="E84" s="26">
        <v>106088.76</v>
      </c>
      <c r="F84" s="27">
        <v>1</v>
      </c>
      <c r="G84" s="27"/>
    </row>
    <row r="89" spans="1:7" x14ac:dyDescent="0.25">
      <c r="A89" s="1" t="s">
        <v>1646</v>
      </c>
    </row>
    <row r="90" spans="1:7" x14ac:dyDescent="0.25">
      <c r="A90" s="47" t="s">
        <v>1647</v>
      </c>
      <c r="B90" s="3" t="s">
        <v>82</v>
      </c>
    </row>
    <row r="91" spans="1:7" x14ac:dyDescent="0.25">
      <c r="A91" t="s">
        <v>1648</v>
      </c>
    </row>
    <row r="92" spans="1:7" x14ac:dyDescent="0.25">
      <c r="A92" t="s">
        <v>1649</v>
      </c>
      <c r="B92" t="s">
        <v>1650</v>
      </c>
      <c r="C92" t="s">
        <v>1650</v>
      </c>
    </row>
    <row r="93" spans="1:7" x14ac:dyDescent="0.25">
      <c r="B93" s="48">
        <v>44469</v>
      </c>
      <c r="C93" s="48">
        <v>44498</v>
      </c>
    </row>
    <row r="94" spans="1:7" x14ac:dyDescent="0.25">
      <c r="A94" t="s">
        <v>1654</v>
      </c>
      <c r="B94">
        <v>57.972999999999999</v>
      </c>
      <c r="C94">
        <v>58.468000000000004</v>
      </c>
      <c r="E94" s="2"/>
      <c r="G94"/>
    </row>
    <row r="95" spans="1:7" x14ac:dyDescent="0.25">
      <c r="A95" t="s">
        <v>1655</v>
      </c>
      <c r="B95">
        <v>23.494</v>
      </c>
      <c r="C95">
        <v>23.693999999999999</v>
      </c>
      <c r="E95" s="2"/>
      <c r="G95"/>
    </row>
    <row r="96" spans="1:7" x14ac:dyDescent="0.25">
      <c r="A96" t="s">
        <v>1679</v>
      </c>
      <c r="B96">
        <v>52.246000000000002</v>
      </c>
      <c r="C96">
        <v>52.627000000000002</v>
      </c>
      <c r="E96" s="2"/>
      <c r="G96"/>
    </row>
    <row r="97" spans="1:7" x14ac:dyDescent="0.25">
      <c r="A97" t="s">
        <v>1680</v>
      </c>
      <c r="B97">
        <v>20.940999999999999</v>
      </c>
      <c r="C97">
        <v>21.094000000000001</v>
      </c>
      <c r="E97" s="2"/>
      <c r="G97"/>
    </row>
    <row r="98" spans="1:7" x14ac:dyDescent="0.25">
      <c r="E98" s="2"/>
      <c r="G98"/>
    </row>
    <row r="99" spans="1:7" x14ac:dyDescent="0.25">
      <c r="A99" t="s">
        <v>1665</v>
      </c>
      <c r="B99" s="3" t="s">
        <v>82</v>
      </c>
    </row>
    <row r="100" spans="1:7" x14ac:dyDescent="0.25">
      <c r="A100" t="s">
        <v>1666</v>
      </c>
      <c r="B100" s="3" t="s">
        <v>82</v>
      </c>
    </row>
    <row r="101" spans="1:7" ht="30" x14ac:dyDescent="0.25">
      <c r="A101" s="47" t="s">
        <v>1667</v>
      </c>
      <c r="B101" s="3" t="s">
        <v>82</v>
      </c>
    </row>
    <row r="102" spans="1:7" x14ac:dyDescent="0.25">
      <c r="A102" s="47" t="s">
        <v>1668</v>
      </c>
      <c r="B102" s="3" t="s">
        <v>82</v>
      </c>
    </row>
    <row r="103" spans="1:7" x14ac:dyDescent="0.25">
      <c r="A103" t="s">
        <v>1704</v>
      </c>
      <c r="B103" s="49">
        <v>0.49936999999999998</v>
      </c>
    </row>
    <row r="104" spans="1:7" ht="30" x14ac:dyDescent="0.25">
      <c r="A104" s="47" t="s">
        <v>1670</v>
      </c>
      <c r="B104" s="3" t="s">
        <v>82</v>
      </c>
    </row>
    <row r="105" spans="1:7" ht="30" x14ac:dyDescent="0.25">
      <c r="A105" s="47" t="s">
        <v>1671</v>
      </c>
      <c r="B105" s="3" t="s">
        <v>82</v>
      </c>
    </row>
    <row r="106" spans="1:7" x14ac:dyDescent="0.25">
      <c r="A106" s="59" t="s">
        <v>1803</v>
      </c>
      <c r="B106" s="60" t="s">
        <v>82</v>
      </c>
    </row>
    <row r="107" spans="1:7" x14ac:dyDescent="0.25">
      <c r="A107" s="59" t="s">
        <v>1804</v>
      </c>
      <c r="B107" s="60" t="s">
        <v>82</v>
      </c>
    </row>
    <row r="109" spans="1:7" x14ac:dyDescent="0.25">
      <c r="A109" s="24" t="s">
        <v>1847</v>
      </c>
      <c r="B109" s="64" t="s">
        <v>1848</v>
      </c>
      <c r="C109" s="64" t="s">
        <v>1813</v>
      </c>
      <c r="D109" s="64" t="s">
        <v>1814</v>
      </c>
    </row>
    <row r="110" spans="1:7" ht="30" x14ac:dyDescent="0.25">
      <c r="A110" s="73" t="str">
        <f>HYPERLINK("[EDEL_Portfolio Monthly 31-Jul-2021.xlsx]EEEQTF!A1","Edelweiss Large &amp; Mid Cap Fund")</f>
        <v>Edelweiss Large &amp; Mid Cap Fund</v>
      </c>
      <c r="B110" s="65"/>
      <c r="C110" s="66" t="s">
        <v>1828</v>
      </c>
      <c r="D11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488EC-FEB6-4982-8BA4-AFAEBE44A2A5}">
  <dimension ref="A1:H118"/>
  <sheetViews>
    <sheetView showGridLines="0" workbookViewId="0">
      <pane ySplit="4" topLeftCell="A113" activePane="bottomLeft" state="frozen"/>
      <selection activeCell="A38" sqref="A38"/>
      <selection pane="bottomLeft" activeCell="A117" sqref="A117:XFD118"/>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47</v>
      </c>
      <c r="B1" s="61"/>
      <c r="C1" s="61"/>
      <c r="D1" s="61"/>
      <c r="E1" s="61"/>
      <c r="F1" s="61"/>
      <c r="G1" s="61"/>
      <c r="H1" s="51" t="str">
        <f>HYPERLINK("[EDEL_Portfolio Monthly 31-Oct-2021.xlsx]Index!A1","Index")</f>
        <v>Index</v>
      </c>
    </row>
    <row r="2" spans="1:8" ht="19.5" customHeight="1" x14ac:dyDescent="0.25">
      <c r="A2" s="61" t="s">
        <v>48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963</v>
      </c>
      <c r="B8" s="35" t="s">
        <v>964</v>
      </c>
      <c r="C8" s="35" t="s">
        <v>641</v>
      </c>
      <c r="D8" s="14">
        <v>94573</v>
      </c>
      <c r="E8" s="15">
        <v>3710.76</v>
      </c>
      <c r="F8" s="16">
        <v>3.5099999999999999E-2</v>
      </c>
      <c r="G8" s="16"/>
    </row>
    <row r="9" spans="1:8" x14ac:dyDescent="0.25">
      <c r="A9" s="13" t="s">
        <v>785</v>
      </c>
      <c r="B9" s="35" t="s">
        <v>786</v>
      </c>
      <c r="C9" s="35" t="s">
        <v>641</v>
      </c>
      <c r="D9" s="14">
        <v>80786</v>
      </c>
      <c r="E9" s="15">
        <v>2614.0700000000002</v>
      </c>
      <c r="F9" s="16">
        <v>2.47E-2</v>
      </c>
      <c r="G9" s="16"/>
    </row>
    <row r="10" spans="1:8" x14ac:dyDescent="0.25">
      <c r="A10" s="13" t="s">
        <v>965</v>
      </c>
      <c r="B10" s="35" t="s">
        <v>966</v>
      </c>
      <c r="C10" s="35" t="s">
        <v>641</v>
      </c>
      <c r="D10" s="14">
        <v>606935</v>
      </c>
      <c r="E10" s="15">
        <v>2466.89</v>
      </c>
      <c r="F10" s="16">
        <v>2.3300000000000001E-2</v>
      </c>
      <c r="G10" s="16"/>
    </row>
    <row r="11" spans="1:8" x14ac:dyDescent="0.25">
      <c r="A11" s="13" t="s">
        <v>967</v>
      </c>
      <c r="B11" s="35" t="s">
        <v>968</v>
      </c>
      <c r="C11" s="35" t="s">
        <v>902</v>
      </c>
      <c r="D11" s="14">
        <v>666270</v>
      </c>
      <c r="E11" s="15">
        <v>2463.1999999999998</v>
      </c>
      <c r="F11" s="16">
        <v>2.3300000000000001E-2</v>
      </c>
      <c r="G11" s="16"/>
    </row>
    <row r="12" spans="1:8" x14ac:dyDescent="0.25">
      <c r="A12" s="13" t="s">
        <v>1317</v>
      </c>
      <c r="B12" s="35" t="s">
        <v>1318</v>
      </c>
      <c r="C12" s="35" t="s">
        <v>857</v>
      </c>
      <c r="D12" s="14">
        <v>693958</v>
      </c>
      <c r="E12" s="15">
        <v>2299.4299999999998</v>
      </c>
      <c r="F12" s="16">
        <v>2.1700000000000001E-2</v>
      </c>
      <c r="G12" s="16"/>
    </row>
    <row r="13" spans="1:8" x14ac:dyDescent="0.25">
      <c r="A13" s="13" t="s">
        <v>1361</v>
      </c>
      <c r="B13" s="35" t="s">
        <v>1362</v>
      </c>
      <c r="C13" s="35" t="s">
        <v>711</v>
      </c>
      <c r="D13" s="14">
        <v>136548</v>
      </c>
      <c r="E13" s="15">
        <v>2291.48</v>
      </c>
      <c r="F13" s="16">
        <v>2.1700000000000001E-2</v>
      </c>
      <c r="G13" s="16"/>
    </row>
    <row r="14" spans="1:8" x14ac:dyDescent="0.25">
      <c r="A14" s="13" t="s">
        <v>1241</v>
      </c>
      <c r="B14" s="35" t="s">
        <v>1242</v>
      </c>
      <c r="C14" s="35" t="s">
        <v>793</v>
      </c>
      <c r="D14" s="14">
        <v>461156</v>
      </c>
      <c r="E14" s="15">
        <v>2140.46</v>
      </c>
      <c r="F14" s="16">
        <v>2.0199999999999999E-2</v>
      </c>
      <c r="G14" s="16"/>
    </row>
    <row r="15" spans="1:8" x14ac:dyDescent="0.25">
      <c r="A15" s="13" t="s">
        <v>1257</v>
      </c>
      <c r="B15" s="35" t="s">
        <v>1258</v>
      </c>
      <c r="C15" s="35" t="s">
        <v>676</v>
      </c>
      <c r="D15" s="14">
        <v>64520</v>
      </c>
      <c r="E15" s="15">
        <v>2132.87</v>
      </c>
      <c r="F15" s="16">
        <v>2.0199999999999999E-2</v>
      </c>
      <c r="G15" s="16"/>
    </row>
    <row r="16" spans="1:8" x14ac:dyDescent="0.25">
      <c r="A16" s="13" t="s">
        <v>1363</v>
      </c>
      <c r="B16" s="35" t="s">
        <v>1364</v>
      </c>
      <c r="C16" s="35" t="s">
        <v>816</v>
      </c>
      <c r="D16" s="14">
        <v>227270</v>
      </c>
      <c r="E16" s="15">
        <v>2075.09</v>
      </c>
      <c r="F16" s="16">
        <v>1.9599999999999999E-2</v>
      </c>
      <c r="G16" s="16"/>
    </row>
    <row r="17" spans="1:7" x14ac:dyDescent="0.25">
      <c r="A17" s="13" t="s">
        <v>1365</v>
      </c>
      <c r="B17" s="35" t="s">
        <v>1366</v>
      </c>
      <c r="C17" s="35" t="s">
        <v>641</v>
      </c>
      <c r="D17" s="14">
        <v>73108</v>
      </c>
      <c r="E17" s="15">
        <v>2016.03</v>
      </c>
      <c r="F17" s="16">
        <v>1.9099999999999999E-2</v>
      </c>
      <c r="G17" s="16"/>
    </row>
    <row r="18" spans="1:7" x14ac:dyDescent="0.25">
      <c r="A18" s="13" t="s">
        <v>1367</v>
      </c>
      <c r="B18" s="35" t="s">
        <v>1368</v>
      </c>
      <c r="C18" s="35" t="s">
        <v>816</v>
      </c>
      <c r="D18" s="14">
        <v>123479</v>
      </c>
      <c r="E18" s="15">
        <v>1999.87</v>
      </c>
      <c r="F18" s="16">
        <v>1.89E-2</v>
      </c>
      <c r="G18" s="16"/>
    </row>
    <row r="19" spans="1:7" x14ac:dyDescent="0.25">
      <c r="A19" s="13" t="s">
        <v>1323</v>
      </c>
      <c r="B19" s="35" t="s">
        <v>1324</v>
      </c>
      <c r="C19" s="35" t="s">
        <v>676</v>
      </c>
      <c r="D19" s="14">
        <v>369962</v>
      </c>
      <c r="E19" s="15">
        <v>1998.16</v>
      </c>
      <c r="F19" s="16">
        <v>1.89E-2</v>
      </c>
      <c r="G19" s="16"/>
    </row>
    <row r="20" spans="1:7" x14ac:dyDescent="0.25">
      <c r="A20" s="13" t="s">
        <v>1219</v>
      </c>
      <c r="B20" s="35" t="s">
        <v>1220</v>
      </c>
      <c r="C20" s="35" t="s">
        <v>701</v>
      </c>
      <c r="D20" s="14">
        <v>1501991</v>
      </c>
      <c r="E20" s="15">
        <v>1949.58</v>
      </c>
      <c r="F20" s="16">
        <v>1.84E-2</v>
      </c>
      <c r="G20" s="16"/>
    </row>
    <row r="21" spans="1:7" x14ac:dyDescent="0.25">
      <c r="A21" s="13" t="s">
        <v>1331</v>
      </c>
      <c r="B21" s="35" t="s">
        <v>1332</v>
      </c>
      <c r="C21" s="35" t="s">
        <v>717</v>
      </c>
      <c r="D21" s="14">
        <v>549907</v>
      </c>
      <c r="E21" s="15">
        <v>1833.66</v>
      </c>
      <c r="F21" s="16">
        <v>1.7299999999999999E-2</v>
      </c>
      <c r="G21" s="16"/>
    </row>
    <row r="22" spans="1:7" x14ac:dyDescent="0.25">
      <c r="A22" s="13" t="s">
        <v>894</v>
      </c>
      <c r="B22" s="35" t="s">
        <v>895</v>
      </c>
      <c r="C22" s="35" t="s">
        <v>706</v>
      </c>
      <c r="D22" s="14">
        <v>90644</v>
      </c>
      <c r="E22" s="15">
        <v>1823.98</v>
      </c>
      <c r="F22" s="16">
        <v>1.7299999999999999E-2</v>
      </c>
      <c r="G22" s="16"/>
    </row>
    <row r="23" spans="1:7" x14ac:dyDescent="0.25">
      <c r="A23" s="13" t="s">
        <v>1369</v>
      </c>
      <c r="B23" s="35" t="s">
        <v>1370</v>
      </c>
      <c r="C23" s="35" t="s">
        <v>997</v>
      </c>
      <c r="D23" s="14">
        <v>404240</v>
      </c>
      <c r="E23" s="15">
        <v>1819.69</v>
      </c>
      <c r="F23" s="16">
        <v>1.72E-2</v>
      </c>
      <c r="G23" s="16"/>
    </row>
    <row r="24" spans="1:7" x14ac:dyDescent="0.25">
      <c r="A24" s="13" t="s">
        <v>1371</v>
      </c>
      <c r="B24" s="35" t="s">
        <v>1372</v>
      </c>
      <c r="C24" s="35" t="s">
        <v>1373</v>
      </c>
      <c r="D24" s="14">
        <v>39014</v>
      </c>
      <c r="E24" s="15">
        <v>1747.34</v>
      </c>
      <c r="F24" s="16">
        <v>1.6500000000000001E-2</v>
      </c>
      <c r="G24" s="16"/>
    </row>
    <row r="25" spans="1:7" x14ac:dyDescent="0.25">
      <c r="A25" s="13" t="s">
        <v>1245</v>
      </c>
      <c r="B25" s="35" t="s">
        <v>1246</v>
      </c>
      <c r="C25" s="35" t="s">
        <v>874</v>
      </c>
      <c r="D25" s="14">
        <v>42902</v>
      </c>
      <c r="E25" s="15">
        <v>1742.72</v>
      </c>
      <c r="F25" s="16">
        <v>1.6500000000000001E-2</v>
      </c>
      <c r="G25" s="16"/>
    </row>
    <row r="26" spans="1:7" x14ac:dyDescent="0.25">
      <c r="A26" s="13" t="s">
        <v>1374</v>
      </c>
      <c r="B26" s="35" t="s">
        <v>1375</v>
      </c>
      <c r="C26" s="35" t="s">
        <v>638</v>
      </c>
      <c r="D26" s="14">
        <v>94803</v>
      </c>
      <c r="E26" s="15">
        <v>1736.08</v>
      </c>
      <c r="F26" s="16">
        <v>1.6400000000000001E-2</v>
      </c>
      <c r="G26" s="16"/>
    </row>
    <row r="27" spans="1:7" x14ac:dyDescent="0.25">
      <c r="A27" s="13" t="s">
        <v>1321</v>
      </c>
      <c r="B27" s="35" t="s">
        <v>1322</v>
      </c>
      <c r="C27" s="35" t="s">
        <v>665</v>
      </c>
      <c r="D27" s="14">
        <v>324619</v>
      </c>
      <c r="E27" s="15">
        <v>1724.54</v>
      </c>
      <c r="F27" s="16">
        <v>1.6299999999999999E-2</v>
      </c>
      <c r="G27" s="16"/>
    </row>
    <row r="28" spans="1:7" x14ac:dyDescent="0.25">
      <c r="A28" s="13" t="s">
        <v>1247</v>
      </c>
      <c r="B28" s="35" t="s">
        <v>1248</v>
      </c>
      <c r="C28" s="35" t="s">
        <v>816</v>
      </c>
      <c r="D28" s="14">
        <v>95682</v>
      </c>
      <c r="E28" s="15">
        <v>1720.31</v>
      </c>
      <c r="F28" s="16">
        <v>1.6299999999999999E-2</v>
      </c>
      <c r="G28" s="16"/>
    </row>
    <row r="29" spans="1:7" x14ac:dyDescent="0.25">
      <c r="A29" s="13" t="s">
        <v>1329</v>
      </c>
      <c r="B29" s="35" t="s">
        <v>1330</v>
      </c>
      <c r="C29" s="35" t="s">
        <v>717</v>
      </c>
      <c r="D29" s="14">
        <v>36800</v>
      </c>
      <c r="E29" s="15">
        <v>1715.27</v>
      </c>
      <c r="F29" s="16">
        <v>1.6199999999999999E-2</v>
      </c>
      <c r="G29" s="16"/>
    </row>
    <row r="30" spans="1:7" x14ac:dyDescent="0.25">
      <c r="A30" s="13" t="s">
        <v>740</v>
      </c>
      <c r="B30" s="35" t="s">
        <v>741</v>
      </c>
      <c r="C30" s="35" t="s">
        <v>687</v>
      </c>
      <c r="D30" s="14">
        <v>79635</v>
      </c>
      <c r="E30" s="15">
        <v>1686.11</v>
      </c>
      <c r="F30" s="16">
        <v>1.5900000000000001E-2</v>
      </c>
      <c r="G30" s="16"/>
    </row>
    <row r="31" spans="1:7" x14ac:dyDescent="0.25">
      <c r="A31" s="13" t="s">
        <v>1325</v>
      </c>
      <c r="B31" s="35" t="s">
        <v>1326</v>
      </c>
      <c r="C31" s="35" t="s">
        <v>658</v>
      </c>
      <c r="D31" s="14">
        <v>568314</v>
      </c>
      <c r="E31" s="15">
        <v>1671.7</v>
      </c>
      <c r="F31" s="16">
        <v>1.5800000000000002E-2</v>
      </c>
      <c r="G31" s="16"/>
    </row>
    <row r="32" spans="1:7" x14ac:dyDescent="0.25">
      <c r="A32" s="13" t="s">
        <v>1376</v>
      </c>
      <c r="B32" s="35" t="s">
        <v>1377</v>
      </c>
      <c r="C32" s="35" t="s">
        <v>782</v>
      </c>
      <c r="D32" s="14">
        <v>349160</v>
      </c>
      <c r="E32" s="15">
        <v>1667.76</v>
      </c>
      <c r="F32" s="16">
        <v>1.5800000000000002E-2</v>
      </c>
      <c r="G32" s="16"/>
    </row>
    <row r="33" spans="1:7" x14ac:dyDescent="0.25">
      <c r="A33" s="13" t="s">
        <v>1378</v>
      </c>
      <c r="B33" s="35" t="s">
        <v>1379</v>
      </c>
      <c r="C33" s="35" t="s">
        <v>816</v>
      </c>
      <c r="D33" s="14">
        <v>242071</v>
      </c>
      <c r="E33" s="15">
        <v>1609.77</v>
      </c>
      <c r="F33" s="16">
        <v>1.52E-2</v>
      </c>
      <c r="G33" s="16"/>
    </row>
    <row r="34" spans="1:7" x14ac:dyDescent="0.25">
      <c r="A34" s="13" t="s">
        <v>1249</v>
      </c>
      <c r="B34" s="35" t="s">
        <v>1250</v>
      </c>
      <c r="C34" s="35" t="s">
        <v>793</v>
      </c>
      <c r="D34" s="14">
        <v>570759</v>
      </c>
      <c r="E34" s="15">
        <v>1596.98</v>
      </c>
      <c r="F34" s="16">
        <v>1.5100000000000001E-2</v>
      </c>
      <c r="G34" s="16"/>
    </row>
    <row r="35" spans="1:7" x14ac:dyDescent="0.25">
      <c r="A35" s="13" t="s">
        <v>1380</v>
      </c>
      <c r="B35" s="35" t="s">
        <v>1381</v>
      </c>
      <c r="C35" s="35" t="s">
        <v>793</v>
      </c>
      <c r="D35" s="14">
        <v>489758</v>
      </c>
      <c r="E35" s="15">
        <v>1588.77</v>
      </c>
      <c r="F35" s="16">
        <v>1.4999999999999999E-2</v>
      </c>
      <c r="G35" s="16"/>
    </row>
    <row r="36" spans="1:7" x14ac:dyDescent="0.25">
      <c r="A36" s="13" t="s">
        <v>804</v>
      </c>
      <c r="B36" s="35" t="s">
        <v>805</v>
      </c>
      <c r="C36" s="35" t="s">
        <v>701</v>
      </c>
      <c r="D36" s="14">
        <v>250531</v>
      </c>
      <c r="E36" s="15">
        <v>1570.45</v>
      </c>
      <c r="F36" s="16">
        <v>1.49E-2</v>
      </c>
      <c r="G36" s="16"/>
    </row>
    <row r="37" spans="1:7" x14ac:dyDescent="0.25">
      <c r="A37" s="13" t="s">
        <v>1261</v>
      </c>
      <c r="B37" s="35" t="s">
        <v>1262</v>
      </c>
      <c r="C37" s="35" t="s">
        <v>647</v>
      </c>
      <c r="D37" s="14">
        <v>72631</v>
      </c>
      <c r="E37" s="15">
        <v>1556.16</v>
      </c>
      <c r="F37" s="16">
        <v>1.47E-2</v>
      </c>
      <c r="G37" s="16"/>
    </row>
    <row r="38" spans="1:7" x14ac:dyDescent="0.25">
      <c r="A38" s="13" t="s">
        <v>955</v>
      </c>
      <c r="B38" s="35" t="s">
        <v>956</v>
      </c>
      <c r="C38" s="35" t="s">
        <v>687</v>
      </c>
      <c r="D38" s="14">
        <v>46174</v>
      </c>
      <c r="E38" s="15">
        <v>1541.47</v>
      </c>
      <c r="F38" s="16">
        <v>1.46E-2</v>
      </c>
      <c r="G38" s="16"/>
    </row>
    <row r="39" spans="1:7" x14ac:dyDescent="0.25">
      <c r="A39" s="13" t="s">
        <v>1382</v>
      </c>
      <c r="B39" s="35" t="s">
        <v>1383</v>
      </c>
      <c r="C39" s="35" t="s">
        <v>647</v>
      </c>
      <c r="D39" s="14">
        <v>192272</v>
      </c>
      <c r="E39" s="15">
        <v>1538.37</v>
      </c>
      <c r="F39" s="16">
        <v>1.46E-2</v>
      </c>
      <c r="G39" s="16"/>
    </row>
    <row r="40" spans="1:7" x14ac:dyDescent="0.25">
      <c r="A40" s="13" t="s">
        <v>1259</v>
      </c>
      <c r="B40" s="35" t="s">
        <v>1260</v>
      </c>
      <c r="C40" s="35" t="s">
        <v>676</v>
      </c>
      <c r="D40" s="14">
        <v>442013</v>
      </c>
      <c r="E40" s="15">
        <v>1529.14</v>
      </c>
      <c r="F40" s="16">
        <v>1.4500000000000001E-2</v>
      </c>
      <c r="G40" s="16"/>
    </row>
    <row r="41" spans="1:7" x14ac:dyDescent="0.25">
      <c r="A41" s="13" t="s">
        <v>1384</v>
      </c>
      <c r="B41" s="35" t="s">
        <v>1385</v>
      </c>
      <c r="C41" s="35" t="s">
        <v>1386</v>
      </c>
      <c r="D41" s="14">
        <v>44260</v>
      </c>
      <c r="E41" s="15">
        <v>1506.68</v>
      </c>
      <c r="F41" s="16">
        <v>1.43E-2</v>
      </c>
      <c r="G41" s="16"/>
    </row>
    <row r="42" spans="1:7" x14ac:dyDescent="0.25">
      <c r="A42" s="13" t="s">
        <v>1349</v>
      </c>
      <c r="B42" s="35" t="s">
        <v>1350</v>
      </c>
      <c r="C42" s="35" t="s">
        <v>706</v>
      </c>
      <c r="D42" s="14">
        <v>237636</v>
      </c>
      <c r="E42" s="15">
        <v>1461.34</v>
      </c>
      <c r="F42" s="16">
        <v>1.38E-2</v>
      </c>
      <c r="G42" s="16"/>
    </row>
    <row r="43" spans="1:7" x14ac:dyDescent="0.25">
      <c r="A43" s="13" t="s">
        <v>1312</v>
      </c>
      <c r="B43" s="35" t="s">
        <v>1313</v>
      </c>
      <c r="C43" s="35" t="s">
        <v>658</v>
      </c>
      <c r="D43" s="14">
        <v>839743</v>
      </c>
      <c r="E43" s="15">
        <v>1445.2</v>
      </c>
      <c r="F43" s="16">
        <v>1.37E-2</v>
      </c>
      <c r="G43" s="16"/>
    </row>
    <row r="44" spans="1:7" x14ac:dyDescent="0.25">
      <c r="A44" s="13" t="s">
        <v>1353</v>
      </c>
      <c r="B44" s="35" t="s">
        <v>1354</v>
      </c>
      <c r="C44" s="35" t="s">
        <v>665</v>
      </c>
      <c r="D44" s="14">
        <v>69016</v>
      </c>
      <c r="E44" s="15">
        <v>1417.93</v>
      </c>
      <c r="F44" s="16">
        <v>1.34E-2</v>
      </c>
      <c r="G44" s="16"/>
    </row>
    <row r="45" spans="1:7" x14ac:dyDescent="0.25">
      <c r="A45" s="13" t="s">
        <v>720</v>
      </c>
      <c r="B45" s="35" t="s">
        <v>721</v>
      </c>
      <c r="C45" s="35" t="s">
        <v>668</v>
      </c>
      <c r="D45" s="14">
        <v>83108</v>
      </c>
      <c r="E45" s="15">
        <v>1415.95</v>
      </c>
      <c r="F45" s="16">
        <v>1.34E-2</v>
      </c>
      <c r="G45" s="16"/>
    </row>
    <row r="46" spans="1:7" x14ac:dyDescent="0.25">
      <c r="A46" s="13" t="s">
        <v>1319</v>
      </c>
      <c r="B46" s="35" t="s">
        <v>1320</v>
      </c>
      <c r="C46" s="35" t="s">
        <v>793</v>
      </c>
      <c r="D46" s="14">
        <v>146537</v>
      </c>
      <c r="E46" s="15">
        <v>1412.69</v>
      </c>
      <c r="F46" s="16">
        <v>1.34E-2</v>
      </c>
      <c r="G46" s="16"/>
    </row>
    <row r="47" spans="1:7" x14ac:dyDescent="0.25">
      <c r="A47" s="13" t="s">
        <v>1339</v>
      </c>
      <c r="B47" s="35" t="s">
        <v>1340</v>
      </c>
      <c r="C47" s="35" t="s">
        <v>638</v>
      </c>
      <c r="D47" s="14">
        <v>499014</v>
      </c>
      <c r="E47" s="15">
        <v>1390.25</v>
      </c>
      <c r="F47" s="16">
        <v>1.3100000000000001E-2</v>
      </c>
      <c r="G47" s="16"/>
    </row>
    <row r="48" spans="1:7" x14ac:dyDescent="0.25">
      <c r="A48" s="13" t="s">
        <v>1387</v>
      </c>
      <c r="B48" s="35" t="s">
        <v>1388</v>
      </c>
      <c r="C48" s="35" t="s">
        <v>676</v>
      </c>
      <c r="D48" s="14">
        <v>112840</v>
      </c>
      <c r="E48" s="15">
        <v>1378.06</v>
      </c>
      <c r="F48" s="16">
        <v>1.2999999999999999E-2</v>
      </c>
      <c r="G48" s="16"/>
    </row>
    <row r="49" spans="1:7" x14ac:dyDescent="0.25">
      <c r="A49" s="13" t="s">
        <v>1341</v>
      </c>
      <c r="B49" s="35" t="s">
        <v>1342</v>
      </c>
      <c r="C49" s="35" t="s">
        <v>676</v>
      </c>
      <c r="D49" s="14">
        <v>347466</v>
      </c>
      <c r="E49" s="15">
        <v>1340</v>
      </c>
      <c r="F49" s="16">
        <v>1.2699999999999999E-2</v>
      </c>
      <c r="G49" s="16"/>
    </row>
    <row r="50" spans="1:7" x14ac:dyDescent="0.25">
      <c r="A50" s="13" t="s">
        <v>1251</v>
      </c>
      <c r="B50" s="35" t="s">
        <v>1252</v>
      </c>
      <c r="C50" s="35" t="s">
        <v>714</v>
      </c>
      <c r="D50" s="14">
        <v>167885</v>
      </c>
      <c r="E50" s="15">
        <v>1312.11</v>
      </c>
      <c r="F50" s="16">
        <v>1.24E-2</v>
      </c>
      <c r="G50" s="16"/>
    </row>
    <row r="51" spans="1:7" x14ac:dyDescent="0.25">
      <c r="A51" s="13" t="s">
        <v>1389</v>
      </c>
      <c r="B51" s="35" t="s">
        <v>1390</v>
      </c>
      <c r="C51" s="35" t="s">
        <v>733</v>
      </c>
      <c r="D51" s="14">
        <v>222985</v>
      </c>
      <c r="E51" s="15">
        <v>1293.98</v>
      </c>
      <c r="F51" s="16">
        <v>1.2200000000000001E-2</v>
      </c>
      <c r="G51" s="16"/>
    </row>
    <row r="52" spans="1:7" x14ac:dyDescent="0.25">
      <c r="A52" s="13" t="s">
        <v>1391</v>
      </c>
      <c r="B52" s="35" t="s">
        <v>1392</v>
      </c>
      <c r="C52" s="35" t="s">
        <v>714</v>
      </c>
      <c r="D52" s="14">
        <v>1268713</v>
      </c>
      <c r="E52" s="15">
        <v>1236.3599999999999</v>
      </c>
      <c r="F52" s="16">
        <v>1.17E-2</v>
      </c>
      <c r="G52" s="16"/>
    </row>
    <row r="53" spans="1:7" x14ac:dyDescent="0.25">
      <c r="A53" s="13" t="s">
        <v>1327</v>
      </c>
      <c r="B53" s="35" t="s">
        <v>1328</v>
      </c>
      <c r="C53" s="35" t="s">
        <v>638</v>
      </c>
      <c r="D53" s="14">
        <v>187258</v>
      </c>
      <c r="E53" s="15">
        <v>1213.71</v>
      </c>
      <c r="F53" s="16">
        <v>1.15E-2</v>
      </c>
      <c r="G53" s="16"/>
    </row>
    <row r="54" spans="1:7" x14ac:dyDescent="0.25">
      <c r="A54" s="13" t="s">
        <v>1393</v>
      </c>
      <c r="B54" s="35" t="s">
        <v>1394</v>
      </c>
      <c r="C54" s="35" t="s">
        <v>717</v>
      </c>
      <c r="D54" s="14">
        <v>1758119</v>
      </c>
      <c r="E54" s="15">
        <v>1182.3399999999999</v>
      </c>
      <c r="F54" s="16">
        <v>1.12E-2</v>
      </c>
      <c r="G54" s="16"/>
    </row>
    <row r="55" spans="1:7" x14ac:dyDescent="0.25">
      <c r="A55" s="13" t="s">
        <v>1395</v>
      </c>
      <c r="B55" s="35" t="s">
        <v>1396</v>
      </c>
      <c r="C55" s="35" t="s">
        <v>687</v>
      </c>
      <c r="D55" s="14">
        <v>34605</v>
      </c>
      <c r="E55" s="15">
        <v>1137.67</v>
      </c>
      <c r="F55" s="16">
        <v>1.0800000000000001E-2</v>
      </c>
      <c r="G55" s="16"/>
    </row>
    <row r="56" spans="1:7" x14ac:dyDescent="0.25">
      <c r="A56" s="13" t="s">
        <v>1397</v>
      </c>
      <c r="B56" s="35" t="s">
        <v>1398</v>
      </c>
      <c r="C56" s="35" t="s">
        <v>668</v>
      </c>
      <c r="D56" s="14">
        <v>90610</v>
      </c>
      <c r="E56" s="15">
        <v>1126.74</v>
      </c>
      <c r="F56" s="16">
        <v>1.0699999999999999E-2</v>
      </c>
      <c r="G56" s="16"/>
    </row>
    <row r="57" spans="1:7" x14ac:dyDescent="0.25">
      <c r="A57" s="13" t="s">
        <v>1399</v>
      </c>
      <c r="B57" s="35" t="s">
        <v>1400</v>
      </c>
      <c r="C57" s="35" t="s">
        <v>714</v>
      </c>
      <c r="D57" s="14">
        <v>305443</v>
      </c>
      <c r="E57" s="15">
        <v>1103.1099999999999</v>
      </c>
      <c r="F57" s="16">
        <v>1.04E-2</v>
      </c>
      <c r="G57" s="16"/>
    </row>
    <row r="58" spans="1:7" x14ac:dyDescent="0.25">
      <c r="A58" s="13" t="s">
        <v>1401</v>
      </c>
      <c r="B58" s="35" t="s">
        <v>1402</v>
      </c>
      <c r="C58" s="35" t="s">
        <v>717</v>
      </c>
      <c r="D58" s="14">
        <v>72737</v>
      </c>
      <c r="E58" s="15">
        <v>1088.8</v>
      </c>
      <c r="F58" s="16">
        <v>1.03E-2</v>
      </c>
      <c r="G58" s="16"/>
    </row>
    <row r="59" spans="1:7" x14ac:dyDescent="0.25">
      <c r="A59" s="13" t="s">
        <v>1403</v>
      </c>
      <c r="B59" s="35" t="s">
        <v>1404</v>
      </c>
      <c r="C59" s="35" t="s">
        <v>638</v>
      </c>
      <c r="D59" s="14">
        <v>323030</v>
      </c>
      <c r="E59" s="15">
        <v>1040</v>
      </c>
      <c r="F59" s="16">
        <v>9.7999999999999997E-3</v>
      </c>
      <c r="G59" s="16"/>
    </row>
    <row r="60" spans="1:7" x14ac:dyDescent="0.25">
      <c r="A60" s="13" t="s">
        <v>1405</v>
      </c>
      <c r="B60" s="35" t="s">
        <v>1406</v>
      </c>
      <c r="C60" s="35" t="s">
        <v>665</v>
      </c>
      <c r="D60" s="14">
        <v>258040</v>
      </c>
      <c r="E60" s="15">
        <v>1037.58</v>
      </c>
      <c r="F60" s="16">
        <v>9.7999999999999997E-3</v>
      </c>
      <c r="G60" s="16"/>
    </row>
    <row r="61" spans="1:7" x14ac:dyDescent="0.25">
      <c r="A61" s="13" t="s">
        <v>1407</v>
      </c>
      <c r="B61" s="35" t="s">
        <v>1408</v>
      </c>
      <c r="C61" s="35" t="s">
        <v>701</v>
      </c>
      <c r="D61" s="14">
        <v>148002</v>
      </c>
      <c r="E61" s="15">
        <v>1036.68</v>
      </c>
      <c r="F61" s="16">
        <v>9.7999999999999997E-3</v>
      </c>
      <c r="G61" s="16"/>
    </row>
    <row r="62" spans="1:7" x14ac:dyDescent="0.25">
      <c r="A62" s="13" t="s">
        <v>1337</v>
      </c>
      <c r="B62" s="35" t="s">
        <v>1338</v>
      </c>
      <c r="C62" s="35" t="s">
        <v>717</v>
      </c>
      <c r="D62" s="14">
        <v>440917</v>
      </c>
      <c r="E62" s="15">
        <v>1028.8800000000001</v>
      </c>
      <c r="F62" s="16">
        <v>9.7000000000000003E-3</v>
      </c>
      <c r="G62" s="16"/>
    </row>
    <row r="63" spans="1:7" x14ac:dyDescent="0.25">
      <c r="A63" s="13" t="s">
        <v>1310</v>
      </c>
      <c r="B63" s="35" t="s">
        <v>1311</v>
      </c>
      <c r="C63" s="35" t="s">
        <v>711</v>
      </c>
      <c r="D63" s="14">
        <v>198968</v>
      </c>
      <c r="E63" s="15">
        <v>1026.28</v>
      </c>
      <c r="F63" s="16">
        <v>9.7000000000000003E-3</v>
      </c>
      <c r="G63" s="16"/>
    </row>
    <row r="64" spans="1:7" x14ac:dyDescent="0.25">
      <c r="A64" s="13" t="s">
        <v>832</v>
      </c>
      <c r="B64" s="35" t="s">
        <v>833</v>
      </c>
      <c r="C64" s="35" t="s">
        <v>658</v>
      </c>
      <c r="D64" s="14">
        <v>1024451</v>
      </c>
      <c r="E64" s="15">
        <v>998.33</v>
      </c>
      <c r="F64" s="16">
        <v>9.4000000000000004E-3</v>
      </c>
      <c r="G64" s="16"/>
    </row>
    <row r="65" spans="1:7" x14ac:dyDescent="0.25">
      <c r="A65" s="13" t="s">
        <v>1409</v>
      </c>
      <c r="B65" s="35" t="s">
        <v>1410</v>
      </c>
      <c r="C65" s="35" t="s">
        <v>665</v>
      </c>
      <c r="D65" s="14">
        <v>100536</v>
      </c>
      <c r="E65" s="15">
        <v>990.88</v>
      </c>
      <c r="F65" s="16">
        <v>9.4000000000000004E-3</v>
      </c>
      <c r="G65" s="16"/>
    </row>
    <row r="66" spans="1:7" x14ac:dyDescent="0.25">
      <c r="A66" s="13" t="s">
        <v>1343</v>
      </c>
      <c r="B66" s="35" t="s">
        <v>1344</v>
      </c>
      <c r="C66" s="35" t="s">
        <v>793</v>
      </c>
      <c r="D66" s="14">
        <v>919902</v>
      </c>
      <c r="E66" s="15">
        <v>963.14</v>
      </c>
      <c r="F66" s="16">
        <v>9.1000000000000004E-3</v>
      </c>
      <c r="G66" s="16"/>
    </row>
    <row r="67" spans="1:7" x14ac:dyDescent="0.25">
      <c r="A67" s="13" t="s">
        <v>858</v>
      </c>
      <c r="B67" s="35" t="s">
        <v>859</v>
      </c>
      <c r="C67" s="35" t="s">
        <v>676</v>
      </c>
      <c r="D67" s="14">
        <v>18126</v>
      </c>
      <c r="E67" s="15">
        <v>905.13</v>
      </c>
      <c r="F67" s="16">
        <v>8.6E-3</v>
      </c>
      <c r="G67" s="16"/>
    </row>
    <row r="68" spans="1:7" x14ac:dyDescent="0.25">
      <c r="A68" s="13" t="s">
        <v>1411</v>
      </c>
      <c r="B68" s="35" t="s">
        <v>1412</v>
      </c>
      <c r="C68" s="35" t="s">
        <v>717</v>
      </c>
      <c r="D68" s="14">
        <v>133142</v>
      </c>
      <c r="E68" s="15">
        <v>901.17</v>
      </c>
      <c r="F68" s="16">
        <v>8.5000000000000006E-3</v>
      </c>
      <c r="G68" s="16"/>
    </row>
    <row r="69" spans="1:7" x14ac:dyDescent="0.25">
      <c r="A69" s="13" t="s">
        <v>1413</v>
      </c>
      <c r="B69" s="35" t="s">
        <v>1414</v>
      </c>
      <c r="C69" s="35" t="s">
        <v>1415</v>
      </c>
      <c r="D69" s="14">
        <v>208540</v>
      </c>
      <c r="E69" s="15">
        <v>898.08</v>
      </c>
      <c r="F69" s="16">
        <v>8.5000000000000006E-3</v>
      </c>
      <c r="G69" s="16"/>
    </row>
    <row r="70" spans="1:7" x14ac:dyDescent="0.25">
      <c r="A70" s="13" t="s">
        <v>993</v>
      </c>
      <c r="B70" s="35" t="s">
        <v>994</v>
      </c>
      <c r="C70" s="35" t="s">
        <v>706</v>
      </c>
      <c r="D70" s="14">
        <v>24539</v>
      </c>
      <c r="E70" s="15">
        <v>813.65</v>
      </c>
      <c r="F70" s="16">
        <v>7.7000000000000002E-3</v>
      </c>
      <c r="G70" s="16"/>
    </row>
    <row r="71" spans="1:7" x14ac:dyDescent="0.25">
      <c r="A71" s="13" t="s">
        <v>1416</v>
      </c>
      <c r="B71" s="35" t="s">
        <v>1417</v>
      </c>
      <c r="C71" s="35" t="s">
        <v>687</v>
      </c>
      <c r="D71" s="14">
        <v>135642</v>
      </c>
      <c r="E71" s="15">
        <v>771.12</v>
      </c>
      <c r="F71" s="16">
        <v>7.3000000000000001E-3</v>
      </c>
      <c r="G71" s="16"/>
    </row>
    <row r="72" spans="1:7" x14ac:dyDescent="0.25">
      <c r="A72" s="13" t="s">
        <v>1418</v>
      </c>
      <c r="B72" s="35" t="s">
        <v>1419</v>
      </c>
      <c r="C72" s="35" t="s">
        <v>816</v>
      </c>
      <c r="D72" s="14">
        <v>202458</v>
      </c>
      <c r="E72" s="15">
        <v>698.28</v>
      </c>
      <c r="F72" s="16">
        <v>6.6E-3</v>
      </c>
      <c r="G72" s="16"/>
    </row>
    <row r="73" spans="1:7" x14ac:dyDescent="0.25">
      <c r="A73" s="13" t="s">
        <v>1420</v>
      </c>
      <c r="B73" s="35" t="s">
        <v>1421</v>
      </c>
      <c r="C73" s="35" t="s">
        <v>711</v>
      </c>
      <c r="D73" s="14">
        <v>131622</v>
      </c>
      <c r="E73" s="15">
        <v>669.43</v>
      </c>
      <c r="F73" s="16">
        <v>6.3E-3</v>
      </c>
      <c r="G73" s="16"/>
    </row>
    <row r="74" spans="1:7" x14ac:dyDescent="0.25">
      <c r="A74" s="13" t="s">
        <v>685</v>
      </c>
      <c r="B74" s="35" t="s">
        <v>686</v>
      </c>
      <c r="C74" s="35" t="s">
        <v>687</v>
      </c>
      <c r="D74" s="14">
        <v>24767</v>
      </c>
      <c r="E74" s="15">
        <v>552.39</v>
      </c>
      <c r="F74" s="16">
        <v>5.1999999999999998E-3</v>
      </c>
      <c r="G74" s="16"/>
    </row>
    <row r="75" spans="1:7" x14ac:dyDescent="0.25">
      <c r="A75" s="13" t="s">
        <v>1422</v>
      </c>
      <c r="B75" s="35" t="s">
        <v>1423</v>
      </c>
      <c r="C75" s="35" t="s">
        <v>687</v>
      </c>
      <c r="D75" s="14">
        <v>26236</v>
      </c>
      <c r="E75" s="15">
        <v>501.61</v>
      </c>
      <c r="F75" s="16">
        <v>4.7000000000000002E-3</v>
      </c>
      <c r="G75" s="16"/>
    </row>
    <row r="76" spans="1:7" x14ac:dyDescent="0.25">
      <c r="A76" s="13" t="s">
        <v>1424</v>
      </c>
      <c r="B76" s="35" t="s">
        <v>1425</v>
      </c>
      <c r="C76" s="35" t="s">
        <v>793</v>
      </c>
      <c r="D76" s="14">
        <v>128463</v>
      </c>
      <c r="E76" s="15">
        <v>484.31</v>
      </c>
      <c r="F76" s="16">
        <v>4.5999999999999999E-3</v>
      </c>
      <c r="G76" s="16"/>
    </row>
    <row r="77" spans="1:7" x14ac:dyDescent="0.25">
      <c r="A77" s="13" t="s">
        <v>1345</v>
      </c>
      <c r="B77" s="35" t="s">
        <v>1346</v>
      </c>
      <c r="C77" s="35" t="s">
        <v>711</v>
      </c>
      <c r="D77" s="14">
        <v>62535</v>
      </c>
      <c r="E77" s="15">
        <v>366.17</v>
      </c>
      <c r="F77" s="16">
        <v>3.5000000000000001E-3</v>
      </c>
      <c r="G77" s="16"/>
    </row>
    <row r="78" spans="1:7" x14ac:dyDescent="0.25">
      <c r="A78" s="13" t="s">
        <v>1426</v>
      </c>
      <c r="B78" s="35" t="s">
        <v>1427</v>
      </c>
      <c r="C78" s="35" t="s">
        <v>816</v>
      </c>
      <c r="D78" s="14">
        <v>28476</v>
      </c>
      <c r="E78" s="15">
        <v>139.13</v>
      </c>
      <c r="F78" s="16">
        <v>1.2999999999999999E-3</v>
      </c>
      <c r="G78" s="16"/>
    </row>
    <row r="79" spans="1:7" x14ac:dyDescent="0.25">
      <c r="A79" s="17" t="s">
        <v>94</v>
      </c>
      <c r="B79" s="36"/>
      <c r="C79" s="36"/>
      <c r="D79" s="18"/>
      <c r="E79" s="19">
        <v>102863.32</v>
      </c>
      <c r="F79" s="20">
        <v>0.97270000000000001</v>
      </c>
      <c r="G79" s="21"/>
    </row>
    <row r="80" spans="1:7" x14ac:dyDescent="0.25">
      <c r="A80" s="17" t="s">
        <v>998</v>
      </c>
      <c r="B80" s="35"/>
      <c r="C80" s="35"/>
      <c r="D80" s="14"/>
      <c r="E80" s="15"/>
      <c r="F80" s="16"/>
      <c r="G80" s="16"/>
    </row>
    <row r="81" spans="1:7" x14ac:dyDescent="0.25">
      <c r="A81" s="17" t="s">
        <v>94</v>
      </c>
      <c r="B81" s="35"/>
      <c r="C81" s="35"/>
      <c r="D81" s="14"/>
      <c r="E81" s="22" t="s">
        <v>82</v>
      </c>
      <c r="F81" s="23" t="s">
        <v>82</v>
      </c>
      <c r="G81" s="16"/>
    </row>
    <row r="82" spans="1:7" x14ac:dyDescent="0.25">
      <c r="A82" s="24" t="s">
        <v>99</v>
      </c>
      <c r="B82" s="37"/>
      <c r="C82" s="37"/>
      <c r="D82" s="25"/>
      <c r="E82" s="26">
        <v>102863.32</v>
      </c>
      <c r="F82" s="27">
        <v>0.97270000000000001</v>
      </c>
      <c r="G82" s="21"/>
    </row>
    <row r="83" spans="1:7" x14ac:dyDescent="0.25">
      <c r="A83" s="13"/>
      <c r="B83" s="35"/>
      <c r="C83" s="35"/>
      <c r="D83" s="14"/>
      <c r="E83" s="15"/>
      <c r="F83" s="16"/>
      <c r="G83" s="16"/>
    </row>
    <row r="84" spans="1:7" x14ac:dyDescent="0.25">
      <c r="A84" s="13"/>
      <c r="B84" s="35"/>
      <c r="C84" s="35"/>
      <c r="D84" s="14"/>
      <c r="E84" s="15"/>
      <c r="F84" s="16"/>
      <c r="G84" s="16"/>
    </row>
    <row r="85" spans="1:7" x14ac:dyDescent="0.25">
      <c r="A85" s="17" t="s">
        <v>121</v>
      </c>
      <c r="B85" s="35"/>
      <c r="C85" s="35"/>
      <c r="D85" s="14"/>
      <c r="E85" s="15"/>
      <c r="F85" s="16"/>
      <c r="G85" s="16"/>
    </row>
    <row r="86" spans="1:7" x14ac:dyDescent="0.25">
      <c r="A86" s="13" t="s">
        <v>122</v>
      </c>
      <c r="B86" s="35"/>
      <c r="C86" s="35"/>
      <c r="D86" s="14"/>
      <c r="E86" s="15">
        <v>3166.14</v>
      </c>
      <c r="F86" s="16">
        <v>2.9899999999999999E-2</v>
      </c>
      <c r="G86" s="16">
        <v>3.295E-2</v>
      </c>
    </row>
    <row r="87" spans="1:7" x14ac:dyDescent="0.25">
      <c r="A87" s="17" t="s">
        <v>94</v>
      </c>
      <c r="B87" s="36"/>
      <c r="C87" s="36"/>
      <c r="D87" s="18"/>
      <c r="E87" s="19">
        <v>3166.14</v>
      </c>
      <c r="F87" s="20">
        <v>2.9899999999999999E-2</v>
      </c>
      <c r="G87" s="21"/>
    </row>
    <row r="88" spans="1:7" x14ac:dyDescent="0.25">
      <c r="A88" s="13"/>
      <c r="B88" s="35"/>
      <c r="C88" s="35"/>
      <c r="D88" s="14"/>
      <c r="E88" s="15"/>
      <c r="F88" s="16"/>
      <c r="G88" s="16"/>
    </row>
    <row r="89" spans="1:7" x14ac:dyDescent="0.25">
      <c r="A89" s="24" t="s">
        <v>99</v>
      </c>
      <c r="B89" s="37"/>
      <c r="C89" s="37"/>
      <c r="D89" s="25"/>
      <c r="E89" s="28">
        <v>3166.14</v>
      </c>
      <c r="F89" s="29">
        <v>2.9899999999999999E-2</v>
      </c>
      <c r="G89" s="21"/>
    </row>
    <row r="90" spans="1:7" x14ac:dyDescent="0.25">
      <c r="A90" s="13" t="s">
        <v>123</v>
      </c>
      <c r="B90" s="35"/>
      <c r="C90" s="35"/>
      <c r="D90" s="14"/>
      <c r="E90" s="15">
        <v>0.85746080000000002</v>
      </c>
      <c r="F90" s="16">
        <v>7.9999999999999996E-6</v>
      </c>
      <c r="G90" s="16"/>
    </row>
    <row r="91" spans="1:7" x14ac:dyDescent="0.25">
      <c r="A91" s="13" t="s">
        <v>124</v>
      </c>
      <c r="B91" s="35"/>
      <c r="C91" s="35"/>
      <c r="D91" s="14"/>
      <c r="E91" s="30">
        <v>-300.56746079999999</v>
      </c>
      <c r="F91" s="31">
        <v>-2.6080000000000001E-3</v>
      </c>
      <c r="G91" s="16">
        <v>3.295E-2</v>
      </c>
    </row>
    <row r="92" spans="1:7" x14ac:dyDescent="0.25">
      <c r="A92" s="32" t="s">
        <v>125</v>
      </c>
      <c r="B92" s="38"/>
      <c r="C92" s="38"/>
      <c r="D92" s="33"/>
      <c r="E92" s="26">
        <v>105729.75</v>
      </c>
      <c r="F92" s="27">
        <v>1</v>
      </c>
      <c r="G92" s="27"/>
    </row>
    <row r="97" spans="1:7" x14ac:dyDescent="0.25">
      <c r="A97" s="1" t="s">
        <v>1646</v>
      </c>
    </row>
    <row r="98" spans="1:7" x14ac:dyDescent="0.25">
      <c r="A98" s="47" t="s">
        <v>1647</v>
      </c>
      <c r="B98" s="3" t="s">
        <v>82</v>
      </c>
    </row>
    <row r="99" spans="1:7" x14ac:dyDescent="0.25">
      <c r="A99" t="s">
        <v>1648</v>
      </c>
    </row>
    <row r="100" spans="1:7" x14ac:dyDescent="0.25">
      <c r="A100" t="s">
        <v>1649</v>
      </c>
      <c r="B100" t="s">
        <v>1650</v>
      </c>
      <c r="C100" t="s">
        <v>1650</v>
      </c>
    </row>
    <row r="101" spans="1:7" x14ac:dyDescent="0.25">
      <c r="B101" s="48">
        <v>44469</v>
      </c>
      <c r="C101" s="48">
        <v>44498</v>
      </c>
    </row>
    <row r="102" spans="1:7" x14ac:dyDescent="0.25">
      <c r="A102" t="s">
        <v>1654</v>
      </c>
      <c r="B102">
        <v>24.324999999999999</v>
      </c>
      <c r="C102">
        <v>24.498000000000001</v>
      </c>
      <c r="E102" s="2"/>
      <c r="G102"/>
    </row>
    <row r="103" spans="1:7" x14ac:dyDescent="0.25">
      <c r="A103" t="s">
        <v>1655</v>
      </c>
      <c r="B103">
        <v>22.97</v>
      </c>
      <c r="C103">
        <v>23.134</v>
      </c>
      <c r="E103" s="2"/>
      <c r="G103"/>
    </row>
    <row r="104" spans="1:7" x14ac:dyDescent="0.25">
      <c r="A104" t="s">
        <v>1679</v>
      </c>
      <c r="B104">
        <v>23.341999999999999</v>
      </c>
      <c r="C104">
        <v>23.478999999999999</v>
      </c>
      <c r="E104" s="2"/>
      <c r="G104"/>
    </row>
    <row r="105" spans="1:7" x14ac:dyDescent="0.25">
      <c r="A105" t="s">
        <v>1680</v>
      </c>
      <c r="B105">
        <v>21.997</v>
      </c>
      <c r="C105">
        <v>22.125</v>
      </c>
      <c r="E105" s="2"/>
      <c r="G105"/>
    </row>
    <row r="106" spans="1:7" x14ac:dyDescent="0.25">
      <c r="E106" s="2"/>
      <c r="G106"/>
    </row>
    <row r="107" spans="1:7" x14ac:dyDescent="0.25">
      <c r="A107" t="s">
        <v>1665</v>
      </c>
      <c r="B107" s="3" t="s">
        <v>82</v>
      </c>
    </row>
    <row r="108" spans="1:7" x14ac:dyDescent="0.25">
      <c r="A108" t="s">
        <v>1666</v>
      </c>
      <c r="B108" s="3" t="s">
        <v>82</v>
      </c>
    </row>
    <row r="109" spans="1:7" ht="30" x14ac:dyDescent="0.25">
      <c r="A109" s="47" t="s">
        <v>1667</v>
      </c>
      <c r="B109" s="3" t="s">
        <v>82</v>
      </c>
    </row>
    <row r="110" spans="1:7" x14ac:dyDescent="0.25">
      <c r="A110" s="47" t="s">
        <v>1668</v>
      </c>
      <c r="B110" s="3" t="s">
        <v>82</v>
      </c>
    </row>
    <row r="111" spans="1:7" x14ac:dyDescent="0.25">
      <c r="A111" t="s">
        <v>1704</v>
      </c>
      <c r="B111" s="49">
        <v>0.53179100000000001</v>
      </c>
    </row>
    <row r="112" spans="1:7" ht="30" x14ac:dyDescent="0.25">
      <c r="A112" s="47" t="s">
        <v>1670</v>
      </c>
      <c r="B112" s="3" t="s">
        <v>82</v>
      </c>
    </row>
    <row r="113" spans="1:4" ht="30" x14ac:dyDescent="0.25">
      <c r="A113" s="47" t="s">
        <v>1671</v>
      </c>
      <c r="B113" s="3" t="s">
        <v>82</v>
      </c>
    </row>
    <row r="114" spans="1:4" x14ac:dyDescent="0.25">
      <c r="A114" s="59" t="s">
        <v>1803</v>
      </c>
      <c r="B114" s="60" t="s">
        <v>82</v>
      </c>
    </row>
    <row r="115" spans="1:4" x14ac:dyDescent="0.25">
      <c r="A115" s="59" t="s">
        <v>1804</v>
      </c>
      <c r="B115" s="60" t="s">
        <v>82</v>
      </c>
    </row>
    <row r="117" spans="1:4" x14ac:dyDescent="0.25">
      <c r="A117" s="24" t="s">
        <v>1847</v>
      </c>
      <c r="B117" s="64" t="s">
        <v>1848</v>
      </c>
      <c r="C117" s="64" t="s">
        <v>1813</v>
      </c>
      <c r="D117" s="64" t="s">
        <v>1814</v>
      </c>
    </row>
    <row r="118" spans="1:4" ht="33.75" customHeight="1" x14ac:dyDescent="0.25">
      <c r="A118" s="73" t="str">
        <f>HYPERLINK("[EDEL_Portfolio Monthly 31-Jul-2021.xlsx]EEESCF!A1","Edelweiss Small Cap Fund")</f>
        <v>Edelweiss Small Cap Fund</v>
      </c>
      <c r="B118" s="65"/>
      <c r="C118" s="65" t="s">
        <v>1829</v>
      </c>
      <c r="D118"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0AD3-7059-497C-928B-5372366521B2}">
  <dimension ref="A1:H251"/>
  <sheetViews>
    <sheetView showGridLines="0" workbookViewId="0">
      <pane ySplit="4" topLeftCell="A245" activePane="bottomLeft" state="frozen"/>
      <selection activeCell="A38" sqref="A38"/>
      <selection pane="bottomLeft" activeCell="A250" sqref="A250:XFD251"/>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49</v>
      </c>
      <c r="B1" s="61"/>
      <c r="C1" s="61"/>
      <c r="D1" s="61"/>
      <c r="E1" s="61"/>
      <c r="F1" s="61"/>
      <c r="G1" s="61"/>
      <c r="H1" s="51" t="str">
        <f>HYPERLINK("[EDEL_Portfolio Monthly 31-Oct-2021.xlsx]Index!A1","Index")</f>
        <v>Index</v>
      </c>
    </row>
    <row r="2" spans="1:8" ht="19.5" customHeight="1" x14ac:dyDescent="0.25">
      <c r="A2" s="61" t="s">
        <v>50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671</v>
      </c>
      <c r="B8" s="35" t="s">
        <v>672</v>
      </c>
      <c r="C8" s="35" t="s">
        <v>673</v>
      </c>
      <c r="D8" s="14">
        <v>61779</v>
      </c>
      <c r="E8" s="15">
        <v>1175.31</v>
      </c>
      <c r="F8" s="16">
        <v>3.4000000000000002E-2</v>
      </c>
      <c r="G8" s="16"/>
    </row>
    <row r="9" spans="1:8" x14ac:dyDescent="0.25">
      <c r="A9" s="13" t="s">
        <v>776</v>
      </c>
      <c r="B9" s="35" t="s">
        <v>777</v>
      </c>
      <c r="C9" s="35" t="s">
        <v>684</v>
      </c>
      <c r="D9" s="14">
        <v>36032</v>
      </c>
      <c r="E9" s="15">
        <v>957.41</v>
      </c>
      <c r="F9" s="16">
        <v>2.7699999999999999E-2</v>
      </c>
      <c r="G9" s="16"/>
    </row>
    <row r="10" spans="1:8" x14ac:dyDescent="0.25">
      <c r="A10" s="13" t="s">
        <v>789</v>
      </c>
      <c r="B10" s="35" t="s">
        <v>790</v>
      </c>
      <c r="C10" s="35" t="s">
        <v>641</v>
      </c>
      <c r="D10" s="14">
        <v>55272</v>
      </c>
      <c r="E10" s="15">
        <v>921.8</v>
      </c>
      <c r="F10" s="16">
        <v>2.6700000000000002E-2</v>
      </c>
      <c r="G10" s="16"/>
    </row>
    <row r="11" spans="1:8" x14ac:dyDescent="0.25">
      <c r="A11" s="13" t="s">
        <v>688</v>
      </c>
      <c r="B11" s="35" t="s">
        <v>689</v>
      </c>
      <c r="C11" s="35" t="s">
        <v>679</v>
      </c>
      <c r="D11" s="14">
        <v>131301</v>
      </c>
      <c r="E11" s="15">
        <v>899.87</v>
      </c>
      <c r="F11" s="16">
        <v>2.6100000000000002E-2</v>
      </c>
      <c r="G11" s="16"/>
    </row>
    <row r="12" spans="1:8" x14ac:dyDescent="0.25">
      <c r="A12" s="13" t="s">
        <v>636</v>
      </c>
      <c r="B12" s="35" t="s">
        <v>637</v>
      </c>
      <c r="C12" s="35" t="s">
        <v>638</v>
      </c>
      <c r="D12" s="14">
        <v>127500</v>
      </c>
      <c r="E12" s="15">
        <v>883.58</v>
      </c>
      <c r="F12" s="16">
        <v>2.5600000000000001E-2</v>
      </c>
      <c r="G12" s="16"/>
    </row>
    <row r="13" spans="1:8" x14ac:dyDescent="0.25">
      <c r="A13" s="13" t="s">
        <v>772</v>
      </c>
      <c r="B13" s="35" t="s">
        <v>773</v>
      </c>
      <c r="C13" s="35" t="s">
        <v>658</v>
      </c>
      <c r="D13" s="14">
        <v>102642</v>
      </c>
      <c r="E13" s="15">
        <v>823.24</v>
      </c>
      <c r="F13" s="16">
        <v>2.3800000000000002E-2</v>
      </c>
      <c r="G13" s="16"/>
    </row>
    <row r="14" spans="1:8" x14ac:dyDescent="0.25">
      <c r="A14" s="13" t="s">
        <v>671</v>
      </c>
      <c r="B14" s="35" t="s">
        <v>694</v>
      </c>
      <c r="C14" s="35" t="s">
        <v>673</v>
      </c>
      <c r="D14" s="14">
        <v>31806</v>
      </c>
      <c r="E14" s="15">
        <v>806.68</v>
      </c>
      <c r="F14" s="16">
        <v>2.3400000000000001E-2</v>
      </c>
      <c r="G14" s="16"/>
    </row>
    <row r="15" spans="1:8" x14ac:dyDescent="0.25">
      <c r="A15" s="13" t="s">
        <v>1213</v>
      </c>
      <c r="B15" s="35" t="s">
        <v>1214</v>
      </c>
      <c r="C15" s="35" t="s">
        <v>701</v>
      </c>
      <c r="D15" s="14">
        <v>27660</v>
      </c>
      <c r="E15" s="15">
        <v>786.84</v>
      </c>
      <c r="F15" s="16">
        <v>2.2800000000000001E-2</v>
      </c>
      <c r="G15" s="16"/>
    </row>
    <row r="16" spans="1:8" x14ac:dyDescent="0.25">
      <c r="A16" s="13" t="s">
        <v>969</v>
      </c>
      <c r="B16" s="35" t="s">
        <v>970</v>
      </c>
      <c r="C16" s="35" t="s">
        <v>658</v>
      </c>
      <c r="D16" s="14">
        <v>46584</v>
      </c>
      <c r="E16" s="15">
        <v>737.35</v>
      </c>
      <c r="F16" s="16">
        <v>2.1399999999999999E-2</v>
      </c>
      <c r="G16" s="16"/>
    </row>
    <row r="17" spans="1:7" x14ac:dyDescent="0.25">
      <c r="A17" s="13" t="s">
        <v>645</v>
      </c>
      <c r="B17" s="35" t="s">
        <v>646</v>
      </c>
      <c r="C17" s="35" t="s">
        <v>647</v>
      </c>
      <c r="D17" s="14">
        <v>522500</v>
      </c>
      <c r="E17" s="15">
        <v>601.4</v>
      </c>
      <c r="F17" s="16">
        <v>1.7399999999999999E-2</v>
      </c>
      <c r="G17" s="16"/>
    </row>
    <row r="18" spans="1:7" x14ac:dyDescent="0.25">
      <c r="A18" s="13" t="s">
        <v>761</v>
      </c>
      <c r="B18" s="35" t="s">
        <v>762</v>
      </c>
      <c r="C18" s="35" t="s">
        <v>658</v>
      </c>
      <c r="D18" s="14">
        <v>80070</v>
      </c>
      <c r="E18" s="15">
        <v>594.12</v>
      </c>
      <c r="F18" s="16">
        <v>1.72E-2</v>
      </c>
      <c r="G18" s="16"/>
    </row>
    <row r="19" spans="1:7" x14ac:dyDescent="0.25">
      <c r="A19" s="13" t="s">
        <v>798</v>
      </c>
      <c r="B19" s="35" t="s">
        <v>799</v>
      </c>
      <c r="C19" s="35" t="s">
        <v>658</v>
      </c>
      <c r="D19" s="14">
        <v>110993</v>
      </c>
      <c r="E19" s="15">
        <v>557.35</v>
      </c>
      <c r="F19" s="16">
        <v>1.61E-2</v>
      </c>
      <c r="G19" s="16"/>
    </row>
    <row r="20" spans="1:7" x14ac:dyDescent="0.25">
      <c r="A20" s="13" t="s">
        <v>663</v>
      </c>
      <c r="B20" s="35" t="s">
        <v>664</v>
      </c>
      <c r="C20" s="35" t="s">
        <v>665</v>
      </c>
      <c r="D20" s="14">
        <v>22580</v>
      </c>
      <c r="E20" s="15">
        <v>540.37</v>
      </c>
      <c r="F20" s="16">
        <v>1.5599999999999999E-2</v>
      </c>
      <c r="G20" s="16"/>
    </row>
    <row r="21" spans="1:7" x14ac:dyDescent="0.25">
      <c r="A21" s="13" t="s">
        <v>780</v>
      </c>
      <c r="B21" s="35" t="s">
        <v>781</v>
      </c>
      <c r="C21" s="35" t="s">
        <v>782</v>
      </c>
      <c r="D21" s="14">
        <v>229500</v>
      </c>
      <c r="E21" s="15">
        <v>491.82</v>
      </c>
      <c r="F21" s="16">
        <v>1.4200000000000001E-2</v>
      </c>
      <c r="G21" s="16"/>
    </row>
    <row r="22" spans="1:7" x14ac:dyDescent="0.25">
      <c r="A22" s="13" t="s">
        <v>690</v>
      </c>
      <c r="B22" s="35" t="s">
        <v>691</v>
      </c>
      <c r="C22" s="35" t="s">
        <v>665</v>
      </c>
      <c r="D22" s="14">
        <v>219234</v>
      </c>
      <c r="E22" s="15">
        <v>489.33</v>
      </c>
      <c r="F22" s="16">
        <v>1.4200000000000001E-2</v>
      </c>
      <c r="G22" s="16"/>
    </row>
    <row r="23" spans="1:7" x14ac:dyDescent="0.25">
      <c r="A23" s="13" t="s">
        <v>642</v>
      </c>
      <c r="B23" s="35" t="s">
        <v>643</v>
      </c>
      <c r="C23" s="35" t="s">
        <v>644</v>
      </c>
      <c r="D23" s="14">
        <v>34000</v>
      </c>
      <c r="E23" s="15">
        <v>484.02</v>
      </c>
      <c r="F23" s="16">
        <v>1.4E-2</v>
      </c>
      <c r="G23" s="16"/>
    </row>
    <row r="24" spans="1:7" x14ac:dyDescent="0.25">
      <c r="A24" s="13" t="s">
        <v>1215</v>
      </c>
      <c r="B24" s="35" t="s">
        <v>1216</v>
      </c>
      <c r="C24" s="35" t="s">
        <v>782</v>
      </c>
      <c r="D24" s="14">
        <v>280909</v>
      </c>
      <c r="E24" s="15">
        <v>372.63</v>
      </c>
      <c r="F24" s="16">
        <v>1.0800000000000001E-2</v>
      </c>
      <c r="G24" s="16"/>
    </row>
    <row r="25" spans="1:7" x14ac:dyDescent="0.25">
      <c r="A25" s="13" t="s">
        <v>669</v>
      </c>
      <c r="B25" s="35" t="s">
        <v>670</v>
      </c>
      <c r="C25" s="35" t="s">
        <v>641</v>
      </c>
      <c r="D25" s="14">
        <v>10107</v>
      </c>
      <c r="E25" s="15">
        <v>343.41</v>
      </c>
      <c r="F25" s="16">
        <v>9.9000000000000008E-3</v>
      </c>
      <c r="G25" s="16"/>
    </row>
    <row r="26" spans="1:7" x14ac:dyDescent="0.25">
      <c r="A26" s="13" t="s">
        <v>796</v>
      </c>
      <c r="B26" s="35" t="s">
        <v>797</v>
      </c>
      <c r="C26" s="35" t="s">
        <v>701</v>
      </c>
      <c r="D26" s="14">
        <v>158100</v>
      </c>
      <c r="E26" s="15">
        <v>342.76</v>
      </c>
      <c r="F26" s="16">
        <v>9.9000000000000008E-3</v>
      </c>
      <c r="G26" s="16"/>
    </row>
    <row r="27" spans="1:7" x14ac:dyDescent="0.25">
      <c r="A27" s="13" t="s">
        <v>639</v>
      </c>
      <c r="B27" s="35" t="s">
        <v>640</v>
      </c>
      <c r="C27" s="35" t="s">
        <v>641</v>
      </c>
      <c r="D27" s="14">
        <v>7415</v>
      </c>
      <c r="E27" s="15">
        <v>333.11</v>
      </c>
      <c r="F27" s="16">
        <v>9.5999999999999992E-3</v>
      </c>
      <c r="G27" s="16"/>
    </row>
    <row r="28" spans="1:7" x14ac:dyDescent="0.25">
      <c r="A28" s="13" t="s">
        <v>718</v>
      </c>
      <c r="B28" s="35" t="s">
        <v>719</v>
      </c>
      <c r="C28" s="35" t="s">
        <v>711</v>
      </c>
      <c r="D28" s="14">
        <v>40698</v>
      </c>
      <c r="E28" s="15">
        <v>323.55</v>
      </c>
      <c r="F28" s="16">
        <v>9.4000000000000004E-3</v>
      </c>
      <c r="G28" s="16"/>
    </row>
    <row r="29" spans="1:7" x14ac:dyDescent="0.25">
      <c r="A29" s="13" t="s">
        <v>725</v>
      </c>
      <c r="B29" s="35" t="s">
        <v>726</v>
      </c>
      <c r="C29" s="35" t="s">
        <v>647</v>
      </c>
      <c r="D29" s="14">
        <v>65000</v>
      </c>
      <c r="E29" s="15">
        <v>271.25</v>
      </c>
      <c r="F29" s="16">
        <v>7.9000000000000008E-3</v>
      </c>
      <c r="G29" s="16"/>
    </row>
    <row r="30" spans="1:7" x14ac:dyDescent="0.25">
      <c r="A30" s="13" t="s">
        <v>979</v>
      </c>
      <c r="B30" s="35" t="s">
        <v>980</v>
      </c>
      <c r="C30" s="35" t="s">
        <v>684</v>
      </c>
      <c r="D30" s="14">
        <v>30100</v>
      </c>
      <c r="E30" s="15">
        <v>266.16000000000003</v>
      </c>
      <c r="F30" s="16">
        <v>7.7000000000000002E-3</v>
      </c>
      <c r="G30" s="16"/>
    </row>
    <row r="31" spans="1:7" x14ac:dyDescent="0.25">
      <c r="A31" s="13" t="s">
        <v>787</v>
      </c>
      <c r="B31" s="35" t="s">
        <v>788</v>
      </c>
      <c r="C31" s="35" t="s">
        <v>658</v>
      </c>
      <c r="D31" s="14">
        <v>12277</v>
      </c>
      <c r="E31" s="15">
        <v>249.36</v>
      </c>
      <c r="F31" s="16">
        <v>7.1999999999999998E-3</v>
      </c>
      <c r="G31" s="16"/>
    </row>
    <row r="32" spans="1:7" x14ac:dyDescent="0.25">
      <c r="A32" s="13" t="s">
        <v>774</v>
      </c>
      <c r="B32" s="35" t="s">
        <v>775</v>
      </c>
      <c r="C32" s="35" t="s">
        <v>652</v>
      </c>
      <c r="D32" s="14">
        <v>53750</v>
      </c>
      <c r="E32" s="15">
        <v>247.14</v>
      </c>
      <c r="F32" s="16">
        <v>7.1999999999999998E-3</v>
      </c>
      <c r="G32" s="16"/>
    </row>
    <row r="33" spans="1:7" x14ac:dyDescent="0.25">
      <c r="A33" s="13" t="s">
        <v>947</v>
      </c>
      <c r="B33" s="35" t="s">
        <v>948</v>
      </c>
      <c r="C33" s="35" t="s">
        <v>665</v>
      </c>
      <c r="D33" s="14">
        <v>7636</v>
      </c>
      <c r="E33" s="15">
        <v>236.72</v>
      </c>
      <c r="F33" s="16">
        <v>6.8999999999999999E-3</v>
      </c>
      <c r="G33" s="16"/>
    </row>
    <row r="34" spans="1:7" x14ac:dyDescent="0.25">
      <c r="A34" s="13" t="s">
        <v>648</v>
      </c>
      <c r="B34" s="35" t="s">
        <v>649</v>
      </c>
      <c r="C34" s="35" t="s">
        <v>647</v>
      </c>
      <c r="D34" s="14">
        <v>16902</v>
      </c>
      <c r="E34" s="15">
        <v>222.42</v>
      </c>
      <c r="F34" s="16">
        <v>6.4000000000000003E-3</v>
      </c>
      <c r="G34" s="16"/>
    </row>
    <row r="35" spans="1:7" x14ac:dyDescent="0.25">
      <c r="A35" s="13" t="s">
        <v>802</v>
      </c>
      <c r="B35" s="35" t="s">
        <v>803</v>
      </c>
      <c r="C35" s="35" t="s">
        <v>658</v>
      </c>
      <c r="D35" s="14">
        <v>121800</v>
      </c>
      <c r="E35" s="15">
        <v>219.91</v>
      </c>
      <c r="F35" s="16">
        <v>6.4000000000000003E-3</v>
      </c>
      <c r="G35" s="16"/>
    </row>
    <row r="36" spans="1:7" x14ac:dyDescent="0.25">
      <c r="A36" s="13" t="s">
        <v>650</v>
      </c>
      <c r="B36" s="35" t="s">
        <v>651</v>
      </c>
      <c r="C36" s="35" t="s">
        <v>652</v>
      </c>
      <c r="D36" s="14">
        <v>71300</v>
      </c>
      <c r="E36" s="15">
        <v>216.75</v>
      </c>
      <c r="F36" s="16">
        <v>6.3E-3</v>
      </c>
      <c r="G36" s="16"/>
    </row>
    <row r="37" spans="1:7" x14ac:dyDescent="0.25">
      <c r="A37" s="13" t="s">
        <v>653</v>
      </c>
      <c r="B37" s="35" t="s">
        <v>654</v>
      </c>
      <c r="C37" s="35" t="s">
        <v>655</v>
      </c>
      <c r="D37" s="14">
        <v>69000</v>
      </c>
      <c r="E37" s="15">
        <v>207.66</v>
      </c>
      <c r="F37" s="16">
        <v>6.0000000000000001E-3</v>
      </c>
      <c r="G37" s="16"/>
    </row>
    <row r="38" spans="1:7" x14ac:dyDescent="0.25">
      <c r="A38" s="13" t="s">
        <v>659</v>
      </c>
      <c r="B38" s="35" t="s">
        <v>660</v>
      </c>
      <c r="C38" s="35" t="s">
        <v>641</v>
      </c>
      <c r="D38" s="14">
        <v>17500</v>
      </c>
      <c r="E38" s="15">
        <v>200.16</v>
      </c>
      <c r="F38" s="16">
        <v>5.7999999999999996E-3</v>
      </c>
      <c r="G38" s="16"/>
    </row>
    <row r="39" spans="1:7" x14ac:dyDescent="0.25">
      <c r="A39" s="13" t="s">
        <v>1235</v>
      </c>
      <c r="B39" s="35" t="s">
        <v>1236</v>
      </c>
      <c r="C39" s="35" t="s">
        <v>701</v>
      </c>
      <c r="D39" s="14">
        <v>60467</v>
      </c>
      <c r="E39" s="15">
        <v>199.54</v>
      </c>
      <c r="F39" s="16">
        <v>5.7999999999999996E-3</v>
      </c>
      <c r="G39" s="16"/>
    </row>
    <row r="40" spans="1:7" x14ac:dyDescent="0.25">
      <c r="A40" s="13" t="s">
        <v>1428</v>
      </c>
      <c r="B40" s="35" t="s">
        <v>1429</v>
      </c>
      <c r="C40" s="35" t="s">
        <v>857</v>
      </c>
      <c r="D40" s="14">
        <v>29355</v>
      </c>
      <c r="E40" s="15">
        <v>197.02</v>
      </c>
      <c r="F40" s="16">
        <v>5.7000000000000002E-3</v>
      </c>
      <c r="G40" s="16"/>
    </row>
    <row r="41" spans="1:7" x14ac:dyDescent="0.25">
      <c r="A41" s="13" t="s">
        <v>736</v>
      </c>
      <c r="B41" s="35" t="s">
        <v>737</v>
      </c>
      <c r="C41" s="35" t="s">
        <v>701</v>
      </c>
      <c r="D41" s="14">
        <v>7425</v>
      </c>
      <c r="E41" s="15">
        <v>193.18</v>
      </c>
      <c r="F41" s="16">
        <v>5.5999999999999999E-3</v>
      </c>
      <c r="G41" s="16"/>
    </row>
    <row r="42" spans="1:7" x14ac:dyDescent="0.25">
      <c r="A42" s="13" t="s">
        <v>712</v>
      </c>
      <c r="B42" s="35" t="s">
        <v>713</v>
      </c>
      <c r="C42" s="35" t="s">
        <v>714</v>
      </c>
      <c r="D42" s="14">
        <v>84000</v>
      </c>
      <c r="E42" s="15">
        <v>187.7</v>
      </c>
      <c r="F42" s="16">
        <v>5.4000000000000003E-3</v>
      </c>
      <c r="G42" s="16"/>
    </row>
    <row r="43" spans="1:7" x14ac:dyDescent="0.25">
      <c r="A43" s="13" t="s">
        <v>963</v>
      </c>
      <c r="B43" s="35" t="s">
        <v>964</v>
      </c>
      <c r="C43" s="35" t="s">
        <v>641</v>
      </c>
      <c r="D43" s="14">
        <v>4615</v>
      </c>
      <c r="E43" s="15">
        <v>181.08</v>
      </c>
      <c r="F43" s="16">
        <v>5.1999999999999998E-3</v>
      </c>
      <c r="G43" s="16"/>
    </row>
    <row r="44" spans="1:7" x14ac:dyDescent="0.25">
      <c r="A44" s="13" t="s">
        <v>853</v>
      </c>
      <c r="B44" s="35" t="s">
        <v>854</v>
      </c>
      <c r="C44" s="35" t="s">
        <v>765</v>
      </c>
      <c r="D44" s="14">
        <v>10240</v>
      </c>
      <c r="E44" s="15">
        <v>180.9</v>
      </c>
      <c r="F44" s="16">
        <v>5.1999999999999998E-3</v>
      </c>
      <c r="G44" s="16"/>
    </row>
    <row r="45" spans="1:7" x14ac:dyDescent="0.25">
      <c r="A45" s="13" t="s">
        <v>1219</v>
      </c>
      <c r="B45" s="35" t="s">
        <v>1220</v>
      </c>
      <c r="C45" s="35" t="s">
        <v>701</v>
      </c>
      <c r="D45" s="14">
        <v>130150</v>
      </c>
      <c r="E45" s="15">
        <v>168.93</v>
      </c>
      <c r="F45" s="16">
        <v>4.8999999999999998E-3</v>
      </c>
      <c r="G45" s="16"/>
    </row>
    <row r="46" spans="1:7" x14ac:dyDescent="0.25">
      <c r="A46" s="13" t="s">
        <v>879</v>
      </c>
      <c r="B46" s="35" t="s">
        <v>880</v>
      </c>
      <c r="C46" s="35" t="s">
        <v>724</v>
      </c>
      <c r="D46" s="14">
        <v>925</v>
      </c>
      <c r="E46" s="15">
        <v>164.85</v>
      </c>
      <c r="F46" s="16">
        <v>4.7999999999999996E-3</v>
      </c>
      <c r="G46" s="16"/>
    </row>
    <row r="47" spans="1:7" x14ac:dyDescent="0.25">
      <c r="A47" s="13" t="s">
        <v>957</v>
      </c>
      <c r="B47" s="35" t="s">
        <v>958</v>
      </c>
      <c r="C47" s="35" t="s">
        <v>665</v>
      </c>
      <c r="D47" s="14">
        <v>16231</v>
      </c>
      <c r="E47" s="15">
        <v>155.27000000000001</v>
      </c>
      <c r="F47" s="16">
        <v>4.4999999999999997E-3</v>
      </c>
      <c r="G47" s="16"/>
    </row>
    <row r="48" spans="1:7" x14ac:dyDescent="0.25">
      <c r="A48" s="13" t="s">
        <v>989</v>
      </c>
      <c r="B48" s="35" t="s">
        <v>990</v>
      </c>
      <c r="C48" s="35" t="s">
        <v>711</v>
      </c>
      <c r="D48" s="14">
        <v>2964</v>
      </c>
      <c r="E48" s="15">
        <v>152.65</v>
      </c>
      <c r="F48" s="16">
        <v>4.4000000000000003E-3</v>
      </c>
      <c r="G48" s="16"/>
    </row>
    <row r="49" spans="1:7" x14ac:dyDescent="0.25">
      <c r="A49" s="13" t="s">
        <v>1217</v>
      </c>
      <c r="B49" s="35" t="s">
        <v>1218</v>
      </c>
      <c r="C49" s="35" t="s">
        <v>684</v>
      </c>
      <c r="D49" s="14">
        <v>1987</v>
      </c>
      <c r="E49" s="15">
        <v>148.68</v>
      </c>
      <c r="F49" s="16">
        <v>4.3E-3</v>
      </c>
      <c r="G49" s="16"/>
    </row>
    <row r="50" spans="1:7" x14ac:dyDescent="0.25">
      <c r="A50" s="13" t="s">
        <v>692</v>
      </c>
      <c r="B50" s="35" t="s">
        <v>693</v>
      </c>
      <c r="C50" s="35" t="s">
        <v>658</v>
      </c>
      <c r="D50" s="14">
        <v>12600</v>
      </c>
      <c r="E50" s="15">
        <v>143.66999999999999</v>
      </c>
      <c r="F50" s="16">
        <v>4.1999999999999997E-3</v>
      </c>
      <c r="G50" s="16"/>
    </row>
    <row r="51" spans="1:7" x14ac:dyDescent="0.25">
      <c r="A51" s="13" t="s">
        <v>707</v>
      </c>
      <c r="B51" s="35" t="s">
        <v>708</v>
      </c>
      <c r="C51" s="35" t="s">
        <v>706</v>
      </c>
      <c r="D51" s="14">
        <v>1849</v>
      </c>
      <c r="E51" s="15">
        <v>141.19</v>
      </c>
      <c r="F51" s="16">
        <v>4.1000000000000003E-3</v>
      </c>
      <c r="G51" s="16"/>
    </row>
    <row r="52" spans="1:7" x14ac:dyDescent="0.25">
      <c r="A52" s="13" t="s">
        <v>808</v>
      </c>
      <c r="B52" s="35" t="s">
        <v>809</v>
      </c>
      <c r="C52" s="35" t="s">
        <v>714</v>
      </c>
      <c r="D52" s="14">
        <v>65000</v>
      </c>
      <c r="E52" s="15">
        <v>138.38999999999999</v>
      </c>
      <c r="F52" s="16">
        <v>4.0000000000000001E-3</v>
      </c>
      <c r="G52" s="16"/>
    </row>
    <row r="53" spans="1:7" x14ac:dyDescent="0.25">
      <c r="A53" s="13" t="s">
        <v>987</v>
      </c>
      <c r="B53" s="35" t="s">
        <v>988</v>
      </c>
      <c r="C53" s="35" t="s">
        <v>711</v>
      </c>
      <c r="D53" s="14">
        <v>14670</v>
      </c>
      <c r="E53" s="15">
        <v>132.77000000000001</v>
      </c>
      <c r="F53" s="16">
        <v>3.8E-3</v>
      </c>
      <c r="G53" s="16"/>
    </row>
    <row r="54" spans="1:7" x14ac:dyDescent="0.25">
      <c r="A54" s="13" t="s">
        <v>817</v>
      </c>
      <c r="B54" s="35" t="s">
        <v>818</v>
      </c>
      <c r="C54" s="35" t="s">
        <v>706</v>
      </c>
      <c r="D54" s="14">
        <v>431</v>
      </c>
      <c r="E54" s="15">
        <v>123.42</v>
      </c>
      <c r="F54" s="16">
        <v>3.5999999999999999E-3</v>
      </c>
      <c r="G54" s="16"/>
    </row>
    <row r="55" spans="1:7" x14ac:dyDescent="0.25">
      <c r="A55" s="13" t="s">
        <v>1430</v>
      </c>
      <c r="B55" s="35" t="s">
        <v>1431</v>
      </c>
      <c r="C55" s="35" t="s">
        <v>684</v>
      </c>
      <c r="D55" s="14">
        <v>3268</v>
      </c>
      <c r="E55" s="15">
        <v>121.15</v>
      </c>
      <c r="F55" s="16">
        <v>3.5000000000000001E-3</v>
      </c>
      <c r="G55" s="16"/>
    </row>
    <row r="56" spans="1:7" x14ac:dyDescent="0.25">
      <c r="A56" s="13" t="s">
        <v>1227</v>
      </c>
      <c r="B56" s="35" t="s">
        <v>1228</v>
      </c>
      <c r="C56" s="35" t="s">
        <v>641</v>
      </c>
      <c r="D56" s="14">
        <v>1975</v>
      </c>
      <c r="E56" s="15">
        <v>115.98</v>
      </c>
      <c r="F56" s="16">
        <v>3.3999999999999998E-3</v>
      </c>
      <c r="G56" s="16"/>
    </row>
    <row r="57" spans="1:7" x14ac:dyDescent="0.25">
      <c r="A57" s="13" t="s">
        <v>949</v>
      </c>
      <c r="B57" s="35" t="s">
        <v>950</v>
      </c>
      <c r="C57" s="35" t="s">
        <v>658</v>
      </c>
      <c r="D57" s="14">
        <v>54000</v>
      </c>
      <c r="E57" s="15">
        <v>115.83</v>
      </c>
      <c r="F57" s="16">
        <v>3.3999999999999998E-3</v>
      </c>
      <c r="G57" s="16"/>
    </row>
    <row r="58" spans="1:7" x14ac:dyDescent="0.25">
      <c r="A58" s="13" t="s">
        <v>907</v>
      </c>
      <c r="B58" s="35" t="s">
        <v>908</v>
      </c>
      <c r="C58" s="35" t="s">
        <v>641</v>
      </c>
      <c r="D58" s="14">
        <v>1730</v>
      </c>
      <c r="E58" s="15">
        <v>115.6</v>
      </c>
      <c r="F58" s="16">
        <v>3.3E-3</v>
      </c>
      <c r="G58" s="16"/>
    </row>
    <row r="59" spans="1:7" x14ac:dyDescent="0.25">
      <c r="A59" s="13" t="s">
        <v>806</v>
      </c>
      <c r="B59" s="35" t="s">
        <v>807</v>
      </c>
      <c r="C59" s="35" t="s">
        <v>641</v>
      </c>
      <c r="D59" s="14">
        <v>2400</v>
      </c>
      <c r="E59" s="15">
        <v>113.4</v>
      </c>
      <c r="F59" s="16">
        <v>3.3E-3</v>
      </c>
      <c r="G59" s="16"/>
    </row>
    <row r="60" spans="1:7" x14ac:dyDescent="0.25">
      <c r="A60" s="13" t="s">
        <v>752</v>
      </c>
      <c r="B60" s="35" t="s">
        <v>753</v>
      </c>
      <c r="C60" s="35" t="s">
        <v>724</v>
      </c>
      <c r="D60" s="14">
        <v>9750</v>
      </c>
      <c r="E60" s="15">
        <v>111.69</v>
      </c>
      <c r="F60" s="16">
        <v>3.2000000000000002E-3</v>
      </c>
      <c r="G60" s="16"/>
    </row>
    <row r="61" spans="1:7" x14ac:dyDescent="0.25">
      <c r="A61" s="13" t="s">
        <v>685</v>
      </c>
      <c r="B61" s="35" t="s">
        <v>686</v>
      </c>
      <c r="C61" s="35" t="s">
        <v>687</v>
      </c>
      <c r="D61" s="14">
        <v>5000</v>
      </c>
      <c r="E61" s="15">
        <v>111.52</v>
      </c>
      <c r="F61" s="16">
        <v>3.2000000000000002E-3</v>
      </c>
      <c r="G61" s="16"/>
    </row>
    <row r="62" spans="1:7" x14ac:dyDescent="0.25">
      <c r="A62" s="13" t="s">
        <v>875</v>
      </c>
      <c r="B62" s="35" t="s">
        <v>876</v>
      </c>
      <c r="C62" s="35" t="s">
        <v>684</v>
      </c>
      <c r="D62" s="14">
        <v>76500</v>
      </c>
      <c r="E62" s="15">
        <v>108.94</v>
      </c>
      <c r="F62" s="16">
        <v>3.2000000000000002E-3</v>
      </c>
      <c r="G62" s="16"/>
    </row>
    <row r="63" spans="1:7" x14ac:dyDescent="0.25">
      <c r="A63" s="13" t="s">
        <v>1221</v>
      </c>
      <c r="B63" s="35" t="s">
        <v>1222</v>
      </c>
      <c r="C63" s="35" t="s">
        <v>673</v>
      </c>
      <c r="D63" s="14">
        <v>26038</v>
      </c>
      <c r="E63" s="15">
        <v>108.76</v>
      </c>
      <c r="F63" s="16">
        <v>3.0999999999999999E-3</v>
      </c>
      <c r="G63" s="16"/>
    </row>
    <row r="64" spans="1:7" x14ac:dyDescent="0.25">
      <c r="A64" s="13" t="s">
        <v>1233</v>
      </c>
      <c r="B64" s="35" t="s">
        <v>1234</v>
      </c>
      <c r="C64" s="35" t="s">
        <v>793</v>
      </c>
      <c r="D64" s="14">
        <v>37400</v>
      </c>
      <c r="E64" s="15">
        <v>107.23</v>
      </c>
      <c r="F64" s="16">
        <v>3.0999999999999999E-3</v>
      </c>
      <c r="G64" s="16"/>
    </row>
    <row r="65" spans="1:7" x14ac:dyDescent="0.25">
      <c r="A65" s="13" t="s">
        <v>1432</v>
      </c>
      <c r="B65" s="35" t="s">
        <v>1433</v>
      </c>
      <c r="C65" s="35" t="s">
        <v>714</v>
      </c>
      <c r="D65" s="14">
        <v>5512</v>
      </c>
      <c r="E65" s="15">
        <v>100.36</v>
      </c>
      <c r="F65" s="16">
        <v>2.8999999999999998E-3</v>
      </c>
      <c r="G65" s="16"/>
    </row>
    <row r="66" spans="1:7" x14ac:dyDescent="0.25">
      <c r="A66" s="13" t="s">
        <v>1434</v>
      </c>
      <c r="B66" s="35" t="s">
        <v>1435</v>
      </c>
      <c r="C66" s="35" t="s">
        <v>874</v>
      </c>
      <c r="D66" s="14">
        <v>12334</v>
      </c>
      <c r="E66" s="15">
        <v>98.37</v>
      </c>
      <c r="F66" s="16">
        <v>2.8E-3</v>
      </c>
      <c r="G66" s="16"/>
    </row>
    <row r="67" spans="1:7" x14ac:dyDescent="0.25">
      <c r="A67" s="13" t="s">
        <v>862</v>
      </c>
      <c r="B67" s="35" t="s">
        <v>863</v>
      </c>
      <c r="C67" s="35" t="s">
        <v>816</v>
      </c>
      <c r="D67" s="14">
        <v>4500</v>
      </c>
      <c r="E67" s="15">
        <v>98.31</v>
      </c>
      <c r="F67" s="16">
        <v>2.8E-3</v>
      </c>
      <c r="G67" s="16"/>
    </row>
    <row r="68" spans="1:7" x14ac:dyDescent="0.25">
      <c r="A68" s="13" t="s">
        <v>1225</v>
      </c>
      <c r="B68" s="35" t="s">
        <v>1226</v>
      </c>
      <c r="C68" s="35" t="s">
        <v>816</v>
      </c>
      <c r="D68" s="14">
        <v>4211</v>
      </c>
      <c r="E68" s="15">
        <v>98.07</v>
      </c>
      <c r="F68" s="16">
        <v>2.8E-3</v>
      </c>
      <c r="G68" s="16"/>
    </row>
    <row r="69" spans="1:7" x14ac:dyDescent="0.25">
      <c r="A69" s="13" t="s">
        <v>1223</v>
      </c>
      <c r="B69" s="35" t="s">
        <v>1224</v>
      </c>
      <c r="C69" s="35" t="s">
        <v>665</v>
      </c>
      <c r="D69" s="14">
        <v>16903</v>
      </c>
      <c r="E69" s="15">
        <v>96.09</v>
      </c>
      <c r="F69" s="16">
        <v>2.8E-3</v>
      </c>
      <c r="G69" s="16"/>
    </row>
    <row r="70" spans="1:7" x14ac:dyDescent="0.25">
      <c r="A70" s="13" t="s">
        <v>1239</v>
      </c>
      <c r="B70" s="35" t="s">
        <v>1240</v>
      </c>
      <c r="C70" s="35" t="s">
        <v>668</v>
      </c>
      <c r="D70" s="14">
        <v>12731</v>
      </c>
      <c r="E70" s="15">
        <v>93.95</v>
      </c>
      <c r="F70" s="16">
        <v>2.7000000000000001E-3</v>
      </c>
      <c r="G70" s="16"/>
    </row>
    <row r="71" spans="1:7" x14ac:dyDescent="0.25">
      <c r="A71" s="13" t="s">
        <v>971</v>
      </c>
      <c r="B71" s="35" t="s">
        <v>972</v>
      </c>
      <c r="C71" s="35" t="s">
        <v>676</v>
      </c>
      <c r="D71" s="14">
        <v>19955</v>
      </c>
      <c r="E71" s="15">
        <v>92.91</v>
      </c>
      <c r="F71" s="16">
        <v>2.7000000000000001E-3</v>
      </c>
      <c r="G71" s="16"/>
    </row>
    <row r="72" spans="1:7" x14ac:dyDescent="0.25">
      <c r="A72" s="13" t="s">
        <v>993</v>
      </c>
      <c r="B72" s="35" t="s">
        <v>994</v>
      </c>
      <c r="C72" s="35" t="s">
        <v>706</v>
      </c>
      <c r="D72" s="14">
        <v>2792</v>
      </c>
      <c r="E72" s="15">
        <v>92.58</v>
      </c>
      <c r="F72" s="16">
        <v>2.7000000000000001E-3</v>
      </c>
      <c r="G72" s="16"/>
    </row>
    <row r="73" spans="1:7" x14ac:dyDescent="0.25">
      <c r="A73" s="13" t="s">
        <v>768</v>
      </c>
      <c r="B73" s="35" t="s">
        <v>769</v>
      </c>
      <c r="C73" s="35" t="s">
        <v>641</v>
      </c>
      <c r="D73" s="14">
        <v>14188</v>
      </c>
      <c r="E73" s="15">
        <v>91.76</v>
      </c>
      <c r="F73" s="16">
        <v>2.7000000000000001E-3</v>
      </c>
      <c r="G73" s="16"/>
    </row>
    <row r="74" spans="1:7" x14ac:dyDescent="0.25">
      <c r="A74" s="13" t="s">
        <v>836</v>
      </c>
      <c r="B74" s="35" t="s">
        <v>837</v>
      </c>
      <c r="C74" s="35" t="s">
        <v>714</v>
      </c>
      <c r="D74" s="14">
        <v>13000</v>
      </c>
      <c r="E74" s="15">
        <v>88.48</v>
      </c>
      <c r="F74" s="16">
        <v>2.5999999999999999E-3</v>
      </c>
      <c r="G74" s="16"/>
    </row>
    <row r="75" spans="1:7" x14ac:dyDescent="0.25">
      <c r="A75" s="13" t="s">
        <v>740</v>
      </c>
      <c r="B75" s="35" t="s">
        <v>741</v>
      </c>
      <c r="C75" s="35" t="s">
        <v>687</v>
      </c>
      <c r="D75" s="14">
        <v>4115</v>
      </c>
      <c r="E75" s="15">
        <v>87.13</v>
      </c>
      <c r="F75" s="16">
        <v>2.5000000000000001E-3</v>
      </c>
      <c r="G75" s="16"/>
    </row>
    <row r="76" spans="1:7" x14ac:dyDescent="0.25">
      <c r="A76" s="13" t="s">
        <v>991</v>
      </c>
      <c r="B76" s="35" t="s">
        <v>992</v>
      </c>
      <c r="C76" s="35" t="s">
        <v>782</v>
      </c>
      <c r="D76" s="14">
        <v>46989</v>
      </c>
      <c r="E76" s="15">
        <v>86.95</v>
      </c>
      <c r="F76" s="16">
        <v>2.5000000000000001E-3</v>
      </c>
      <c r="G76" s="16"/>
    </row>
    <row r="77" spans="1:7" x14ac:dyDescent="0.25">
      <c r="A77" s="13" t="s">
        <v>911</v>
      </c>
      <c r="B77" s="35" t="s">
        <v>912</v>
      </c>
      <c r="C77" s="35" t="s">
        <v>665</v>
      </c>
      <c r="D77" s="14">
        <v>5430</v>
      </c>
      <c r="E77" s="15">
        <v>83.76</v>
      </c>
      <c r="F77" s="16">
        <v>2.3999999999999998E-3</v>
      </c>
      <c r="G77" s="16"/>
    </row>
    <row r="78" spans="1:7" x14ac:dyDescent="0.25">
      <c r="A78" s="13" t="s">
        <v>1263</v>
      </c>
      <c r="B78" s="35" t="s">
        <v>1264</v>
      </c>
      <c r="C78" s="35" t="s">
        <v>665</v>
      </c>
      <c r="D78" s="14">
        <v>11190</v>
      </c>
      <c r="E78" s="15">
        <v>82.97</v>
      </c>
      <c r="F78" s="16">
        <v>2.3999999999999998E-3</v>
      </c>
      <c r="G78" s="16"/>
    </row>
    <row r="79" spans="1:7" x14ac:dyDescent="0.25">
      <c r="A79" s="13" t="s">
        <v>973</v>
      </c>
      <c r="B79" s="35" t="s">
        <v>974</v>
      </c>
      <c r="C79" s="35" t="s">
        <v>823</v>
      </c>
      <c r="D79" s="14">
        <v>12672</v>
      </c>
      <c r="E79" s="15">
        <v>78.86</v>
      </c>
      <c r="F79" s="16">
        <v>2.3E-3</v>
      </c>
      <c r="G79" s="16"/>
    </row>
    <row r="80" spans="1:7" x14ac:dyDescent="0.25">
      <c r="A80" s="13" t="s">
        <v>941</v>
      </c>
      <c r="B80" s="35" t="s">
        <v>942</v>
      </c>
      <c r="C80" s="35" t="s">
        <v>701</v>
      </c>
      <c r="D80" s="14">
        <v>7164</v>
      </c>
      <c r="E80" s="15">
        <v>75.59</v>
      </c>
      <c r="F80" s="16">
        <v>2.2000000000000001E-3</v>
      </c>
      <c r="G80" s="16"/>
    </row>
    <row r="81" spans="1:7" x14ac:dyDescent="0.25">
      <c r="A81" s="13" t="s">
        <v>1241</v>
      </c>
      <c r="B81" s="35" t="s">
        <v>1242</v>
      </c>
      <c r="C81" s="35" t="s">
        <v>793</v>
      </c>
      <c r="D81" s="14">
        <v>16150</v>
      </c>
      <c r="E81" s="15">
        <v>74.959999999999994</v>
      </c>
      <c r="F81" s="16">
        <v>2.2000000000000001E-3</v>
      </c>
      <c r="G81" s="16"/>
    </row>
    <row r="82" spans="1:7" x14ac:dyDescent="0.25">
      <c r="A82" s="13" t="s">
        <v>838</v>
      </c>
      <c r="B82" s="35" t="s">
        <v>839</v>
      </c>
      <c r="C82" s="35" t="s">
        <v>701</v>
      </c>
      <c r="D82" s="14">
        <v>5080</v>
      </c>
      <c r="E82" s="15">
        <v>74.56</v>
      </c>
      <c r="F82" s="16">
        <v>2.2000000000000001E-3</v>
      </c>
      <c r="G82" s="16"/>
    </row>
    <row r="83" spans="1:7" x14ac:dyDescent="0.25">
      <c r="A83" s="13" t="s">
        <v>903</v>
      </c>
      <c r="B83" s="35" t="s">
        <v>904</v>
      </c>
      <c r="C83" s="35" t="s">
        <v>644</v>
      </c>
      <c r="D83" s="14">
        <v>43051</v>
      </c>
      <c r="E83" s="15">
        <v>70.8</v>
      </c>
      <c r="F83" s="16">
        <v>2.0999999999999999E-3</v>
      </c>
      <c r="G83" s="16"/>
    </row>
    <row r="84" spans="1:7" x14ac:dyDescent="0.25">
      <c r="A84" s="13" t="s">
        <v>981</v>
      </c>
      <c r="B84" s="35" t="s">
        <v>982</v>
      </c>
      <c r="C84" s="35" t="s">
        <v>687</v>
      </c>
      <c r="D84" s="14">
        <v>3003</v>
      </c>
      <c r="E84" s="15">
        <v>69.48</v>
      </c>
      <c r="F84" s="16">
        <v>2E-3</v>
      </c>
      <c r="G84" s="16"/>
    </row>
    <row r="85" spans="1:7" x14ac:dyDescent="0.25">
      <c r="A85" s="13" t="s">
        <v>927</v>
      </c>
      <c r="B85" s="35" t="s">
        <v>928</v>
      </c>
      <c r="C85" s="35" t="s">
        <v>665</v>
      </c>
      <c r="D85" s="14">
        <v>11257</v>
      </c>
      <c r="E85" s="15">
        <v>65.95</v>
      </c>
      <c r="F85" s="16">
        <v>1.9E-3</v>
      </c>
      <c r="G85" s="16"/>
    </row>
    <row r="86" spans="1:7" x14ac:dyDescent="0.25">
      <c r="A86" s="13" t="s">
        <v>1243</v>
      </c>
      <c r="B86" s="35" t="s">
        <v>1244</v>
      </c>
      <c r="C86" s="35" t="s">
        <v>676</v>
      </c>
      <c r="D86" s="14">
        <v>2855</v>
      </c>
      <c r="E86" s="15">
        <v>63.16</v>
      </c>
      <c r="F86" s="16">
        <v>1.8E-3</v>
      </c>
      <c r="G86" s="16"/>
    </row>
    <row r="87" spans="1:7" x14ac:dyDescent="0.25">
      <c r="A87" s="13" t="s">
        <v>824</v>
      </c>
      <c r="B87" s="35" t="s">
        <v>825</v>
      </c>
      <c r="C87" s="35" t="s">
        <v>679</v>
      </c>
      <c r="D87" s="14">
        <v>22983</v>
      </c>
      <c r="E87" s="15">
        <v>62.4</v>
      </c>
      <c r="F87" s="16">
        <v>1.8E-3</v>
      </c>
      <c r="G87" s="16"/>
    </row>
    <row r="88" spans="1:7" x14ac:dyDescent="0.25">
      <c r="A88" s="13" t="s">
        <v>1237</v>
      </c>
      <c r="B88" s="35" t="s">
        <v>1238</v>
      </c>
      <c r="C88" s="35" t="s">
        <v>714</v>
      </c>
      <c r="D88" s="14">
        <v>4457</v>
      </c>
      <c r="E88" s="15">
        <v>62.24</v>
      </c>
      <c r="F88" s="16">
        <v>1.8E-3</v>
      </c>
      <c r="G88" s="16"/>
    </row>
    <row r="89" spans="1:7" x14ac:dyDescent="0.25">
      <c r="A89" s="13" t="s">
        <v>1267</v>
      </c>
      <c r="B89" s="35" t="s">
        <v>1268</v>
      </c>
      <c r="C89" s="35" t="s">
        <v>857</v>
      </c>
      <c r="D89" s="14">
        <v>10951</v>
      </c>
      <c r="E89" s="15">
        <v>61.82</v>
      </c>
      <c r="F89" s="16">
        <v>1.8E-3</v>
      </c>
      <c r="G89" s="16"/>
    </row>
    <row r="90" spans="1:7" x14ac:dyDescent="0.25">
      <c r="A90" s="13" t="s">
        <v>1231</v>
      </c>
      <c r="B90" s="35" t="s">
        <v>1232</v>
      </c>
      <c r="C90" s="35" t="s">
        <v>701</v>
      </c>
      <c r="D90" s="14">
        <v>38895</v>
      </c>
      <c r="E90" s="15">
        <v>57.82</v>
      </c>
      <c r="F90" s="16">
        <v>1.6999999999999999E-3</v>
      </c>
      <c r="G90" s="16"/>
    </row>
    <row r="91" spans="1:7" x14ac:dyDescent="0.25">
      <c r="A91" s="13" t="s">
        <v>1251</v>
      </c>
      <c r="B91" s="35" t="s">
        <v>1252</v>
      </c>
      <c r="C91" s="35" t="s">
        <v>714</v>
      </c>
      <c r="D91" s="14">
        <v>7246</v>
      </c>
      <c r="E91" s="15">
        <v>56.63</v>
      </c>
      <c r="F91" s="16">
        <v>1.6000000000000001E-3</v>
      </c>
      <c r="G91" s="16"/>
    </row>
    <row r="92" spans="1:7" x14ac:dyDescent="0.25">
      <c r="A92" s="13" t="s">
        <v>923</v>
      </c>
      <c r="B92" s="35" t="s">
        <v>924</v>
      </c>
      <c r="C92" s="35" t="s">
        <v>711</v>
      </c>
      <c r="D92" s="14">
        <v>11000</v>
      </c>
      <c r="E92" s="15">
        <v>55.31</v>
      </c>
      <c r="F92" s="16">
        <v>1.6000000000000001E-3</v>
      </c>
      <c r="G92" s="16"/>
    </row>
    <row r="93" spans="1:7" x14ac:dyDescent="0.25">
      <c r="A93" s="13" t="s">
        <v>722</v>
      </c>
      <c r="B93" s="35" t="s">
        <v>723</v>
      </c>
      <c r="C93" s="35" t="s">
        <v>724</v>
      </c>
      <c r="D93" s="14">
        <v>8052</v>
      </c>
      <c r="E93" s="15">
        <v>54.79</v>
      </c>
      <c r="F93" s="16">
        <v>1.6000000000000001E-3</v>
      </c>
      <c r="G93" s="16"/>
    </row>
    <row r="94" spans="1:7" x14ac:dyDescent="0.25">
      <c r="A94" s="13" t="s">
        <v>917</v>
      </c>
      <c r="B94" s="35" t="s">
        <v>918</v>
      </c>
      <c r="C94" s="35" t="s">
        <v>711</v>
      </c>
      <c r="D94" s="14">
        <v>1066</v>
      </c>
      <c r="E94" s="15">
        <v>53.8</v>
      </c>
      <c r="F94" s="16">
        <v>1.6000000000000001E-3</v>
      </c>
      <c r="G94" s="16"/>
    </row>
    <row r="95" spans="1:7" x14ac:dyDescent="0.25">
      <c r="A95" s="13" t="s">
        <v>1257</v>
      </c>
      <c r="B95" s="35" t="s">
        <v>1258</v>
      </c>
      <c r="C95" s="35" t="s">
        <v>676</v>
      </c>
      <c r="D95" s="14">
        <v>1611</v>
      </c>
      <c r="E95" s="15">
        <v>53.26</v>
      </c>
      <c r="F95" s="16">
        <v>1.5E-3</v>
      </c>
      <c r="G95" s="16"/>
    </row>
    <row r="96" spans="1:7" x14ac:dyDescent="0.25">
      <c r="A96" s="13" t="s">
        <v>778</v>
      </c>
      <c r="B96" s="35" t="s">
        <v>779</v>
      </c>
      <c r="C96" s="35" t="s">
        <v>701</v>
      </c>
      <c r="D96" s="14">
        <v>703</v>
      </c>
      <c r="E96" s="15">
        <v>52.02</v>
      </c>
      <c r="F96" s="16">
        <v>1.5E-3</v>
      </c>
      <c r="G96" s="16"/>
    </row>
    <row r="97" spans="1:7" x14ac:dyDescent="0.25">
      <c r="A97" s="13" t="s">
        <v>1253</v>
      </c>
      <c r="B97" s="35" t="s">
        <v>1254</v>
      </c>
      <c r="C97" s="35" t="s">
        <v>687</v>
      </c>
      <c r="D97" s="14">
        <v>1422</v>
      </c>
      <c r="E97" s="15">
        <v>51.26</v>
      </c>
      <c r="F97" s="16">
        <v>1.5E-3</v>
      </c>
      <c r="G97" s="16"/>
    </row>
    <row r="98" spans="1:7" x14ac:dyDescent="0.25">
      <c r="A98" s="13" t="s">
        <v>746</v>
      </c>
      <c r="B98" s="35" t="s">
        <v>747</v>
      </c>
      <c r="C98" s="35" t="s">
        <v>655</v>
      </c>
      <c r="D98" s="14">
        <v>9000</v>
      </c>
      <c r="E98" s="15">
        <v>50.49</v>
      </c>
      <c r="F98" s="16">
        <v>1.5E-3</v>
      </c>
      <c r="G98" s="16"/>
    </row>
    <row r="99" spans="1:7" x14ac:dyDescent="0.25">
      <c r="A99" s="13" t="s">
        <v>866</v>
      </c>
      <c r="B99" s="35" t="s">
        <v>867</v>
      </c>
      <c r="C99" s="35" t="s">
        <v>724</v>
      </c>
      <c r="D99" s="14">
        <v>7914</v>
      </c>
      <c r="E99" s="15">
        <v>48.94</v>
      </c>
      <c r="F99" s="16">
        <v>1.4E-3</v>
      </c>
      <c r="G99" s="16"/>
    </row>
    <row r="100" spans="1:7" x14ac:dyDescent="0.25">
      <c r="A100" s="13" t="s">
        <v>1249</v>
      </c>
      <c r="B100" s="35" t="s">
        <v>1250</v>
      </c>
      <c r="C100" s="35" t="s">
        <v>793</v>
      </c>
      <c r="D100" s="14">
        <v>17369</v>
      </c>
      <c r="E100" s="15">
        <v>48.6</v>
      </c>
      <c r="F100" s="16">
        <v>1.4E-3</v>
      </c>
      <c r="G100" s="16"/>
    </row>
    <row r="101" spans="1:7" x14ac:dyDescent="0.25">
      <c r="A101" s="13" t="s">
        <v>1247</v>
      </c>
      <c r="B101" s="35" t="s">
        <v>1248</v>
      </c>
      <c r="C101" s="35" t="s">
        <v>816</v>
      </c>
      <c r="D101" s="14">
        <v>2593</v>
      </c>
      <c r="E101" s="15">
        <v>46.62</v>
      </c>
      <c r="F101" s="16">
        <v>1.4E-3</v>
      </c>
      <c r="G101" s="16"/>
    </row>
    <row r="102" spans="1:7" x14ac:dyDescent="0.25">
      <c r="A102" s="13" t="s">
        <v>1436</v>
      </c>
      <c r="B102" s="35" t="s">
        <v>1437</v>
      </c>
      <c r="C102" s="35" t="s">
        <v>676</v>
      </c>
      <c r="D102" s="14">
        <v>3408</v>
      </c>
      <c r="E102" s="15">
        <v>45.36</v>
      </c>
      <c r="F102" s="16">
        <v>1.2999999999999999E-3</v>
      </c>
      <c r="G102" s="16"/>
    </row>
    <row r="103" spans="1:7" x14ac:dyDescent="0.25">
      <c r="A103" s="13" t="s">
        <v>943</v>
      </c>
      <c r="B103" s="35" t="s">
        <v>944</v>
      </c>
      <c r="C103" s="35" t="s">
        <v>887</v>
      </c>
      <c r="D103" s="14">
        <v>21885</v>
      </c>
      <c r="E103" s="15">
        <v>45.27</v>
      </c>
      <c r="F103" s="16">
        <v>1.2999999999999999E-3</v>
      </c>
      <c r="G103" s="16"/>
    </row>
    <row r="104" spans="1:7" x14ac:dyDescent="0.25">
      <c r="A104" s="13" t="s">
        <v>1255</v>
      </c>
      <c r="B104" s="35" t="s">
        <v>1256</v>
      </c>
      <c r="C104" s="35" t="s">
        <v>668</v>
      </c>
      <c r="D104" s="14">
        <v>1430</v>
      </c>
      <c r="E104" s="15">
        <v>43.07</v>
      </c>
      <c r="F104" s="16">
        <v>1.1999999999999999E-3</v>
      </c>
      <c r="G104" s="16"/>
    </row>
    <row r="105" spans="1:7" x14ac:dyDescent="0.25">
      <c r="A105" s="13" t="s">
        <v>1265</v>
      </c>
      <c r="B105" s="35" t="s">
        <v>1266</v>
      </c>
      <c r="C105" s="35" t="s">
        <v>701</v>
      </c>
      <c r="D105" s="14">
        <v>4800</v>
      </c>
      <c r="E105" s="15">
        <v>40.799999999999997</v>
      </c>
      <c r="F105" s="16">
        <v>1.1999999999999999E-3</v>
      </c>
      <c r="G105" s="16"/>
    </row>
    <row r="106" spans="1:7" x14ac:dyDescent="0.25">
      <c r="A106" s="13" t="s">
        <v>661</v>
      </c>
      <c r="B106" s="35" t="s">
        <v>662</v>
      </c>
      <c r="C106" s="35" t="s">
        <v>658</v>
      </c>
      <c r="D106" s="14">
        <v>96000</v>
      </c>
      <c r="E106" s="15">
        <v>40.42</v>
      </c>
      <c r="F106" s="16">
        <v>1.1999999999999999E-3</v>
      </c>
      <c r="G106" s="16"/>
    </row>
    <row r="107" spans="1:7" x14ac:dyDescent="0.25">
      <c r="A107" s="13" t="s">
        <v>1261</v>
      </c>
      <c r="B107" s="35" t="s">
        <v>1262</v>
      </c>
      <c r="C107" s="35" t="s">
        <v>647</v>
      </c>
      <c r="D107" s="14">
        <v>1883</v>
      </c>
      <c r="E107" s="15">
        <v>40.340000000000003</v>
      </c>
      <c r="F107" s="16">
        <v>1.1999999999999999E-3</v>
      </c>
      <c r="G107" s="16"/>
    </row>
    <row r="108" spans="1:7" x14ac:dyDescent="0.25">
      <c r="A108" s="13" t="s">
        <v>1438</v>
      </c>
      <c r="B108" s="35" t="s">
        <v>1439</v>
      </c>
      <c r="C108" s="35" t="s">
        <v>717</v>
      </c>
      <c r="D108" s="14">
        <v>2513</v>
      </c>
      <c r="E108" s="15">
        <v>40.340000000000003</v>
      </c>
      <c r="F108" s="16">
        <v>1.1999999999999999E-3</v>
      </c>
      <c r="G108" s="16"/>
    </row>
    <row r="109" spans="1:7" x14ac:dyDescent="0.25">
      <c r="A109" s="13" t="s">
        <v>1440</v>
      </c>
      <c r="B109" s="35" t="s">
        <v>1441</v>
      </c>
      <c r="C109" s="35" t="s">
        <v>793</v>
      </c>
      <c r="D109" s="14">
        <v>12000</v>
      </c>
      <c r="E109" s="15">
        <v>39.17</v>
      </c>
      <c r="F109" s="16">
        <v>1.1000000000000001E-3</v>
      </c>
      <c r="G109" s="16"/>
    </row>
    <row r="110" spans="1:7" x14ac:dyDescent="0.25">
      <c r="A110" s="13" t="s">
        <v>1442</v>
      </c>
      <c r="B110" s="35" t="s">
        <v>1443</v>
      </c>
      <c r="C110" s="35" t="s">
        <v>679</v>
      </c>
      <c r="D110" s="14">
        <v>27608</v>
      </c>
      <c r="E110" s="15">
        <v>34.549999999999997</v>
      </c>
      <c r="F110" s="16">
        <v>1E-3</v>
      </c>
      <c r="G110" s="16"/>
    </row>
    <row r="111" spans="1:7" x14ac:dyDescent="0.25">
      <c r="A111" s="13" t="s">
        <v>756</v>
      </c>
      <c r="B111" s="35" t="s">
        <v>757</v>
      </c>
      <c r="C111" s="35" t="s">
        <v>758</v>
      </c>
      <c r="D111" s="14">
        <v>3900</v>
      </c>
      <c r="E111" s="15">
        <v>28.87</v>
      </c>
      <c r="F111" s="16">
        <v>8.0000000000000004E-4</v>
      </c>
      <c r="G111" s="16"/>
    </row>
    <row r="112" spans="1:7" x14ac:dyDescent="0.25">
      <c r="A112" s="13" t="s">
        <v>812</v>
      </c>
      <c r="B112" s="35" t="s">
        <v>813</v>
      </c>
      <c r="C112" s="35" t="s">
        <v>638</v>
      </c>
      <c r="D112" s="14">
        <v>3250</v>
      </c>
      <c r="E112" s="15">
        <v>27.49</v>
      </c>
      <c r="F112" s="16">
        <v>8.0000000000000004E-4</v>
      </c>
      <c r="G112" s="16"/>
    </row>
    <row r="113" spans="1:7" x14ac:dyDescent="0.25">
      <c r="A113" s="13" t="s">
        <v>731</v>
      </c>
      <c r="B113" s="35" t="s">
        <v>732</v>
      </c>
      <c r="C113" s="35" t="s">
        <v>733</v>
      </c>
      <c r="D113" s="14">
        <v>625</v>
      </c>
      <c r="E113" s="15">
        <v>23.06</v>
      </c>
      <c r="F113" s="16">
        <v>6.9999999999999999E-4</v>
      </c>
      <c r="G113" s="16"/>
    </row>
    <row r="114" spans="1:7" x14ac:dyDescent="0.25">
      <c r="A114" s="13" t="s">
        <v>759</v>
      </c>
      <c r="B114" s="35" t="s">
        <v>760</v>
      </c>
      <c r="C114" s="35" t="s">
        <v>701</v>
      </c>
      <c r="D114" s="14">
        <v>12000</v>
      </c>
      <c r="E114" s="15">
        <v>21.54</v>
      </c>
      <c r="F114" s="16">
        <v>5.9999999999999995E-4</v>
      </c>
      <c r="G114" s="16"/>
    </row>
    <row r="115" spans="1:7" x14ac:dyDescent="0.25">
      <c r="A115" s="13" t="s">
        <v>1269</v>
      </c>
      <c r="B115" s="35" t="s">
        <v>1270</v>
      </c>
      <c r="C115" s="35" t="s">
        <v>857</v>
      </c>
      <c r="D115" s="14">
        <v>272</v>
      </c>
      <c r="E115" s="15">
        <v>9.5399999999999991</v>
      </c>
      <c r="F115" s="16">
        <v>2.9999999999999997E-4</v>
      </c>
      <c r="G115" s="16"/>
    </row>
    <row r="116" spans="1:7" x14ac:dyDescent="0.25">
      <c r="A116" s="17" t="s">
        <v>94</v>
      </c>
      <c r="B116" s="36"/>
      <c r="C116" s="36"/>
      <c r="D116" s="18"/>
      <c r="E116" s="19">
        <f>SUM(E8:E115)</f>
        <v>22703.690000000002</v>
      </c>
      <c r="F116" s="20">
        <f>SUM(F8:F115)</f>
        <v>0.65739999999999965</v>
      </c>
      <c r="G116" s="21"/>
    </row>
    <row r="117" spans="1:7" x14ac:dyDescent="0.25">
      <c r="A117" s="13"/>
      <c r="B117" s="35"/>
      <c r="C117" s="35"/>
      <c r="D117" s="14"/>
      <c r="E117" s="15"/>
      <c r="F117" s="16"/>
      <c r="G117" s="16"/>
    </row>
    <row r="118" spans="1:7" x14ac:dyDescent="0.25">
      <c r="A118" s="17" t="s">
        <v>998</v>
      </c>
      <c r="B118" s="35"/>
      <c r="C118" s="35"/>
      <c r="D118" s="14"/>
      <c r="E118" s="15"/>
      <c r="F118" s="16"/>
      <c r="G118" s="16"/>
    </row>
    <row r="119" spans="1:7" x14ac:dyDescent="0.25">
      <c r="A119" s="13" t="s">
        <v>688</v>
      </c>
      <c r="B119" s="35" t="s">
        <v>1271</v>
      </c>
      <c r="C119" s="35" t="s">
        <v>679</v>
      </c>
      <c r="D119" s="14">
        <v>5299</v>
      </c>
      <c r="E119" s="15">
        <v>15.05</v>
      </c>
      <c r="F119" s="16">
        <v>4.0000000000000002E-4</v>
      </c>
      <c r="G119" s="16"/>
    </row>
    <row r="120" spans="1:7" x14ac:dyDescent="0.25">
      <c r="A120" s="17" t="s">
        <v>94</v>
      </c>
      <c r="B120" s="36"/>
      <c r="C120" s="36"/>
      <c r="D120" s="18"/>
      <c r="E120" s="19">
        <v>15.05</v>
      </c>
      <c r="F120" s="20">
        <v>4.0000000000000002E-4</v>
      </c>
      <c r="G120" s="21"/>
    </row>
    <row r="121" spans="1:7" x14ac:dyDescent="0.25">
      <c r="A121" s="24" t="s">
        <v>99</v>
      </c>
      <c r="B121" s="37"/>
      <c r="C121" s="37"/>
      <c r="D121" s="25"/>
      <c r="E121" s="26">
        <v>22718.74</v>
      </c>
      <c r="F121" s="27">
        <v>0.65780000000000005</v>
      </c>
      <c r="G121" s="21"/>
    </row>
    <row r="122" spans="1:7" x14ac:dyDescent="0.25">
      <c r="A122" s="13"/>
      <c r="B122" s="35"/>
      <c r="C122" s="35"/>
      <c r="D122" s="14"/>
      <c r="E122" s="15"/>
      <c r="F122" s="16"/>
      <c r="G122" s="16"/>
    </row>
    <row r="123" spans="1:7" x14ac:dyDescent="0.25">
      <c r="A123" s="17" t="s">
        <v>999</v>
      </c>
      <c r="B123" s="35"/>
      <c r="C123" s="35"/>
      <c r="D123" s="14"/>
      <c r="E123" s="15"/>
      <c r="F123" s="16"/>
      <c r="G123" s="16"/>
    </row>
    <row r="124" spans="1:7" x14ac:dyDescent="0.25">
      <c r="A124" s="17" t="s">
        <v>1000</v>
      </c>
      <c r="B124" s="35"/>
      <c r="C124" s="35"/>
      <c r="D124" s="14"/>
      <c r="E124" s="15"/>
      <c r="F124" s="16"/>
      <c r="G124" s="16"/>
    </row>
    <row r="125" spans="1:7" x14ac:dyDescent="0.25">
      <c r="A125" s="13" t="s">
        <v>1272</v>
      </c>
      <c r="B125" s="35"/>
      <c r="C125" s="35" t="s">
        <v>1273</v>
      </c>
      <c r="D125" s="14">
        <v>850</v>
      </c>
      <c r="E125" s="15">
        <v>334.17</v>
      </c>
      <c r="F125" s="16">
        <v>9.6769999999999998E-3</v>
      </c>
      <c r="G125" s="16"/>
    </row>
    <row r="126" spans="1:7" x14ac:dyDescent="0.25">
      <c r="A126" s="13" t="s">
        <v>1274</v>
      </c>
      <c r="B126" s="35"/>
      <c r="C126" s="35" t="s">
        <v>857</v>
      </c>
      <c r="D126" s="14">
        <v>2000</v>
      </c>
      <c r="E126" s="15">
        <v>70.25</v>
      </c>
      <c r="F126" s="16">
        <v>2.0339999999999998E-3</v>
      </c>
      <c r="G126" s="16"/>
    </row>
    <row r="127" spans="1:7" x14ac:dyDescent="0.25">
      <c r="A127" s="13" t="s">
        <v>1014</v>
      </c>
      <c r="B127" s="35"/>
      <c r="C127" s="35" t="s">
        <v>658</v>
      </c>
      <c r="D127" s="14">
        <v>2750</v>
      </c>
      <c r="E127" s="15">
        <v>43.69</v>
      </c>
      <c r="F127" s="16">
        <v>1.2650000000000001E-3</v>
      </c>
      <c r="G127" s="16"/>
    </row>
    <row r="128" spans="1:7" x14ac:dyDescent="0.25">
      <c r="A128" s="13" t="s">
        <v>1090</v>
      </c>
      <c r="B128" s="35"/>
      <c r="C128" s="35" t="s">
        <v>638</v>
      </c>
      <c r="D128" s="14">
        <v>4875</v>
      </c>
      <c r="E128" s="15">
        <v>41.42</v>
      </c>
      <c r="F128" s="16">
        <v>1.199E-3</v>
      </c>
      <c r="G128" s="16"/>
    </row>
    <row r="129" spans="1:7" x14ac:dyDescent="0.25">
      <c r="A129" s="13" t="s">
        <v>1065</v>
      </c>
      <c r="B129" s="35"/>
      <c r="C129" s="35" t="s">
        <v>724</v>
      </c>
      <c r="D129" s="41">
        <v>-1500</v>
      </c>
      <c r="E129" s="30">
        <v>-9.32</v>
      </c>
      <c r="F129" s="31">
        <v>-2.6899999999999998E-4</v>
      </c>
      <c r="G129" s="16"/>
    </row>
    <row r="130" spans="1:7" x14ac:dyDescent="0.25">
      <c r="A130" s="13" t="s">
        <v>1020</v>
      </c>
      <c r="B130" s="35"/>
      <c r="C130" s="35" t="s">
        <v>665</v>
      </c>
      <c r="D130" s="41">
        <v>-1000</v>
      </c>
      <c r="E130" s="30">
        <v>-9.61</v>
      </c>
      <c r="F130" s="31">
        <v>-2.7799999999999998E-4</v>
      </c>
      <c r="G130" s="16"/>
    </row>
    <row r="131" spans="1:7" x14ac:dyDescent="0.25">
      <c r="A131" s="13" t="s">
        <v>1070</v>
      </c>
      <c r="B131" s="35"/>
      <c r="C131" s="35" t="s">
        <v>765</v>
      </c>
      <c r="D131" s="41">
        <v>-1150</v>
      </c>
      <c r="E131" s="30">
        <v>-20.38</v>
      </c>
      <c r="F131" s="31">
        <v>-5.9000000000000003E-4</v>
      </c>
      <c r="G131" s="16"/>
    </row>
    <row r="132" spans="1:7" x14ac:dyDescent="0.25">
      <c r="A132" s="13" t="s">
        <v>1114</v>
      </c>
      <c r="B132" s="35"/>
      <c r="C132" s="35" t="s">
        <v>701</v>
      </c>
      <c r="D132" s="41">
        <v>-12000</v>
      </c>
      <c r="E132" s="30">
        <v>-21.61</v>
      </c>
      <c r="F132" s="31">
        <v>-6.2500000000000001E-4</v>
      </c>
      <c r="G132" s="16"/>
    </row>
    <row r="133" spans="1:7" x14ac:dyDescent="0.25">
      <c r="A133" s="13" t="s">
        <v>1127</v>
      </c>
      <c r="B133" s="35"/>
      <c r="C133" s="35" t="s">
        <v>733</v>
      </c>
      <c r="D133" s="41">
        <v>-625</v>
      </c>
      <c r="E133" s="30">
        <v>-23.17</v>
      </c>
      <c r="F133" s="31">
        <v>-6.7000000000000002E-4</v>
      </c>
      <c r="G133" s="16"/>
    </row>
    <row r="134" spans="1:7" x14ac:dyDescent="0.25">
      <c r="A134" s="13" t="s">
        <v>1115</v>
      </c>
      <c r="B134" s="35"/>
      <c r="C134" s="35" t="s">
        <v>758</v>
      </c>
      <c r="D134" s="41">
        <v>-3900</v>
      </c>
      <c r="E134" s="30">
        <v>-28.91</v>
      </c>
      <c r="F134" s="31">
        <v>-8.3699999999999996E-4</v>
      </c>
      <c r="G134" s="16"/>
    </row>
    <row r="135" spans="1:7" x14ac:dyDescent="0.25">
      <c r="A135" s="13" t="s">
        <v>1144</v>
      </c>
      <c r="B135" s="35"/>
      <c r="C135" s="35" t="s">
        <v>665</v>
      </c>
      <c r="D135" s="41">
        <v>-16000</v>
      </c>
      <c r="E135" s="30">
        <v>-35.89</v>
      </c>
      <c r="F135" s="31">
        <v>-1.039E-3</v>
      </c>
      <c r="G135" s="16"/>
    </row>
    <row r="136" spans="1:7" x14ac:dyDescent="0.25">
      <c r="A136" s="13" t="s">
        <v>1154</v>
      </c>
      <c r="B136" s="35"/>
      <c r="C136" s="35" t="s">
        <v>658</v>
      </c>
      <c r="D136" s="41">
        <v>-96000</v>
      </c>
      <c r="E136" s="30">
        <v>-40.61</v>
      </c>
      <c r="F136" s="31">
        <v>-1.176E-3</v>
      </c>
      <c r="G136" s="16"/>
    </row>
    <row r="137" spans="1:7" x14ac:dyDescent="0.25">
      <c r="A137" s="13" t="s">
        <v>1120</v>
      </c>
      <c r="B137" s="35"/>
      <c r="C137" s="35" t="s">
        <v>655</v>
      </c>
      <c r="D137" s="41">
        <v>-9000</v>
      </c>
      <c r="E137" s="30">
        <v>-50.57</v>
      </c>
      <c r="F137" s="31">
        <v>-1.464E-3</v>
      </c>
      <c r="G137" s="16"/>
    </row>
    <row r="138" spans="1:7" x14ac:dyDescent="0.25">
      <c r="A138" s="13" t="s">
        <v>1037</v>
      </c>
      <c r="B138" s="35"/>
      <c r="C138" s="35" t="s">
        <v>711</v>
      </c>
      <c r="D138" s="41">
        <v>-11000</v>
      </c>
      <c r="E138" s="30">
        <v>-55.54</v>
      </c>
      <c r="F138" s="31">
        <v>-1.6080000000000001E-3</v>
      </c>
      <c r="G138" s="16"/>
    </row>
    <row r="139" spans="1:7" x14ac:dyDescent="0.25">
      <c r="A139" s="13" t="s">
        <v>1078</v>
      </c>
      <c r="B139" s="35"/>
      <c r="C139" s="35" t="s">
        <v>714</v>
      </c>
      <c r="D139" s="41">
        <v>-13000</v>
      </c>
      <c r="E139" s="30">
        <v>-88.49</v>
      </c>
      <c r="F139" s="31">
        <v>-2.562E-3</v>
      </c>
      <c r="G139" s="16"/>
    </row>
    <row r="140" spans="1:7" x14ac:dyDescent="0.25">
      <c r="A140" s="13" t="s">
        <v>1096</v>
      </c>
      <c r="B140" s="35"/>
      <c r="C140" s="35" t="s">
        <v>658</v>
      </c>
      <c r="D140" s="41">
        <v>-21000</v>
      </c>
      <c r="E140" s="30">
        <v>-106.01</v>
      </c>
      <c r="F140" s="31">
        <v>-3.0699999999999998E-3</v>
      </c>
      <c r="G140" s="16"/>
    </row>
    <row r="141" spans="1:7" x14ac:dyDescent="0.25">
      <c r="A141" s="13" t="s">
        <v>1146</v>
      </c>
      <c r="B141" s="35"/>
      <c r="C141" s="35" t="s">
        <v>687</v>
      </c>
      <c r="D141" s="41">
        <v>-5000</v>
      </c>
      <c r="E141" s="30">
        <v>-112.14</v>
      </c>
      <c r="F141" s="31">
        <v>-3.2469999999999999E-3</v>
      </c>
      <c r="G141" s="16"/>
    </row>
    <row r="142" spans="1:7" x14ac:dyDescent="0.25">
      <c r="A142" s="13" t="s">
        <v>1117</v>
      </c>
      <c r="B142" s="35"/>
      <c r="C142" s="35" t="s">
        <v>724</v>
      </c>
      <c r="D142" s="41">
        <v>-9750</v>
      </c>
      <c r="E142" s="30">
        <v>-112.2</v>
      </c>
      <c r="F142" s="31">
        <v>-3.2490000000000002E-3</v>
      </c>
      <c r="G142" s="16"/>
    </row>
    <row r="143" spans="1:7" x14ac:dyDescent="0.25">
      <c r="A143" s="13" t="s">
        <v>1092</v>
      </c>
      <c r="B143" s="35"/>
      <c r="C143" s="35" t="s">
        <v>641</v>
      </c>
      <c r="D143" s="41">
        <v>-2400</v>
      </c>
      <c r="E143" s="30">
        <v>-113.39</v>
      </c>
      <c r="F143" s="31">
        <v>-3.2829999999999999E-3</v>
      </c>
      <c r="G143" s="16"/>
    </row>
    <row r="144" spans="1:7" x14ac:dyDescent="0.25">
      <c r="A144" s="13" t="s">
        <v>1024</v>
      </c>
      <c r="B144" s="35"/>
      <c r="C144" s="35" t="s">
        <v>658</v>
      </c>
      <c r="D144" s="41">
        <v>-54000</v>
      </c>
      <c r="E144" s="30">
        <v>-116.29</v>
      </c>
      <c r="F144" s="31">
        <v>-3.3670000000000002E-3</v>
      </c>
      <c r="G144" s="16"/>
    </row>
    <row r="145" spans="1:7" x14ac:dyDescent="0.25">
      <c r="A145" s="13" t="s">
        <v>1091</v>
      </c>
      <c r="B145" s="35"/>
      <c r="C145" s="35" t="s">
        <v>714</v>
      </c>
      <c r="D145" s="41">
        <v>-65000</v>
      </c>
      <c r="E145" s="30">
        <v>-138.52000000000001</v>
      </c>
      <c r="F145" s="31">
        <v>-4.0109999999999998E-3</v>
      </c>
      <c r="G145" s="16"/>
    </row>
    <row r="146" spans="1:7" x14ac:dyDescent="0.25">
      <c r="A146" s="13" t="s">
        <v>1143</v>
      </c>
      <c r="B146" s="35"/>
      <c r="C146" s="35" t="s">
        <v>658</v>
      </c>
      <c r="D146" s="41">
        <v>-12600</v>
      </c>
      <c r="E146" s="30">
        <v>-144.02000000000001</v>
      </c>
      <c r="F146" s="31">
        <v>-4.1700000000000001E-3</v>
      </c>
      <c r="G146" s="16"/>
    </row>
    <row r="147" spans="1:7" x14ac:dyDescent="0.25">
      <c r="A147" s="13" t="s">
        <v>1113</v>
      </c>
      <c r="B147" s="35"/>
      <c r="C147" s="35" t="s">
        <v>658</v>
      </c>
      <c r="D147" s="41">
        <v>-24000</v>
      </c>
      <c r="E147" s="30">
        <v>-179.04</v>
      </c>
      <c r="F147" s="31">
        <v>-5.1850000000000004E-3</v>
      </c>
      <c r="G147" s="16"/>
    </row>
    <row r="148" spans="1:7" x14ac:dyDescent="0.25">
      <c r="A148" s="13" t="s">
        <v>1135</v>
      </c>
      <c r="B148" s="35"/>
      <c r="C148" s="35" t="s">
        <v>714</v>
      </c>
      <c r="D148" s="41">
        <v>-84000</v>
      </c>
      <c r="E148" s="30">
        <v>-188.2</v>
      </c>
      <c r="F148" s="31">
        <v>-5.45E-3</v>
      </c>
      <c r="G148" s="16"/>
    </row>
    <row r="149" spans="1:7" x14ac:dyDescent="0.25">
      <c r="A149" s="13" t="s">
        <v>1125</v>
      </c>
      <c r="B149" s="35"/>
      <c r="C149" s="35" t="s">
        <v>701</v>
      </c>
      <c r="D149" s="41">
        <v>-7425</v>
      </c>
      <c r="E149" s="30">
        <v>-194.05</v>
      </c>
      <c r="F149" s="31">
        <v>-5.6189999999999999E-3</v>
      </c>
      <c r="G149" s="16"/>
    </row>
    <row r="150" spans="1:7" x14ac:dyDescent="0.25">
      <c r="A150" s="13" t="s">
        <v>1162</v>
      </c>
      <c r="B150" s="35"/>
      <c r="C150" s="35" t="s">
        <v>641</v>
      </c>
      <c r="D150" s="41">
        <v>-4400</v>
      </c>
      <c r="E150" s="30">
        <v>-198.18</v>
      </c>
      <c r="F150" s="31">
        <v>-5.7390000000000002E-3</v>
      </c>
      <c r="G150" s="16"/>
    </row>
    <row r="151" spans="1:7" x14ac:dyDescent="0.25">
      <c r="A151" s="13" t="s">
        <v>1155</v>
      </c>
      <c r="B151" s="35"/>
      <c r="C151" s="35" t="s">
        <v>641</v>
      </c>
      <c r="D151" s="41">
        <v>-17500</v>
      </c>
      <c r="E151" s="30">
        <v>-200.82</v>
      </c>
      <c r="F151" s="31">
        <v>-5.8149999999999999E-3</v>
      </c>
      <c r="G151" s="16"/>
    </row>
    <row r="152" spans="1:7" x14ac:dyDescent="0.25">
      <c r="A152" s="13" t="s">
        <v>1157</v>
      </c>
      <c r="B152" s="35"/>
      <c r="C152" s="35" t="s">
        <v>655</v>
      </c>
      <c r="D152" s="41">
        <v>-69000</v>
      </c>
      <c r="E152" s="30">
        <v>-208.52</v>
      </c>
      <c r="F152" s="31">
        <v>-6.038E-3</v>
      </c>
      <c r="G152" s="16"/>
    </row>
    <row r="153" spans="1:7" x14ac:dyDescent="0.25">
      <c r="A153" s="13" t="s">
        <v>1158</v>
      </c>
      <c r="B153" s="35"/>
      <c r="C153" s="35" t="s">
        <v>652</v>
      </c>
      <c r="D153" s="41">
        <v>-71300</v>
      </c>
      <c r="E153" s="30">
        <v>-217.22</v>
      </c>
      <c r="F153" s="31">
        <v>-6.2899999999999996E-3</v>
      </c>
      <c r="G153" s="16"/>
    </row>
    <row r="154" spans="1:7" x14ac:dyDescent="0.25">
      <c r="A154" s="13" t="s">
        <v>1094</v>
      </c>
      <c r="B154" s="35"/>
      <c r="C154" s="35" t="s">
        <v>658</v>
      </c>
      <c r="D154" s="41">
        <v>-121800</v>
      </c>
      <c r="E154" s="30">
        <v>-220.15</v>
      </c>
      <c r="F154" s="31">
        <v>-6.3749999999999996E-3</v>
      </c>
      <c r="G154" s="16"/>
    </row>
    <row r="155" spans="1:7" x14ac:dyDescent="0.25">
      <c r="A155" s="13" t="s">
        <v>1107</v>
      </c>
      <c r="B155" s="35"/>
      <c r="C155" s="35" t="s">
        <v>652</v>
      </c>
      <c r="D155" s="41">
        <v>-53750</v>
      </c>
      <c r="E155" s="30">
        <v>-248.11</v>
      </c>
      <c r="F155" s="31">
        <v>-7.1850000000000004E-3</v>
      </c>
      <c r="G155" s="16"/>
    </row>
    <row r="156" spans="1:7" x14ac:dyDescent="0.25">
      <c r="A156" s="13" t="s">
        <v>1010</v>
      </c>
      <c r="B156" s="35"/>
      <c r="C156" s="35" t="s">
        <v>684</v>
      </c>
      <c r="D156" s="41">
        <v>-30100</v>
      </c>
      <c r="E156" s="30">
        <v>-266.89999999999998</v>
      </c>
      <c r="F156" s="31">
        <v>-7.7289999999999998E-3</v>
      </c>
      <c r="G156" s="16"/>
    </row>
    <row r="157" spans="1:7" x14ac:dyDescent="0.25">
      <c r="A157" s="13" t="s">
        <v>1130</v>
      </c>
      <c r="B157" s="35"/>
      <c r="C157" s="35" t="s">
        <v>647</v>
      </c>
      <c r="D157" s="41">
        <v>-65000</v>
      </c>
      <c r="E157" s="30">
        <v>-271.51</v>
      </c>
      <c r="F157" s="31">
        <v>-7.8619999999999992E-3</v>
      </c>
      <c r="G157" s="16"/>
    </row>
    <row r="158" spans="1:7" x14ac:dyDescent="0.25">
      <c r="A158" s="13" t="s">
        <v>1145</v>
      </c>
      <c r="B158" s="35"/>
      <c r="C158" s="35" t="s">
        <v>679</v>
      </c>
      <c r="D158" s="41">
        <v>-43378</v>
      </c>
      <c r="E158" s="30">
        <v>-298.57</v>
      </c>
      <c r="F158" s="31">
        <v>-8.6459999999999992E-3</v>
      </c>
      <c r="G158" s="16"/>
    </row>
    <row r="159" spans="1:7" x14ac:dyDescent="0.25">
      <c r="A159" s="13" t="s">
        <v>1153</v>
      </c>
      <c r="B159" s="35"/>
      <c r="C159" s="35" t="s">
        <v>665</v>
      </c>
      <c r="D159" s="41">
        <v>-14100</v>
      </c>
      <c r="E159" s="30">
        <v>-338.25</v>
      </c>
      <c r="F159" s="31">
        <v>-9.7949999999999999E-3</v>
      </c>
      <c r="G159" s="16"/>
    </row>
    <row r="160" spans="1:7" x14ac:dyDescent="0.25">
      <c r="A160" s="13" t="s">
        <v>1097</v>
      </c>
      <c r="B160" s="35"/>
      <c r="C160" s="35" t="s">
        <v>701</v>
      </c>
      <c r="D160" s="41">
        <v>-158100</v>
      </c>
      <c r="E160" s="30">
        <v>-344.1</v>
      </c>
      <c r="F160" s="31">
        <v>-9.9649999999999999E-3</v>
      </c>
      <c r="G160" s="16"/>
    </row>
    <row r="161" spans="1:7" x14ac:dyDescent="0.25">
      <c r="A161" s="13" t="s">
        <v>1161</v>
      </c>
      <c r="B161" s="35"/>
      <c r="C161" s="35" t="s">
        <v>644</v>
      </c>
      <c r="D161" s="41">
        <v>-34000</v>
      </c>
      <c r="E161" s="30">
        <v>-485.18</v>
      </c>
      <c r="F161" s="31">
        <v>-1.405E-2</v>
      </c>
      <c r="G161" s="16"/>
    </row>
    <row r="162" spans="1:7" x14ac:dyDescent="0.25">
      <c r="A162" s="13" t="s">
        <v>1104</v>
      </c>
      <c r="B162" s="35"/>
      <c r="C162" s="35" t="s">
        <v>782</v>
      </c>
      <c r="D162" s="41">
        <v>-229500</v>
      </c>
      <c r="E162" s="30">
        <v>-494.69</v>
      </c>
      <c r="F162" s="31">
        <v>-1.4326E-2</v>
      </c>
      <c r="G162" s="16"/>
    </row>
    <row r="163" spans="1:7" x14ac:dyDescent="0.25">
      <c r="A163" s="13" t="s">
        <v>1160</v>
      </c>
      <c r="B163" s="35"/>
      <c r="C163" s="35" t="s">
        <v>647</v>
      </c>
      <c r="D163" s="41">
        <v>-522500</v>
      </c>
      <c r="E163" s="30">
        <v>-594.61</v>
      </c>
      <c r="F163" s="31">
        <v>-1.7219000000000002E-2</v>
      </c>
      <c r="G163" s="16"/>
    </row>
    <row r="164" spans="1:7" x14ac:dyDescent="0.25">
      <c r="A164" s="13" t="s">
        <v>1444</v>
      </c>
      <c r="B164" s="35"/>
      <c r="C164" s="35" t="s">
        <v>701</v>
      </c>
      <c r="D164" s="41">
        <v>-21000</v>
      </c>
      <c r="E164" s="30">
        <v>-598.5</v>
      </c>
      <c r="F164" s="31">
        <v>-1.7332E-2</v>
      </c>
      <c r="G164" s="16"/>
    </row>
    <row r="165" spans="1:7" x14ac:dyDescent="0.25">
      <c r="A165" s="13" t="s">
        <v>1106</v>
      </c>
      <c r="B165" s="35"/>
      <c r="C165" s="35" t="s">
        <v>684</v>
      </c>
      <c r="D165" s="41">
        <v>-31800</v>
      </c>
      <c r="E165" s="30">
        <v>-848.52</v>
      </c>
      <c r="F165" s="31">
        <v>-2.4573000000000001E-2</v>
      </c>
      <c r="G165" s="16"/>
    </row>
    <row r="166" spans="1:7" x14ac:dyDescent="0.25">
      <c r="A166" s="13" t="s">
        <v>1164</v>
      </c>
      <c r="B166" s="35"/>
      <c r="C166" s="35" t="s">
        <v>638</v>
      </c>
      <c r="D166" s="41">
        <v>-127500</v>
      </c>
      <c r="E166" s="30">
        <v>-884.98</v>
      </c>
      <c r="F166" s="31">
        <v>-2.5628999999999999E-2</v>
      </c>
      <c r="G166" s="16"/>
    </row>
    <row r="167" spans="1:7" x14ac:dyDescent="0.25">
      <c r="A167" s="13" t="s">
        <v>1163</v>
      </c>
      <c r="B167" s="35"/>
      <c r="C167" s="35" t="s">
        <v>673</v>
      </c>
      <c r="D167" s="41">
        <v>-67250</v>
      </c>
      <c r="E167" s="30">
        <v>-1712.29</v>
      </c>
      <c r="F167" s="31">
        <v>-4.9588E-2</v>
      </c>
      <c r="G167" s="16"/>
    </row>
    <row r="168" spans="1:7" x14ac:dyDescent="0.25">
      <c r="A168" s="17" t="s">
        <v>94</v>
      </c>
      <c r="B168" s="36"/>
      <c r="C168" s="36"/>
      <c r="D168" s="18"/>
      <c r="E168" s="42">
        <v>-9729.5300000000007</v>
      </c>
      <c r="F168" s="43">
        <v>-0.28175</v>
      </c>
      <c r="G168" s="21"/>
    </row>
    <row r="169" spans="1:7" x14ac:dyDescent="0.25">
      <c r="A169" s="13"/>
      <c r="B169" s="35"/>
      <c r="C169" s="35"/>
      <c r="D169" s="14"/>
      <c r="E169" s="15"/>
      <c r="F169" s="16"/>
      <c r="G169" s="16"/>
    </row>
    <row r="170" spans="1:7" x14ac:dyDescent="0.25">
      <c r="A170" s="13"/>
      <c r="B170" s="35"/>
      <c r="C170" s="35"/>
      <c r="D170" s="14"/>
      <c r="E170" s="15"/>
      <c r="F170" s="16"/>
      <c r="G170" s="16"/>
    </row>
    <row r="171" spans="1:7" x14ac:dyDescent="0.25">
      <c r="A171" s="17" t="s">
        <v>1276</v>
      </c>
      <c r="B171" s="36"/>
      <c r="C171" s="36"/>
      <c r="D171" s="18"/>
      <c r="E171" s="46"/>
      <c r="F171" s="21"/>
      <c r="G171" s="21"/>
    </row>
    <row r="172" spans="1:7" x14ac:dyDescent="0.25">
      <c r="A172" s="13" t="s">
        <v>1277</v>
      </c>
      <c r="B172" s="35"/>
      <c r="C172" s="35" t="s">
        <v>1278</v>
      </c>
      <c r="D172" s="14">
        <v>8000</v>
      </c>
      <c r="E172" s="15">
        <v>67.7</v>
      </c>
      <c r="F172" s="16">
        <v>2E-3</v>
      </c>
      <c r="G172" s="16"/>
    </row>
    <row r="173" spans="1:7" x14ac:dyDescent="0.25">
      <c r="A173" s="13" t="s">
        <v>1445</v>
      </c>
      <c r="B173" s="35"/>
      <c r="C173" s="35" t="s">
        <v>1446</v>
      </c>
      <c r="D173" s="41">
        <v>-800</v>
      </c>
      <c r="E173" s="30">
        <v>-0.42</v>
      </c>
      <c r="F173" s="16">
        <v>0</v>
      </c>
      <c r="G173" s="16"/>
    </row>
    <row r="174" spans="1:7" x14ac:dyDescent="0.25">
      <c r="A174" s="17" t="s">
        <v>94</v>
      </c>
      <c r="B174" s="36"/>
      <c r="C174" s="36"/>
      <c r="D174" s="18"/>
      <c r="E174" s="19">
        <v>67.28</v>
      </c>
      <c r="F174" s="20">
        <v>2E-3</v>
      </c>
      <c r="G174" s="21"/>
    </row>
    <row r="175" spans="1:7" x14ac:dyDescent="0.25">
      <c r="A175" s="13"/>
      <c r="B175" s="35"/>
      <c r="C175" s="35"/>
      <c r="D175" s="14"/>
      <c r="E175" s="15"/>
      <c r="F175" s="16"/>
      <c r="G175" s="16"/>
    </row>
    <row r="176" spans="1:7" x14ac:dyDescent="0.25">
      <c r="A176" s="17" t="s">
        <v>83</v>
      </c>
      <c r="B176" s="36"/>
      <c r="C176" s="36"/>
      <c r="D176" s="18"/>
      <c r="E176" s="46"/>
      <c r="F176" s="21"/>
      <c r="G176" s="21"/>
    </row>
    <row r="177" spans="1:7" x14ac:dyDescent="0.25">
      <c r="A177" s="17" t="s">
        <v>457</v>
      </c>
      <c r="B177" s="35"/>
      <c r="C177" s="35"/>
      <c r="D177" s="14"/>
      <c r="E177" s="15"/>
      <c r="F177" s="16"/>
      <c r="G177" s="16"/>
    </row>
    <row r="178" spans="1:7" x14ac:dyDescent="0.25">
      <c r="A178" s="17" t="s">
        <v>94</v>
      </c>
      <c r="B178" s="35"/>
      <c r="C178" s="35"/>
      <c r="D178" s="14"/>
      <c r="E178" s="22" t="s">
        <v>82</v>
      </c>
      <c r="F178" s="23" t="s">
        <v>82</v>
      </c>
      <c r="G178" s="16"/>
    </row>
    <row r="179" spans="1:7" x14ac:dyDescent="0.25">
      <c r="A179" s="13"/>
      <c r="B179" s="35"/>
      <c r="C179" s="35"/>
      <c r="D179" s="14"/>
      <c r="E179" s="15"/>
      <c r="F179" s="16"/>
      <c r="G179" s="16"/>
    </row>
    <row r="180" spans="1:7" x14ac:dyDescent="0.25">
      <c r="A180" s="17" t="s">
        <v>267</v>
      </c>
      <c r="B180" s="35"/>
      <c r="C180" s="35"/>
      <c r="D180" s="14"/>
      <c r="E180" s="15"/>
      <c r="F180" s="16"/>
      <c r="G180" s="16"/>
    </row>
    <row r="181" spans="1:7" x14ac:dyDescent="0.25">
      <c r="A181" s="13" t="s">
        <v>460</v>
      </c>
      <c r="B181" s="35" t="s">
        <v>461</v>
      </c>
      <c r="C181" s="35" t="s">
        <v>270</v>
      </c>
      <c r="D181" s="14">
        <v>3200000</v>
      </c>
      <c r="E181" s="15">
        <v>3183.72</v>
      </c>
      <c r="F181" s="16">
        <v>9.2200000000000004E-2</v>
      </c>
      <c r="G181" s="16">
        <v>5.7603000000000001E-2</v>
      </c>
    </row>
    <row r="182" spans="1:7" x14ac:dyDescent="0.25">
      <c r="A182" s="17" t="s">
        <v>94</v>
      </c>
      <c r="B182" s="36"/>
      <c r="C182" s="36"/>
      <c r="D182" s="18"/>
      <c r="E182" s="19">
        <v>3183.72</v>
      </c>
      <c r="F182" s="20">
        <v>9.2200000000000004E-2</v>
      </c>
      <c r="G182" s="21"/>
    </row>
    <row r="183" spans="1:7" x14ac:dyDescent="0.25">
      <c r="A183" s="13"/>
      <c r="B183" s="35"/>
      <c r="C183" s="35"/>
      <c r="D183" s="14"/>
      <c r="E183" s="15"/>
      <c r="F183" s="16"/>
      <c r="G183" s="16"/>
    </row>
    <row r="184" spans="1:7" x14ac:dyDescent="0.25">
      <c r="A184" s="13"/>
      <c r="B184" s="35"/>
      <c r="C184" s="35"/>
      <c r="D184" s="14"/>
      <c r="E184" s="15"/>
      <c r="F184" s="16"/>
      <c r="G184" s="16"/>
    </row>
    <row r="185" spans="1:7" x14ac:dyDescent="0.25">
      <c r="A185" s="17" t="s">
        <v>95</v>
      </c>
      <c r="B185" s="35"/>
      <c r="C185" s="35"/>
      <c r="D185" s="14"/>
      <c r="E185" s="15"/>
      <c r="F185" s="16"/>
      <c r="G185" s="16"/>
    </row>
    <row r="186" spans="1:7" x14ac:dyDescent="0.25">
      <c r="A186" s="17" t="s">
        <v>94</v>
      </c>
      <c r="B186" s="35"/>
      <c r="C186" s="35"/>
      <c r="D186" s="14"/>
      <c r="E186" s="22" t="s">
        <v>82</v>
      </c>
      <c r="F186" s="23" t="s">
        <v>82</v>
      </c>
      <c r="G186" s="16"/>
    </row>
    <row r="187" spans="1:7" x14ac:dyDescent="0.25">
      <c r="A187" s="13"/>
      <c r="B187" s="35"/>
      <c r="C187" s="35"/>
      <c r="D187" s="14"/>
      <c r="E187" s="15"/>
      <c r="F187" s="16"/>
      <c r="G187" s="16"/>
    </row>
    <row r="188" spans="1:7" x14ac:dyDescent="0.25">
      <c r="A188" s="17" t="s">
        <v>184</v>
      </c>
      <c r="B188" s="35"/>
      <c r="C188" s="35"/>
      <c r="D188" s="14"/>
      <c r="E188" s="15"/>
      <c r="F188" s="16"/>
      <c r="G188" s="16"/>
    </row>
    <row r="189" spans="1:7" x14ac:dyDescent="0.25">
      <c r="A189" s="17" t="s">
        <v>94</v>
      </c>
      <c r="B189" s="35"/>
      <c r="C189" s="35"/>
      <c r="D189" s="14"/>
      <c r="E189" s="22" t="s">
        <v>82</v>
      </c>
      <c r="F189" s="23" t="s">
        <v>82</v>
      </c>
      <c r="G189" s="16"/>
    </row>
    <row r="190" spans="1:7" x14ac:dyDescent="0.25">
      <c r="A190" s="13"/>
      <c r="B190" s="35"/>
      <c r="C190" s="35"/>
      <c r="D190" s="14"/>
      <c r="E190" s="15"/>
      <c r="F190" s="16"/>
      <c r="G190" s="16"/>
    </row>
    <row r="191" spans="1:7" x14ac:dyDescent="0.25">
      <c r="A191" s="24" t="s">
        <v>99</v>
      </c>
      <c r="B191" s="37"/>
      <c r="C191" s="37"/>
      <c r="D191" s="25"/>
      <c r="E191" s="28">
        <v>3183.72</v>
      </c>
      <c r="F191" s="29">
        <v>9.2200000000000004E-2</v>
      </c>
      <c r="G191" s="21"/>
    </row>
    <row r="192" spans="1:7" x14ac:dyDescent="0.25">
      <c r="A192" s="13"/>
      <c r="B192" s="35"/>
      <c r="C192" s="35"/>
      <c r="D192" s="14"/>
      <c r="E192" s="15"/>
      <c r="F192" s="16"/>
      <c r="G192" s="16"/>
    </row>
    <row r="193" spans="1:7" x14ac:dyDescent="0.25">
      <c r="A193" s="17" t="s">
        <v>100</v>
      </c>
      <c r="B193" s="35"/>
      <c r="C193" s="35"/>
      <c r="D193" s="14"/>
      <c r="E193" s="15"/>
      <c r="F193" s="16"/>
      <c r="G193" s="16"/>
    </row>
    <row r="194" spans="1:7" x14ac:dyDescent="0.25">
      <c r="A194" s="13"/>
      <c r="B194" s="35"/>
      <c r="C194" s="35"/>
      <c r="D194" s="14"/>
      <c r="E194" s="15"/>
      <c r="F194" s="16"/>
      <c r="G194" s="16"/>
    </row>
    <row r="195" spans="1:7" x14ac:dyDescent="0.25">
      <c r="A195" s="17" t="s">
        <v>1181</v>
      </c>
      <c r="B195" s="35"/>
      <c r="C195" s="35"/>
      <c r="D195" s="14"/>
      <c r="E195" s="15"/>
      <c r="F195" s="16"/>
      <c r="G195" s="16"/>
    </row>
    <row r="196" spans="1:7" x14ac:dyDescent="0.25">
      <c r="A196" s="13" t="s">
        <v>1447</v>
      </c>
      <c r="B196" s="35" t="s">
        <v>1448</v>
      </c>
      <c r="C196" s="35" t="s">
        <v>270</v>
      </c>
      <c r="D196" s="14">
        <v>1500000</v>
      </c>
      <c r="E196" s="15">
        <v>1481.99</v>
      </c>
      <c r="F196" s="16">
        <v>4.2900000000000001E-2</v>
      </c>
      <c r="G196" s="16">
        <v>3.635E-2</v>
      </c>
    </row>
    <row r="197" spans="1:7" x14ac:dyDescent="0.25">
      <c r="A197" s="13" t="s">
        <v>1449</v>
      </c>
      <c r="B197" s="35" t="s">
        <v>1450</v>
      </c>
      <c r="C197" s="35" t="s">
        <v>270</v>
      </c>
      <c r="D197" s="14">
        <v>1000000</v>
      </c>
      <c r="E197" s="15">
        <v>994.37</v>
      </c>
      <c r="F197" s="16">
        <v>2.8799999999999999E-2</v>
      </c>
      <c r="G197" s="16">
        <v>3.5001999999999998E-2</v>
      </c>
    </row>
    <row r="198" spans="1:7" x14ac:dyDescent="0.25">
      <c r="A198" s="17" t="s">
        <v>94</v>
      </c>
      <c r="B198" s="36"/>
      <c r="C198" s="36"/>
      <c r="D198" s="18"/>
      <c r="E198" s="19">
        <v>2476.36</v>
      </c>
      <c r="F198" s="20">
        <v>7.17E-2</v>
      </c>
      <c r="G198" s="21"/>
    </row>
    <row r="199" spans="1:7" x14ac:dyDescent="0.25">
      <c r="A199" s="13"/>
      <c r="B199" s="35"/>
      <c r="C199" s="35"/>
      <c r="D199" s="14"/>
      <c r="E199" s="15"/>
      <c r="F199" s="16"/>
      <c r="G199" s="16"/>
    </row>
    <row r="200" spans="1:7" x14ac:dyDescent="0.25">
      <c r="A200" s="24" t="s">
        <v>99</v>
      </c>
      <c r="B200" s="37"/>
      <c r="C200" s="37"/>
      <c r="D200" s="25"/>
      <c r="E200" s="28">
        <v>2476.36</v>
      </c>
      <c r="F200" s="29">
        <v>7.17E-2</v>
      </c>
      <c r="G200" s="21"/>
    </row>
    <row r="201" spans="1:7" x14ac:dyDescent="0.25">
      <c r="A201" s="13"/>
      <c r="B201" s="35"/>
      <c r="C201" s="35"/>
      <c r="D201" s="14"/>
      <c r="E201" s="15"/>
      <c r="F201" s="16"/>
      <c r="G201" s="16"/>
    </row>
    <row r="202" spans="1:7" x14ac:dyDescent="0.25">
      <c r="A202" s="13"/>
      <c r="B202" s="35"/>
      <c r="C202" s="35"/>
      <c r="D202" s="14"/>
      <c r="E202" s="15"/>
      <c r="F202" s="16"/>
      <c r="G202" s="16"/>
    </row>
    <row r="203" spans="1:7" x14ac:dyDescent="0.25">
      <c r="A203" s="17" t="s">
        <v>448</v>
      </c>
      <c r="B203" s="35"/>
      <c r="C203" s="35"/>
      <c r="D203" s="14"/>
      <c r="E203" s="15"/>
      <c r="F203" s="16"/>
      <c r="G203" s="16"/>
    </row>
    <row r="204" spans="1:7" x14ac:dyDescent="0.25">
      <c r="A204" s="13" t="s">
        <v>1300</v>
      </c>
      <c r="B204" s="35" t="s">
        <v>1301</v>
      </c>
      <c r="C204" s="35"/>
      <c r="D204" s="14">
        <v>14999250.036999999</v>
      </c>
      <c r="E204" s="15">
        <v>1497.06</v>
      </c>
      <c r="F204" s="16">
        <v>4.3400000000000001E-2</v>
      </c>
      <c r="G204" s="16"/>
    </row>
    <row r="205" spans="1:7" x14ac:dyDescent="0.25">
      <c r="A205" s="13" t="s">
        <v>1451</v>
      </c>
      <c r="B205" s="35" t="s">
        <v>1452</v>
      </c>
      <c r="C205" s="35"/>
      <c r="D205" s="14">
        <v>47098.75</v>
      </c>
      <c r="E205" s="15">
        <v>1274.9100000000001</v>
      </c>
      <c r="F205" s="16">
        <v>3.6900000000000002E-2</v>
      </c>
      <c r="G205" s="16"/>
    </row>
    <row r="206" spans="1:7" x14ac:dyDescent="0.25">
      <c r="A206" s="13"/>
      <c r="B206" s="35"/>
      <c r="C206" s="35"/>
      <c r="D206" s="14"/>
      <c r="E206" s="15"/>
      <c r="F206" s="16"/>
      <c r="G206" s="16"/>
    </row>
    <row r="207" spans="1:7" x14ac:dyDescent="0.25">
      <c r="A207" s="24" t="s">
        <v>99</v>
      </c>
      <c r="B207" s="37"/>
      <c r="C207" s="37"/>
      <c r="D207" s="25"/>
      <c r="E207" s="28">
        <v>2771.97</v>
      </c>
      <c r="F207" s="29">
        <v>8.0299999999999996E-2</v>
      </c>
      <c r="G207" s="21"/>
    </row>
    <row r="208" spans="1:7" x14ac:dyDescent="0.25">
      <c r="A208" s="13"/>
      <c r="B208" s="35"/>
      <c r="C208" s="35"/>
      <c r="D208" s="14"/>
      <c r="E208" s="15"/>
      <c r="F208" s="16"/>
      <c r="G208" s="16"/>
    </row>
    <row r="209" spans="1:7" x14ac:dyDescent="0.25">
      <c r="A209" s="17" t="s">
        <v>121</v>
      </c>
      <c r="B209" s="35"/>
      <c r="C209" s="35"/>
      <c r="D209" s="14"/>
      <c r="E209" s="15"/>
      <c r="F209" s="16"/>
      <c r="G209" s="16"/>
    </row>
    <row r="210" spans="1:7" x14ac:dyDescent="0.25">
      <c r="A210" s="13" t="s">
        <v>122</v>
      </c>
      <c r="B210" s="35"/>
      <c r="C210" s="35"/>
      <c r="D210" s="14"/>
      <c r="E210" s="15">
        <v>5019.6400000000003</v>
      </c>
      <c r="F210" s="16">
        <v>0.1454</v>
      </c>
      <c r="G210" s="16">
        <v>3.295E-2</v>
      </c>
    </row>
    <row r="211" spans="1:7" x14ac:dyDescent="0.25">
      <c r="A211" s="17" t="s">
        <v>94</v>
      </c>
      <c r="B211" s="36"/>
      <c r="C211" s="36"/>
      <c r="D211" s="18"/>
      <c r="E211" s="19">
        <v>5019.6400000000003</v>
      </c>
      <c r="F211" s="20">
        <v>0.1454</v>
      </c>
      <c r="G211" s="21"/>
    </row>
    <row r="212" spans="1:7" x14ac:dyDescent="0.25">
      <c r="A212" s="13"/>
      <c r="B212" s="35"/>
      <c r="C212" s="35"/>
      <c r="D212" s="14"/>
      <c r="E212" s="15"/>
      <c r="F212" s="16"/>
      <c r="G212" s="16"/>
    </row>
    <row r="213" spans="1:7" x14ac:dyDescent="0.25">
      <c r="A213" s="24" t="s">
        <v>99</v>
      </c>
      <c r="B213" s="37"/>
      <c r="C213" s="37"/>
      <c r="D213" s="25"/>
      <c r="E213" s="28">
        <v>5019.6400000000003</v>
      </c>
      <c r="F213" s="29">
        <v>0.1454</v>
      </c>
      <c r="G213" s="21"/>
    </row>
    <row r="214" spans="1:7" x14ac:dyDescent="0.25">
      <c r="A214" s="13" t="s">
        <v>123</v>
      </c>
      <c r="B214" s="35"/>
      <c r="C214" s="35"/>
      <c r="D214" s="14"/>
      <c r="E214" s="15">
        <v>10.867873100000001</v>
      </c>
      <c r="F214" s="16">
        <v>3.1399999999999999E-4</v>
      </c>
      <c r="G214" s="16"/>
    </row>
    <row r="215" spans="1:7" x14ac:dyDescent="0.25">
      <c r="A215" s="13" t="s">
        <v>124</v>
      </c>
      <c r="B215" s="35"/>
      <c r="C215" s="35"/>
      <c r="D215" s="14"/>
      <c r="E215" s="30">
        <v>-1718.5778731</v>
      </c>
      <c r="F215" s="31">
        <v>-4.9714000000000001E-2</v>
      </c>
      <c r="G215" s="16">
        <v>3.295E-2</v>
      </c>
    </row>
    <row r="216" spans="1:7" x14ac:dyDescent="0.25">
      <c r="A216" s="32" t="s">
        <v>125</v>
      </c>
      <c r="B216" s="38"/>
      <c r="C216" s="38"/>
      <c r="D216" s="33"/>
      <c r="E216" s="26">
        <v>34530</v>
      </c>
      <c r="F216" s="27">
        <v>1</v>
      </c>
      <c r="G216" s="27"/>
    </row>
    <row r="218" spans="1:7" x14ac:dyDescent="0.25">
      <c r="A218" s="1" t="s">
        <v>1212</v>
      </c>
    </row>
    <row r="219" spans="1:7" x14ac:dyDescent="0.25">
      <c r="A219" s="1" t="s">
        <v>127</v>
      </c>
    </row>
    <row r="221" spans="1:7" x14ac:dyDescent="0.25">
      <c r="A221" s="1" t="s">
        <v>1646</v>
      </c>
    </row>
    <row r="222" spans="1:7" x14ac:dyDescent="0.25">
      <c r="A222" s="47" t="s">
        <v>1647</v>
      </c>
      <c r="B222" s="3" t="s">
        <v>82</v>
      </c>
    </row>
    <row r="223" spans="1:7" x14ac:dyDescent="0.25">
      <c r="A223" t="s">
        <v>1648</v>
      </c>
    </row>
    <row r="224" spans="1:7" x14ac:dyDescent="0.25">
      <c r="A224" t="s">
        <v>1649</v>
      </c>
      <c r="B224" t="s">
        <v>1650</v>
      </c>
      <c r="C224" t="s">
        <v>1650</v>
      </c>
    </row>
    <row r="225" spans="1:7" x14ac:dyDescent="0.25">
      <c r="B225" s="48">
        <v>44469</v>
      </c>
      <c r="C225" s="48">
        <v>44498</v>
      </c>
    </row>
    <row r="226" spans="1:7" x14ac:dyDescent="0.25">
      <c r="A226" t="s">
        <v>1652</v>
      </c>
      <c r="B226">
        <v>19.334299999999999</v>
      </c>
      <c r="C226">
        <v>19.360800000000001</v>
      </c>
      <c r="E226" s="2"/>
      <c r="G226"/>
    </row>
    <row r="227" spans="1:7" x14ac:dyDescent="0.25">
      <c r="A227" t="s">
        <v>1654</v>
      </c>
      <c r="B227">
        <v>19.326699999999999</v>
      </c>
      <c r="C227">
        <v>19.353400000000001</v>
      </c>
      <c r="E227" s="2"/>
      <c r="G227"/>
    </row>
    <row r="228" spans="1:7" x14ac:dyDescent="0.25">
      <c r="A228" t="s">
        <v>1655</v>
      </c>
      <c r="B228">
        <v>14.250400000000001</v>
      </c>
      <c r="C228">
        <v>14.270099999999999</v>
      </c>
      <c r="E228" s="2"/>
      <c r="G228"/>
    </row>
    <row r="229" spans="1:7" x14ac:dyDescent="0.25">
      <c r="A229" t="s">
        <v>1676</v>
      </c>
      <c r="B229">
        <v>14.529199999999999</v>
      </c>
      <c r="C229">
        <v>14.459899999999999</v>
      </c>
      <c r="E229" s="2"/>
      <c r="G229"/>
    </row>
    <row r="230" spans="1:7" x14ac:dyDescent="0.25">
      <c r="A230" t="s">
        <v>1663</v>
      </c>
      <c r="B230">
        <v>18.308599999999998</v>
      </c>
      <c r="C230">
        <v>18.3126</v>
      </c>
      <c r="E230" s="2"/>
      <c r="G230"/>
    </row>
    <row r="231" spans="1:7" x14ac:dyDescent="0.25">
      <c r="A231" t="s">
        <v>1679</v>
      </c>
      <c r="B231">
        <v>18.299299999999999</v>
      </c>
      <c r="C231">
        <v>18.304099999999998</v>
      </c>
      <c r="E231" s="2"/>
      <c r="G231"/>
    </row>
    <row r="232" spans="1:7" x14ac:dyDescent="0.25">
      <c r="A232" t="s">
        <v>1680</v>
      </c>
      <c r="B232">
        <v>12.850300000000001</v>
      </c>
      <c r="C232">
        <v>12.8537</v>
      </c>
      <c r="E232" s="2"/>
      <c r="G232"/>
    </row>
    <row r="233" spans="1:7" x14ac:dyDescent="0.25">
      <c r="A233" t="s">
        <v>1681</v>
      </c>
      <c r="B233">
        <v>13.7255</v>
      </c>
      <c r="C233">
        <v>13.639799999999999</v>
      </c>
      <c r="E233" s="2"/>
      <c r="G233"/>
    </row>
    <row r="234" spans="1:7" x14ac:dyDescent="0.25">
      <c r="E234" s="2"/>
      <c r="G234"/>
    </row>
    <row r="235" spans="1:7" x14ac:dyDescent="0.25">
      <c r="A235" t="s">
        <v>1683</v>
      </c>
    </row>
    <row r="237" spans="1:7" x14ac:dyDescent="0.25">
      <c r="A237" s="50" t="s">
        <v>1684</v>
      </c>
      <c r="B237" s="50" t="s">
        <v>1685</v>
      </c>
      <c r="C237" s="50" t="s">
        <v>1686</v>
      </c>
      <c r="D237" s="50" t="s">
        <v>1687</v>
      </c>
    </row>
    <row r="238" spans="1:7" x14ac:dyDescent="0.25">
      <c r="A238" s="50" t="s">
        <v>1713</v>
      </c>
      <c r="B238" s="50"/>
      <c r="C238" s="50">
        <v>0.09</v>
      </c>
      <c r="D238" s="50">
        <v>0.09</v>
      </c>
    </row>
    <row r="239" spans="1:7" x14ac:dyDescent="0.25">
      <c r="A239" s="50" t="s">
        <v>1714</v>
      </c>
      <c r="B239" s="50"/>
      <c r="C239" s="50">
        <v>0.09</v>
      </c>
      <c r="D239" s="50">
        <v>0.09</v>
      </c>
    </row>
    <row r="241" spans="1:4" x14ac:dyDescent="0.25">
      <c r="A241" t="s">
        <v>1666</v>
      </c>
      <c r="B241" s="3" t="s">
        <v>82</v>
      </c>
    </row>
    <row r="242" spans="1:4" ht="30" x14ac:dyDescent="0.25">
      <c r="A242" s="47" t="s">
        <v>1667</v>
      </c>
      <c r="B242" s="3" t="s">
        <v>82</v>
      </c>
    </row>
    <row r="243" spans="1:4" x14ac:dyDescent="0.25">
      <c r="A243" s="47" t="s">
        <v>1668</v>
      </c>
      <c r="B243" s="3" t="s">
        <v>82</v>
      </c>
    </row>
    <row r="244" spans="1:4" x14ac:dyDescent="0.25">
      <c r="A244" t="s">
        <v>1704</v>
      </c>
      <c r="B244" s="49">
        <v>5.1280159999999997</v>
      </c>
    </row>
    <row r="245" spans="1:4" ht="30" x14ac:dyDescent="0.25">
      <c r="A245" s="47" t="s">
        <v>1670</v>
      </c>
      <c r="B245" s="3">
        <v>557.220325</v>
      </c>
    </row>
    <row r="246" spans="1:4" ht="30" x14ac:dyDescent="0.25">
      <c r="A246" s="47" t="s">
        <v>1671</v>
      </c>
      <c r="B246" s="3" t="s">
        <v>82</v>
      </c>
    </row>
    <row r="247" spans="1:4" x14ac:dyDescent="0.25">
      <c r="A247" s="59" t="s">
        <v>1803</v>
      </c>
      <c r="B247" s="60" t="s">
        <v>82</v>
      </c>
    </row>
    <row r="248" spans="1:4" x14ac:dyDescent="0.25">
      <c r="A248" s="59" t="s">
        <v>1804</v>
      </c>
      <c r="B248" s="60" t="s">
        <v>82</v>
      </c>
    </row>
    <row r="250" spans="1:4" x14ac:dyDescent="0.25">
      <c r="A250" s="24" t="s">
        <v>1847</v>
      </c>
      <c r="B250" s="64" t="s">
        <v>1848</v>
      </c>
      <c r="C250" s="64" t="s">
        <v>1813</v>
      </c>
      <c r="D250" s="64" t="s">
        <v>1814</v>
      </c>
    </row>
    <row r="251" spans="1:4" ht="34.5" customHeight="1" x14ac:dyDescent="0.25">
      <c r="A251" s="73" t="str">
        <f>HYPERLINK("[EDEL_Portfolio Monthly 31-Jul-2021.xlsx]EEESSF!A1","Edelweiss Equity Savings Fund")</f>
        <v>Edelweiss Equity Savings Fund</v>
      </c>
      <c r="B251" s="65"/>
      <c r="C251" s="65" t="s">
        <v>1830</v>
      </c>
      <c r="D251"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C10E3-D9C8-41C4-A1C4-8F2BD11407AD}">
  <dimension ref="A1:H91"/>
  <sheetViews>
    <sheetView showGridLines="0" workbookViewId="0">
      <pane ySplit="4" topLeftCell="A86" activePane="bottomLeft" state="frozen"/>
      <selection activeCell="A38" sqref="A38"/>
      <selection pane="bottomLeft" activeCell="A95" sqref="A95"/>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51</v>
      </c>
      <c r="B1" s="61"/>
      <c r="C1" s="61"/>
      <c r="D1" s="61"/>
      <c r="E1" s="61"/>
      <c r="F1" s="61"/>
      <c r="G1" s="61"/>
      <c r="H1" s="51" t="str">
        <f>HYPERLINK("[EDEL_Portfolio Monthly 31-Oct-2021.xlsx]Index!A1","Index")</f>
        <v>Index</v>
      </c>
    </row>
    <row r="2" spans="1:8" ht="19.5" customHeight="1" x14ac:dyDescent="0.25">
      <c r="A2" s="61" t="s">
        <v>52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778</v>
      </c>
      <c r="B8" s="35" t="s">
        <v>779</v>
      </c>
      <c r="C8" s="35" t="s">
        <v>701</v>
      </c>
      <c r="D8" s="14">
        <v>785</v>
      </c>
      <c r="E8" s="15">
        <v>58.09</v>
      </c>
      <c r="F8" s="16">
        <v>5.5599999999999997E-2</v>
      </c>
      <c r="G8" s="16"/>
    </row>
    <row r="9" spans="1:8" x14ac:dyDescent="0.25">
      <c r="A9" s="13" t="s">
        <v>659</v>
      </c>
      <c r="B9" s="35" t="s">
        <v>660</v>
      </c>
      <c r="C9" s="35" t="s">
        <v>641</v>
      </c>
      <c r="D9" s="14">
        <v>4784</v>
      </c>
      <c r="E9" s="15">
        <v>54.72</v>
      </c>
      <c r="F9" s="16">
        <v>5.2299999999999999E-2</v>
      </c>
      <c r="G9" s="16"/>
    </row>
    <row r="10" spans="1:8" x14ac:dyDescent="0.25">
      <c r="A10" s="13" t="s">
        <v>690</v>
      </c>
      <c r="B10" s="35" t="s">
        <v>691</v>
      </c>
      <c r="C10" s="35" t="s">
        <v>665</v>
      </c>
      <c r="D10" s="14">
        <v>23499</v>
      </c>
      <c r="E10" s="15">
        <v>52.45</v>
      </c>
      <c r="F10" s="16">
        <v>5.0200000000000002E-2</v>
      </c>
      <c r="G10" s="16"/>
    </row>
    <row r="11" spans="1:8" x14ac:dyDescent="0.25">
      <c r="A11" s="13" t="s">
        <v>744</v>
      </c>
      <c r="B11" s="35" t="s">
        <v>745</v>
      </c>
      <c r="C11" s="35" t="s">
        <v>665</v>
      </c>
      <c r="D11" s="14">
        <v>275</v>
      </c>
      <c r="E11" s="15">
        <v>52.25</v>
      </c>
      <c r="F11" s="16">
        <v>0.05</v>
      </c>
      <c r="G11" s="16"/>
    </row>
    <row r="12" spans="1:8" x14ac:dyDescent="0.25">
      <c r="A12" s="13" t="s">
        <v>789</v>
      </c>
      <c r="B12" s="35" t="s">
        <v>790</v>
      </c>
      <c r="C12" s="35" t="s">
        <v>641</v>
      </c>
      <c r="D12" s="14">
        <v>3061</v>
      </c>
      <c r="E12" s="15">
        <v>51.05</v>
      </c>
      <c r="F12" s="16">
        <v>4.8800000000000003E-2</v>
      </c>
      <c r="G12" s="16"/>
    </row>
    <row r="13" spans="1:8" x14ac:dyDescent="0.25">
      <c r="A13" s="13" t="s">
        <v>969</v>
      </c>
      <c r="B13" s="35" t="s">
        <v>970</v>
      </c>
      <c r="C13" s="35" t="s">
        <v>658</v>
      </c>
      <c r="D13" s="14">
        <v>3180</v>
      </c>
      <c r="E13" s="15">
        <v>50.33</v>
      </c>
      <c r="F13" s="16">
        <v>4.8099999999999997E-2</v>
      </c>
      <c r="G13" s="16"/>
    </row>
    <row r="14" spans="1:8" x14ac:dyDescent="0.25">
      <c r="A14" s="13" t="s">
        <v>947</v>
      </c>
      <c r="B14" s="35" t="s">
        <v>948</v>
      </c>
      <c r="C14" s="35" t="s">
        <v>665</v>
      </c>
      <c r="D14" s="14">
        <v>1604</v>
      </c>
      <c r="E14" s="15">
        <v>49.73</v>
      </c>
      <c r="F14" s="16">
        <v>4.7600000000000003E-2</v>
      </c>
      <c r="G14" s="16"/>
    </row>
    <row r="15" spans="1:8" x14ac:dyDescent="0.25">
      <c r="A15" s="13" t="s">
        <v>669</v>
      </c>
      <c r="B15" s="35" t="s">
        <v>670</v>
      </c>
      <c r="C15" s="35" t="s">
        <v>641</v>
      </c>
      <c r="D15" s="14">
        <v>1425</v>
      </c>
      <c r="E15" s="15">
        <v>48.42</v>
      </c>
      <c r="F15" s="16">
        <v>4.6300000000000001E-2</v>
      </c>
      <c r="G15" s="16"/>
    </row>
    <row r="16" spans="1:8" x14ac:dyDescent="0.25">
      <c r="A16" s="13" t="s">
        <v>663</v>
      </c>
      <c r="B16" s="35" t="s">
        <v>664</v>
      </c>
      <c r="C16" s="35" t="s">
        <v>665</v>
      </c>
      <c r="D16" s="14">
        <v>1968</v>
      </c>
      <c r="E16" s="15">
        <v>47.1</v>
      </c>
      <c r="F16" s="16">
        <v>4.4999999999999998E-2</v>
      </c>
      <c r="G16" s="16"/>
    </row>
    <row r="17" spans="1:7" x14ac:dyDescent="0.25">
      <c r="A17" s="13" t="s">
        <v>770</v>
      </c>
      <c r="B17" s="35" t="s">
        <v>771</v>
      </c>
      <c r="C17" s="35" t="s">
        <v>641</v>
      </c>
      <c r="D17" s="14">
        <v>2980</v>
      </c>
      <c r="E17" s="15">
        <v>44.04</v>
      </c>
      <c r="F17" s="16">
        <v>4.2099999999999999E-2</v>
      </c>
      <c r="G17" s="16"/>
    </row>
    <row r="18" spans="1:7" x14ac:dyDescent="0.25">
      <c r="A18" s="13" t="s">
        <v>674</v>
      </c>
      <c r="B18" s="35" t="s">
        <v>675</v>
      </c>
      <c r="C18" s="35" t="s">
        <v>676</v>
      </c>
      <c r="D18" s="14">
        <v>1679</v>
      </c>
      <c r="E18" s="15">
        <v>40.020000000000003</v>
      </c>
      <c r="F18" s="16">
        <v>3.8300000000000001E-2</v>
      </c>
      <c r="G18" s="16"/>
    </row>
    <row r="19" spans="1:7" x14ac:dyDescent="0.25">
      <c r="A19" s="13" t="s">
        <v>903</v>
      </c>
      <c r="B19" s="35" t="s">
        <v>904</v>
      </c>
      <c r="C19" s="35" t="s">
        <v>644</v>
      </c>
      <c r="D19" s="14">
        <v>22209</v>
      </c>
      <c r="E19" s="15">
        <v>36.520000000000003</v>
      </c>
      <c r="F19" s="16">
        <v>3.49E-2</v>
      </c>
      <c r="G19" s="16"/>
    </row>
    <row r="20" spans="1:7" x14ac:dyDescent="0.25">
      <c r="A20" s="13" t="s">
        <v>1217</v>
      </c>
      <c r="B20" s="35" t="s">
        <v>1218</v>
      </c>
      <c r="C20" s="35" t="s">
        <v>684</v>
      </c>
      <c r="D20" s="14">
        <v>466</v>
      </c>
      <c r="E20" s="15">
        <v>34.869999999999997</v>
      </c>
      <c r="F20" s="16">
        <v>3.3300000000000003E-2</v>
      </c>
      <c r="G20" s="16"/>
    </row>
    <row r="21" spans="1:7" x14ac:dyDescent="0.25">
      <c r="A21" s="13" t="s">
        <v>907</v>
      </c>
      <c r="B21" s="35" t="s">
        <v>908</v>
      </c>
      <c r="C21" s="35" t="s">
        <v>641</v>
      </c>
      <c r="D21" s="14">
        <v>503</v>
      </c>
      <c r="E21" s="15">
        <v>33.61</v>
      </c>
      <c r="F21" s="16">
        <v>3.2099999999999997E-2</v>
      </c>
      <c r="G21" s="16"/>
    </row>
    <row r="22" spans="1:7" x14ac:dyDescent="0.25">
      <c r="A22" s="13" t="s">
        <v>692</v>
      </c>
      <c r="B22" s="35" t="s">
        <v>693</v>
      </c>
      <c r="C22" s="35" t="s">
        <v>658</v>
      </c>
      <c r="D22" s="14">
        <v>2621</v>
      </c>
      <c r="E22" s="15">
        <v>29.88</v>
      </c>
      <c r="F22" s="16">
        <v>2.86E-2</v>
      </c>
      <c r="G22" s="16"/>
    </row>
    <row r="23" spans="1:7" x14ac:dyDescent="0.25">
      <c r="A23" s="13" t="s">
        <v>1430</v>
      </c>
      <c r="B23" s="35" t="s">
        <v>1431</v>
      </c>
      <c r="C23" s="35" t="s">
        <v>684</v>
      </c>
      <c r="D23" s="14">
        <v>805</v>
      </c>
      <c r="E23" s="15">
        <v>29.84</v>
      </c>
      <c r="F23" s="16">
        <v>2.8500000000000001E-2</v>
      </c>
      <c r="G23" s="16"/>
    </row>
    <row r="24" spans="1:7" x14ac:dyDescent="0.25">
      <c r="A24" s="13" t="s">
        <v>1453</v>
      </c>
      <c r="B24" s="35" t="s">
        <v>1454</v>
      </c>
      <c r="C24" s="35" t="s">
        <v>665</v>
      </c>
      <c r="D24" s="14">
        <v>798</v>
      </c>
      <c r="E24" s="15">
        <v>29.33</v>
      </c>
      <c r="F24" s="16">
        <v>2.81E-2</v>
      </c>
      <c r="G24" s="16"/>
    </row>
    <row r="25" spans="1:7" x14ac:dyDescent="0.25">
      <c r="A25" s="13" t="s">
        <v>1223</v>
      </c>
      <c r="B25" s="35" t="s">
        <v>1224</v>
      </c>
      <c r="C25" s="35" t="s">
        <v>665</v>
      </c>
      <c r="D25" s="14">
        <v>5048</v>
      </c>
      <c r="E25" s="15">
        <v>28.7</v>
      </c>
      <c r="F25" s="16">
        <v>2.7400000000000001E-2</v>
      </c>
      <c r="G25" s="16"/>
    </row>
    <row r="26" spans="1:7" x14ac:dyDescent="0.25">
      <c r="A26" s="13" t="s">
        <v>911</v>
      </c>
      <c r="B26" s="35" t="s">
        <v>912</v>
      </c>
      <c r="C26" s="35" t="s">
        <v>665</v>
      </c>
      <c r="D26" s="14">
        <v>1837</v>
      </c>
      <c r="E26" s="15">
        <v>28.34</v>
      </c>
      <c r="F26" s="16">
        <v>2.7099999999999999E-2</v>
      </c>
      <c r="G26" s="16"/>
    </row>
    <row r="27" spans="1:7" x14ac:dyDescent="0.25">
      <c r="A27" s="13" t="s">
        <v>981</v>
      </c>
      <c r="B27" s="35" t="s">
        <v>982</v>
      </c>
      <c r="C27" s="35" t="s">
        <v>687</v>
      </c>
      <c r="D27" s="14">
        <v>1217</v>
      </c>
      <c r="E27" s="15">
        <v>28.16</v>
      </c>
      <c r="F27" s="16">
        <v>2.69E-2</v>
      </c>
      <c r="G27" s="16"/>
    </row>
    <row r="28" spans="1:7" x14ac:dyDescent="0.25">
      <c r="A28" s="13" t="s">
        <v>927</v>
      </c>
      <c r="B28" s="35" t="s">
        <v>928</v>
      </c>
      <c r="C28" s="35" t="s">
        <v>665</v>
      </c>
      <c r="D28" s="14">
        <v>4705</v>
      </c>
      <c r="E28" s="15">
        <v>27.56</v>
      </c>
      <c r="F28" s="16">
        <v>2.64E-2</v>
      </c>
      <c r="G28" s="16"/>
    </row>
    <row r="29" spans="1:7" x14ac:dyDescent="0.25">
      <c r="A29" s="13" t="s">
        <v>890</v>
      </c>
      <c r="B29" s="35" t="s">
        <v>891</v>
      </c>
      <c r="C29" s="35" t="s">
        <v>676</v>
      </c>
      <c r="D29" s="14">
        <v>2129</v>
      </c>
      <c r="E29" s="15">
        <v>26.89</v>
      </c>
      <c r="F29" s="16">
        <v>2.5700000000000001E-2</v>
      </c>
      <c r="G29" s="16"/>
    </row>
    <row r="30" spans="1:7" x14ac:dyDescent="0.25">
      <c r="A30" s="13" t="s">
        <v>776</v>
      </c>
      <c r="B30" s="35" t="s">
        <v>777</v>
      </c>
      <c r="C30" s="35" t="s">
        <v>684</v>
      </c>
      <c r="D30" s="14">
        <v>909</v>
      </c>
      <c r="E30" s="15">
        <v>24.15</v>
      </c>
      <c r="F30" s="16">
        <v>2.3099999999999999E-2</v>
      </c>
      <c r="G30" s="16"/>
    </row>
    <row r="31" spans="1:7" x14ac:dyDescent="0.25">
      <c r="A31" s="13" t="s">
        <v>983</v>
      </c>
      <c r="B31" s="35" t="s">
        <v>984</v>
      </c>
      <c r="C31" s="35" t="s">
        <v>684</v>
      </c>
      <c r="D31" s="14">
        <v>865</v>
      </c>
      <c r="E31" s="15">
        <v>21.49</v>
      </c>
      <c r="F31" s="16">
        <v>2.06E-2</v>
      </c>
      <c r="G31" s="16"/>
    </row>
    <row r="32" spans="1:7" x14ac:dyDescent="0.25">
      <c r="A32" s="13" t="s">
        <v>957</v>
      </c>
      <c r="B32" s="35" t="s">
        <v>958</v>
      </c>
      <c r="C32" s="35" t="s">
        <v>665</v>
      </c>
      <c r="D32" s="14">
        <v>2127</v>
      </c>
      <c r="E32" s="15">
        <v>20.350000000000001</v>
      </c>
      <c r="F32" s="16">
        <v>1.95E-2</v>
      </c>
      <c r="G32" s="16"/>
    </row>
    <row r="33" spans="1:7" x14ac:dyDescent="0.25">
      <c r="A33" s="13" t="s">
        <v>838</v>
      </c>
      <c r="B33" s="35" t="s">
        <v>839</v>
      </c>
      <c r="C33" s="35" t="s">
        <v>701</v>
      </c>
      <c r="D33" s="14">
        <v>1261</v>
      </c>
      <c r="E33" s="15">
        <v>18.510000000000002</v>
      </c>
      <c r="F33" s="16">
        <v>1.77E-2</v>
      </c>
      <c r="G33" s="16"/>
    </row>
    <row r="34" spans="1:7" x14ac:dyDescent="0.25">
      <c r="A34" s="13" t="s">
        <v>821</v>
      </c>
      <c r="B34" s="35" t="s">
        <v>822</v>
      </c>
      <c r="C34" s="35" t="s">
        <v>823</v>
      </c>
      <c r="D34" s="14">
        <v>3678</v>
      </c>
      <c r="E34" s="15">
        <v>17.43</v>
      </c>
      <c r="F34" s="16">
        <v>1.67E-2</v>
      </c>
      <c r="G34" s="16"/>
    </row>
    <row r="35" spans="1:7" x14ac:dyDescent="0.25">
      <c r="A35" s="13" t="s">
        <v>1263</v>
      </c>
      <c r="B35" s="35" t="s">
        <v>1264</v>
      </c>
      <c r="C35" s="35" t="s">
        <v>665</v>
      </c>
      <c r="D35" s="14">
        <v>2323</v>
      </c>
      <c r="E35" s="15">
        <v>17.23</v>
      </c>
      <c r="F35" s="16">
        <v>1.6500000000000001E-2</v>
      </c>
      <c r="G35" s="16"/>
    </row>
    <row r="36" spans="1:7" x14ac:dyDescent="0.25">
      <c r="A36" s="13" t="s">
        <v>933</v>
      </c>
      <c r="B36" s="35" t="s">
        <v>934</v>
      </c>
      <c r="C36" s="35" t="s">
        <v>714</v>
      </c>
      <c r="D36" s="14">
        <v>98</v>
      </c>
      <c r="E36" s="15">
        <v>16.61</v>
      </c>
      <c r="F36" s="16">
        <v>1.5900000000000001E-2</v>
      </c>
      <c r="G36" s="16"/>
    </row>
    <row r="37" spans="1:7" x14ac:dyDescent="0.25">
      <c r="A37" s="13" t="s">
        <v>709</v>
      </c>
      <c r="B37" s="35" t="s">
        <v>710</v>
      </c>
      <c r="C37" s="35" t="s">
        <v>711</v>
      </c>
      <c r="D37" s="14">
        <v>2038</v>
      </c>
      <c r="E37" s="15">
        <v>14.05</v>
      </c>
      <c r="F37" s="16">
        <v>1.34E-2</v>
      </c>
      <c r="G37" s="16"/>
    </row>
    <row r="38" spans="1:7" x14ac:dyDescent="0.25">
      <c r="A38" s="17" t="s">
        <v>94</v>
      </c>
      <c r="B38" s="36"/>
      <c r="C38" s="36"/>
      <c r="D38" s="18"/>
      <c r="E38" s="19">
        <v>1031.72</v>
      </c>
      <c r="F38" s="20">
        <v>0.98670000000000002</v>
      </c>
      <c r="G38" s="21"/>
    </row>
    <row r="39" spans="1:7" x14ac:dyDescent="0.25">
      <c r="A39" s="17" t="s">
        <v>998</v>
      </c>
      <c r="B39" s="35"/>
      <c r="C39" s="35"/>
      <c r="D39" s="14"/>
      <c r="E39" s="15"/>
      <c r="F39" s="16"/>
      <c r="G39" s="16"/>
    </row>
    <row r="40" spans="1:7" x14ac:dyDescent="0.25">
      <c r="A40" s="17" t="s">
        <v>94</v>
      </c>
      <c r="B40" s="35"/>
      <c r="C40" s="35"/>
      <c r="D40" s="14"/>
      <c r="E40" s="22" t="s">
        <v>82</v>
      </c>
      <c r="F40" s="23" t="s">
        <v>82</v>
      </c>
      <c r="G40" s="16"/>
    </row>
    <row r="41" spans="1:7" x14ac:dyDescent="0.25">
      <c r="A41" s="24" t="s">
        <v>99</v>
      </c>
      <c r="B41" s="37"/>
      <c r="C41" s="37"/>
      <c r="D41" s="25"/>
      <c r="E41" s="26">
        <v>1031.72</v>
      </c>
      <c r="F41" s="27">
        <v>0.98670000000000002</v>
      </c>
      <c r="G41" s="21"/>
    </row>
    <row r="42" spans="1:7" x14ac:dyDescent="0.25">
      <c r="A42" s="13"/>
      <c r="B42" s="35"/>
      <c r="C42" s="35"/>
      <c r="D42" s="14"/>
      <c r="E42" s="15"/>
      <c r="F42" s="16"/>
      <c r="G42" s="16"/>
    </row>
    <row r="43" spans="1:7" x14ac:dyDescent="0.25">
      <c r="A43" s="17" t="s">
        <v>83</v>
      </c>
      <c r="B43" s="35"/>
      <c r="C43" s="35"/>
      <c r="D43" s="14"/>
      <c r="E43" s="15"/>
      <c r="F43" s="16"/>
      <c r="G43" s="16"/>
    </row>
    <row r="44" spans="1:7" x14ac:dyDescent="0.25">
      <c r="A44" s="17" t="s">
        <v>84</v>
      </c>
      <c r="B44" s="35"/>
      <c r="C44" s="35"/>
      <c r="D44" s="14"/>
      <c r="E44" s="15"/>
      <c r="F44" s="16"/>
      <c r="G44" s="16"/>
    </row>
    <row r="45" spans="1:7" x14ac:dyDescent="0.25">
      <c r="A45" s="13" t="s">
        <v>1290</v>
      </c>
      <c r="B45" s="35" t="s">
        <v>1291</v>
      </c>
      <c r="C45" s="35" t="s">
        <v>87</v>
      </c>
      <c r="D45" s="14">
        <v>778</v>
      </c>
      <c r="E45" s="15">
        <v>0.23</v>
      </c>
      <c r="F45" s="16">
        <v>2.0000000000000001E-4</v>
      </c>
      <c r="G45" s="16">
        <v>5.525E-2</v>
      </c>
    </row>
    <row r="46" spans="1:7" x14ac:dyDescent="0.25">
      <c r="A46" s="17" t="s">
        <v>94</v>
      </c>
      <c r="B46" s="36"/>
      <c r="C46" s="36"/>
      <c r="D46" s="18"/>
      <c r="E46" s="19">
        <v>0.23</v>
      </c>
      <c r="F46" s="20">
        <v>2.0000000000000001E-4</v>
      </c>
      <c r="G46" s="21"/>
    </row>
    <row r="47" spans="1:7" x14ac:dyDescent="0.25">
      <c r="A47" s="13"/>
      <c r="B47" s="35"/>
      <c r="C47" s="35"/>
      <c r="D47" s="14"/>
      <c r="E47" s="15"/>
      <c r="F47" s="16"/>
      <c r="G47" s="16"/>
    </row>
    <row r="48" spans="1:7" x14ac:dyDescent="0.25">
      <c r="A48" s="17" t="s">
        <v>95</v>
      </c>
      <c r="B48" s="35"/>
      <c r="C48" s="35"/>
      <c r="D48" s="14"/>
      <c r="E48" s="15"/>
      <c r="F48" s="16"/>
      <c r="G48" s="16"/>
    </row>
    <row r="49" spans="1:7" x14ac:dyDescent="0.25">
      <c r="A49" s="17" t="s">
        <v>94</v>
      </c>
      <c r="B49" s="35"/>
      <c r="C49" s="35"/>
      <c r="D49" s="14"/>
      <c r="E49" s="22" t="s">
        <v>82</v>
      </c>
      <c r="F49" s="23" t="s">
        <v>82</v>
      </c>
      <c r="G49" s="16"/>
    </row>
    <row r="50" spans="1:7" x14ac:dyDescent="0.25">
      <c r="A50" s="13"/>
      <c r="B50" s="35"/>
      <c r="C50" s="35"/>
      <c r="D50" s="14"/>
      <c r="E50" s="15"/>
      <c r="F50" s="16"/>
      <c r="G50" s="16"/>
    </row>
    <row r="51" spans="1:7" x14ac:dyDescent="0.25">
      <c r="A51" s="17" t="s">
        <v>184</v>
      </c>
      <c r="B51" s="35"/>
      <c r="C51" s="35"/>
      <c r="D51" s="14"/>
      <c r="E51" s="15"/>
      <c r="F51" s="16"/>
      <c r="G51" s="16"/>
    </row>
    <row r="52" spans="1:7" x14ac:dyDescent="0.25">
      <c r="A52" s="17" t="s">
        <v>94</v>
      </c>
      <c r="B52" s="35"/>
      <c r="C52" s="35"/>
      <c r="D52" s="14"/>
      <c r="E52" s="22" t="s">
        <v>82</v>
      </c>
      <c r="F52" s="23" t="s">
        <v>82</v>
      </c>
      <c r="G52" s="16"/>
    </row>
    <row r="53" spans="1:7" x14ac:dyDescent="0.25">
      <c r="A53" s="13"/>
      <c r="B53" s="35"/>
      <c r="C53" s="35"/>
      <c r="D53" s="14"/>
      <c r="E53" s="15"/>
      <c r="F53" s="16"/>
      <c r="G53" s="16"/>
    </row>
    <row r="54" spans="1:7" x14ac:dyDescent="0.25">
      <c r="A54" s="24" t="s">
        <v>99</v>
      </c>
      <c r="B54" s="37"/>
      <c r="C54" s="37"/>
      <c r="D54" s="25"/>
      <c r="E54" s="28">
        <v>0.23</v>
      </c>
      <c r="F54" s="29">
        <v>2.0000000000000001E-4</v>
      </c>
      <c r="G54" s="21"/>
    </row>
    <row r="55" spans="1:7" x14ac:dyDescent="0.25">
      <c r="A55" s="13"/>
      <c r="B55" s="35"/>
      <c r="C55" s="35"/>
      <c r="D55" s="14"/>
      <c r="E55" s="15"/>
      <c r="F55" s="16"/>
      <c r="G55" s="16"/>
    </row>
    <row r="56" spans="1:7" x14ac:dyDescent="0.25">
      <c r="A56" s="13"/>
      <c r="B56" s="35"/>
      <c r="C56" s="35"/>
      <c r="D56" s="14"/>
      <c r="E56" s="15"/>
      <c r="F56" s="16"/>
      <c r="G56" s="16"/>
    </row>
    <row r="57" spans="1:7" x14ac:dyDescent="0.25">
      <c r="A57" s="17" t="s">
        <v>121</v>
      </c>
      <c r="B57" s="35"/>
      <c r="C57" s="35"/>
      <c r="D57" s="14"/>
      <c r="E57" s="15"/>
      <c r="F57" s="16"/>
      <c r="G57" s="16"/>
    </row>
    <row r="58" spans="1:7" x14ac:dyDescent="0.25">
      <c r="A58" s="13" t="s">
        <v>122</v>
      </c>
      <c r="B58" s="35"/>
      <c r="C58" s="35"/>
      <c r="D58" s="14"/>
      <c r="E58" s="15">
        <v>14</v>
      </c>
      <c r="F58" s="16">
        <v>1.34E-2</v>
      </c>
      <c r="G58" s="16">
        <v>3.295E-2</v>
      </c>
    </row>
    <row r="59" spans="1:7" x14ac:dyDescent="0.25">
      <c r="A59" s="17" t="s">
        <v>94</v>
      </c>
      <c r="B59" s="36"/>
      <c r="C59" s="36"/>
      <c r="D59" s="18"/>
      <c r="E59" s="19">
        <v>14</v>
      </c>
      <c r="F59" s="20">
        <v>1.34E-2</v>
      </c>
      <c r="G59" s="21"/>
    </row>
    <row r="60" spans="1:7" x14ac:dyDescent="0.25">
      <c r="A60" s="13"/>
      <c r="B60" s="35"/>
      <c r="C60" s="35"/>
      <c r="D60" s="14"/>
      <c r="E60" s="15"/>
      <c r="F60" s="16"/>
      <c r="G60" s="16"/>
    </row>
    <row r="61" spans="1:7" x14ac:dyDescent="0.25">
      <c r="A61" s="24" t="s">
        <v>99</v>
      </c>
      <c r="B61" s="37"/>
      <c r="C61" s="37"/>
      <c r="D61" s="25"/>
      <c r="E61" s="28">
        <v>14</v>
      </c>
      <c r="F61" s="29">
        <v>1.34E-2</v>
      </c>
      <c r="G61" s="21"/>
    </row>
    <row r="62" spans="1:7" x14ac:dyDescent="0.25">
      <c r="A62" s="13" t="s">
        <v>123</v>
      </c>
      <c r="B62" s="35"/>
      <c r="C62" s="35"/>
      <c r="D62" s="14"/>
      <c r="E62" s="15">
        <v>8.9241000000000008E-3</v>
      </c>
      <c r="F62" s="16">
        <v>7.9999999999999996E-6</v>
      </c>
      <c r="G62" s="16"/>
    </row>
    <row r="63" spans="1:7" x14ac:dyDescent="0.25">
      <c r="A63" s="13" t="s">
        <v>124</v>
      </c>
      <c r="B63" s="35"/>
      <c r="C63" s="35"/>
      <c r="D63" s="14"/>
      <c r="E63" s="30">
        <v>-0.33892410000000001</v>
      </c>
      <c r="F63" s="31">
        <v>-3.0800000000000001E-4</v>
      </c>
      <c r="G63" s="16">
        <v>3.295E-2</v>
      </c>
    </row>
    <row r="64" spans="1:7" x14ac:dyDescent="0.25">
      <c r="A64" s="32" t="s">
        <v>125</v>
      </c>
      <c r="B64" s="38"/>
      <c r="C64" s="38"/>
      <c r="D64" s="33"/>
      <c r="E64" s="26">
        <v>1045.6199999999999</v>
      </c>
      <c r="F64" s="27">
        <v>1</v>
      </c>
      <c r="G64" s="27"/>
    </row>
    <row r="66" spans="1:3" x14ac:dyDescent="0.25">
      <c r="A66" s="1" t="s">
        <v>127</v>
      </c>
    </row>
    <row r="69" spans="1:3" x14ac:dyDescent="0.25">
      <c r="A69" s="1" t="s">
        <v>1646</v>
      </c>
    </row>
    <row r="70" spans="1:3" x14ac:dyDescent="0.25">
      <c r="A70" s="47" t="s">
        <v>1647</v>
      </c>
      <c r="B70" s="3" t="s">
        <v>82</v>
      </c>
    </row>
    <row r="71" spans="1:3" x14ac:dyDescent="0.25">
      <c r="A71" t="s">
        <v>1648</v>
      </c>
    </row>
    <row r="72" spans="1:3" x14ac:dyDescent="0.25">
      <c r="A72" t="s">
        <v>1649</v>
      </c>
      <c r="B72" t="s">
        <v>1650</v>
      </c>
      <c r="C72" t="s">
        <v>1650</v>
      </c>
    </row>
    <row r="73" spans="1:3" x14ac:dyDescent="0.25">
      <c r="B73" s="48">
        <v>44469</v>
      </c>
      <c r="C73" s="48">
        <v>44498</v>
      </c>
    </row>
    <row r="74" spans="1:3" x14ac:dyDescent="0.25">
      <c r="A74" t="s">
        <v>1654</v>
      </c>
      <c r="B74" s="3" t="s">
        <v>1653</v>
      </c>
      <c r="C74">
        <v>9.6622000000000003</v>
      </c>
    </row>
    <row r="75" spans="1:3" x14ac:dyDescent="0.25">
      <c r="A75" t="s">
        <v>1655</v>
      </c>
      <c r="B75" s="3" t="s">
        <v>1653</v>
      </c>
      <c r="C75">
        <v>9.527000000000001</v>
      </c>
    </row>
    <row r="76" spans="1:3" x14ac:dyDescent="0.25">
      <c r="A76" t="s">
        <v>1679</v>
      </c>
      <c r="B76" s="3" t="s">
        <v>1653</v>
      </c>
      <c r="C76">
        <v>9.6583000000000006</v>
      </c>
    </row>
    <row r="77" spans="1:3" x14ac:dyDescent="0.25">
      <c r="A77" t="s">
        <v>1680</v>
      </c>
      <c r="B77" s="3" t="s">
        <v>1653</v>
      </c>
      <c r="C77">
        <v>9.6582000000000008</v>
      </c>
    </row>
    <row r="78" spans="1:3" x14ac:dyDescent="0.25">
      <c r="A78" t="s">
        <v>1664</v>
      </c>
    </row>
    <row r="80" spans="1:3" x14ac:dyDescent="0.25">
      <c r="A80" t="s">
        <v>1665</v>
      </c>
      <c r="B80" s="3" t="s">
        <v>82</v>
      </c>
    </row>
    <row r="81" spans="1:4" x14ac:dyDescent="0.25">
      <c r="A81" t="s">
        <v>1666</v>
      </c>
      <c r="B81" s="3" t="s">
        <v>82</v>
      </c>
    </row>
    <row r="82" spans="1:4" ht="30" x14ac:dyDescent="0.25">
      <c r="A82" s="47" t="s">
        <v>1667</v>
      </c>
      <c r="B82" s="3" t="s">
        <v>82</v>
      </c>
    </row>
    <row r="83" spans="1:4" x14ac:dyDescent="0.25">
      <c r="A83" s="47" t="s">
        <v>1668</v>
      </c>
      <c r="B83" s="3" t="s">
        <v>82</v>
      </c>
    </row>
    <row r="84" spans="1:4" x14ac:dyDescent="0.25">
      <c r="A84" t="s">
        <v>1704</v>
      </c>
      <c r="B84" s="3" t="s">
        <v>82</v>
      </c>
    </row>
    <row r="85" spans="1:4" ht="30" x14ac:dyDescent="0.25">
      <c r="A85" s="47" t="s">
        <v>1670</v>
      </c>
      <c r="B85" s="3" t="s">
        <v>82</v>
      </c>
    </row>
    <row r="86" spans="1:4" ht="30" x14ac:dyDescent="0.25">
      <c r="A86" s="47" t="s">
        <v>1671</v>
      </c>
      <c r="B86" s="3" t="s">
        <v>82</v>
      </c>
    </row>
    <row r="87" spans="1:4" x14ac:dyDescent="0.25">
      <c r="A87" s="59" t="s">
        <v>1803</v>
      </c>
      <c r="B87" s="60" t="s">
        <v>82</v>
      </c>
    </row>
    <row r="88" spans="1:4" x14ac:dyDescent="0.25">
      <c r="A88" s="59" t="s">
        <v>1804</v>
      </c>
      <c r="B88" s="60" t="s">
        <v>82</v>
      </c>
    </row>
    <row r="90" spans="1:4" x14ac:dyDescent="0.25">
      <c r="A90" s="24" t="s">
        <v>1847</v>
      </c>
      <c r="B90" s="64" t="s">
        <v>1848</v>
      </c>
      <c r="C90" s="64" t="s">
        <v>1813</v>
      </c>
      <c r="D90" s="64" t="s">
        <v>1814</v>
      </c>
    </row>
    <row r="91" spans="1:4" ht="36" customHeight="1" x14ac:dyDescent="0.25">
      <c r="A91" s="73" t="str">
        <f>HYPERLINK("[EDEL_Portfolio Monthly 31-Jul-2021.xlsx]EENQ30!A1","Edelweiss Nifty 100 Quality 30 Index Fund")</f>
        <v>Edelweiss Nifty 100 Quality 30 Index Fund</v>
      </c>
      <c r="B91" s="65"/>
      <c r="C91" s="65" t="s">
        <v>1834</v>
      </c>
      <c r="D91"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20A7-D318-4EDC-8D57-5B6781F514ED}">
  <dimension ref="A1:H115"/>
  <sheetViews>
    <sheetView showGridLines="0" workbookViewId="0">
      <pane ySplit="4" topLeftCell="A109" activePane="bottomLeft" state="frozen"/>
      <selection activeCell="A38" sqref="A38"/>
      <selection pane="bottomLeft" activeCell="A114" sqref="A114:XFD115"/>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53</v>
      </c>
      <c r="B1" s="61"/>
      <c r="C1" s="61"/>
      <c r="D1" s="61"/>
      <c r="E1" s="61"/>
      <c r="F1" s="61"/>
      <c r="G1" s="61"/>
      <c r="H1" s="51" t="str">
        <f>HYPERLINK("[EDEL_Portfolio Monthly 31-Oct-2021.xlsx]Index!A1","Index")</f>
        <v>Index</v>
      </c>
    </row>
    <row r="2" spans="1:8" ht="19.5" customHeight="1" x14ac:dyDescent="0.25">
      <c r="A2" s="61" t="s">
        <v>54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671</v>
      </c>
      <c r="B8" s="35" t="s">
        <v>694</v>
      </c>
      <c r="C8" s="35" t="s">
        <v>673</v>
      </c>
      <c r="D8" s="14">
        <v>4696</v>
      </c>
      <c r="E8" s="15">
        <v>119.1</v>
      </c>
      <c r="F8" s="16">
        <v>0.1061</v>
      </c>
      <c r="G8" s="16"/>
    </row>
    <row r="9" spans="1:8" x14ac:dyDescent="0.25">
      <c r="A9" s="13" t="s">
        <v>969</v>
      </c>
      <c r="B9" s="35" t="s">
        <v>970</v>
      </c>
      <c r="C9" s="35" t="s">
        <v>658</v>
      </c>
      <c r="D9" s="14">
        <v>6354</v>
      </c>
      <c r="E9" s="15">
        <v>100.57</v>
      </c>
      <c r="F9" s="16">
        <v>8.9599999999999999E-2</v>
      </c>
      <c r="G9" s="16"/>
    </row>
    <row r="10" spans="1:8" x14ac:dyDescent="0.25">
      <c r="A10" s="13" t="s">
        <v>789</v>
      </c>
      <c r="B10" s="35" t="s">
        <v>790</v>
      </c>
      <c r="C10" s="35" t="s">
        <v>641</v>
      </c>
      <c r="D10" s="14">
        <v>5384</v>
      </c>
      <c r="E10" s="15">
        <v>89.79</v>
      </c>
      <c r="F10" s="16">
        <v>0.08</v>
      </c>
      <c r="G10" s="16"/>
    </row>
    <row r="11" spans="1:8" x14ac:dyDescent="0.25">
      <c r="A11" s="13" t="s">
        <v>772</v>
      </c>
      <c r="B11" s="35" t="s">
        <v>773</v>
      </c>
      <c r="C11" s="35" t="s">
        <v>658</v>
      </c>
      <c r="D11" s="14">
        <v>10070</v>
      </c>
      <c r="E11" s="15">
        <v>80.77</v>
      </c>
      <c r="F11" s="16">
        <v>7.1900000000000006E-2</v>
      </c>
      <c r="G11" s="16"/>
    </row>
    <row r="12" spans="1:8" x14ac:dyDescent="0.25">
      <c r="A12" s="13" t="s">
        <v>1213</v>
      </c>
      <c r="B12" s="35" t="s">
        <v>1214</v>
      </c>
      <c r="C12" s="35" t="s">
        <v>701</v>
      </c>
      <c r="D12" s="14">
        <v>2621</v>
      </c>
      <c r="E12" s="15">
        <v>74.56</v>
      </c>
      <c r="F12" s="16">
        <v>6.6400000000000001E-2</v>
      </c>
      <c r="G12" s="16"/>
    </row>
    <row r="13" spans="1:8" x14ac:dyDescent="0.25">
      <c r="A13" s="13" t="s">
        <v>669</v>
      </c>
      <c r="B13" s="35" t="s">
        <v>670</v>
      </c>
      <c r="C13" s="35" t="s">
        <v>641</v>
      </c>
      <c r="D13" s="14">
        <v>1504</v>
      </c>
      <c r="E13" s="15">
        <v>51.1</v>
      </c>
      <c r="F13" s="16">
        <v>4.5499999999999999E-2</v>
      </c>
      <c r="G13" s="16"/>
    </row>
    <row r="14" spans="1:8" x14ac:dyDescent="0.25">
      <c r="A14" s="13" t="s">
        <v>787</v>
      </c>
      <c r="B14" s="35" t="s">
        <v>788</v>
      </c>
      <c r="C14" s="35" t="s">
        <v>658</v>
      </c>
      <c r="D14" s="14">
        <v>2131</v>
      </c>
      <c r="E14" s="15">
        <v>43.28</v>
      </c>
      <c r="F14" s="16">
        <v>3.85E-2</v>
      </c>
      <c r="G14" s="16"/>
    </row>
    <row r="15" spans="1:8" x14ac:dyDescent="0.25">
      <c r="A15" s="13" t="s">
        <v>663</v>
      </c>
      <c r="B15" s="35" t="s">
        <v>664</v>
      </c>
      <c r="C15" s="35" t="s">
        <v>665</v>
      </c>
      <c r="D15" s="14">
        <v>1296</v>
      </c>
      <c r="E15" s="15">
        <v>31.02</v>
      </c>
      <c r="F15" s="16">
        <v>2.76E-2</v>
      </c>
      <c r="G15" s="16"/>
    </row>
    <row r="16" spans="1:8" x14ac:dyDescent="0.25">
      <c r="A16" s="13" t="s">
        <v>853</v>
      </c>
      <c r="B16" s="35" t="s">
        <v>854</v>
      </c>
      <c r="C16" s="35" t="s">
        <v>765</v>
      </c>
      <c r="D16" s="14">
        <v>1754</v>
      </c>
      <c r="E16" s="15">
        <v>30.99</v>
      </c>
      <c r="F16" s="16">
        <v>2.76E-2</v>
      </c>
      <c r="G16" s="16"/>
    </row>
    <row r="17" spans="1:7" x14ac:dyDescent="0.25">
      <c r="A17" s="13" t="s">
        <v>778</v>
      </c>
      <c r="B17" s="35" t="s">
        <v>779</v>
      </c>
      <c r="C17" s="35" t="s">
        <v>701</v>
      </c>
      <c r="D17" s="14">
        <v>385</v>
      </c>
      <c r="E17" s="15">
        <v>28.49</v>
      </c>
      <c r="F17" s="16">
        <v>2.5399999999999999E-2</v>
      </c>
      <c r="G17" s="16"/>
    </row>
    <row r="18" spans="1:7" x14ac:dyDescent="0.25">
      <c r="A18" s="13" t="s">
        <v>690</v>
      </c>
      <c r="B18" s="35" t="s">
        <v>691</v>
      </c>
      <c r="C18" s="35" t="s">
        <v>665</v>
      </c>
      <c r="D18" s="14">
        <v>12705</v>
      </c>
      <c r="E18" s="15">
        <v>28.36</v>
      </c>
      <c r="F18" s="16">
        <v>2.52E-2</v>
      </c>
      <c r="G18" s="16"/>
    </row>
    <row r="19" spans="1:7" x14ac:dyDescent="0.25">
      <c r="A19" s="13" t="s">
        <v>798</v>
      </c>
      <c r="B19" s="35" t="s">
        <v>799</v>
      </c>
      <c r="C19" s="35" t="s">
        <v>658</v>
      </c>
      <c r="D19" s="14">
        <v>5574</v>
      </c>
      <c r="E19" s="15">
        <v>27.99</v>
      </c>
      <c r="F19" s="16">
        <v>2.4899999999999999E-2</v>
      </c>
      <c r="G19" s="16"/>
    </row>
    <row r="20" spans="1:7" x14ac:dyDescent="0.25">
      <c r="A20" s="13" t="s">
        <v>761</v>
      </c>
      <c r="B20" s="35" t="s">
        <v>762</v>
      </c>
      <c r="C20" s="35" t="s">
        <v>658</v>
      </c>
      <c r="D20" s="14">
        <v>3741</v>
      </c>
      <c r="E20" s="15">
        <v>27.76</v>
      </c>
      <c r="F20" s="16">
        <v>2.47E-2</v>
      </c>
      <c r="G20" s="16"/>
    </row>
    <row r="21" spans="1:7" x14ac:dyDescent="0.25">
      <c r="A21" s="13" t="s">
        <v>688</v>
      </c>
      <c r="B21" s="35" t="s">
        <v>689</v>
      </c>
      <c r="C21" s="35" t="s">
        <v>679</v>
      </c>
      <c r="D21" s="14">
        <v>3430</v>
      </c>
      <c r="E21" s="15">
        <v>23.51</v>
      </c>
      <c r="F21" s="16">
        <v>2.0899999999999998E-2</v>
      </c>
      <c r="G21" s="16"/>
    </row>
    <row r="22" spans="1:7" x14ac:dyDescent="0.25">
      <c r="A22" s="13" t="s">
        <v>947</v>
      </c>
      <c r="B22" s="35" t="s">
        <v>948</v>
      </c>
      <c r="C22" s="35" t="s">
        <v>665</v>
      </c>
      <c r="D22" s="14">
        <v>654</v>
      </c>
      <c r="E22" s="15">
        <v>20.27</v>
      </c>
      <c r="F22" s="16">
        <v>1.8100000000000002E-2</v>
      </c>
      <c r="G22" s="16"/>
    </row>
    <row r="23" spans="1:7" x14ac:dyDescent="0.25">
      <c r="A23" s="13" t="s">
        <v>659</v>
      </c>
      <c r="B23" s="35" t="s">
        <v>660</v>
      </c>
      <c r="C23" s="35" t="s">
        <v>641</v>
      </c>
      <c r="D23" s="14">
        <v>1576</v>
      </c>
      <c r="E23" s="15">
        <v>18.03</v>
      </c>
      <c r="F23" s="16">
        <v>1.61E-2</v>
      </c>
      <c r="G23" s="16"/>
    </row>
    <row r="24" spans="1:7" x14ac:dyDescent="0.25">
      <c r="A24" s="13" t="s">
        <v>879</v>
      </c>
      <c r="B24" s="35" t="s">
        <v>880</v>
      </c>
      <c r="C24" s="35" t="s">
        <v>724</v>
      </c>
      <c r="D24" s="14">
        <v>87</v>
      </c>
      <c r="E24" s="15">
        <v>15.5</v>
      </c>
      <c r="F24" s="16">
        <v>1.38E-2</v>
      </c>
      <c r="G24" s="16"/>
    </row>
    <row r="25" spans="1:7" x14ac:dyDescent="0.25">
      <c r="A25" s="13" t="s">
        <v>648</v>
      </c>
      <c r="B25" s="35" t="s">
        <v>649</v>
      </c>
      <c r="C25" s="35" t="s">
        <v>647</v>
      </c>
      <c r="D25" s="14">
        <v>1135</v>
      </c>
      <c r="E25" s="15">
        <v>14.94</v>
      </c>
      <c r="F25" s="16">
        <v>1.3299999999999999E-2</v>
      </c>
      <c r="G25" s="16"/>
    </row>
    <row r="26" spans="1:7" x14ac:dyDescent="0.25">
      <c r="A26" s="13" t="s">
        <v>674</v>
      </c>
      <c r="B26" s="35" t="s">
        <v>675</v>
      </c>
      <c r="C26" s="35" t="s">
        <v>676</v>
      </c>
      <c r="D26" s="14">
        <v>606</v>
      </c>
      <c r="E26" s="15">
        <v>14.44</v>
      </c>
      <c r="F26" s="16">
        <v>1.29E-2</v>
      </c>
      <c r="G26" s="16"/>
    </row>
    <row r="27" spans="1:7" x14ac:dyDescent="0.25">
      <c r="A27" s="13" t="s">
        <v>1217</v>
      </c>
      <c r="B27" s="35" t="s">
        <v>1218</v>
      </c>
      <c r="C27" s="35" t="s">
        <v>684</v>
      </c>
      <c r="D27" s="14">
        <v>193</v>
      </c>
      <c r="E27" s="15">
        <v>14.44</v>
      </c>
      <c r="F27" s="16">
        <v>1.29E-2</v>
      </c>
      <c r="G27" s="16"/>
    </row>
    <row r="28" spans="1:7" x14ac:dyDescent="0.25">
      <c r="A28" s="13" t="s">
        <v>768</v>
      </c>
      <c r="B28" s="35" t="s">
        <v>769</v>
      </c>
      <c r="C28" s="35" t="s">
        <v>641</v>
      </c>
      <c r="D28" s="14">
        <v>2149</v>
      </c>
      <c r="E28" s="15">
        <v>13.9</v>
      </c>
      <c r="F28" s="16">
        <v>1.24E-2</v>
      </c>
      <c r="G28" s="16"/>
    </row>
    <row r="29" spans="1:7" x14ac:dyDescent="0.25">
      <c r="A29" s="13" t="s">
        <v>770</v>
      </c>
      <c r="B29" s="35" t="s">
        <v>771</v>
      </c>
      <c r="C29" s="35" t="s">
        <v>641</v>
      </c>
      <c r="D29" s="14">
        <v>901</v>
      </c>
      <c r="E29" s="15">
        <v>13.32</v>
      </c>
      <c r="F29" s="16">
        <v>1.1900000000000001E-2</v>
      </c>
      <c r="G29" s="16"/>
    </row>
    <row r="30" spans="1:7" x14ac:dyDescent="0.25">
      <c r="A30" s="13" t="s">
        <v>707</v>
      </c>
      <c r="B30" s="35" t="s">
        <v>708</v>
      </c>
      <c r="C30" s="35" t="s">
        <v>706</v>
      </c>
      <c r="D30" s="14">
        <v>167</v>
      </c>
      <c r="E30" s="15">
        <v>12.75</v>
      </c>
      <c r="F30" s="16">
        <v>1.14E-2</v>
      </c>
      <c r="G30" s="16"/>
    </row>
    <row r="31" spans="1:7" x14ac:dyDescent="0.25">
      <c r="A31" s="13" t="s">
        <v>830</v>
      </c>
      <c r="B31" s="35" t="s">
        <v>831</v>
      </c>
      <c r="C31" s="35" t="s">
        <v>684</v>
      </c>
      <c r="D31" s="14">
        <v>2604</v>
      </c>
      <c r="E31" s="15">
        <v>12.6</v>
      </c>
      <c r="F31" s="16">
        <v>1.12E-2</v>
      </c>
      <c r="G31" s="16"/>
    </row>
    <row r="32" spans="1:7" x14ac:dyDescent="0.25">
      <c r="A32" s="13" t="s">
        <v>718</v>
      </c>
      <c r="B32" s="35" t="s">
        <v>719</v>
      </c>
      <c r="C32" s="35" t="s">
        <v>711</v>
      </c>
      <c r="D32" s="14">
        <v>1568</v>
      </c>
      <c r="E32" s="15">
        <v>12.47</v>
      </c>
      <c r="F32" s="16">
        <v>1.11E-2</v>
      </c>
      <c r="G32" s="16"/>
    </row>
    <row r="33" spans="1:7" x14ac:dyDescent="0.25">
      <c r="A33" s="13" t="s">
        <v>979</v>
      </c>
      <c r="B33" s="35" t="s">
        <v>980</v>
      </c>
      <c r="C33" s="35" t="s">
        <v>684</v>
      </c>
      <c r="D33" s="14">
        <v>1390</v>
      </c>
      <c r="E33" s="15">
        <v>12.29</v>
      </c>
      <c r="F33" s="16">
        <v>1.09E-2</v>
      </c>
      <c r="G33" s="16"/>
    </row>
    <row r="34" spans="1:7" x14ac:dyDescent="0.25">
      <c r="A34" s="13" t="s">
        <v>692</v>
      </c>
      <c r="B34" s="35" t="s">
        <v>693</v>
      </c>
      <c r="C34" s="35" t="s">
        <v>658</v>
      </c>
      <c r="D34" s="14">
        <v>877</v>
      </c>
      <c r="E34" s="15">
        <v>10</v>
      </c>
      <c r="F34" s="16">
        <v>8.8999999999999999E-3</v>
      </c>
      <c r="G34" s="16"/>
    </row>
    <row r="35" spans="1:7" x14ac:dyDescent="0.25">
      <c r="A35" s="13" t="s">
        <v>774</v>
      </c>
      <c r="B35" s="35" t="s">
        <v>775</v>
      </c>
      <c r="C35" s="35" t="s">
        <v>652</v>
      </c>
      <c r="D35" s="14">
        <v>2121</v>
      </c>
      <c r="E35" s="15">
        <v>9.75</v>
      </c>
      <c r="F35" s="16">
        <v>8.6999999999999994E-3</v>
      </c>
      <c r="G35" s="16"/>
    </row>
    <row r="36" spans="1:7" x14ac:dyDescent="0.25">
      <c r="A36" s="13" t="s">
        <v>744</v>
      </c>
      <c r="B36" s="35" t="s">
        <v>745</v>
      </c>
      <c r="C36" s="35" t="s">
        <v>665</v>
      </c>
      <c r="D36" s="14">
        <v>51</v>
      </c>
      <c r="E36" s="15">
        <v>9.69</v>
      </c>
      <c r="F36" s="16">
        <v>8.6E-3</v>
      </c>
      <c r="G36" s="16"/>
    </row>
    <row r="37" spans="1:7" x14ac:dyDescent="0.25">
      <c r="A37" s="13" t="s">
        <v>695</v>
      </c>
      <c r="B37" s="35" t="s">
        <v>696</v>
      </c>
      <c r="C37" s="35" t="s">
        <v>647</v>
      </c>
      <c r="D37" s="14">
        <v>1439</v>
      </c>
      <c r="E37" s="15">
        <v>9.6300000000000008</v>
      </c>
      <c r="F37" s="16">
        <v>8.6E-3</v>
      </c>
      <c r="G37" s="16"/>
    </row>
    <row r="38" spans="1:7" x14ac:dyDescent="0.25">
      <c r="A38" s="13" t="s">
        <v>738</v>
      </c>
      <c r="B38" s="35" t="s">
        <v>739</v>
      </c>
      <c r="C38" s="35" t="s">
        <v>706</v>
      </c>
      <c r="D38" s="14">
        <v>554</v>
      </c>
      <c r="E38" s="15">
        <v>9.5299999999999994</v>
      </c>
      <c r="F38" s="16">
        <v>8.5000000000000006E-3</v>
      </c>
      <c r="G38" s="16"/>
    </row>
    <row r="39" spans="1:7" x14ac:dyDescent="0.25">
      <c r="A39" s="13" t="s">
        <v>989</v>
      </c>
      <c r="B39" s="35" t="s">
        <v>990</v>
      </c>
      <c r="C39" s="35" t="s">
        <v>711</v>
      </c>
      <c r="D39" s="14">
        <v>185</v>
      </c>
      <c r="E39" s="15">
        <v>9.5299999999999994</v>
      </c>
      <c r="F39" s="16">
        <v>8.5000000000000006E-3</v>
      </c>
      <c r="G39" s="16"/>
    </row>
    <row r="40" spans="1:7" x14ac:dyDescent="0.25">
      <c r="A40" s="13" t="s">
        <v>991</v>
      </c>
      <c r="B40" s="35" t="s">
        <v>992</v>
      </c>
      <c r="C40" s="35" t="s">
        <v>782</v>
      </c>
      <c r="D40" s="14">
        <v>4964</v>
      </c>
      <c r="E40" s="15">
        <v>9.19</v>
      </c>
      <c r="F40" s="16">
        <v>8.2000000000000007E-3</v>
      </c>
      <c r="G40" s="16"/>
    </row>
    <row r="41" spans="1:7" x14ac:dyDescent="0.25">
      <c r="A41" s="13" t="s">
        <v>722</v>
      </c>
      <c r="B41" s="35" t="s">
        <v>723</v>
      </c>
      <c r="C41" s="35" t="s">
        <v>724</v>
      </c>
      <c r="D41" s="14">
        <v>1351</v>
      </c>
      <c r="E41" s="15">
        <v>9.19</v>
      </c>
      <c r="F41" s="16">
        <v>8.2000000000000007E-3</v>
      </c>
      <c r="G41" s="16"/>
    </row>
    <row r="42" spans="1:7" x14ac:dyDescent="0.25">
      <c r="A42" s="13" t="s">
        <v>1215</v>
      </c>
      <c r="B42" s="35" t="s">
        <v>1216</v>
      </c>
      <c r="C42" s="35" t="s">
        <v>782</v>
      </c>
      <c r="D42" s="14">
        <v>6901</v>
      </c>
      <c r="E42" s="15">
        <v>9.15</v>
      </c>
      <c r="F42" s="16">
        <v>8.2000000000000007E-3</v>
      </c>
      <c r="G42" s="16"/>
    </row>
    <row r="43" spans="1:7" x14ac:dyDescent="0.25">
      <c r="A43" s="13" t="s">
        <v>851</v>
      </c>
      <c r="B43" s="35" t="s">
        <v>852</v>
      </c>
      <c r="C43" s="35" t="s">
        <v>711</v>
      </c>
      <c r="D43" s="14">
        <v>176</v>
      </c>
      <c r="E43" s="15">
        <v>8.1999999999999993</v>
      </c>
      <c r="F43" s="16">
        <v>7.3000000000000001E-3</v>
      </c>
      <c r="G43" s="16"/>
    </row>
    <row r="44" spans="1:7" x14ac:dyDescent="0.25">
      <c r="A44" s="13" t="s">
        <v>840</v>
      </c>
      <c r="B44" s="35" t="s">
        <v>841</v>
      </c>
      <c r="C44" s="35" t="s">
        <v>842</v>
      </c>
      <c r="D44" s="14">
        <v>5299</v>
      </c>
      <c r="E44" s="15">
        <v>7.9</v>
      </c>
      <c r="F44" s="16">
        <v>7.0000000000000001E-3</v>
      </c>
      <c r="G44" s="16"/>
    </row>
    <row r="45" spans="1:7" x14ac:dyDescent="0.25">
      <c r="A45" s="13" t="s">
        <v>636</v>
      </c>
      <c r="B45" s="35" t="s">
        <v>637</v>
      </c>
      <c r="C45" s="35" t="s">
        <v>638</v>
      </c>
      <c r="D45" s="14">
        <v>1067</v>
      </c>
      <c r="E45" s="15">
        <v>7.39</v>
      </c>
      <c r="F45" s="16">
        <v>6.6E-3</v>
      </c>
      <c r="G45" s="16"/>
    </row>
    <row r="46" spans="1:7" x14ac:dyDescent="0.25">
      <c r="A46" s="13" t="s">
        <v>752</v>
      </c>
      <c r="B46" s="35" t="s">
        <v>753</v>
      </c>
      <c r="C46" s="35" t="s">
        <v>724</v>
      </c>
      <c r="D46" s="14">
        <v>639</v>
      </c>
      <c r="E46" s="15">
        <v>7.32</v>
      </c>
      <c r="F46" s="16">
        <v>6.4999999999999997E-3</v>
      </c>
      <c r="G46" s="16"/>
    </row>
    <row r="47" spans="1:7" x14ac:dyDescent="0.25">
      <c r="A47" s="13" t="s">
        <v>931</v>
      </c>
      <c r="B47" s="35" t="s">
        <v>932</v>
      </c>
      <c r="C47" s="35" t="s">
        <v>665</v>
      </c>
      <c r="D47" s="14">
        <v>870</v>
      </c>
      <c r="E47" s="15">
        <v>7.04</v>
      </c>
      <c r="F47" s="16">
        <v>6.3E-3</v>
      </c>
      <c r="G47" s="16"/>
    </row>
    <row r="48" spans="1:7" x14ac:dyDescent="0.25">
      <c r="A48" s="13" t="s">
        <v>1430</v>
      </c>
      <c r="B48" s="35" t="s">
        <v>1431</v>
      </c>
      <c r="C48" s="35" t="s">
        <v>684</v>
      </c>
      <c r="D48" s="14">
        <v>189</v>
      </c>
      <c r="E48" s="15">
        <v>7.01</v>
      </c>
      <c r="F48" s="16">
        <v>6.1999999999999998E-3</v>
      </c>
      <c r="G48" s="16"/>
    </row>
    <row r="49" spans="1:7" x14ac:dyDescent="0.25">
      <c r="A49" s="13" t="s">
        <v>987</v>
      </c>
      <c r="B49" s="35" t="s">
        <v>988</v>
      </c>
      <c r="C49" s="35" t="s">
        <v>711</v>
      </c>
      <c r="D49" s="14">
        <v>738</v>
      </c>
      <c r="E49" s="15">
        <v>6.68</v>
      </c>
      <c r="F49" s="16">
        <v>5.8999999999999999E-3</v>
      </c>
      <c r="G49" s="16"/>
    </row>
    <row r="50" spans="1:7" x14ac:dyDescent="0.25">
      <c r="A50" s="13" t="s">
        <v>1453</v>
      </c>
      <c r="B50" s="35" t="s">
        <v>1454</v>
      </c>
      <c r="C50" s="35" t="s">
        <v>665</v>
      </c>
      <c r="D50" s="14">
        <v>171</v>
      </c>
      <c r="E50" s="15">
        <v>6.29</v>
      </c>
      <c r="F50" s="16">
        <v>5.5999999999999999E-3</v>
      </c>
      <c r="G50" s="16"/>
    </row>
    <row r="51" spans="1:7" x14ac:dyDescent="0.25">
      <c r="A51" s="13" t="s">
        <v>756</v>
      </c>
      <c r="B51" s="35" t="s">
        <v>757</v>
      </c>
      <c r="C51" s="35" t="s">
        <v>758</v>
      </c>
      <c r="D51" s="14">
        <v>799</v>
      </c>
      <c r="E51" s="15">
        <v>5.91</v>
      </c>
      <c r="F51" s="16">
        <v>5.3E-3</v>
      </c>
      <c r="G51" s="16"/>
    </row>
    <row r="52" spans="1:7" x14ac:dyDescent="0.25">
      <c r="A52" s="13" t="s">
        <v>1221</v>
      </c>
      <c r="B52" s="35" t="s">
        <v>1222</v>
      </c>
      <c r="C52" s="35" t="s">
        <v>673</v>
      </c>
      <c r="D52" s="14">
        <v>1386</v>
      </c>
      <c r="E52" s="15">
        <v>5.79</v>
      </c>
      <c r="F52" s="16">
        <v>5.1999999999999998E-3</v>
      </c>
      <c r="G52" s="16"/>
    </row>
    <row r="53" spans="1:7" x14ac:dyDescent="0.25">
      <c r="A53" s="13" t="s">
        <v>817</v>
      </c>
      <c r="B53" s="35" t="s">
        <v>818</v>
      </c>
      <c r="C53" s="35" t="s">
        <v>706</v>
      </c>
      <c r="D53" s="14">
        <v>19</v>
      </c>
      <c r="E53" s="15">
        <v>5.44</v>
      </c>
      <c r="F53" s="16">
        <v>4.7999999999999996E-3</v>
      </c>
      <c r="G53" s="16"/>
    </row>
    <row r="54" spans="1:7" x14ac:dyDescent="0.25">
      <c r="A54" s="13" t="s">
        <v>983</v>
      </c>
      <c r="B54" s="35" t="s">
        <v>984</v>
      </c>
      <c r="C54" s="35" t="s">
        <v>684</v>
      </c>
      <c r="D54" s="14">
        <v>202</v>
      </c>
      <c r="E54" s="15">
        <v>5.0199999999999996</v>
      </c>
      <c r="F54" s="16">
        <v>4.4999999999999997E-3</v>
      </c>
      <c r="G54" s="16"/>
    </row>
    <row r="55" spans="1:7" x14ac:dyDescent="0.25">
      <c r="A55" s="13" t="s">
        <v>776</v>
      </c>
      <c r="B55" s="35" t="s">
        <v>777</v>
      </c>
      <c r="C55" s="35" t="s">
        <v>684</v>
      </c>
      <c r="D55" s="14">
        <v>188</v>
      </c>
      <c r="E55" s="15">
        <v>5</v>
      </c>
      <c r="F55" s="16">
        <v>4.4000000000000003E-3</v>
      </c>
      <c r="G55" s="16"/>
    </row>
    <row r="56" spans="1:7" x14ac:dyDescent="0.25">
      <c r="A56" s="13" t="s">
        <v>903</v>
      </c>
      <c r="B56" s="35" t="s">
        <v>904</v>
      </c>
      <c r="C56" s="35" t="s">
        <v>644</v>
      </c>
      <c r="D56" s="14">
        <v>3043</v>
      </c>
      <c r="E56" s="15">
        <v>5</v>
      </c>
      <c r="F56" s="16">
        <v>4.4999999999999997E-3</v>
      </c>
      <c r="G56" s="16"/>
    </row>
    <row r="57" spans="1:7" x14ac:dyDescent="0.25">
      <c r="A57" s="13" t="s">
        <v>977</v>
      </c>
      <c r="B57" s="35" t="s">
        <v>978</v>
      </c>
      <c r="C57" s="35" t="s">
        <v>673</v>
      </c>
      <c r="D57" s="14">
        <v>3691</v>
      </c>
      <c r="E57" s="15">
        <v>4.72</v>
      </c>
      <c r="F57" s="16">
        <v>4.1999999999999997E-3</v>
      </c>
      <c r="G57" s="16"/>
    </row>
    <row r="58" spans="1:7" x14ac:dyDescent="0.25">
      <c r="A58" s="13" t="s">
        <v>1810</v>
      </c>
      <c r="B58" s="35" t="s">
        <v>1802</v>
      </c>
      <c r="C58" s="35" t="s">
        <v>658</v>
      </c>
      <c r="D58" s="14">
        <v>643</v>
      </c>
      <c r="E58" s="15">
        <v>0</v>
      </c>
      <c r="F58" s="16">
        <v>0</v>
      </c>
      <c r="G58" s="16"/>
    </row>
    <row r="59" spans="1:7" x14ac:dyDescent="0.25">
      <c r="A59" s="17" t="s">
        <v>94</v>
      </c>
      <c r="B59" s="36"/>
      <c r="C59" s="36"/>
      <c r="D59" s="18"/>
      <c r="E59" s="19">
        <v>1112.6099999999999</v>
      </c>
      <c r="F59" s="20">
        <v>0.99099999999999999</v>
      </c>
      <c r="G59" s="21"/>
    </row>
    <row r="60" spans="1:7" x14ac:dyDescent="0.25">
      <c r="A60" s="17" t="s">
        <v>998</v>
      </c>
      <c r="B60" s="35"/>
      <c r="C60" s="35"/>
      <c r="D60" s="14"/>
      <c r="E60" s="15"/>
      <c r="F60" s="16"/>
      <c r="G60" s="16"/>
    </row>
    <row r="61" spans="1:7" x14ac:dyDescent="0.25">
      <c r="A61" s="17" t="s">
        <v>94</v>
      </c>
      <c r="B61" s="35"/>
      <c r="C61" s="35"/>
      <c r="D61" s="14"/>
      <c r="E61" s="22" t="s">
        <v>82</v>
      </c>
      <c r="F61" s="23" t="s">
        <v>82</v>
      </c>
      <c r="G61" s="16"/>
    </row>
    <row r="62" spans="1:7" x14ac:dyDescent="0.25">
      <c r="A62" s="24" t="s">
        <v>99</v>
      </c>
      <c r="B62" s="37"/>
      <c r="C62" s="37"/>
      <c r="D62" s="25"/>
      <c r="E62" s="26">
        <v>1112.6099999999999</v>
      </c>
      <c r="F62" s="27">
        <v>0.99099999999999999</v>
      </c>
      <c r="G62" s="21"/>
    </row>
    <row r="63" spans="1:7" x14ac:dyDescent="0.25">
      <c r="A63" s="13"/>
      <c r="B63" s="35"/>
      <c r="C63" s="35"/>
      <c r="D63" s="14"/>
      <c r="E63" s="15"/>
      <c r="F63" s="16"/>
      <c r="G63" s="16"/>
    </row>
    <row r="64" spans="1:7" x14ac:dyDescent="0.25">
      <c r="A64" s="17" t="s">
        <v>83</v>
      </c>
      <c r="B64" s="35"/>
      <c r="C64" s="35"/>
      <c r="D64" s="14"/>
      <c r="E64" s="15"/>
      <c r="F64" s="16"/>
      <c r="G64" s="16"/>
    </row>
    <row r="65" spans="1:7" x14ac:dyDescent="0.25">
      <c r="A65" s="17" t="s">
        <v>84</v>
      </c>
      <c r="B65" s="35"/>
      <c r="C65" s="35"/>
      <c r="D65" s="14"/>
      <c r="E65" s="15"/>
      <c r="F65" s="16"/>
      <c r="G65" s="16"/>
    </row>
    <row r="66" spans="1:7" x14ac:dyDescent="0.25">
      <c r="A66" s="13" t="s">
        <v>1290</v>
      </c>
      <c r="B66" s="35" t="s">
        <v>1291</v>
      </c>
      <c r="C66" s="35" t="s">
        <v>87</v>
      </c>
      <c r="D66" s="14">
        <v>46</v>
      </c>
      <c r="E66" s="15">
        <v>0.01</v>
      </c>
      <c r="F66" s="16">
        <v>0</v>
      </c>
      <c r="G66" s="16">
        <v>5.525E-2</v>
      </c>
    </row>
    <row r="67" spans="1:7" x14ac:dyDescent="0.25">
      <c r="A67" s="17" t="s">
        <v>94</v>
      </c>
      <c r="B67" s="36"/>
      <c r="C67" s="36"/>
      <c r="D67" s="18"/>
      <c r="E67" s="19">
        <v>0.01</v>
      </c>
      <c r="F67" s="20">
        <v>0</v>
      </c>
      <c r="G67" s="21"/>
    </row>
    <row r="68" spans="1:7" x14ac:dyDescent="0.25">
      <c r="A68" s="13"/>
      <c r="B68" s="35"/>
      <c r="C68" s="35"/>
      <c r="D68" s="14"/>
      <c r="E68" s="15"/>
      <c r="F68" s="16"/>
      <c r="G68" s="16"/>
    </row>
    <row r="69" spans="1:7" x14ac:dyDescent="0.25">
      <c r="A69" s="17" t="s">
        <v>95</v>
      </c>
      <c r="B69" s="35"/>
      <c r="C69" s="35"/>
      <c r="D69" s="14"/>
      <c r="E69" s="15"/>
      <c r="F69" s="16"/>
      <c r="G69" s="16"/>
    </row>
    <row r="70" spans="1:7" x14ac:dyDescent="0.25">
      <c r="A70" s="17" t="s">
        <v>94</v>
      </c>
      <c r="B70" s="35"/>
      <c r="C70" s="35"/>
      <c r="D70" s="14"/>
      <c r="E70" s="22" t="s">
        <v>82</v>
      </c>
      <c r="F70" s="23" t="s">
        <v>82</v>
      </c>
      <c r="G70" s="16"/>
    </row>
    <row r="71" spans="1:7" x14ac:dyDescent="0.25">
      <c r="A71" s="13"/>
      <c r="B71" s="35"/>
      <c r="C71" s="35"/>
      <c r="D71" s="14"/>
      <c r="E71" s="15"/>
      <c r="F71" s="16"/>
      <c r="G71" s="16"/>
    </row>
    <row r="72" spans="1:7" x14ac:dyDescent="0.25">
      <c r="A72" s="17" t="s">
        <v>184</v>
      </c>
      <c r="B72" s="35"/>
      <c r="C72" s="35"/>
      <c r="D72" s="14"/>
      <c r="E72" s="15"/>
      <c r="F72" s="16"/>
      <c r="G72" s="16"/>
    </row>
    <row r="73" spans="1:7" x14ac:dyDescent="0.25">
      <c r="A73" s="17" t="s">
        <v>94</v>
      </c>
      <c r="B73" s="35"/>
      <c r="C73" s="35"/>
      <c r="D73" s="14"/>
      <c r="E73" s="22" t="s">
        <v>82</v>
      </c>
      <c r="F73" s="23" t="s">
        <v>82</v>
      </c>
      <c r="G73" s="16"/>
    </row>
    <row r="74" spans="1:7" x14ac:dyDescent="0.25">
      <c r="A74" s="13"/>
      <c r="B74" s="35"/>
      <c r="C74" s="35"/>
      <c r="D74" s="14"/>
      <c r="E74" s="15"/>
      <c r="F74" s="16"/>
      <c r="G74" s="16"/>
    </row>
    <row r="75" spans="1:7" x14ac:dyDescent="0.25">
      <c r="A75" s="24" t="s">
        <v>99</v>
      </c>
      <c r="B75" s="37"/>
      <c r="C75" s="37"/>
      <c r="D75" s="25"/>
      <c r="E75" s="28">
        <v>0.01</v>
      </c>
      <c r="F75" s="29">
        <v>0</v>
      </c>
      <c r="G75" s="21"/>
    </row>
    <row r="76" spans="1:7" x14ac:dyDescent="0.25">
      <c r="A76" s="13"/>
      <c r="B76" s="35"/>
      <c r="C76" s="35"/>
      <c r="D76" s="14"/>
      <c r="E76" s="15"/>
      <c r="F76" s="16"/>
      <c r="G76" s="16"/>
    </row>
    <row r="77" spans="1:7" x14ac:dyDescent="0.25">
      <c r="A77" s="13"/>
      <c r="B77" s="35"/>
      <c r="C77" s="35"/>
      <c r="D77" s="14"/>
      <c r="E77" s="15"/>
      <c r="F77" s="16"/>
      <c r="G77" s="16"/>
    </row>
    <row r="78" spans="1:7" x14ac:dyDescent="0.25">
      <c r="A78" s="17" t="s">
        <v>121</v>
      </c>
      <c r="B78" s="35"/>
      <c r="C78" s="35"/>
      <c r="D78" s="14"/>
      <c r="E78" s="15"/>
      <c r="F78" s="16"/>
      <c r="G78" s="16"/>
    </row>
    <row r="79" spans="1:7" x14ac:dyDescent="0.25">
      <c r="A79" s="13" t="s">
        <v>122</v>
      </c>
      <c r="B79" s="35"/>
      <c r="C79" s="35"/>
      <c r="D79" s="14"/>
      <c r="E79" s="15">
        <v>11</v>
      </c>
      <c r="F79" s="16">
        <v>9.7999999999999997E-3</v>
      </c>
      <c r="G79" s="16">
        <v>3.295E-2</v>
      </c>
    </row>
    <row r="80" spans="1:7" x14ac:dyDescent="0.25">
      <c r="A80" s="17" t="s">
        <v>94</v>
      </c>
      <c r="B80" s="36"/>
      <c r="C80" s="36"/>
      <c r="D80" s="18"/>
      <c r="E80" s="19">
        <v>11</v>
      </c>
      <c r="F80" s="20">
        <v>9.7999999999999997E-3</v>
      </c>
      <c r="G80" s="21"/>
    </row>
    <row r="81" spans="1:7" x14ac:dyDescent="0.25">
      <c r="A81" s="13"/>
      <c r="B81" s="35"/>
      <c r="C81" s="35"/>
      <c r="D81" s="14"/>
      <c r="E81" s="15"/>
      <c r="F81" s="16"/>
      <c r="G81" s="16"/>
    </row>
    <row r="82" spans="1:7" x14ac:dyDescent="0.25">
      <c r="A82" s="24" t="s">
        <v>99</v>
      </c>
      <c r="B82" s="37"/>
      <c r="C82" s="37"/>
      <c r="D82" s="25"/>
      <c r="E82" s="28">
        <v>11</v>
      </c>
      <c r="F82" s="29">
        <v>9.7999999999999997E-3</v>
      </c>
      <c r="G82" s="21"/>
    </row>
    <row r="83" spans="1:7" x14ac:dyDescent="0.25">
      <c r="A83" s="13" t="s">
        <v>123</v>
      </c>
      <c r="B83" s="35"/>
      <c r="C83" s="35"/>
      <c r="D83" s="14"/>
      <c r="E83" s="15">
        <v>3.2816999999999998E-3</v>
      </c>
      <c r="F83" s="16">
        <v>1.9999999999999999E-6</v>
      </c>
      <c r="G83" s="16"/>
    </row>
    <row r="84" spans="1:7" x14ac:dyDescent="0.25">
      <c r="A84" s="13" t="s">
        <v>124</v>
      </c>
      <c r="B84" s="35"/>
      <c r="C84" s="35"/>
      <c r="D84" s="14"/>
      <c r="E84" s="30">
        <v>-0.55328169999999999</v>
      </c>
      <c r="F84" s="31">
        <v>-8.0199999999999998E-4</v>
      </c>
      <c r="G84" s="16">
        <v>3.295E-2</v>
      </c>
    </row>
    <row r="85" spans="1:7" x14ac:dyDescent="0.25">
      <c r="A85" s="32" t="s">
        <v>125</v>
      </c>
      <c r="B85" s="38"/>
      <c r="C85" s="38"/>
      <c r="D85" s="33"/>
      <c r="E85" s="26">
        <v>1123.07</v>
      </c>
      <c r="F85" s="27">
        <v>1</v>
      </c>
      <c r="G85" s="27"/>
    </row>
    <row r="87" spans="1:7" x14ac:dyDescent="0.25">
      <c r="A87" s="1" t="s">
        <v>127</v>
      </c>
    </row>
    <row r="88" spans="1:7" ht="49.9" customHeight="1" x14ac:dyDescent="0.25">
      <c r="A88" s="62" t="s">
        <v>1809</v>
      </c>
      <c r="B88" s="63"/>
      <c r="C88" s="63"/>
      <c r="D88" s="63"/>
      <c r="E88" s="63"/>
      <c r="F88" s="63"/>
    </row>
    <row r="92" spans="1:7" x14ac:dyDescent="0.25">
      <c r="A92" s="1" t="s">
        <v>1646</v>
      </c>
    </row>
    <row r="93" spans="1:7" x14ac:dyDescent="0.25">
      <c r="A93" s="47" t="s">
        <v>1647</v>
      </c>
      <c r="B93" s="3" t="s">
        <v>82</v>
      </c>
    </row>
    <row r="94" spans="1:7" x14ac:dyDescent="0.25">
      <c r="A94" t="s">
        <v>1648</v>
      </c>
    </row>
    <row r="95" spans="1:7" x14ac:dyDescent="0.25">
      <c r="A95" t="s">
        <v>1649</v>
      </c>
      <c r="B95" t="s">
        <v>1650</v>
      </c>
      <c r="C95" t="s">
        <v>1650</v>
      </c>
    </row>
    <row r="96" spans="1:7" x14ac:dyDescent="0.25">
      <c r="B96" s="48">
        <v>44469</v>
      </c>
      <c r="C96" s="48">
        <v>44498</v>
      </c>
    </row>
    <row r="97" spans="1:3" x14ac:dyDescent="0.25">
      <c r="A97" t="s">
        <v>1654</v>
      </c>
      <c r="B97" s="3" t="s">
        <v>1653</v>
      </c>
      <c r="C97">
        <v>10.0349</v>
      </c>
    </row>
    <row r="98" spans="1:3" x14ac:dyDescent="0.25">
      <c r="A98" t="s">
        <v>1655</v>
      </c>
      <c r="B98" s="3" t="s">
        <v>1653</v>
      </c>
      <c r="C98">
        <v>9.8956</v>
      </c>
    </row>
    <row r="99" spans="1:3" x14ac:dyDescent="0.25">
      <c r="A99" t="s">
        <v>1679</v>
      </c>
      <c r="B99" s="3" t="s">
        <v>1653</v>
      </c>
      <c r="C99">
        <v>9.8925999999999998</v>
      </c>
    </row>
    <row r="100" spans="1:3" x14ac:dyDescent="0.25">
      <c r="A100" t="s">
        <v>1680</v>
      </c>
      <c r="B100" s="3" t="s">
        <v>1653</v>
      </c>
      <c r="C100" s="3" t="s">
        <v>1653</v>
      </c>
    </row>
    <row r="101" spans="1:3" x14ac:dyDescent="0.25">
      <c r="A101" t="s">
        <v>1664</v>
      </c>
    </row>
    <row r="103" spans="1:3" x14ac:dyDescent="0.25">
      <c r="A103" t="s">
        <v>1665</v>
      </c>
      <c r="B103" s="3" t="s">
        <v>82</v>
      </c>
    </row>
    <row r="104" spans="1:3" x14ac:dyDescent="0.25">
      <c r="A104" t="s">
        <v>1666</v>
      </c>
      <c r="B104" s="3" t="s">
        <v>82</v>
      </c>
    </row>
    <row r="105" spans="1:3" ht="30" x14ac:dyDescent="0.25">
      <c r="A105" s="47" t="s">
        <v>1667</v>
      </c>
      <c r="B105" s="3" t="s">
        <v>82</v>
      </c>
    </row>
    <row r="106" spans="1:3" x14ac:dyDescent="0.25">
      <c r="A106" s="47" t="s">
        <v>1668</v>
      </c>
      <c r="B106" s="3" t="s">
        <v>82</v>
      </c>
    </row>
    <row r="107" spans="1:3" x14ac:dyDescent="0.25">
      <c r="A107" t="s">
        <v>1704</v>
      </c>
      <c r="B107" s="3" t="s">
        <v>82</v>
      </c>
    </row>
    <row r="108" spans="1:3" ht="30" x14ac:dyDescent="0.25">
      <c r="A108" s="47" t="s">
        <v>1670</v>
      </c>
      <c r="B108" s="3" t="s">
        <v>82</v>
      </c>
    </row>
    <row r="109" spans="1:3" ht="30" x14ac:dyDescent="0.25">
      <c r="A109" s="47" t="s">
        <v>1671</v>
      </c>
      <c r="B109" s="3" t="s">
        <v>82</v>
      </c>
    </row>
    <row r="110" spans="1:3" x14ac:dyDescent="0.25">
      <c r="A110" s="59" t="s">
        <v>1803</v>
      </c>
      <c r="B110" s="60" t="s">
        <v>82</v>
      </c>
    </row>
    <row r="111" spans="1:3" x14ac:dyDescent="0.25">
      <c r="A111" s="59" t="s">
        <v>1804</v>
      </c>
      <c r="B111" s="60" t="s">
        <v>82</v>
      </c>
    </row>
    <row r="114" spans="1:4" x14ac:dyDescent="0.25">
      <c r="A114" s="24" t="s">
        <v>1847</v>
      </c>
      <c r="B114" s="64" t="s">
        <v>1848</v>
      </c>
      <c r="C114" s="64" t="s">
        <v>1813</v>
      </c>
      <c r="D114" s="64" t="s">
        <v>1814</v>
      </c>
    </row>
    <row r="115" spans="1:4" ht="26.25" customHeight="1" x14ac:dyDescent="0.25">
      <c r="A115" s="73" t="str">
        <f>HYPERLINK("[EDEL_Portfolio Monthly 31-Jul-2021.xlsx]EENF50!A1","Edelweiss NIFTY 50 Index Fund")</f>
        <v>Edelweiss NIFTY 50 Index Fund</v>
      </c>
      <c r="B115" s="65"/>
      <c r="C115" s="65" t="s">
        <v>1832</v>
      </c>
      <c r="D115" s="65"/>
    </row>
  </sheetData>
  <mergeCells count="3">
    <mergeCell ref="A1:G1"/>
    <mergeCell ref="A2:G2"/>
    <mergeCell ref="A88:F88"/>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30E19-45F3-4D33-8B9A-EEB6DF73C954}">
  <dimension ref="A1:H113"/>
  <sheetViews>
    <sheetView showGridLines="0" workbookViewId="0">
      <pane ySplit="4" topLeftCell="A106" activePane="bottomLeft" state="frozen"/>
      <selection activeCell="A38" sqref="A38"/>
      <selection pane="bottomLeft" activeCell="A112" sqref="A112:XFD113"/>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55</v>
      </c>
      <c r="B1" s="61"/>
      <c r="C1" s="61"/>
      <c r="D1" s="61"/>
      <c r="E1" s="61"/>
      <c r="F1" s="61"/>
      <c r="G1" s="61"/>
      <c r="H1" s="51" t="str">
        <f>HYPERLINK("[EDEL_Portfolio Monthly 31-Oct-2021.xlsx]Index!A1","Index")</f>
        <v>Index</v>
      </c>
    </row>
    <row r="2" spans="1:8" ht="19.5" customHeight="1" x14ac:dyDescent="0.25">
      <c r="A2" s="61" t="s">
        <v>56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1257</v>
      </c>
      <c r="B8" s="35" t="s">
        <v>1258</v>
      </c>
      <c r="C8" s="35" t="s">
        <v>676</v>
      </c>
      <c r="D8" s="14">
        <v>125000</v>
      </c>
      <c r="E8" s="15">
        <v>4132.1899999999996</v>
      </c>
      <c r="F8" s="16">
        <v>4.5699999999999998E-2</v>
      </c>
      <c r="G8" s="16"/>
    </row>
    <row r="9" spans="1:8" x14ac:dyDescent="0.25">
      <c r="A9" s="13" t="s">
        <v>1455</v>
      </c>
      <c r="B9" s="35" t="s">
        <v>1456</v>
      </c>
      <c r="C9" s="35" t="s">
        <v>714</v>
      </c>
      <c r="D9" s="14">
        <v>560000</v>
      </c>
      <c r="E9" s="15">
        <v>3627.12</v>
      </c>
      <c r="F9" s="16">
        <v>4.0099999999999997E-2</v>
      </c>
      <c r="G9" s="16"/>
    </row>
    <row r="10" spans="1:8" x14ac:dyDescent="0.25">
      <c r="A10" s="13" t="s">
        <v>1457</v>
      </c>
      <c r="B10" s="35" t="s">
        <v>1458</v>
      </c>
      <c r="C10" s="35" t="s">
        <v>711</v>
      </c>
      <c r="D10" s="14">
        <v>89000</v>
      </c>
      <c r="E10" s="15">
        <v>3293.18</v>
      </c>
      <c r="F10" s="16">
        <v>3.6400000000000002E-2</v>
      </c>
      <c r="G10" s="16"/>
    </row>
    <row r="11" spans="1:8" x14ac:dyDescent="0.25">
      <c r="A11" s="13" t="s">
        <v>1229</v>
      </c>
      <c r="B11" s="35" t="s">
        <v>1230</v>
      </c>
      <c r="C11" s="35" t="s">
        <v>874</v>
      </c>
      <c r="D11" s="14">
        <v>2500000</v>
      </c>
      <c r="E11" s="15">
        <v>3288.75</v>
      </c>
      <c r="F11" s="16">
        <v>3.6400000000000002E-2</v>
      </c>
      <c r="G11" s="16"/>
    </row>
    <row r="12" spans="1:8" x14ac:dyDescent="0.25">
      <c r="A12" s="13" t="s">
        <v>722</v>
      </c>
      <c r="B12" s="35" t="s">
        <v>723</v>
      </c>
      <c r="C12" s="35" t="s">
        <v>724</v>
      </c>
      <c r="D12" s="14">
        <v>480000</v>
      </c>
      <c r="E12" s="15">
        <v>3266.16</v>
      </c>
      <c r="F12" s="16">
        <v>3.61E-2</v>
      </c>
      <c r="G12" s="16"/>
    </row>
    <row r="13" spans="1:8" x14ac:dyDescent="0.25">
      <c r="A13" s="13" t="s">
        <v>1459</v>
      </c>
      <c r="B13" s="35" t="s">
        <v>1460</v>
      </c>
      <c r="C13" s="35" t="s">
        <v>701</v>
      </c>
      <c r="D13" s="14">
        <v>113000</v>
      </c>
      <c r="E13" s="15">
        <v>3164.85</v>
      </c>
      <c r="F13" s="16">
        <v>3.5000000000000003E-2</v>
      </c>
      <c r="G13" s="16"/>
    </row>
    <row r="14" spans="1:8" x14ac:dyDescent="0.25">
      <c r="A14" s="13" t="s">
        <v>941</v>
      </c>
      <c r="B14" s="35" t="s">
        <v>942</v>
      </c>
      <c r="C14" s="35" t="s">
        <v>701</v>
      </c>
      <c r="D14" s="14">
        <v>295000</v>
      </c>
      <c r="E14" s="15">
        <v>3112.55</v>
      </c>
      <c r="F14" s="16">
        <v>3.44E-2</v>
      </c>
      <c r="G14" s="16"/>
    </row>
    <row r="15" spans="1:8" x14ac:dyDescent="0.25">
      <c r="A15" s="13" t="s">
        <v>860</v>
      </c>
      <c r="B15" s="35" t="s">
        <v>861</v>
      </c>
      <c r="C15" s="35" t="s">
        <v>816</v>
      </c>
      <c r="D15" s="14">
        <v>137000</v>
      </c>
      <c r="E15" s="15">
        <v>3098.12</v>
      </c>
      <c r="F15" s="16">
        <v>3.4299999999999997E-2</v>
      </c>
      <c r="G15" s="16"/>
    </row>
    <row r="16" spans="1:8" x14ac:dyDescent="0.25">
      <c r="A16" s="13" t="s">
        <v>1304</v>
      </c>
      <c r="B16" s="35" t="s">
        <v>1305</v>
      </c>
      <c r="C16" s="35" t="s">
        <v>874</v>
      </c>
      <c r="D16" s="14">
        <v>63000</v>
      </c>
      <c r="E16" s="15">
        <v>2920.33</v>
      </c>
      <c r="F16" s="16">
        <v>3.2300000000000002E-2</v>
      </c>
      <c r="G16" s="16"/>
    </row>
    <row r="17" spans="1:7" x14ac:dyDescent="0.25">
      <c r="A17" s="13" t="s">
        <v>666</v>
      </c>
      <c r="B17" s="35" t="s">
        <v>667</v>
      </c>
      <c r="C17" s="35" t="s">
        <v>668</v>
      </c>
      <c r="D17" s="14">
        <v>103454</v>
      </c>
      <c r="E17" s="15">
        <v>2738.63</v>
      </c>
      <c r="F17" s="16">
        <v>3.0300000000000001E-2</v>
      </c>
      <c r="G17" s="16"/>
    </row>
    <row r="18" spans="1:7" x14ac:dyDescent="0.25">
      <c r="A18" s="13" t="s">
        <v>1461</v>
      </c>
      <c r="B18" s="35" t="s">
        <v>1462</v>
      </c>
      <c r="C18" s="35" t="s">
        <v>887</v>
      </c>
      <c r="D18" s="14">
        <v>160000</v>
      </c>
      <c r="E18" s="15">
        <v>2588.64</v>
      </c>
      <c r="F18" s="16">
        <v>2.86E-2</v>
      </c>
      <c r="G18" s="16"/>
    </row>
    <row r="19" spans="1:7" x14ac:dyDescent="0.25">
      <c r="A19" s="13" t="s">
        <v>1255</v>
      </c>
      <c r="B19" s="35" t="s">
        <v>1256</v>
      </c>
      <c r="C19" s="35" t="s">
        <v>668</v>
      </c>
      <c r="D19" s="14">
        <v>80000</v>
      </c>
      <c r="E19" s="15">
        <v>2409.6799999999998</v>
      </c>
      <c r="F19" s="16">
        <v>2.6599999999999999E-2</v>
      </c>
      <c r="G19" s="16"/>
    </row>
    <row r="20" spans="1:7" x14ac:dyDescent="0.25">
      <c r="A20" s="13" t="s">
        <v>1463</v>
      </c>
      <c r="B20" s="35" t="s">
        <v>1464</v>
      </c>
      <c r="C20" s="35" t="s">
        <v>793</v>
      </c>
      <c r="D20" s="14">
        <v>109858</v>
      </c>
      <c r="E20" s="15">
        <v>2162.2800000000002</v>
      </c>
      <c r="F20" s="16">
        <v>2.3900000000000001E-2</v>
      </c>
      <c r="G20" s="16"/>
    </row>
    <row r="21" spans="1:7" x14ac:dyDescent="0.25">
      <c r="A21" s="13" t="s">
        <v>800</v>
      </c>
      <c r="B21" s="35" t="s">
        <v>801</v>
      </c>
      <c r="C21" s="35" t="s">
        <v>668</v>
      </c>
      <c r="D21" s="14">
        <v>300000</v>
      </c>
      <c r="E21" s="15">
        <v>2124.9</v>
      </c>
      <c r="F21" s="16">
        <v>2.35E-2</v>
      </c>
      <c r="G21" s="16"/>
    </row>
    <row r="22" spans="1:7" x14ac:dyDescent="0.25">
      <c r="A22" s="13" t="s">
        <v>1465</v>
      </c>
      <c r="B22" s="35" t="s">
        <v>1466</v>
      </c>
      <c r="C22" s="35" t="s">
        <v>641</v>
      </c>
      <c r="D22" s="14">
        <v>160000</v>
      </c>
      <c r="E22" s="15">
        <v>2039.04</v>
      </c>
      <c r="F22" s="16">
        <v>2.2499999999999999E-2</v>
      </c>
      <c r="G22" s="16"/>
    </row>
    <row r="23" spans="1:7" x14ac:dyDescent="0.25">
      <c r="A23" s="13" t="s">
        <v>858</v>
      </c>
      <c r="B23" s="35" t="s">
        <v>859</v>
      </c>
      <c r="C23" s="35" t="s">
        <v>676</v>
      </c>
      <c r="D23" s="14">
        <v>38925</v>
      </c>
      <c r="E23" s="15">
        <v>1943.74</v>
      </c>
      <c r="F23" s="16">
        <v>2.1499999999999998E-2</v>
      </c>
      <c r="G23" s="16"/>
    </row>
    <row r="24" spans="1:7" x14ac:dyDescent="0.25">
      <c r="A24" s="13" t="s">
        <v>752</v>
      </c>
      <c r="B24" s="35" t="s">
        <v>753</v>
      </c>
      <c r="C24" s="35" t="s">
        <v>724</v>
      </c>
      <c r="D24" s="14">
        <v>164031</v>
      </c>
      <c r="E24" s="15">
        <v>1879.06</v>
      </c>
      <c r="F24" s="16">
        <v>2.0799999999999999E-2</v>
      </c>
      <c r="G24" s="16"/>
    </row>
    <row r="25" spans="1:7" x14ac:dyDescent="0.25">
      <c r="A25" s="13" t="s">
        <v>1467</v>
      </c>
      <c r="B25" s="35" t="s">
        <v>1468</v>
      </c>
      <c r="C25" s="35" t="s">
        <v>706</v>
      </c>
      <c r="D25" s="14">
        <v>350000</v>
      </c>
      <c r="E25" s="15">
        <v>1847.48</v>
      </c>
      <c r="F25" s="16">
        <v>2.0400000000000001E-2</v>
      </c>
      <c r="G25" s="16"/>
    </row>
    <row r="26" spans="1:7" x14ac:dyDescent="0.25">
      <c r="A26" s="13" t="s">
        <v>1469</v>
      </c>
      <c r="B26" s="35" t="s">
        <v>1470</v>
      </c>
      <c r="C26" s="35" t="s">
        <v>665</v>
      </c>
      <c r="D26" s="14">
        <v>77000</v>
      </c>
      <c r="E26" s="15">
        <v>1840.57</v>
      </c>
      <c r="F26" s="16">
        <v>2.0400000000000001E-2</v>
      </c>
      <c r="G26" s="16"/>
    </row>
    <row r="27" spans="1:7" x14ac:dyDescent="0.25">
      <c r="A27" s="13" t="s">
        <v>1471</v>
      </c>
      <c r="B27" s="35" t="s">
        <v>1472</v>
      </c>
      <c r="C27" s="35" t="s">
        <v>687</v>
      </c>
      <c r="D27" s="14">
        <v>88000</v>
      </c>
      <c r="E27" s="15">
        <v>1824.99</v>
      </c>
      <c r="F27" s="16">
        <v>2.0199999999999999E-2</v>
      </c>
      <c r="G27" s="16"/>
    </row>
    <row r="28" spans="1:7" x14ac:dyDescent="0.25">
      <c r="A28" s="13" t="s">
        <v>1473</v>
      </c>
      <c r="B28" s="35" t="s">
        <v>1474</v>
      </c>
      <c r="C28" s="35" t="s">
        <v>765</v>
      </c>
      <c r="D28" s="14">
        <v>220000</v>
      </c>
      <c r="E28" s="15">
        <v>1621.73</v>
      </c>
      <c r="F28" s="16">
        <v>1.7899999999999999E-2</v>
      </c>
      <c r="G28" s="16"/>
    </row>
    <row r="29" spans="1:7" x14ac:dyDescent="0.25">
      <c r="A29" s="13" t="s">
        <v>1395</v>
      </c>
      <c r="B29" s="35" t="s">
        <v>1396</v>
      </c>
      <c r="C29" s="35" t="s">
        <v>687</v>
      </c>
      <c r="D29" s="14">
        <v>47500</v>
      </c>
      <c r="E29" s="15">
        <v>1561.61</v>
      </c>
      <c r="F29" s="16">
        <v>1.7299999999999999E-2</v>
      </c>
      <c r="G29" s="16"/>
    </row>
    <row r="30" spans="1:7" x14ac:dyDescent="0.25">
      <c r="A30" s="13" t="s">
        <v>1239</v>
      </c>
      <c r="B30" s="35" t="s">
        <v>1240</v>
      </c>
      <c r="C30" s="35" t="s">
        <v>668</v>
      </c>
      <c r="D30" s="14">
        <v>210000</v>
      </c>
      <c r="E30" s="15">
        <v>1549.8</v>
      </c>
      <c r="F30" s="16">
        <v>1.7100000000000001E-2</v>
      </c>
      <c r="G30" s="16"/>
    </row>
    <row r="31" spans="1:7" x14ac:dyDescent="0.25">
      <c r="A31" s="13" t="s">
        <v>1475</v>
      </c>
      <c r="B31" s="35" t="s">
        <v>1476</v>
      </c>
      <c r="C31" s="35" t="s">
        <v>641</v>
      </c>
      <c r="D31" s="14">
        <v>136870</v>
      </c>
      <c r="E31" s="15">
        <v>1437.14</v>
      </c>
      <c r="F31" s="16">
        <v>1.5900000000000001E-2</v>
      </c>
      <c r="G31" s="16"/>
    </row>
    <row r="32" spans="1:7" x14ac:dyDescent="0.25">
      <c r="A32" s="13" t="s">
        <v>826</v>
      </c>
      <c r="B32" s="35" t="s">
        <v>827</v>
      </c>
      <c r="C32" s="35" t="s">
        <v>724</v>
      </c>
      <c r="D32" s="14">
        <v>90000</v>
      </c>
      <c r="E32" s="15">
        <v>1333.4</v>
      </c>
      <c r="F32" s="16">
        <v>1.47E-2</v>
      </c>
      <c r="G32" s="16"/>
    </row>
    <row r="33" spans="1:7" x14ac:dyDescent="0.25">
      <c r="A33" s="13" t="s">
        <v>1477</v>
      </c>
      <c r="B33" s="35" t="s">
        <v>1478</v>
      </c>
      <c r="C33" s="35" t="s">
        <v>687</v>
      </c>
      <c r="D33" s="14">
        <v>85000</v>
      </c>
      <c r="E33" s="15">
        <v>1202.58</v>
      </c>
      <c r="F33" s="16">
        <v>1.3299999999999999E-2</v>
      </c>
      <c r="G33" s="16"/>
    </row>
    <row r="34" spans="1:7" x14ac:dyDescent="0.25">
      <c r="A34" s="13" t="s">
        <v>1479</v>
      </c>
      <c r="B34" s="35" t="s">
        <v>1480</v>
      </c>
      <c r="C34" s="35" t="s">
        <v>733</v>
      </c>
      <c r="D34" s="14">
        <v>900000</v>
      </c>
      <c r="E34" s="15">
        <v>1104.3</v>
      </c>
      <c r="F34" s="16">
        <v>1.2200000000000001E-2</v>
      </c>
      <c r="G34" s="16"/>
    </row>
    <row r="35" spans="1:7" x14ac:dyDescent="0.25">
      <c r="A35" s="13" t="s">
        <v>1327</v>
      </c>
      <c r="B35" s="35" t="s">
        <v>1328</v>
      </c>
      <c r="C35" s="35" t="s">
        <v>638</v>
      </c>
      <c r="D35" s="14">
        <v>167500</v>
      </c>
      <c r="E35" s="15">
        <v>1085.6500000000001</v>
      </c>
      <c r="F35" s="16">
        <v>1.2E-2</v>
      </c>
      <c r="G35" s="16"/>
    </row>
    <row r="36" spans="1:7" x14ac:dyDescent="0.25">
      <c r="A36" s="13" t="s">
        <v>1347</v>
      </c>
      <c r="B36" s="35" t="s">
        <v>1348</v>
      </c>
      <c r="C36" s="35" t="s">
        <v>701</v>
      </c>
      <c r="D36" s="14">
        <v>172500</v>
      </c>
      <c r="E36" s="15">
        <v>1083.9000000000001</v>
      </c>
      <c r="F36" s="16">
        <v>1.2E-2</v>
      </c>
      <c r="G36" s="16"/>
    </row>
    <row r="37" spans="1:7" x14ac:dyDescent="0.25">
      <c r="A37" s="13" t="s">
        <v>1481</v>
      </c>
      <c r="B37" s="35" t="s">
        <v>1482</v>
      </c>
      <c r="C37" s="35" t="s">
        <v>665</v>
      </c>
      <c r="D37" s="14">
        <v>180000</v>
      </c>
      <c r="E37" s="15">
        <v>1060.92</v>
      </c>
      <c r="F37" s="16">
        <v>1.17E-2</v>
      </c>
      <c r="G37" s="16"/>
    </row>
    <row r="38" spans="1:7" x14ac:dyDescent="0.25">
      <c r="A38" s="13" t="s">
        <v>1235</v>
      </c>
      <c r="B38" s="35" t="s">
        <v>1236</v>
      </c>
      <c r="C38" s="35" t="s">
        <v>701</v>
      </c>
      <c r="D38" s="14">
        <v>300000</v>
      </c>
      <c r="E38" s="15">
        <v>990</v>
      </c>
      <c r="F38" s="16">
        <v>1.09E-2</v>
      </c>
      <c r="G38" s="16"/>
    </row>
    <row r="39" spans="1:7" x14ac:dyDescent="0.25">
      <c r="A39" s="13" t="s">
        <v>1483</v>
      </c>
      <c r="B39" s="35" t="s">
        <v>1484</v>
      </c>
      <c r="C39" s="35" t="s">
        <v>997</v>
      </c>
      <c r="D39" s="14">
        <v>123750</v>
      </c>
      <c r="E39" s="15">
        <v>926.7</v>
      </c>
      <c r="F39" s="16">
        <v>1.0200000000000001E-2</v>
      </c>
      <c r="G39" s="16"/>
    </row>
    <row r="40" spans="1:7" x14ac:dyDescent="0.25">
      <c r="A40" s="13" t="s">
        <v>1485</v>
      </c>
      <c r="B40" s="35" t="s">
        <v>1486</v>
      </c>
      <c r="C40" s="35" t="s">
        <v>1487</v>
      </c>
      <c r="D40" s="14">
        <v>320000</v>
      </c>
      <c r="E40" s="15">
        <v>906.4</v>
      </c>
      <c r="F40" s="16">
        <v>0.01</v>
      </c>
      <c r="G40" s="16"/>
    </row>
    <row r="41" spans="1:7" x14ac:dyDescent="0.25">
      <c r="A41" s="13" t="s">
        <v>1442</v>
      </c>
      <c r="B41" s="35" t="s">
        <v>1443</v>
      </c>
      <c r="C41" s="35" t="s">
        <v>679</v>
      </c>
      <c r="D41" s="14">
        <v>720000</v>
      </c>
      <c r="E41" s="15">
        <v>901.08</v>
      </c>
      <c r="F41" s="16">
        <v>0.01</v>
      </c>
      <c r="G41" s="16"/>
    </row>
    <row r="42" spans="1:7" x14ac:dyDescent="0.25">
      <c r="A42" s="13" t="s">
        <v>1488</v>
      </c>
      <c r="B42" s="35" t="s">
        <v>1489</v>
      </c>
      <c r="C42" s="35" t="s">
        <v>668</v>
      </c>
      <c r="D42" s="14">
        <v>66000</v>
      </c>
      <c r="E42" s="15">
        <v>893.08</v>
      </c>
      <c r="F42" s="16">
        <v>9.9000000000000008E-3</v>
      </c>
      <c r="G42" s="16"/>
    </row>
    <row r="43" spans="1:7" x14ac:dyDescent="0.25">
      <c r="A43" s="13" t="s">
        <v>1267</v>
      </c>
      <c r="B43" s="35" t="s">
        <v>1268</v>
      </c>
      <c r="C43" s="35" t="s">
        <v>857</v>
      </c>
      <c r="D43" s="14">
        <v>150000</v>
      </c>
      <c r="E43" s="15">
        <v>846.75</v>
      </c>
      <c r="F43" s="16">
        <v>9.4000000000000004E-3</v>
      </c>
      <c r="G43" s="16"/>
    </row>
    <row r="44" spans="1:7" x14ac:dyDescent="0.25">
      <c r="A44" s="13" t="s">
        <v>1490</v>
      </c>
      <c r="B44" s="35" t="s">
        <v>1491</v>
      </c>
      <c r="C44" s="35" t="s">
        <v>641</v>
      </c>
      <c r="D44" s="14">
        <v>45000</v>
      </c>
      <c r="E44" s="15">
        <v>844.94</v>
      </c>
      <c r="F44" s="16">
        <v>9.2999999999999992E-3</v>
      </c>
      <c r="G44" s="16"/>
    </row>
    <row r="45" spans="1:7" x14ac:dyDescent="0.25">
      <c r="A45" s="13" t="s">
        <v>1492</v>
      </c>
      <c r="B45" s="35" t="s">
        <v>1493</v>
      </c>
      <c r="C45" s="35" t="s">
        <v>668</v>
      </c>
      <c r="D45" s="14">
        <v>128914</v>
      </c>
      <c r="E45" s="15">
        <v>836.78</v>
      </c>
      <c r="F45" s="16">
        <v>9.2999999999999992E-3</v>
      </c>
      <c r="G45" s="16"/>
    </row>
    <row r="46" spans="1:7" x14ac:dyDescent="0.25">
      <c r="A46" s="13" t="s">
        <v>1428</v>
      </c>
      <c r="B46" s="35" t="s">
        <v>1429</v>
      </c>
      <c r="C46" s="35" t="s">
        <v>857</v>
      </c>
      <c r="D46" s="14">
        <v>90000</v>
      </c>
      <c r="E46" s="15">
        <v>604.04</v>
      </c>
      <c r="F46" s="16">
        <v>6.7000000000000002E-3</v>
      </c>
      <c r="G46" s="16"/>
    </row>
    <row r="47" spans="1:7" x14ac:dyDescent="0.25">
      <c r="A47" s="13" t="s">
        <v>812</v>
      </c>
      <c r="B47" s="35" t="s">
        <v>813</v>
      </c>
      <c r="C47" s="35" t="s">
        <v>638</v>
      </c>
      <c r="D47" s="14">
        <v>31250</v>
      </c>
      <c r="E47" s="15">
        <v>264.27999999999997</v>
      </c>
      <c r="F47" s="16">
        <v>2.8999999999999998E-3</v>
      </c>
      <c r="G47" s="16"/>
    </row>
    <row r="48" spans="1:7" x14ac:dyDescent="0.25">
      <c r="A48" s="13" t="s">
        <v>1494</v>
      </c>
      <c r="B48" s="35" t="s">
        <v>1495</v>
      </c>
      <c r="C48" s="35" t="s">
        <v>658</v>
      </c>
      <c r="D48" s="14">
        <v>88200</v>
      </c>
      <c r="E48" s="15">
        <v>257.06</v>
      </c>
      <c r="F48" s="16">
        <v>2.8E-3</v>
      </c>
      <c r="G48" s="16"/>
    </row>
    <row r="49" spans="1:7" x14ac:dyDescent="0.25">
      <c r="A49" s="17" t="s">
        <v>94</v>
      </c>
      <c r="B49" s="36"/>
      <c r="C49" s="36"/>
      <c r="D49" s="18"/>
      <c r="E49" s="19">
        <v>74614.399999999994</v>
      </c>
      <c r="F49" s="20">
        <v>0.82489999999999997</v>
      </c>
      <c r="G49" s="21"/>
    </row>
    <row r="50" spans="1:7" x14ac:dyDescent="0.25">
      <c r="A50" s="17" t="s">
        <v>998</v>
      </c>
      <c r="B50" s="35"/>
      <c r="C50" s="35"/>
      <c r="D50" s="14"/>
      <c r="E50" s="15"/>
      <c r="F50" s="16"/>
      <c r="G50" s="16"/>
    </row>
    <row r="51" spans="1:7" x14ac:dyDescent="0.25">
      <c r="A51" s="17" t="s">
        <v>94</v>
      </c>
      <c r="B51" s="35"/>
      <c r="C51" s="35"/>
      <c r="D51" s="14"/>
      <c r="E51" s="22" t="s">
        <v>82</v>
      </c>
      <c r="F51" s="23" t="s">
        <v>82</v>
      </c>
      <c r="G51" s="16"/>
    </row>
    <row r="52" spans="1:7" x14ac:dyDescent="0.25">
      <c r="A52" s="24" t="s">
        <v>99</v>
      </c>
      <c r="B52" s="37"/>
      <c r="C52" s="37"/>
      <c r="D52" s="25"/>
      <c r="E52" s="26">
        <v>74614.399999999994</v>
      </c>
      <c r="F52" s="27">
        <v>0.82489999999999997</v>
      </c>
      <c r="G52" s="21"/>
    </row>
    <row r="53" spans="1:7" x14ac:dyDescent="0.25">
      <c r="A53" s="13"/>
      <c r="B53" s="35"/>
      <c r="C53" s="35"/>
      <c r="D53" s="14"/>
      <c r="E53" s="15"/>
      <c r="F53" s="16"/>
      <c r="G53" s="16"/>
    </row>
    <row r="54" spans="1:7" x14ac:dyDescent="0.25">
      <c r="A54" s="17" t="s">
        <v>999</v>
      </c>
      <c r="B54" s="35"/>
      <c r="C54" s="35"/>
      <c r="D54" s="14"/>
      <c r="E54" s="15"/>
      <c r="F54" s="16"/>
      <c r="G54" s="16"/>
    </row>
    <row r="55" spans="1:7" x14ac:dyDescent="0.25">
      <c r="A55" s="17" t="s">
        <v>1000</v>
      </c>
      <c r="B55" s="35"/>
      <c r="C55" s="35"/>
      <c r="D55" s="14"/>
      <c r="E55" s="15"/>
      <c r="F55" s="16"/>
      <c r="G55" s="16"/>
    </row>
    <row r="56" spans="1:7" x14ac:dyDescent="0.25">
      <c r="A56" s="13" t="s">
        <v>1496</v>
      </c>
      <c r="B56" s="35"/>
      <c r="C56" s="35" t="s">
        <v>857</v>
      </c>
      <c r="D56" s="14">
        <v>103000</v>
      </c>
      <c r="E56" s="15">
        <v>2938.59</v>
      </c>
      <c r="F56" s="16">
        <v>3.2496999999999998E-2</v>
      </c>
      <c r="G56" s="16"/>
    </row>
    <row r="57" spans="1:7" x14ac:dyDescent="0.25">
      <c r="A57" s="13" t="s">
        <v>1497</v>
      </c>
      <c r="B57" s="35"/>
      <c r="C57" s="35" t="s">
        <v>658</v>
      </c>
      <c r="D57" s="14">
        <v>878400</v>
      </c>
      <c r="E57" s="15">
        <v>2566.6799999999998</v>
      </c>
      <c r="F57" s="16">
        <v>2.8384E-2</v>
      </c>
      <c r="G57" s="16"/>
    </row>
    <row r="58" spans="1:7" x14ac:dyDescent="0.25">
      <c r="A58" s="13" t="s">
        <v>1090</v>
      </c>
      <c r="B58" s="35"/>
      <c r="C58" s="35" t="s">
        <v>638</v>
      </c>
      <c r="D58" s="14">
        <v>235625</v>
      </c>
      <c r="E58" s="15">
        <v>2001.87</v>
      </c>
      <c r="F58" s="16">
        <v>2.2138000000000001E-2</v>
      </c>
      <c r="G58" s="16"/>
    </row>
    <row r="59" spans="1:7" x14ac:dyDescent="0.25">
      <c r="A59" s="13" t="s">
        <v>1316</v>
      </c>
      <c r="B59" s="35"/>
      <c r="C59" s="35" t="s">
        <v>1273</v>
      </c>
      <c r="D59" s="14">
        <v>7950</v>
      </c>
      <c r="E59" s="15">
        <v>1408.37</v>
      </c>
      <c r="F59" s="16">
        <v>1.5573999999999999E-2</v>
      </c>
      <c r="G59" s="16"/>
    </row>
    <row r="60" spans="1:7" x14ac:dyDescent="0.25">
      <c r="A60" s="13" t="s">
        <v>1498</v>
      </c>
      <c r="B60" s="35"/>
      <c r="C60" s="35" t="s">
        <v>668</v>
      </c>
      <c r="D60" s="14">
        <v>280000</v>
      </c>
      <c r="E60" s="15">
        <v>1165.6400000000001</v>
      </c>
      <c r="F60" s="16">
        <v>1.289E-2</v>
      </c>
      <c r="G60" s="16"/>
    </row>
    <row r="61" spans="1:7" x14ac:dyDescent="0.25">
      <c r="A61" s="13" t="s">
        <v>1068</v>
      </c>
      <c r="B61" s="35"/>
      <c r="C61" s="35" t="s">
        <v>676</v>
      </c>
      <c r="D61" s="14">
        <v>17875</v>
      </c>
      <c r="E61" s="15">
        <v>892.37</v>
      </c>
      <c r="F61" s="16">
        <v>9.868E-3</v>
      </c>
      <c r="G61" s="16"/>
    </row>
    <row r="62" spans="1:7" x14ac:dyDescent="0.25">
      <c r="A62" s="13" t="s">
        <v>1152</v>
      </c>
      <c r="B62" s="35"/>
      <c r="C62" s="35" t="s">
        <v>668</v>
      </c>
      <c r="D62" s="14">
        <v>16600</v>
      </c>
      <c r="E62" s="15">
        <v>440.35</v>
      </c>
      <c r="F62" s="16">
        <v>4.8690000000000001E-3</v>
      </c>
      <c r="G62" s="16"/>
    </row>
    <row r="63" spans="1:7" x14ac:dyDescent="0.25">
      <c r="A63" s="13" t="s">
        <v>1131</v>
      </c>
      <c r="B63" s="35"/>
      <c r="C63" s="35" t="s">
        <v>724</v>
      </c>
      <c r="D63" s="14">
        <v>44000</v>
      </c>
      <c r="E63" s="15">
        <v>300.27999999999997</v>
      </c>
      <c r="F63" s="16">
        <v>3.32E-3</v>
      </c>
      <c r="G63" s="16"/>
    </row>
    <row r="64" spans="1:7" x14ac:dyDescent="0.25">
      <c r="A64" s="13" t="s">
        <v>1083</v>
      </c>
      <c r="B64" s="35"/>
      <c r="C64" s="35" t="s">
        <v>724</v>
      </c>
      <c r="D64" s="14">
        <v>6375</v>
      </c>
      <c r="E64" s="15">
        <v>94.72</v>
      </c>
      <c r="F64" s="16">
        <v>1.047E-3</v>
      </c>
      <c r="G64" s="16"/>
    </row>
    <row r="65" spans="1:7" x14ac:dyDescent="0.25">
      <c r="A65" s="17" t="s">
        <v>94</v>
      </c>
      <c r="B65" s="36"/>
      <c r="C65" s="36"/>
      <c r="D65" s="18"/>
      <c r="E65" s="19">
        <v>11808.87</v>
      </c>
      <c r="F65" s="20">
        <v>0.13058700000000001</v>
      </c>
      <c r="G65" s="21"/>
    </row>
    <row r="66" spans="1:7" x14ac:dyDescent="0.25">
      <c r="A66" s="13"/>
      <c r="B66" s="35"/>
      <c r="C66" s="35"/>
      <c r="D66" s="14"/>
      <c r="E66" s="15"/>
      <c r="F66" s="16"/>
      <c r="G66" s="16"/>
    </row>
    <row r="67" spans="1:7" x14ac:dyDescent="0.25">
      <c r="A67" s="13"/>
      <c r="B67" s="35"/>
      <c r="C67" s="35"/>
      <c r="D67" s="14"/>
      <c r="E67" s="15"/>
      <c r="F67" s="16"/>
      <c r="G67" s="16"/>
    </row>
    <row r="68" spans="1:7" x14ac:dyDescent="0.25">
      <c r="A68" s="13"/>
      <c r="B68" s="35"/>
      <c r="C68" s="35"/>
      <c r="D68" s="14"/>
      <c r="E68" s="15"/>
      <c r="F68" s="16"/>
      <c r="G68" s="16"/>
    </row>
    <row r="69" spans="1:7" x14ac:dyDescent="0.25">
      <c r="A69" s="24" t="s">
        <v>99</v>
      </c>
      <c r="B69" s="37"/>
      <c r="C69" s="37"/>
      <c r="D69" s="25"/>
      <c r="E69" s="28">
        <v>11808.87</v>
      </c>
      <c r="F69" s="29">
        <v>0.13058700000000001</v>
      </c>
      <c r="G69" s="21"/>
    </row>
    <row r="70" spans="1:7" x14ac:dyDescent="0.25">
      <c r="A70" s="13"/>
      <c r="B70" s="35"/>
      <c r="C70" s="35"/>
      <c r="D70" s="14"/>
      <c r="E70" s="15"/>
      <c r="F70" s="16"/>
      <c r="G70" s="16"/>
    </row>
    <row r="71" spans="1:7" x14ac:dyDescent="0.25">
      <c r="A71" s="17" t="s">
        <v>100</v>
      </c>
      <c r="B71" s="35"/>
      <c r="C71" s="35"/>
      <c r="D71" s="14"/>
      <c r="E71" s="15"/>
      <c r="F71" s="16"/>
      <c r="G71" s="16"/>
    </row>
    <row r="72" spans="1:7" x14ac:dyDescent="0.25">
      <c r="A72" s="13"/>
      <c r="B72" s="35"/>
      <c r="C72" s="35"/>
      <c r="D72" s="14"/>
      <c r="E72" s="15"/>
      <c r="F72" s="16"/>
      <c r="G72" s="16"/>
    </row>
    <row r="73" spans="1:7" x14ac:dyDescent="0.25">
      <c r="A73" s="17" t="s">
        <v>1181</v>
      </c>
      <c r="B73" s="35"/>
      <c r="C73" s="35"/>
      <c r="D73" s="14"/>
      <c r="E73" s="15"/>
      <c r="F73" s="16"/>
      <c r="G73" s="16"/>
    </row>
    <row r="74" spans="1:7" x14ac:dyDescent="0.25">
      <c r="A74" s="13" t="s">
        <v>1449</v>
      </c>
      <c r="B74" s="35" t="s">
        <v>1450</v>
      </c>
      <c r="C74" s="35" t="s">
        <v>270</v>
      </c>
      <c r="D74" s="14">
        <v>1500000</v>
      </c>
      <c r="E74" s="15">
        <v>1491.56</v>
      </c>
      <c r="F74" s="16">
        <v>1.6500000000000001E-2</v>
      </c>
      <c r="G74" s="16">
        <v>3.5001999999999998E-2</v>
      </c>
    </row>
    <row r="75" spans="1:7" x14ac:dyDescent="0.25">
      <c r="A75" s="17" t="s">
        <v>94</v>
      </c>
      <c r="B75" s="36"/>
      <c r="C75" s="36"/>
      <c r="D75" s="18"/>
      <c r="E75" s="19">
        <v>1491.56</v>
      </c>
      <c r="F75" s="20">
        <v>1.6500000000000001E-2</v>
      </c>
      <c r="G75" s="21"/>
    </row>
    <row r="76" spans="1:7" x14ac:dyDescent="0.25">
      <c r="A76" s="13"/>
      <c r="B76" s="35"/>
      <c r="C76" s="35"/>
      <c r="D76" s="14"/>
      <c r="E76" s="15"/>
      <c r="F76" s="16"/>
      <c r="G76" s="16"/>
    </row>
    <row r="77" spans="1:7" x14ac:dyDescent="0.25">
      <c r="A77" s="24" t="s">
        <v>99</v>
      </c>
      <c r="B77" s="37"/>
      <c r="C77" s="37"/>
      <c r="D77" s="25"/>
      <c r="E77" s="28">
        <v>1491.56</v>
      </c>
      <c r="F77" s="29">
        <v>1.6500000000000001E-2</v>
      </c>
      <c r="G77" s="21"/>
    </row>
    <row r="78" spans="1:7" x14ac:dyDescent="0.25">
      <c r="A78" s="13"/>
      <c r="B78" s="35"/>
      <c r="C78" s="35"/>
      <c r="D78" s="14"/>
      <c r="E78" s="15"/>
      <c r="F78" s="16"/>
      <c r="G78" s="16"/>
    </row>
    <row r="79" spans="1:7" x14ac:dyDescent="0.25">
      <c r="A79" s="13"/>
      <c r="B79" s="35"/>
      <c r="C79" s="35"/>
      <c r="D79" s="14"/>
      <c r="E79" s="15"/>
      <c r="F79" s="16"/>
      <c r="G79" s="16"/>
    </row>
    <row r="80" spans="1:7" x14ac:dyDescent="0.25">
      <c r="A80" s="17" t="s">
        <v>121</v>
      </c>
      <c r="B80" s="35"/>
      <c r="C80" s="35"/>
      <c r="D80" s="14"/>
      <c r="E80" s="15"/>
      <c r="F80" s="16"/>
      <c r="G80" s="16"/>
    </row>
    <row r="81" spans="1:7" x14ac:dyDescent="0.25">
      <c r="A81" s="13" t="s">
        <v>122</v>
      </c>
      <c r="B81" s="35"/>
      <c r="C81" s="35"/>
      <c r="D81" s="14"/>
      <c r="E81" s="15">
        <v>6115.34</v>
      </c>
      <c r="F81" s="16">
        <v>6.7599999999999993E-2</v>
      </c>
      <c r="G81" s="16">
        <v>3.295E-2</v>
      </c>
    </row>
    <row r="82" spans="1:7" x14ac:dyDescent="0.25">
      <c r="A82" s="17" t="s">
        <v>94</v>
      </c>
      <c r="B82" s="36"/>
      <c r="C82" s="36"/>
      <c r="D82" s="18"/>
      <c r="E82" s="19">
        <v>6115.34</v>
      </c>
      <c r="F82" s="20">
        <v>6.7599999999999993E-2</v>
      </c>
      <c r="G82" s="21"/>
    </row>
    <row r="83" spans="1:7" x14ac:dyDescent="0.25">
      <c r="A83" s="13"/>
      <c r="B83" s="35"/>
      <c r="C83" s="35"/>
      <c r="D83" s="14"/>
      <c r="E83" s="15"/>
      <c r="F83" s="16"/>
      <c r="G83" s="16"/>
    </row>
    <row r="84" spans="1:7" x14ac:dyDescent="0.25">
      <c r="A84" s="24" t="s">
        <v>99</v>
      </c>
      <c r="B84" s="37"/>
      <c r="C84" s="37"/>
      <c r="D84" s="25"/>
      <c r="E84" s="28">
        <v>6115.34</v>
      </c>
      <c r="F84" s="29">
        <v>6.7599999999999993E-2</v>
      </c>
      <c r="G84" s="21"/>
    </row>
    <row r="85" spans="1:7" x14ac:dyDescent="0.25">
      <c r="A85" s="13" t="s">
        <v>123</v>
      </c>
      <c r="B85" s="35"/>
      <c r="C85" s="35"/>
      <c r="D85" s="14"/>
      <c r="E85" s="15">
        <v>1.6561691000000001</v>
      </c>
      <c r="F85" s="16">
        <v>1.8E-5</v>
      </c>
      <c r="G85" s="16"/>
    </row>
    <row r="86" spans="1:7" x14ac:dyDescent="0.25">
      <c r="A86" s="13" t="s">
        <v>124</v>
      </c>
      <c r="B86" s="35"/>
      <c r="C86" s="35"/>
      <c r="D86" s="14"/>
      <c r="E86" s="15">
        <v>8202.5938308999994</v>
      </c>
      <c r="F86" s="16">
        <v>9.0981999999999993E-2</v>
      </c>
      <c r="G86" s="16">
        <v>3.295E-2</v>
      </c>
    </row>
    <row r="87" spans="1:7" x14ac:dyDescent="0.25">
      <c r="A87" s="32" t="s">
        <v>125</v>
      </c>
      <c r="B87" s="38"/>
      <c r="C87" s="38"/>
      <c r="D87" s="33"/>
      <c r="E87" s="26">
        <v>90425.55</v>
      </c>
      <c r="F87" s="27">
        <v>1</v>
      </c>
      <c r="G87" s="27"/>
    </row>
    <row r="89" spans="1:7" x14ac:dyDescent="0.25">
      <c r="A89" s="1" t="s">
        <v>1212</v>
      </c>
    </row>
    <row r="92" spans="1:7" x14ac:dyDescent="0.25">
      <c r="A92" s="1" t="s">
        <v>1646</v>
      </c>
    </row>
    <row r="93" spans="1:7" x14ac:dyDescent="0.25">
      <c r="A93" s="47" t="s">
        <v>1647</v>
      </c>
      <c r="B93" s="3" t="s">
        <v>82</v>
      </c>
    </row>
    <row r="94" spans="1:7" x14ac:dyDescent="0.25">
      <c r="A94" t="s">
        <v>1648</v>
      </c>
    </row>
    <row r="95" spans="1:7" x14ac:dyDescent="0.25">
      <c r="A95" t="s">
        <v>1649</v>
      </c>
      <c r="B95" t="s">
        <v>1650</v>
      </c>
      <c r="C95" t="s">
        <v>1650</v>
      </c>
    </row>
    <row r="96" spans="1:7" x14ac:dyDescent="0.25">
      <c r="B96" s="48">
        <v>44469</v>
      </c>
      <c r="C96" s="48">
        <v>44498</v>
      </c>
    </row>
    <row r="97" spans="1:7" x14ac:dyDescent="0.25">
      <c r="A97" t="s">
        <v>1654</v>
      </c>
      <c r="B97">
        <v>20.157</v>
      </c>
      <c r="C97">
        <v>20.5822</v>
      </c>
      <c r="E97" s="2"/>
      <c r="G97"/>
    </row>
    <row r="98" spans="1:7" x14ac:dyDescent="0.25">
      <c r="A98" t="s">
        <v>1655</v>
      </c>
      <c r="B98">
        <v>20.157</v>
      </c>
      <c r="C98">
        <v>20.5822</v>
      </c>
      <c r="E98" s="2"/>
      <c r="G98"/>
    </row>
    <row r="99" spans="1:7" x14ac:dyDescent="0.25">
      <c r="A99" t="s">
        <v>1679</v>
      </c>
      <c r="B99">
        <v>19.804099999999998</v>
      </c>
      <c r="C99">
        <v>20.2011</v>
      </c>
      <c r="E99" s="2"/>
      <c r="G99"/>
    </row>
    <row r="100" spans="1:7" x14ac:dyDescent="0.25">
      <c r="A100" t="s">
        <v>1680</v>
      </c>
      <c r="B100">
        <v>19.8034</v>
      </c>
      <c r="C100">
        <v>20.200399999999998</v>
      </c>
      <c r="E100" s="2"/>
      <c r="G100"/>
    </row>
    <row r="101" spans="1:7" x14ac:dyDescent="0.25">
      <c r="E101" s="2"/>
      <c r="G101"/>
    </row>
    <row r="102" spans="1:7" x14ac:dyDescent="0.25">
      <c r="A102" t="s">
        <v>1665</v>
      </c>
      <c r="B102" s="3" t="s">
        <v>82</v>
      </c>
    </row>
    <row r="103" spans="1:7" x14ac:dyDescent="0.25">
      <c r="A103" t="s">
        <v>1666</v>
      </c>
      <c r="B103" s="3" t="s">
        <v>82</v>
      </c>
    </row>
    <row r="104" spans="1:7" ht="30" x14ac:dyDescent="0.25">
      <c r="A104" s="47" t="s">
        <v>1667</v>
      </c>
      <c r="B104" s="3" t="s">
        <v>82</v>
      </c>
    </row>
    <row r="105" spans="1:7" x14ac:dyDescent="0.25">
      <c r="A105" s="47" t="s">
        <v>1668</v>
      </c>
      <c r="B105" s="3" t="s">
        <v>82</v>
      </c>
    </row>
    <row r="106" spans="1:7" x14ac:dyDescent="0.25">
      <c r="A106" t="s">
        <v>1704</v>
      </c>
      <c r="B106" s="49">
        <v>1.837048</v>
      </c>
    </row>
    <row r="107" spans="1:7" ht="30" x14ac:dyDescent="0.25">
      <c r="A107" s="47" t="s">
        <v>1670</v>
      </c>
      <c r="B107" s="3">
        <v>11808.8675375</v>
      </c>
    </row>
    <row r="108" spans="1:7" ht="30" x14ac:dyDescent="0.25">
      <c r="A108" s="47" t="s">
        <v>1671</v>
      </c>
      <c r="B108" s="3" t="s">
        <v>82</v>
      </c>
    </row>
    <row r="109" spans="1:7" x14ac:dyDescent="0.25">
      <c r="A109" s="59" t="s">
        <v>1803</v>
      </c>
      <c r="B109" s="60" t="s">
        <v>82</v>
      </c>
    </row>
    <row r="110" spans="1:7" x14ac:dyDescent="0.25">
      <c r="A110" s="59" t="s">
        <v>1804</v>
      </c>
      <c r="B110" s="60" t="s">
        <v>82</v>
      </c>
    </row>
    <row r="112" spans="1:7" x14ac:dyDescent="0.25">
      <c r="A112" s="24" t="s">
        <v>1847</v>
      </c>
      <c r="B112" s="64" t="s">
        <v>1848</v>
      </c>
      <c r="C112" s="64" t="s">
        <v>1813</v>
      </c>
      <c r="D112" s="64" t="s">
        <v>1814</v>
      </c>
    </row>
    <row r="113" spans="1:4" ht="36.75" customHeight="1" x14ac:dyDescent="0.25">
      <c r="A113" s="73" t="str">
        <f>HYPERLINK("[EDEL_Portfolio Monthly 31-Jul-2021.xlsx]EEMOF1!A1","EDELWEISS RECENTLY LISTED IPO FUND")</f>
        <v>EDELWEISS RECENTLY LISTED IPO FUND</v>
      </c>
      <c r="B113" s="65"/>
      <c r="C113" s="65" t="s">
        <v>1831</v>
      </c>
      <c r="D113"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9BDC-8E87-401E-B899-F9FC2033D930}">
  <dimension ref="A1:H57"/>
  <sheetViews>
    <sheetView showGridLines="0" workbookViewId="0">
      <pane ySplit="4" topLeftCell="A50" activePane="bottomLeft" state="frozen"/>
      <selection activeCell="A38" sqref="A38"/>
      <selection pane="bottomLeft" activeCell="A56" sqref="A56:XFD57"/>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57</v>
      </c>
      <c r="B1" s="61"/>
      <c r="C1" s="61"/>
      <c r="D1" s="61"/>
      <c r="E1" s="61"/>
      <c r="F1" s="61"/>
      <c r="G1" s="61"/>
      <c r="H1" s="51" t="str">
        <f>HYPERLINK("[EDEL_Portfolio Monthly 31-Oct-2021.xlsx]Index!A1","Index")</f>
        <v>Index</v>
      </c>
    </row>
    <row r="2" spans="1:8" ht="19.5" customHeight="1" x14ac:dyDescent="0.25">
      <c r="A2" s="61" t="s">
        <v>58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969</v>
      </c>
      <c r="B8" s="35" t="s">
        <v>970</v>
      </c>
      <c r="C8" s="35" t="s">
        <v>658</v>
      </c>
      <c r="D8" s="14">
        <v>2463</v>
      </c>
      <c r="E8" s="15">
        <v>38.99</v>
      </c>
      <c r="F8" s="16">
        <v>0.26500000000000001</v>
      </c>
      <c r="G8" s="16"/>
    </row>
    <row r="9" spans="1:8" x14ac:dyDescent="0.25">
      <c r="A9" s="13" t="s">
        <v>772</v>
      </c>
      <c r="B9" s="35" t="s">
        <v>773</v>
      </c>
      <c r="C9" s="35" t="s">
        <v>658</v>
      </c>
      <c r="D9" s="14">
        <v>4184</v>
      </c>
      <c r="E9" s="15">
        <v>33.56</v>
      </c>
      <c r="F9" s="16">
        <v>0.2281</v>
      </c>
      <c r="G9" s="16"/>
    </row>
    <row r="10" spans="1:8" x14ac:dyDescent="0.25">
      <c r="A10" s="13" t="s">
        <v>798</v>
      </c>
      <c r="B10" s="35" t="s">
        <v>799</v>
      </c>
      <c r="C10" s="35" t="s">
        <v>658</v>
      </c>
      <c r="D10" s="14">
        <v>4032</v>
      </c>
      <c r="E10" s="15">
        <v>20.25</v>
      </c>
      <c r="F10" s="16">
        <v>0.1376</v>
      </c>
      <c r="G10" s="16"/>
    </row>
    <row r="11" spans="1:8" x14ac:dyDescent="0.25">
      <c r="A11" s="13" t="s">
        <v>787</v>
      </c>
      <c r="B11" s="35" t="s">
        <v>788</v>
      </c>
      <c r="C11" s="35" t="s">
        <v>658</v>
      </c>
      <c r="D11" s="14">
        <v>886</v>
      </c>
      <c r="E11" s="15">
        <v>18</v>
      </c>
      <c r="F11" s="16">
        <v>0.12230000000000001</v>
      </c>
      <c r="G11" s="16"/>
    </row>
    <row r="12" spans="1:8" x14ac:dyDescent="0.25">
      <c r="A12" s="13" t="s">
        <v>761</v>
      </c>
      <c r="B12" s="35" t="s">
        <v>762</v>
      </c>
      <c r="C12" s="35" t="s">
        <v>658</v>
      </c>
      <c r="D12" s="14">
        <v>2259</v>
      </c>
      <c r="E12" s="15">
        <v>16.760000000000002</v>
      </c>
      <c r="F12" s="16">
        <v>0.1139</v>
      </c>
      <c r="G12" s="16"/>
    </row>
    <row r="13" spans="1:8" x14ac:dyDescent="0.25">
      <c r="A13" s="13" t="s">
        <v>692</v>
      </c>
      <c r="B13" s="35" t="s">
        <v>693</v>
      </c>
      <c r="C13" s="35" t="s">
        <v>658</v>
      </c>
      <c r="D13" s="14">
        <v>668</v>
      </c>
      <c r="E13" s="15">
        <v>7.62</v>
      </c>
      <c r="F13" s="16">
        <v>5.1799999999999999E-2</v>
      </c>
      <c r="G13" s="16"/>
    </row>
    <row r="14" spans="1:8" x14ac:dyDescent="0.25">
      <c r="A14" s="13" t="s">
        <v>697</v>
      </c>
      <c r="B14" s="35" t="s">
        <v>698</v>
      </c>
      <c r="C14" s="35" t="s">
        <v>658</v>
      </c>
      <c r="D14" s="14">
        <v>242</v>
      </c>
      <c r="E14" s="15">
        <v>2.94</v>
      </c>
      <c r="F14" s="16">
        <v>0.02</v>
      </c>
      <c r="G14" s="16"/>
    </row>
    <row r="15" spans="1:8" x14ac:dyDescent="0.25">
      <c r="A15" s="13" t="s">
        <v>1494</v>
      </c>
      <c r="B15" s="35" t="s">
        <v>1495</v>
      </c>
      <c r="C15" s="35" t="s">
        <v>658</v>
      </c>
      <c r="D15" s="14">
        <v>748</v>
      </c>
      <c r="E15" s="15">
        <v>2.1800000000000002</v>
      </c>
      <c r="F15" s="16">
        <v>1.4800000000000001E-2</v>
      </c>
      <c r="G15" s="16"/>
    </row>
    <row r="16" spans="1:8" x14ac:dyDescent="0.25">
      <c r="A16" s="13" t="s">
        <v>832</v>
      </c>
      <c r="B16" s="35" t="s">
        <v>833</v>
      </c>
      <c r="C16" s="35" t="s">
        <v>658</v>
      </c>
      <c r="D16" s="14">
        <v>2208</v>
      </c>
      <c r="E16" s="15">
        <v>2.15</v>
      </c>
      <c r="F16" s="16">
        <v>1.46E-2</v>
      </c>
      <c r="G16" s="16"/>
    </row>
    <row r="17" spans="1:7" x14ac:dyDescent="0.25">
      <c r="A17" s="13" t="s">
        <v>766</v>
      </c>
      <c r="B17" s="35" t="s">
        <v>767</v>
      </c>
      <c r="C17" s="35" t="s">
        <v>658</v>
      </c>
      <c r="D17" s="14">
        <v>3434</v>
      </c>
      <c r="E17" s="15">
        <v>1.7</v>
      </c>
      <c r="F17" s="16">
        <v>1.1599999999999999E-2</v>
      </c>
      <c r="G17" s="16"/>
    </row>
    <row r="18" spans="1:7" x14ac:dyDescent="0.25">
      <c r="A18" s="13" t="s">
        <v>661</v>
      </c>
      <c r="B18" s="35" t="s">
        <v>662</v>
      </c>
      <c r="C18" s="35" t="s">
        <v>658</v>
      </c>
      <c r="D18" s="14">
        <v>3287</v>
      </c>
      <c r="E18" s="15">
        <v>1.38</v>
      </c>
      <c r="F18" s="16">
        <v>9.4000000000000004E-3</v>
      </c>
      <c r="G18" s="16"/>
    </row>
    <row r="19" spans="1:7" x14ac:dyDescent="0.25">
      <c r="A19" s="13" t="s">
        <v>802</v>
      </c>
      <c r="B19" s="35" t="s">
        <v>803</v>
      </c>
      <c r="C19" s="35" t="s">
        <v>658</v>
      </c>
      <c r="D19" s="14">
        <v>550</v>
      </c>
      <c r="E19" s="15">
        <v>0.99</v>
      </c>
      <c r="F19" s="16">
        <v>6.7999999999999996E-3</v>
      </c>
      <c r="G19" s="16"/>
    </row>
    <row r="20" spans="1:7" x14ac:dyDescent="0.25">
      <c r="A20" s="13" t="s">
        <v>1810</v>
      </c>
      <c r="B20" s="35" t="s">
        <v>1802</v>
      </c>
      <c r="C20" s="35" t="s">
        <v>658</v>
      </c>
      <c r="D20" s="14">
        <v>1752</v>
      </c>
      <c r="E20" s="15">
        <v>0</v>
      </c>
      <c r="F20" s="16">
        <v>0</v>
      </c>
      <c r="G20" s="16"/>
    </row>
    <row r="21" spans="1:7" x14ac:dyDescent="0.25">
      <c r="A21" s="17" t="s">
        <v>94</v>
      </c>
      <c r="B21" s="36"/>
      <c r="C21" s="36"/>
      <c r="D21" s="18"/>
      <c r="E21" s="19">
        <v>146.52000000000001</v>
      </c>
      <c r="F21" s="20">
        <v>0.99590000000000001</v>
      </c>
      <c r="G21" s="21"/>
    </row>
    <row r="22" spans="1:7" x14ac:dyDescent="0.25">
      <c r="A22" s="17" t="s">
        <v>998</v>
      </c>
      <c r="B22" s="35"/>
      <c r="C22" s="35"/>
      <c r="D22" s="14"/>
      <c r="E22" s="15"/>
      <c r="F22" s="16"/>
      <c r="G22" s="16"/>
    </row>
    <row r="23" spans="1:7" x14ac:dyDescent="0.25">
      <c r="A23" s="17" t="s">
        <v>94</v>
      </c>
      <c r="B23" s="35"/>
      <c r="C23" s="35"/>
      <c r="D23" s="14"/>
      <c r="E23" s="22" t="s">
        <v>82</v>
      </c>
      <c r="F23" s="23" t="s">
        <v>82</v>
      </c>
      <c r="G23" s="16"/>
    </row>
    <row r="24" spans="1:7" x14ac:dyDescent="0.25">
      <c r="A24" s="24" t="s">
        <v>99</v>
      </c>
      <c r="B24" s="37"/>
      <c r="C24" s="37"/>
      <c r="D24" s="25"/>
      <c r="E24" s="26">
        <v>146.52000000000001</v>
      </c>
      <c r="F24" s="27">
        <v>0.99590000000000001</v>
      </c>
      <c r="G24" s="21"/>
    </row>
    <row r="25" spans="1:7" x14ac:dyDescent="0.25">
      <c r="A25" s="13"/>
      <c r="B25" s="35"/>
      <c r="C25" s="35"/>
      <c r="D25" s="14"/>
      <c r="E25" s="15"/>
      <c r="F25" s="16"/>
      <c r="G25" s="16"/>
    </row>
    <row r="26" spans="1:7" x14ac:dyDescent="0.25">
      <c r="A26" s="13"/>
      <c r="B26" s="35"/>
      <c r="C26" s="35"/>
      <c r="D26" s="14"/>
      <c r="E26" s="15"/>
      <c r="F26" s="16"/>
      <c r="G26" s="16"/>
    </row>
    <row r="27" spans="1:7" x14ac:dyDescent="0.25">
      <c r="A27" s="17" t="s">
        <v>121</v>
      </c>
      <c r="B27" s="35"/>
      <c r="C27" s="35"/>
      <c r="D27" s="14"/>
      <c r="E27" s="15"/>
      <c r="F27" s="16"/>
      <c r="G27" s="16"/>
    </row>
    <row r="28" spans="1:7" x14ac:dyDescent="0.25">
      <c r="A28" s="13" t="s">
        <v>122</v>
      </c>
      <c r="B28" s="35"/>
      <c r="C28" s="35"/>
      <c r="D28" s="14"/>
      <c r="E28" s="15">
        <v>0.6</v>
      </c>
      <c r="F28" s="16">
        <v>4.1000000000000003E-3</v>
      </c>
      <c r="G28" s="16">
        <v>3.295E-2</v>
      </c>
    </row>
    <row r="29" spans="1:7" x14ac:dyDescent="0.25">
      <c r="A29" s="17" t="s">
        <v>94</v>
      </c>
      <c r="B29" s="36"/>
      <c r="C29" s="36"/>
      <c r="D29" s="18"/>
      <c r="E29" s="19">
        <v>0.6</v>
      </c>
      <c r="F29" s="20">
        <v>4.1000000000000003E-3</v>
      </c>
      <c r="G29" s="21"/>
    </row>
    <row r="30" spans="1:7" x14ac:dyDescent="0.25">
      <c r="A30" s="13"/>
      <c r="B30" s="35"/>
      <c r="C30" s="35"/>
      <c r="D30" s="14"/>
      <c r="E30" s="15"/>
      <c r="F30" s="16"/>
      <c r="G30" s="16"/>
    </row>
    <row r="31" spans="1:7" x14ac:dyDescent="0.25">
      <c r="A31" s="24" t="s">
        <v>99</v>
      </c>
      <c r="B31" s="37"/>
      <c r="C31" s="37"/>
      <c r="D31" s="25"/>
      <c r="E31" s="28">
        <v>0.6</v>
      </c>
      <c r="F31" s="29">
        <v>4.1000000000000003E-3</v>
      </c>
      <c r="G31" s="21"/>
    </row>
    <row r="32" spans="1:7" x14ac:dyDescent="0.25">
      <c r="A32" s="13" t="s">
        <v>123</v>
      </c>
      <c r="B32" s="35"/>
      <c r="C32" s="35"/>
      <c r="D32" s="14"/>
      <c r="E32" s="15">
        <v>1.6239999999999999E-4</v>
      </c>
      <c r="F32" s="16">
        <v>9.9999999999999995E-7</v>
      </c>
      <c r="G32" s="16"/>
    </row>
    <row r="33" spans="1:7" x14ac:dyDescent="0.25">
      <c r="A33" s="13" t="s">
        <v>124</v>
      </c>
      <c r="B33" s="35"/>
      <c r="C33" s="35"/>
      <c r="D33" s="14"/>
      <c r="E33" s="30">
        <v>-1.01624E-2</v>
      </c>
      <c r="F33" s="31">
        <v>-9.9999999999999995E-7</v>
      </c>
      <c r="G33" s="16">
        <v>3.295E-2</v>
      </c>
    </row>
    <row r="34" spans="1:7" x14ac:dyDescent="0.25">
      <c r="A34" s="32" t="s">
        <v>125</v>
      </c>
      <c r="B34" s="38"/>
      <c r="C34" s="38"/>
      <c r="D34" s="33"/>
      <c r="E34" s="26">
        <v>147.11000000000001</v>
      </c>
      <c r="F34" s="27">
        <v>1</v>
      </c>
      <c r="G34" s="27"/>
    </row>
    <row r="37" spans="1:7" ht="48.6" customHeight="1" x14ac:dyDescent="0.25">
      <c r="A37" s="62" t="s">
        <v>1809</v>
      </c>
      <c r="B37" s="63"/>
      <c r="C37" s="63"/>
      <c r="D37" s="63"/>
      <c r="E37" s="63"/>
      <c r="F37" s="63"/>
    </row>
    <row r="39" spans="1:7" x14ac:dyDescent="0.25">
      <c r="A39" s="1" t="s">
        <v>1646</v>
      </c>
    </row>
    <row r="40" spans="1:7" x14ac:dyDescent="0.25">
      <c r="A40" s="47" t="s">
        <v>1647</v>
      </c>
      <c r="B40" s="3" t="s">
        <v>82</v>
      </c>
    </row>
    <row r="41" spans="1:7" x14ac:dyDescent="0.25">
      <c r="A41" t="s">
        <v>1648</v>
      </c>
    </row>
    <row r="42" spans="1:7" x14ac:dyDescent="0.25">
      <c r="A42" t="s">
        <v>1649</v>
      </c>
      <c r="B42" t="s">
        <v>1650</v>
      </c>
      <c r="C42" t="s">
        <v>1650</v>
      </c>
    </row>
    <row r="43" spans="1:7" x14ac:dyDescent="0.25">
      <c r="B43" s="48">
        <v>44469</v>
      </c>
      <c r="C43" s="48">
        <v>44498</v>
      </c>
    </row>
    <row r="44" spans="1:7" x14ac:dyDescent="0.25">
      <c r="A44" t="s">
        <v>1673</v>
      </c>
      <c r="B44">
        <v>3791.7455</v>
      </c>
      <c r="C44">
        <v>3961.9463999999998</v>
      </c>
      <c r="E44" s="2"/>
      <c r="G44"/>
    </row>
    <row r="45" spans="1:7" x14ac:dyDescent="0.25">
      <c r="E45" s="2"/>
      <c r="G45"/>
    </row>
    <row r="46" spans="1:7" x14ac:dyDescent="0.25">
      <c r="A46" t="s">
        <v>1665</v>
      </c>
      <c r="B46" s="3" t="s">
        <v>82</v>
      </c>
    </row>
    <row r="47" spans="1:7" x14ac:dyDescent="0.25">
      <c r="A47" t="s">
        <v>1666</v>
      </c>
      <c r="B47" s="3" t="s">
        <v>82</v>
      </c>
    </row>
    <row r="48" spans="1:7" ht="30" x14ac:dyDescent="0.25">
      <c r="A48" s="47" t="s">
        <v>1667</v>
      </c>
      <c r="B48" s="3" t="s">
        <v>82</v>
      </c>
    </row>
    <row r="49" spans="1:4" x14ac:dyDescent="0.25">
      <c r="A49" s="47" t="s">
        <v>1704</v>
      </c>
      <c r="B49" s="3">
        <v>0.18032100000000001</v>
      </c>
    </row>
    <row r="50" spans="1:4" x14ac:dyDescent="0.25">
      <c r="A50" s="47" t="s">
        <v>1668</v>
      </c>
      <c r="B50" s="3" t="s">
        <v>82</v>
      </c>
    </row>
    <row r="51" spans="1:4" ht="30" x14ac:dyDescent="0.25">
      <c r="A51" s="47" t="s">
        <v>1670</v>
      </c>
      <c r="B51" s="3" t="s">
        <v>82</v>
      </c>
    </row>
    <row r="52" spans="1:4" ht="30" x14ac:dyDescent="0.25">
      <c r="A52" s="47" t="s">
        <v>1671</v>
      </c>
      <c r="B52" s="3" t="s">
        <v>82</v>
      </c>
    </row>
    <row r="53" spans="1:4" x14ac:dyDescent="0.25">
      <c r="A53" s="59" t="s">
        <v>1803</v>
      </c>
      <c r="B53" s="60" t="s">
        <v>82</v>
      </c>
    </row>
    <row r="54" spans="1:4" x14ac:dyDescent="0.25">
      <c r="A54" s="59" t="s">
        <v>1804</v>
      </c>
      <c r="B54" s="60" t="s">
        <v>82</v>
      </c>
    </row>
    <row r="56" spans="1:4" x14ac:dyDescent="0.25">
      <c r="A56" s="24" t="s">
        <v>1847</v>
      </c>
      <c r="B56" s="64" t="s">
        <v>1848</v>
      </c>
      <c r="C56" s="64" t="s">
        <v>1813</v>
      </c>
      <c r="D56" s="64" t="s">
        <v>1814</v>
      </c>
    </row>
    <row r="57" spans="1:4" ht="33" customHeight="1" x14ac:dyDescent="0.25">
      <c r="A57" s="73" t="str">
        <f>HYPERLINK("[EDEL_Portfolio Monthly 31-Jul-2021.xlsx]EENFBA!A1","Edelweiss ETF - Nifty Bank")</f>
        <v>Edelweiss ETF - Nifty Bank</v>
      </c>
      <c r="B57" s="65"/>
      <c r="C57" s="65" t="s">
        <v>1833</v>
      </c>
      <c r="D57" s="65"/>
    </row>
  </sheetData>
  <mergeCells count="3">
    <mergeCell ref="A1:G1"/>
    <mergeCell ref="A2:G2"/>
    <mergeCell ref="A37:F37"/>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C135A-91C7-488B-9269-32D1CAF4FE94}">
  <dimension ref="A1:H167"/>
  <sheetViews>
    <sheetView showGridLines="0" workbookViewId="0">
      <pane ySplit="4" topLeftCell="A162" activePane="bottomLeft" state="frozen"/>
      <selection activeCell="A38" sqref="A38"/>
      <selection pane="bottomLeft" activeCell="D172" sqref="D172"/>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59</v>
      </c>
      <c r="B1" s="61"/>
      <c r="C1" s="61"/>
      <c r="D1" s="61"/>
      <c r="E1" s="61"/>
      <c r="F1" s="61"/>
      <c r="G1" s="61"/>
      <c r="H1" s="51" t="str">
        <f>HYPERLINK("[EDEL_Portfolio Monthly 31-Oct-2021.xlsx]Index!A1","Index")</f>
        <v>Index</v>
      </c>
    </row>
    <row r="2" spans="1:8" ht="19.5" customHeight="1" x14ac:dyDescent="0.25">
      <c r="A2" s="61" t="s">
        <v>60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789</v>
      </c>
      <c r="B8" s="35" t="s">
        <v>790</v>
      </c>
      <c r="C8" s="35" t="s">
        <v>641</v>
      </c>
      <c r="D8" s="14">
        <v>34816</v>
      </c>
      <c r="E8" s="15">
        <v>580.64</v>
      </c>
      <c r="F8" s="16">
        <v>5.0500000000000003E-2</v>
      </c>
      <c r="G8" s="16"/>
    </row>
    <row r="9" spans="1:8" x14ac:dyDescent="0.25">
      <c r="A9" s="13" t="s">
        <v>772</v>
      </c>
      <c r="B9" s="35" t="s">
        <v>773</v>
      </c>
      <c r="C9" s="35" t="s">
        <v>658</v>
      </c>
      <c r="D9" s="14">
        <v>61924</v>
      </c>
      <c r="E9" s="15">
        <v>496.66</v>
      </c>
      <c r="F9" s="16">
        <v>4.3200000000000002E-2</v>
      </c>
      <c r="G9" s="16"/>
    </row>
    <row r="10" spans="1:8" x14ac:dyDescent="0.25">
      <c r="A10" s="13" t="s">
        <v>969</v>
      </c>
      <c r="B10" s="35" t="s">
        <v>970</v>
      </c>
      <c r="C10" s="35" t="s">
        <v>658</v>
      </c>
      <c r="D10" s="14">
        <v>29636</v>
      </c>
      <c r="E10" s="15">
        <v>469.09</v>
      </c>
      <c r="F10" s="16">
        <v>4.0800000000000003E-2</v>
      </c>
      <c r="G10" s="16"/>
    </row>
    <row r="11" spans="1:8" x14ac:dyDescent="0.25">
      <c r="A11" s="13" t="s">
        <v>798</v>
      </c>
      <c r="B11" s="35" t="s">
        <v>799</v>
      </c>
      <c r="C11" s="35" t="s">
        <v>658</v>
      </c>
      <c r="D11" s="14">
        <v>63520</v>
      </c>
      <c r="E11" s="15">
        <v>318.97000000000003</v>
      </c>
      <c r="F11" s="16">
        <v>2.7799999999999998E-2</v>
      </c>
      <c r="G11" s="16"/>
    </row>
    <row r="12" spans="1:8" x14ac:dyDescent="0.25">
      <c r="A12" s="13" t="s">
        <v>853</v>
      </c>
      <c r="B12" s="35" t="s">
        <v>854</v>
      </c>
      <c r="C12" s="35" t="s">
        <v>765</v>
      </c>
      <c r="D12" s="14">
        <v>14017</v>
      </c>
      <c r="E12" s="15">
        <v>247.63</v>
      </c>
      <c r="F12" s="16">
        <v>2.1600000000000001E-2</v>
      </c>
      <c r="G12" s="16"/>
    </row>
    <row r="13" spans="1:8" x14ac:dyDescent="0.25">
      <c r="A13" s="13" t="s">
        <v>669</v>
      </c>
      <c r="B13" s="35" t="s">
        <v>670</v>
      </c>
      <c r="C13" s="35" t="s">
        <v>641</v>
      </c>
      <c r="D13" s="14">
        <v>7109</v>
      </c>
      <c r="E13" s="15">
        <v>241.55</v>
      </c>
      <c r="F13" s="16">
        <v>2.1000000000000001E-2</v>
      </c>
      <c r="G13" s="16"/>
    </row>
    <row r="14" spans="1:8" x14ac:dyDescent="0.25">
      <c r="A14" s="13" t="s">
        <v>671</v>
      </c>
      <c r="B14" s="35" t="s">
        <v>672</v>
      </c>
      <c r="C14" s="35" t="s">
        <v>673</v>
      </c>
      <c r="D14" s="14">
        <v>11248</v>
      </c>
      <c r="E14" s="15">
        <v>213.99</v>
      </c>
      <c r="F14" s="16">
        <v>1.8599999999999998E-2</v>
      </c>
      <c r="G14" s="16"/>
    </row>
    <row r="15" spans="1:8" x14ac:dyDescent="0.25">
      <c r="A15" s="13" t="s">
        <v>761</v>
      </c>
      <c r="B15" s="35" t="s">
        <v>762</v>
      </c>
      <c r="C15" s="35" t="s">
        <v>658</v>
      </c>
      <c r="D15" s="14">
        <v>24910</v>
      </c>
      <c r="E15" s="15">
        <v>184.83</v>
      </c>
      <c r="F15" s="16">
        <v>1.61E-2</v>
      </c>
      <c r="G15" s="16"/>
    </row>
    <row r="16" spans="1:8" x14ac:dyDescent="0.25">
      <c r="A16" s="13" t="s">
        <v>688</v>
      </c>
      <c r="B16" s="35" t="s">
        <v>689</v>
      </c>
      <c r="C16" s="35" t="s">
        <v>679</v>
      </c>
      <c r="D16" s="14">
        <v>26588</v>
      </c>
      <c r="E16" s="15">
        <v>182.22</v>
      </c>
      <c r="F16" s="16">
        <v>1.5900000000000001E-2</v>
      </c>
      <c r="G16" s="16"/>
    </row>
    <row r="17" spans="1:7" x14ac:dyDescent="0.25">
      <c r="A17" s="13" t="s">
        <v>671</v>
      </c>
      <c r="B17" s="35" t="s">
        <v>694</v>
      </c>
      <c r="C17" s="35" t="s">
        <v>673</v>
      </c>
      <c r="D17" s="14">
        <v>5363</v>
      </c>
      <c r="E17" s="15">
        <v>136.02000000000001</v>
      </c>
      <c r="F17" s="16">
        <v>1.18E-2</v>
      </c>
      <c r="G17" s="16"/>
    </row>
    <row r="18" spans="1:7" x14ac:dyDescent="0.25">
      <c r="A18" s="13" t="s">
        <v>778</v>
      </c>
      <c r="B18" s="35" t="s">
        <v>779</v>
      </c>
      <c r="C18" s="35" t="s">
        <v>701</v>
      </c>
      <c r="D18" s="14">
        <v>1835</v>
      </c>
      <c r="E18" s="15">
        <v>135.79</v>
      </c>
      <c r="F18" s="16">
        <v>1.18E-2</v>
      </c>
      <c r="G18" s="16"/>
    </row>
    <row r="19" spans="1:7" x14ac:dyDescent="0.25">
      <c r="A19" s="13" t="s">
        <v>707</v>
      </c>
      <c r="B19" s="35" t="s">
        <v>708</v>
      </c>
      <c r="C19" s="35" t="s">
        <v>706</v>
      </c>
      <c r="D19" s="14">
        <v>1639</v>
      </c>
      <c r="E19" s="15">
        <v>125.15</v>
      </c>
      <c r="F19" s="16">
        <v>1.09E-2</v>
      </c>
      <c r="G19" s="16"/>
    </row>
    <row r="20" spans="1:7" x14ac:dyDescent="0.25">
      <c r="A20" s="13" t="s">
        <v>690</v>
      </c>
      <c r="B20" s="35" t="s">
        <v>691</v>
      </c>
      <c r="C20" s="35" t="s">
        <v>665</v>
      </c>
      <c r="D20" s="14">
        <v>54653</v>
      </c>
      <c r="E20" s="15">
        <v>121.99</v>
      </c>
      <c r="F20" s="16">
        <v>1.06E-2</v>
      </c>
      <c r="G20" s="16"/>
    </row>
    <row r="21" spans="1:7" x14ac:dyDescent="0.25">
      <c r="A21" s="13" t="s">
        <v>989</v>
      </c>
      <c r="B21" s="35" t="s">
        <v>990</v>
      </c>
      <c r="C21" s="35" t="s">
        <v>711</v>
      </c>
      <c r="D21" s="14">
        <v>2327</v>
      </c>
      <c r="E21" s="15">
        <v>119.84</v>
      </c>
      <c r="F21" s="16">
        <v>1.04E-2</v>
      </c>
      <c r="G21" s="16"/>
    </row>
    <row r="22" spans="1:7" x14ac:dyDescent="0.25">
      <c r="A22" s="13" t="s">
        <v>768</v>
      </c>
      <c r="B22" s="35" t="s">
        <v>769</v>
      </c>
      <c r="C22" s="35" t="s">
        <v>641</v>
      </c>
      <c r="D22" s="14">
        <v>18147</v>
      </c>
      <c r="E22" s="15">
        <v>117.37</v>
      </c>
      <c r="F22" s="16">
        <v>1.0200000000000001E-2</v>
      </c>
      <c r="G22" s="16"/>
    </row>
    <row r="23" spans="1:7" x14ac:dyDescent="0.25">
      <c r="A23" s="13" t="s">
        <v>947</v>
      </c>
      <c r="B23" s="35" t="s">
        <v>948</v>
      </c>
      <c r="C23" s="35" t="s">
        <v>665</v>
      </c>
      <c r="D23" s="14">
        <v>3759</v>
      </c>
      <c r="E23" s="15">
        <v>116.53</v>
      </c>
      <c r="F23" s="16">
        <v>1.01E-2</v>
      </c>
      <c r="G23" s="16"/>
    </row>
    <row r="24" spans="1:7" x14ac:dyDescent="0.25">
      <c r="A24" s="13" t="s">
        <v>787</v>
      </c>
      <c r="B24" s="35" t="s">
        <v>788</v>
      </c>
      <c r="C24" s="35" t="s">
        <v>658</v>
      </c>
      <c r="D24" s="14">
        <v>5719</v>
      </c>
      <c r="E24" s="15">
        <v>116.16</v>
      </c>
      <c r="F24" s="16">
        <v>1.01E-2</v>
      </c>
      <c r="G24" s="16"/>
    </row>
    <row r="25" spans="1:7" x14ac:dyDescent="0.25">
      <c r="A25" s="13" t="s">
        <v>659</v>
      </c>
      <c r="B25" s="35" t="s">
        <v>660</v>
      </c>
      <c r="C25" s="35" t="s">
        <v>641</v>
      </c>
      <c r="D25" s="14">
        <v>9846</v>
      </c>
      <c r="E25" s="15">
        <v>112.61</v>
      </c>
      <c r="F25" s="16">
        <v>9.7999999999999997E-3</v>
      </c>
      <c r="G25" s="16"/>
    </row>
    <row r="26" spans="1:7" x14ac:dyDescent="0.25">
      <c r="A26" s="13" t="s">
        <v>1213</v>
      </c>
      <c r="B26" s="35" t="s">
        <v>1214</v>
      </c>
      <c r="C26" s="35" t="s">
        <v>701</v>
      </c>
      <c r="D26" s="14">
        <v>3852</v>
      </c>
      <c r="E26" s="15">
        <v>109.58</v>
      </c>
      <c r="F26" s="16">
        <v>9.4999999999999998E-3</v>
      </c>
      <c r="G26" s="16"/>
    </row>
    <row r="27" spans="1:7" x14ac:dyDescent="0.25">
      <c r="A27" s="13" t="s">
        <v>943</v>
      </c>
      <c r="B27" s="35" t="s">
        <v>944</v>
      </c>
      <c r="C27" s="35" t="s">
        <v>887</v>
      </c>
      <c r="D27" s="14">
        <v>52020</v>
      </c>
      <c r="E27" s="15">
        <v>107.6</v>
      </c>
      <c r="F27" s="16">
        <v>9.4000000000000004E-3</v>
      </c>
      <c r="G27" s="16"/>
    </row>
    <row r="28" spans="1:7" x14ac:dyDescent="0.25">
      <c r="A28" s="13" t="s">
        <v>1499</v>
      </c>
      <c r="B28" s="35" t="s">
        <v>1500</v>
      </c>
      <c r="C28" s="35" t="s">
        <v>687</v>
      </c>
      <c r="D28" s="14">
        <v>4126</v>
      </c>
      <c r="E28" s="15">
        <v>102.62</v>
      </c>
      <c r="F28" s="16">
        <v>8.8999999999999999E-3</v>
      </c>
      <c r="G28" s="16"/>
    </row>
    <row r="29" spans="1:7" x14ac:dyDescent="0.25">
      <c r="A29" s="13" t="s">
        <v>987</v>
      </c>
      <c r="B29" s="35" t="s">
        <v>988</v>
      </c>
      <c r="C29" s="35" t="s">
        <v>711</v>
      </c>
      <c r="D29" s="14">
        <v>10589</v>
      </c>
      <c r="E29" s="15">
        <v>95.84</v>
      </c>
      <c r="F29" s="16">
        <v>8.3000000000000001E-3</v>
      </c>
      <c r="G29" s="16"/>
    </row>
    <row r="30" spans="1:7" x14ac:dyDescent="0.25">
      <c r="A30" s="13" t="s">
        <v>1304</v>
      </c>
      <c r="B30" s="35" t="s">
        <v>1305</v>
      </c>
      <c r="C30" s="35" t="s">
        <v>874</v>
      </c>
      <c r="D30" s="14">
        <v>2024</v>
      </c>
      <c r="E30" s="15">
        <v>93.82</v>
      </c>
      <c r="F30" s="16">
        <v>8.2000000000000007E-3</v>
      </c>
      <c r="G30" s="16"/>
    </row>
    <row r="31" spans="1:7" x14ac:dyDescent="0.25">
      <c r="A31" s="13" t="s">
        <v>860</v>
      </c>
      <c r="B31" s="35" t="s">
        <v>861</v>
      </c>
      <c r="C31" s="35" t="s">
        <v>816</v>
      </c>
      <c r="D31" s="14">
        <v>3990</v>
      </c>
      <c r="E31" s="15">
        <v>90.23</v>
      </c>
      <c r="F31" s="16">
        <v>7.9000000000000008E-3</v>
      </c>
      <c r="G31" s="16"/>
    </row>
    <row r="32" spans="1:7" x14ac:dyDescent="0.25">
      <c r="A32" s="13" t="s">
        <v>817</v>
      </c>
      <c r="B32" s="35" t="s">
        <v>818</v>
      </c>
      <c r="C32" s="35" t="s">
        <v>706</v>
      </c>
      <c r="D32" s="14">
        <v>312</v>
      </c>
      <c r="E32" s="15">
        <v>89.34</v>
      </c>
      <c r="F32" s="16">
        <v>7.7999999999999996E-3</v>
      </c>
      <c r="G32" s="16"/>
    </row>
    <row r="33" spans="1:7" x14ac:dyDescent="0.25">
      <c r="A33" s="13" t="s">
        <v>993</v>
      </c>
      <c r="B33" s="35" t="s">
        <v>994</v>
      </c>
      <c r="C33" s="35" t="s">
        <v>706</v>
      </c>
      <c r="D33" s="14">
        <v>2649</v>
      </c>
      <c r="E33" s="15">
        <v>87.83</v>
      </c>
      <c r="F33" s="16">
        <v>7.6E-3</v>
      </c>
      <c r="G33" s="16"/>
    </row>
    <row r="34" spans="1:7" x14ac:dyDescent="0.25">
      <c r="A34" s="13" t="s">
        <v>1217</v>
      </c>
      <c r="B34" s="35" t="s">
        <v>1218</v>
      </c>
      <c r="C34" s="35" t="s">
        <v>684</v>
      </c>
      <c r="D34" s="14">
        <v>1173</v>
      </c>
      <c r="E34" s="15">
        <v>87.77</v>
      </c>
      <c r="F34" s="16">
        <v>7.6E-3</v>
      </c>
      <c r="G34" s="16"/>
    </row>
    <row r="35" spans="1:7" x14ac:dyDescent="0.25">
      <c r="A35" s="13" t="s">
        <v>991</v>
      </c>
      <c r="B35" s="35" t="s">
        <v>992</v>
      </c>
      <c r="C35" s="35" t="s">
        <v>782</v>
      </c>
      <c r="D35" s="14">
        <v>46171</v>
      </c>
      <c r="E35" s="15">
        <v>85.44</v>
      </c>
      <c r="F35" s="16">
        <v>7.4000000000000003E-3</v>
      </c>
      <c r="G35" s="16"/>
    </row>
    <row r="36" spans="1:7" x14ac:dyDescent="0.25">
      <c r="A36" s="13" t="s">
        <v>785</v>
      </c>
      <c r="B36" s="35" t="s">
        <v>786</v>
      </c>
      <c r="C36" s="35" t="s">
        <v>641</v>
      </c>
      <c r="D36" s="14">
        <v>2631</v>
      </c>
      <c r="E36" s="15">
        <v>85.13</v>
      </c>
      <c r="F36" s="16">
        <v>7.4000000000000003E-3</v>
      </c>
      <c r="G36" s="16"/>
    </row>
    <row r="37" spans="1:7" x14ac:dyDescent="0.25">
      <c r="A37" s="13" t="s">
        <v>1428</v>
      </c>
      <c r="B37" s="35" t="s">
        <v>1429</v>
      </c>
      <c r="C37" s="35" t="s">
        <v>857</v>
      </c>
      <c r="D37" s="14">
        <v>12585</v>
      </c>
      <c r="E37" s="15">
        <v>84.46</v>
      </c>
      <c r="F37" s="16">
        <v>7.4000000000000003E-3</v>
      </c>
      <c r="G37" s="16"/>
    </row>
    <row r="38" spans="1:7" x14ac:dyDescent="0.25">
      <c r="A38" s="13" t="s">
        <v>1235</v>
      </c>
      <c r="B38" s="35" t="s">
        <v>1236</v>
      </c>
      <c r="C38" s="35" t="s">
        <v>701</v>
      </c>
      <c r="D38" s="14">
        <v>25566</v>
      </c>
      <c r="E38" s="15">
        <v>84.37</v>
      </c>
      <c r="F38" s="16">
        <v>7.3000000000000001E-3</v>
      </c>
      <c r="G38" s="16"/>
    </row>
    <row r="39" spans="1:7" x14ac:dyDescent="0.25">
      <c r="A39" s="13" t="s">
        <v>1219</v>
      </c>
      <c r="B39" s="35" t="s">
        <v>1220</v>
      </c>
      <c r="C39" s="35" t="s">
        <v>701</v>
      </c>
      <c r="D39" s="14">
        <v>64718</v>
      </c>
      <c r="E39" s="15">
        <v>84</v>
      </c>
      <c r="F39" s="16">
        <v>7.3000000000000001E-3</v>
      </c>
      <c r="G39" s="16"/>
    </row>
    <row r="40" spans="1:7" x14ac:dyDescent="0.25">
      <c r="A40" s="13" t="s">
        <v>663</v>
      </c>
      <c r="B40" s="35" t="s">
        <v>664</v>
      </c>
      <c r="C40" s="35" t="s">
        <v>665</v>
      </c>
      <c r="D40" s="14">
        <v>3509</v>
      </c>
      <c r="E40" s="15">
        <v>83.98</v>
      </c>
      <c r="F40" s="16">
        <v>7.3000000000000001E-3</v>
      </c>
      <c r="G40" s="16"/>
    </row>
    <row r="41" spans="1:7" x14ac:dyDescent="0.25">
      <c r="A41" s="13" t="s">
        <v>1355</v>
      </c>
      <c r="B41" s="35" t="s">
        <v>1356</v>
      </c>
      <c r="C41" s="35" t="s">
        <v>687</v>
      </c>
      <c r="D41" s="14">
        <v>879</v>
      </c>
      <c r="E41" s="15">
        <v>80.239999999999995</v>
      </c>
      <c r="F41" s="16">
        <v>7.0000000000000001E-3</v>
      </c>
      <c r="G41" s="16"/>
    </row>
    <row r="42" spans="1:7" x14ac:dyDescent="0.25">
      <c r="A42" s="13" t="s">
        <v>1457</v>
      </c>
      <c r="B42" s="35" t="s">
        <v>1458</v>
      </c>
      <c r="C42" s="35" t="s">
        <v>711</v>
      </c>
      <c r="D42" s="14">
        <v>2104</v>
      </c>
      <c r="E42" s="15">
        <v>77.849999999999994</v>
      </c>
      <c r="F42" s="16">
        <v>6.7999999999999996E-3</v>
      </c>
      <c r="G42" s="16"/>
    </row>
    <row r="43" spans="1:7" x14ac:dyDescent="0.25">
      <c r="A43" s="13" t="s">
        <v>704</v>
      </c>
      <c r="B43" s="35" t="s">
        <v>705</v>
      </c>
      <c r="C43" s="35" t="s">
        <v>706</v>
      </c>
      <c r="D43" s="14">
        <v>7239</v>
      </c>
      <c r="E43" s="15">
        <v>77.2</v>
      </c>
      <c r="F43" s="16">
        <v>6.7000000000000002E-3</v>
      </c>
      <c r="G43" s="16"/>
    </row>
    <row r="44" spans="1:7" x14ac:dyDescent="0.25">
      <c r="A44" s="13" t="s">
        <v>963</v>
      </c>
      <c r="B44" s="35" t="s">
        <v>964</v>
      </c>
      <c r="C44" s="35" t="s">
        <v>641</v>
      </c>
      <c r="D44" s="14">
        <v>1931</v>
      </c>
      <c r="E44" s="15">
        <v>75.77</v>
      </c>
      <c r="F44" s="16">
        <v>6.6E-3</v>
      </c>
      <c r="G44" s="16"/>
    </row>
    <row r="45" spans="1:7" x14ac:dyDescent="0.25">
      <c r="A45" s="13" t="s">
        <v>1227</v>
      </c>
      <c r="B45" s="35" t="s">
        <v>1228</v>
      </c>
      <c r="C45" s="35" t="s">
        <v>641</v>
      </c>
      <c r="D45" s="14">
        <v>1262</v>
      </c>
      <c r="E45" s="15">
        <v>74.11</v>
      </c>
      <c r="F45" s="16">
        <v>6.4999999999999997E-3</v>
      </c>
      <c r="G45" s="16"/>
    </row>
    <row r="46" spans="1:7" x14ac:dyDescent="0.25">
      <c r="A46" s="13" t="s">
        <v>648</v>
      </c>
      <c r="B46" s="35" t="s">
        <v>649</v>
      </c>
      <c r="C46" s="35" t="s">
        <v>647</v>
      </c>
      <c r="D46" s="14">
        <v>5533</v>
      </c>
      <c r="E46" s="15">
        <v>72.81</v>
      </c>
      <c r="F46" s="16">
        <v>6.3E-3</v>
      </c>
      <c r="G46" s="16"/>
    </row>
    <row r="47" spans="1:7" x14ac:dyDescent="0.25">
      <c r="A47" s="13" t="s">
        <v>858</v>
      </c>
      <c r="B47" s="35" t="s">
        <v>859</v>
      </c>
      <c r="C47" s="35" t="s">
        <v>676</v>
      </c>
      <c r="D47" s="14">
        <v>1446</v>
      </c>
      <c r="E47" s="15">
        <v>72.209999999999994</v>
      </c>
      <c r="F47" s="16">
        <v>6.3E-3</v>
      </c>
      <c r="G47" s="16"/>
    </row>
    <row r="48" spans="1:7" x14ac:dyDescent="0.25">
      <c r="A48" s="13" t="s">
        <v>862</v>
      </c>
      <c r="B48" s="35" t="s">
        <v>863</v>
      </c>
      <c r="C48" s="35" t="s">
        <v>816</v>
      </c>
      <c r="D48" s="14">
        <v>3301</v>
      </c>
      <c r="E48" s="15">
        <v>72.12</v>
      </c>
      <c r="F48" s="16">
        <v>6.3E-3</v>
      </c>
      <c r="G48" s="16"/>
    </row>
    <row r="49" spans="1:7" x14ac:dyDescent="0.25">
      <c r="A49" s="13" t="s">
        <v>973</v>
      </c>
      <c r="B49" s="35" t="s">
        <v>974</v>
      </c>
      <c r="C49" s="35" t="s">
        <v>823</v>
      </c>
      <c r="D49" s="14">
        <v>11575</v>
      </c>
      <c r="E49" s="15">
        <v>72.03</v>
      </c>
      <c r="F49" s="16">
        <v>6.3E-3</v>
      </c>
      <c r="G49" s="16"/>
    </row>
    <row r="50" spans="1:7" x14ac:dyDescent="0.25">
      <c r="A50" s="13" t="s">
        <v>718</v>
      </c>
      <c r="B50" s="35" t="s">
        <v>719</v>
      </c>
      <c r="C50" s="35" t="s">
        <v>711</v>
      </c>
      <c r="D50" s="14">
        <v>8885</v>
      </c>
      <c r="E50" s="15">
        <v>70.64</v>
      </c>
      <c r="F50" s="16">
        <v>6.1000000000000004E-3</v>
      </c>
      <c r="G50" s="16"/>
    </row>
    <row r="51" spans="1:7" x14ac:dyDescent="0.25">
      <c r="A51" s="13" t="s">
        <v>699</v>
      </c>
      <c r="B51" s="35" t="s">
        <v>700</v>
      </c>
      <c r="C51" s="35" t="s">
        <v>701</v>
      </c>
      <c r="D51" s="14">
        <v>10853</v>
      </c>
      <c r="E51" s="15">
        <v>66.72</v>
      </c>
      <c r="F51" s="16">
        <v>5.7999999999999996E-3</v>
      </c>
      <c r="G51" s="16"/>
    </row>
    <row r="52" spans="1:7" x14ac:dyDescent="0.25">
      <c r="A52" s="13" t="s">
        <v>740</v>
      </c>
      <c r="B52" s="35" t="s">
        <v>741</v>
      </c>
      <c r="C52" s="35" t="s">
        <v>687</v>
      </c>
      <c r="D52" s="14">
        <v>2914</v>
      </c>
      <c r="E52" s="15">
        <v>61.7</v>
      </c>
      <c r="F52" s="16">
        <v>5.4000000000000003E-3</v>
      </c>
      <c r="G52" s="16"/>
    </row>
    <row r="53" spans="1:7" x14ac:dyDescent="0.25">
      <c r="A53" s="13" t="s">
        <v>1237</v>
      </c>
      <c r="B53" s="35" t="s">
        <v>1238</v>
      </c>
      <c r="C53" s="35" t="s">
        <v>714</v>
      </c>
      <c r="D53" s="14">
        <v>4412</v>
      </c>
      <c r="E53" s="15">
        <v>61.61</v>
      </c>
      <c r="F53" s="16">
        <v>5.4000000000000003E-3</v>
      </c>
      <c r="G53" s="16"/>
    </row>
    <row r="54" spans="1:7" x14ac:dyDescent="0.25">
      <c r="A54" s="13" t="s">
        <v>1323</v>
      </c>
      <c r="B54" s="35" t="s">
        <v>1324</v>
      </c>
      <c r="C54" s="35" t="s">
        <v>676</v>
      </c>
      <c r="D54" s="14">
        <v>11358</v>
      </c>
      <c r="E54" s="15">
        <v>61.34</v>
      </c>
      <c r="F54" s="16">
        <v>5.3E-3</v>
      </c>
      <c r="G54" s="16"/>
    </row>
    <row r="55" spans="1:7" x14ac:dyDescent="0.25">
      <c r="A55" s="13" t="s">
        <v>774</v>
      </c>
      <c r="B55" s="35" t="s">
        <v>775</v>
      </c>
      <c r="C55" s="35" t="s">
        <v>652</v>
      </c>
      <c r="D55" s="14">
        <v>12836</v>
      </c>
      <c r="E55" s="15">
        <v>59.02</v>
      </c>
      <c r="F55" s="16">
        <v>5.1000000000000004E-3</v>
      </c>
      <c r="G55" s="16"/>
    </row>
    <row r="56" spans="1:7" x14ac:dyDescent="0.25">
      <c r="A56" s="13" t="s">
        <v>685</v>
      </c>
      <c r="B56" s="35" t="s">
        <v>686</v>
      </c>
      <c r="C56" s="35" t="s">
        <v>687</v>
      </c>
      <c r="D56" s="14">
        <v>2635</v>
      </c>
      <c r="E56" s="15">
        <v>58.77</v>
      </c>
      <c r="F56" s="16">
        <v>5.1000000000000004E-3</v>
      </c>
      <c r="G56" s="16"/>
    </row>
    <row r="57" spans="1:7" x14ac:dyDescent="0.25">
      <c r="A57" s="13" t="s">
        <v>695</v>
      </c>
      <c r="B57" s="35" t="s">
        <v>696</v>
      </c>
      <c r="C57" s="35" t="s">
        <v>647</v>
      </c>
      <c r="D57" s="14">
        <v>8754</v>
      </c>
      <c r="E57" s="15">
        <v>58.58</v>
      </c>
      <c r="F57" s="16">
        <v>5.1000000000000004E-3</v>
      </c>
      <c r="G57" s="16"/>
    </row>
    <row r="58" spans="1:7" x14ac:dyDescent="0.25">
      <c r="A58" s="13" t="s">
        <v>1501</v>
      </c>
      <c r="B58" s="35" t="s">
        <v>1502</v>
      </c>
      <c r="C58" s="35" t="s">
        <v>706</v>
      </c>
      <c r="D58" s="14">
        <v>2494</v>
      </c>
      <c r="E58" s="15">
        <v>58.19</v>
      </c>
      <c r="F58" s="16">
        <v>5.1000000000000004E-3</v>
      </c>
      <c r="G58" s="16"/>
    </row>
    <row r="59" spans="1:7" x14ac:dyDescent="0.25">
      <c r="A59" s="13" t="s">
        <v>1503</v>
      </c>
      <c r="B59" s="35" t="s">
        <v>1504</v>
      </c>
      <c r="C59" s="35" t="s">
        <v>816</v>
      </c>
      <c r="D59" s="14">
        <v>753</v>
      </c>
      <c r="E59" s="15">
        <v>55.74</v>
      </c>
      <c r="F59" s="16">
        <v>4.8999999999999998E-3</v>
      </c>
      <c r="G59" s="16"/>
    </row>
    <row r="60" spans="1:7" x14ac:dyDescent="0.25">
      <c r="A60" s="13" t="s">
        <v>800</v>
      </c>
      <c r="B60" s="35" t="s">
        <v>801</v>
      </c>
      <c r="C60" s="35" t="s">
        <v>668</v>
      </c>
      <c r="D60" s="14">
        <v>7808</v>
      </c>
      <c r="E60" s="15">
        <v>55.3</v>
      </c>
      <c r="F60" s="16">
        <v>4.7999999999999996E-3</v>
      </c>
      <c r="G60" s="16"/>
    </row>
    <row r="61" spans="1:7" x14ac:dyDescent="0.25">
      <c r="A61" s="13" t="s">
        <v>1267</v>
      </c>
      <c r="B61" s="35" t="s">
        <v>1268</v>
      </c>
      <c r="C61" s="35" t="s">
        <v>857</v>
      </c>
      <c r="D61" s="14">
        <v>9547</v>
      </c>
      <c r="E61" s="15">
        <v>53.89</v>
      </c>
      <c r="F61" s="16">
        <v>4.7000000000000002E-3</v>
      </c>
      <c r="G61" s="16"/>
    </row>
    <row r="62" spans="1:7" x14ac:dyDescent="0.25">
      <c r="A62" s="13" t="s">
        <v>1223</v>
      </c>
      <c r="B62" s="35" t="s">
        <v>1224</v>
      </c>
      <c r="C62" s="35" t="s">
        <v>665</v>
      </c>
      <c r="D62" s="14">
        <v>9144</v>
      </c>
      <c r="E62" s="15">
        <v>51.98</v>
      </c>
      <c r="F62" s="16">
        <v>4.4999999999999997E-3</v>
      </c>
      <c r="G62" s="16"/>
    </row>
    <row r="63" spans="1:7" x14ac:dyDescent="0.25">
      <c r="A63" s="13" t="s">
        <v>923</v>
      </c>
      <c r="B63" s="35" t="s">
        <v>924</v>
      </c>
      <c r="C63" s="35" t="s">
        <v>711</v>
      </c>
      <c r="D63" s="14">
        <v>10278</v>
      </c>
      <c r="E63" s="15">
        <v>51.68</v>
      </c>
      <c r="F63" s="16">
        <v>4.4999999999999997E-3</v>
      </c>
      <c r="G63" s="16"/>
    </row>
    <row r="64" spans="1:7" x14ac:dyDescent="0.25">
      <c r="A64" s="13" t="s">
        <v>804</v>
      </c>
      <c r="B64" s="35" t="s">
        <v>805</v>
      </c>
      <c r="C64" s="35" t="s">
        <v>701</v>
      </c>
      <c r="D64" s="14">
        <v>7870</v>
      </c>
      <c r="E64" s="15">
        <v>49.33</v>
      </c>
      <c r="F64" s="16">
        <v>4.3E-3</v>
      </c>
      <c r="G64" s="16"/>
    </row>
    <row r="65" spans="1:7" x14ac:dyDescent="0.25">
      <c r="A65" s="13" t="s">
        <v>1505</v>
      </c>
      <c r="B65" s="35" t="s">
        <v>1506</v>
      </c>
      <c r="C65" s="35" t="s">
        <v>687</v>
      </c>
      <c r="D65" s="14">
        <v>1552</v>
      </c>
      <c r="E65" s="15">
        <v>48.89</v>
      </c>
      <c r="F65" s="16">
        <v>4.3E-3</v>
      </c>
      <c r="G65" s="16"/>
    </row>
    <row r="66" spans="1:7" x14ac:dyDescent="0.25">
      <c r="A66" s="13" t="s">
        <v>1507</v>
      </c>
      <c r="B66" s="35" t="s">
        <v>1508</v>
      </c>
      <c r="C66" s="35" t="s">
        <v>665</v>
      </c>
      <c r="D66" s="14">
        <v>862</v>
      </c>
      <c r="E66" s="15">
        <v>48.63</v>
      </c>
      <c r="F66" s="16">
        <v>4.1999999999999997E-3</v>
      </c>
      <c r="G66" s="16"/>
    </row>
    <row r="67" spans="1:7" x14ac:dyDescent="0.25">
      <c r="A67" s="13" t="s">
        <v>806</v>
      </c>
      <c r="B67" s="35" t="s">
        <v>807</v>
      </c>
      <c r="C67" s="35" t="s">
        <v>641</v>
      </c>
      <c r="D67" s="14">
        <v>1023</v>
      </c>
      <c r="E67" s="15">
        <v>48.34</v>
      </c>
      <c r="F67" s="16">
        <v>4.1999999999999997E-3</v>
      </c>
      <c r="G67" s="16"/>
    </row>
    <row r="68" spans="1:7" x14ac:dyDescent="0.25">
      <c r="A68" s="13" t="s">
        <v>1382</v>
      </c>
      <c r="B68" s="35" t="s">
        <v>1383</v>
      </c>
      <c r="C68" s="35" t="s">
        <v>647</v>
      </c>
      <c r="D68" s="14">
        <v>6020</v>
      </c>
      <c r="E68" s="15">
        <v>48.17</v>
      </c>
      <c r="F68" s="16">
        <v>4.1999999999999997E-3</v>
      </c>
      <c r="G68" s="16"/>
    </row>
    <row r="69" spans="1:7" x14ac:dyDescent="0.25">
      <c r="A69" s="13" t="s">
        <v>977</v>
      </c>
      <c r="B69" s="35" t="s">
        <v>978</v>
      </c>
      <c r="C69" s="35" t="s">
        <v>673</v>
      </c>
      <c r="D69" s="14">
        <v>37618</v>
      </c>
      <c r="E69" s="15">
        <v>48.13</v>
      </c>
      <c r="F69" s="16">
        <v>4.1999999999999997E-3</v>
      </c>
      <c r="G69" s="16"/>
    </row>
    <row r="70" spans="1:7" x14ac:dyDescent="0.25">
      <c r="A70" s="13" t="s">
        <v>1509</v>
      </c>
      <c r="B70" s="35" t="s">
        <v>1510</v>
      </c>
      <c r="C70" s="35" t="s">
        <v>701</v>
      </c>
      <c r="D70" s="14">
        <v>1589</v>
      </c>
      <c r="E70" s="15">
        <v>44.52</v>
      </c>
      <c r="F70" s="16">
        <v>3.8999999999999998E-3</v>
      </c>
      <c r="G70" s="16"/>
    </row>
    <row r="71" spans="1:7" x14ac:dyDescent="0.25">
      <c r="A71" s="13" t="s">
        <v>824</v>
      </c>
      <c r="B71" s="35" t="s">
        <v>825</v>
      </c>
      <c r="C71" s="35" t="s">
        <v>679</v>
      </c>
      <c r="D71" s="14">
        <v>16373</v>
      </c>
      <c r="E71" s="15">
        <v>44.45</v>
      </c>
      <c r="F71" s="16">
        <v>3.8999999999999998E-3</v>
      </c>
      <c r="G71" s="16"/>
    </row>
    <row r="72" spans="1:7" x14ac:dyDescent="0.25">
      <c r="A72" s="13" t="s">
        <v>868</v>
      </c>
      <c r="B72" s="35" t="s">
        <v>869</v>
      </c>
      <c r="C72" s="35" t="s">
        <v>823</v>
      </c>
      <c r="D72" s="14">
        <v>4372</v>
      </c>
      <c r="E72" s="15">
        <v>43.86</v>
      </c>
      <c r="F72" s="16">
        <v>3.8E-3</v>
      </c>
      <c r="G72" s="16"/>
    </row>
    <row r="73" spans="1:7" x14ac:dyDescent="0.25">
      <c r="A73" s="13" t="s">
        <v>945</v>
      </c>
      <c r="B73" s="35" t="s">
        <v>946</v>
      </c>
      <c r="C73" s="35" t="s">
        <v>711</v>
      </c>
      <c r="D73" s="14">
        <v>5341</v>
      </c>
      <c r="E73" s="15">
        <v>41.51</v>
      </c>
      <c r="F73" s="16">
        <v>3.5999999999999999E-3</v>
      </c>
      <c r="G73" s="16"/>
    </row>
    <row r="74" spans="1:7" x14ac:dyDescent="0.25">
      <c r="A74" s="13" t="s">
        <v>1265</v>
      </c>
      <c r="B74" s="35" t="s">
        <v>1266</v>
      </c>
      <c r="C74" s="35" t="s">
        <v>701</v>
      </c>
      <c r="D74" s="14">
        <v>4800</v>
      </c>
      <c r="E74" s="15">
        <v>40.799999999999997</v>
      </c>
      <c r="F74" s="16">
        <v>3.5999999999999999E-3</v>
      </c>
      <c r="G74" s="16"/>
    </row>
    <row r="75" spans="1:7" x14ac:dyDescent="0.25">
      <c r="A75" s="13" t="s">
        <v>1511</v>
      </c>
      <c r="B75" s="35" t="s">
        <v>1512</v>
      </c>
      <c r="C75" s="35" t="s">
        <v>711</v>
      </c>
      <c r="D75" s="14">
        <v>1292</v>
      </c>
      <c r="E75" s="15">
        <v>38.85</v>
      </c>
      <c r="F75" s="16">
        <v>3.3999999999999998E-3</v>
      </c>
      <c r="G75" s="16"/>
    </row>
    <row r="76" spans="1:7" x14ac:dyDescent="0.25">
      <c r="A76" s="13" t="s">
        <v>1513</v>
      </c>
      <c r="B76" s="35" t="s">
        <v>1514</v>
      </c>
      <c r="C76" s="35" t="s">
        <v>665</v>
      </c>
      <c r="D76" s="14">
        <v>1172</v>
      </c>
      <c r="E76" s="15">
        <v>38.65</v>
      </c>
      <c r="F76" s="16">
        <v>3.3999999999999998E-3</v>
      </c>
      <c r="G76" s="16"/>
    </row>
    <row r="77" spans="1:7" x14ac:dyDescent="0.25">
      <c r="A77" s="13" t="s">
        <v>819</v>
      </c>
      <c r="B77" s="35" t="s">
        <v>820</v>
      </c>
      <c r="C77" s="35" t="s">
        <v>711</v>
      </c>
      <c r="D77" s="14">
        <v>1034</v>
      </c>
      <c r="E77" s="15">
        <v>37.33</v>
      </c>
      <c r="F77" s="16">
        <v>3.2000000000000002E-3</v>
      </c>
      <c r="G77" s="16"/>
    </row>
    <row r="78" spans="1:7" x14ac:dyDescent="0.25">
      <c r="A78" s="13" t="s">
        <v>849</v>
      </c>
      <c r="B78" s="35" t="s">
        <v>850</v>
      </c>
      <c r="C78" s="35" t="s">
        <v>758</v>
      </c>
      <c r="D78" s="14">
        <v>1182</v>
      </c>
      <c r="E78" s="15">
        <v>35.46</v>
      </c>
      <c r="F78" s="16">
        <v>3.0999999999999999E-3</v>
      </c>
      <c r="G78" s="16"/>
    </row>
    <row r="79" spans="1:7" x14ac:dyDescent="0.25">
      <c r="A79" s="13" t="s">
        <v>1515</v>
      </c>
      <c r="B79" s="35" t="s">
        <v>1516</v>
      </c>
      <c r="C79" s="35" t="s">
        <v>823</v>
      </c>
      <c r="D79" s="14">
        <v>11432</v>
      </c>
      <c r="E79" s="15">
        <v>34.880000000000003</v>
      </c>
      <c r="F79" s="16">
        <v>3.0000000000000001E-3</v>
      </c>
      <c r="G79" s="16"/>
    </row>
    <row r="80" spans="1:7" x14ac:dyDescent="0.25">
      <c r="A80" s="13" t="s">
        <v>961</v>
      </c>
      <c r="B80" s="35" t="s">
        <v>962</v>
      </c>
      <c r="C80" s="35" t="s">
        <v>724</v>
      </c>
      <c r="D80" s="14">
        <v>3317</v>
      </c>
      <c r="E80" s="15">
        <v>32.29</v>
      </c>
      <c r="F80" s="16">
        <v>2.8E-3</v>
      </c>
      <c r="G80" s="16"/>
    </row>
    <row r="81" spans="1:7" x14ac:dyDescent="0.25">
      <c r="A81" s="13" t="s">
        <v>1233</v>
      </c>
      <c r="B81" s="35" t="s">
        <v>1234</v>
      </c>
      <c r="C81" s="35" t="s">
        <v>793</v>
      </c>
      <c r="D81" s="14">
        <v>10400</v>
      </c>
      <c r="E81" s="15">
        <v>29.82</v>
      </c>
      <c r="F81" s="16">
        <v>2.5999999999999999E-3</v>
      </c>
      <c r="G81" s="16"/>
    </row>
    <row r="82" spans="1:7" x14ac:dyDescent="0.25">
      <c r="A82" s="13" t="s">
        <v>903</v>
      </c>
      <c r="B82" s="35" t="s">
        <v>904</v>
      </c>
      <c r="C82" s="35" t="s">
        <v>644</v>
      </c>
      <c r="D82" s="14">
        <v>17395</v>
      </c>
      <c r="E82" s="15">
        <v>28.61</v>
      </c>
      <c r="F82" s="16">
        <v>2.5000000000000001E-3</v>
      </c>
      <c r="G82" s="16"/>
    </row>
    <row r="83" spans="1:7" x14ac:dyDescent="0.25">
      <c r="A83" s="13" t="s">
        <v>1310</v>
      </c>
      <c r="B83" s="35" t="s">
        <v>1311</v>
      </c>
      <c r="C83" s="35" t="s">
        <v>711</v>
      </c>
      <c r="D83" s="14">
        <v>5288</v>
      </c>
      <c r="E83" s="15">
        <v>27.28</v>
      </c>
      <c r="F83" s="16">
        <v>2.3999999999999998E-3</v>
      </c>
      <c r="G83" s="16"/>
    </row>
    <row r="84" spans="1:7" x14ac:dyDescent="0.25">
      <c r="A84" s="13" t="s">
        <v>1269</v>
      </c>
      <c r="B84" s="35" t="s">
        <v>1270</v>
      </c>
      <c r="C84" s="35" t="s">
        <v>857</v>
      </c>
      <c r="D84" s="14">
        <v>316</v>
      </c>
      <c r="E84" s="15">
        <v>11.09</v>
      </c>
      <c r="F84" s="16">
        <v>1E-3</v>
      </c>
      <c r="G84" s="16"/>
    </row>
    <row r="85" spans="1:7" x14ac:dyDescent="0.25">
      <c r="A85" s="17" t="s">
        <v>94</v>
      </c>
      <c r="B85" s="36"/>
      <c r="C85" s="36"/>
      <c r="D85" s="18"/>
      <c r="E85" s="19">
        <f>SUM(E8:E84)</f>
        <v>7729.4400000000005</v>
      </c>
      <c r="F85" s="20">
        <f>SUM(F8:F84)</f>
        <v>0.67269999999999952</v>
      </c>
      <c r="G85" s="21"/>
    </row>
    <row r="86" spans="1:7" x14ac:dyDescent="0.25">
      <c r="A86" s="13"/>
      <c r="B86" s="35"/>
      <c r="C86" s="35"/>
      <c r="D86" s="14"/>
      <c r="E86" s="15"/>
      <c r="F86" s="16"/>
      <c r="G86" s="16"/>
    </row>
    <row r="87" spans="1:7" x14ac:dyDescent="0.25">
      <c r="A87" s="17" t="s">
        <v>998</v>
      </c>
      <c r="B87" s="35"/>
      <c r="C87" s="35"/>
      <c r="D87" s="14"/>
      <c r="E87" s="15"/>
      <c r="F87" s="16"/>
      <c r="G87" s="16"/>
    </row>
    <row r="88" spans="1:7" x14ac:dyDescent="0.25">
      <c r="A88" s="13" t="s">
        <v>688</v>
      </c>
      <c r="B88" s="35" t="s">
        <v>1271</v>
      </c>
      <c r="C88" s="35" t="s">
        <v>679</v>
      </c>
      <c r="D88" s="14">
        <v>1755</v>
      </c>
      <c r="E88" s="15">
        <v>4.99</v>
      </c>
      <c r="F88" s="16">
        <v>4.0000000000000002E-4</v>
      </c>
      <c r="G88" s="16"/>
    </row>
    <row r="89" spans="1:7" x14ac:dyDescent="0.25">
      <c r="A89" s="17" t="s">
        <v>94</v>
      </c>
      <c r="B89" s="36"/>
      <c r="C89" s="36"/>
      <c r="D89" s="18"/>
      <c r="E89" s="19">
        <v>4.99</v>
      </c>
      <c r="F89" s="20">
        <v>4.0000000000000002E-4</v>
      </c>
      <c r="G89" s="21"/>
    </row>
    <row r="90" spans="1:7" x14ac:dyDescent="0.25">
      <c r="A90" s="24" t="s">
        <v>99</v>
      </c>
      <c r="B90" s="37"/>
      <c r="C90" s="37"/>
      <c r="D90" s="25"/>
      <c r="E90" s="26">
        <v>7734.43</v>
      </c>
      <c r="F90" s="27">
        <v>0.67310000000000003</v>
      </c>
      <c r="G90" s="21"/>
    </row>
    <row r="91" spans="1:7" x14ac:dyDescent="0.25">
      <c r="A91" s="13"/>
      <c r="B91" s="35"/>
      <c r="C91" s="35"/>
      <c r="D91" s="14"/>
      <c r="E91" s="15"/>
      <c r="F91" s="16"/>
      <c r="G91" s="16"/>
    </row>
    <row r="92" spans="1:7" x14ac:dyDescent="0.25">
      <c r="A92" s="17" t="s">
        <v>999</v>
      </c>
      <c r="B92" s="35"/>
      <c r="C92" s="35"/>
      <c r="D92" s="14"/>
      <c r="E92" s="15"/>
      <c r="F92" s="16"/>
      <c r="G92" s="16"/>
    </row>
    <row r="93" spans="1:7" x14ac:dyDescent="0.25">
      <c r="A93" s="17" t="s">
        <v>1000</v>
      </c>
      <c r="B93" s="35"/>
      <c r="C93" s="35"/>
      <c r="D93" s="14"/>
      <c r="E93" s="15"/>
      <c r="F93" s="16"/>
      <c r="G93" s="16"/>
    </row>
    <row r="94" spans="1:7" x14ac:dyDescent="0.25">
      <c r="A94" s="13" t="s">
        <v>1316</v>
      </c>
      <c r="B94" s="35"/>
      <c r="C94" s="35" t="s">
        <v>1273</v>
      </c>
      <c r="D94" s="14">
        <v>1850</v>
      </c>
      <c r="E94" s="15">
        <v>327.73</v>
      </c>
      <c r="F94" s="16">
        <v>2.8528999999999999E-2</v>
      </c>
      <c r="G94" s="16"/>
    </row>
    <row r="95" spans="1:7" x14ac:dyDescent="0.25">
      <c r="A95" s="13" t="s">
        <v>1272</v>
      </c>
      <c r="B95" s="35"/>
      <c r="C95" s="35" t="s">
        <v>1273</v>
      </c>
      <c r="D95" s="14">
        <v>225</v>
      </c>
      <c r="E95" s="15">
        <v>88.46</v>
      </c>
      <c r="F95" s="16">
        <v>7.7000000000000002E-3</v>
      </c>
      <c r="G95" s="16"/>
    </row>
    <row r="96" spans="1:7" x14ac:dyDescent="0.25">
      <c r="A96" s="13" t="s">
        <v>1274</v>
      </c>
      <c r="B96" s="35"/>
      <c r="C96" s="35" t="s">
        <v>857</v>
      </c>
      <c r="D96" s="14">
        <v>1500</v>
      </c>
      <c r="E96" s="15">
        <v>52.69</v>
      </c>
      <c r="F96" s="16">
        <v>4.5859999999999998E-3</v>
      </c>
      <c r="G96" s="16"/>
    </row>
    <row r="97" spans="1:7" x14ac:dyDescent="0.25">
      <c r="A97" s="13" t="s">
        <v>1014</v>
      </c>
      <c r="B97" s="35"/>
      <c r="C97" s="35" t="s">
        <v>658</v>
      </c>
      <c r="D97" s="14">
        <v>2750</v>
      </c>
      <c r="E97" s="15">
        <v>43.69</v>
      </c>
      <c r="F97" s="16">
        <v>3.8019999999999998E-3</v>
      </c>
      <c r="G97" s="16"/>
    </row>
    <row r="98" spans="1:7" x14ac:dyDescent="0.25">
      <c r="A98" s="17" t="s">
        <v>94</v>
      </c>
      <c r="B98" s="36"/>
      <c r="C98" s="36"/>
      <c r="D98" s="18"/>
      <c r="E98" s="19">
        <v>512.57000000000005</v>
      </c>
      <c r="F98" s="20">
        <v>4.4616999999999997E-2</v>
      </c>
      <c r="G98" s="21"/>
    </row>
    <row r="99" spans="1:7" x14ac:dyDescent="0.25">
      <c r="A99" s="13"/>
      <c r="B99" s="35"/>
      <c r="C99" s="35"/>
      <c r="D99" s="14"/>
      <c r="E99" s="15"/>
      <c r="F99" s="16"/>
      <c r="G99" s="16"/>
    </row>
    <row r="100" spans="1:7" x14ac:dyDescent="0.25">
      <c r="A100" s="13"/>
      <c r="B100" s="35"/>
      <c r="C100" s="35"/>
      <c r="D100" s="14"/>
      <c r="E100" s="15"/>
      <c r="F100" s="16"/>
      <c r="G100" s="16"/>
    </row>
    <row r="101" spans="1:7" x14ac:dyDescent="0.25">
      <c r="A101" s="13"/>
      <c r="B101" s="35"/>
      <c r="C101" s="35"/>
      <c r="D101" s="14"/>
      <c r="E101" s="15"/>
      <c r="F101" s="16"/>
      <c r="G101" s="16"/>
    </row>
    <row r="102" spans="1:7" x14ac:dyDescent="0.25">
      <c r="A102" s="24" t="s">
        <v>99</v>
      </c>
      <c r="B102" s="37"/>
      <c r="C102" s="37"/>
      <c r="D102" s="25"/>
      <c r="E102" s="28">
        <v>512.57000000000005</v>
      </c>
      <c r="F102" s="29">
        <v>4.4616999999999997E-2</v>
      </c>
      <c r="G102" s="21"/>
    </row>
    <row r="103" spans="1:7" x14ac:dyDescent="0.25">
      <c r="A103" s="13"/>
      <c r="B103" s="35"/>
      <c r="C103" s="35"/>
      <c r="D103" s="14"/>
      <c r="E103" s="15"/>
      <c r="F103" s="16"/>
      <c r="G103" s="16"/>
    </row>
    <row r="104" spans="1:7" x14ac:dyDescent="0.25">
      <c r="A104" s="17" t="s">
        <v>83</v>
      </c>
      <c r="B104" s="35"/>
      <c r="C104" s="35"/>
      <c r="D104" s="14"/>
      <c r="E104" s="15"/>
      <c r="F104" s="16"/>
      <c r="G104" s="16"/>
    </row>
    <row r="105" spans="1:7" x14ac:dyDescent="0.25">
      <c r="A105" s="17" t="s">
        <v>84</v>
      </c>
      <c r="B105" s="35"/>
      <c r="C105" s="35"/>
      <c r="D105" s="14"/>
      <c r="E105" s="15"/>
      <c r="F105" s="16"/>
      <c r="G105" s="16"/>
    </row>
    <row r="106" spans="1:7" x14ac:dyDescent="0.25">
      <c r="A106" s="13" t="s">
        <v>1290</v>
      </c>
      <c r="B106" s="35" t="s">
        <v>1291</v>
      </c>
      <c r="C106" s="35" t="s">
        <v>87</v>
      </c>
      <c r="D106" s="14">
        <v>325</v>
      </c>
      <c r="E106" s="15">
        <v>0.09</v>
      </c>
      <c r="F106" s="16">
        <v>0</v>
      </c>
      <c r="G106" s="16">
        <v>5.525E-2</v>
      </c>
    </row>
    <row r="107" spans="1:7" x14ac:dyDescent="0.25">
      <c r="A107" s="17" t="s">
        <v>94</v>
      </c>
      <c r="B107" s="36"/>
      <c r="C107" s="36"/>
      <c r="D107" s="18"/>
      <c r="E107" s="19">
        <v>0.09</v>
      </c>
      <c r="F107" s="20">
        <v>0</v>
      </c>
      <c r="G107" s="21"/>
    </row>
    <row r="108" spans="1:7" x14ac:dyDescent="0.25">
      <c r="A108" s="13"/>
      <c r="B108" s="35"/>
      <c r="C108" s="35"/>
      <c r="D108" s="14"/>
      <c r="E108" s="15"/>
      <c r="F108" s="16"/>
      <c r="G108" s="16"/>
    </row>
    <row r="109" spans="1:7" x14ac:dyDescent="0.25">
      <c r="A109" s="17" t="s">
        <v>267</v>
      </c>
      <c r="B109" s="35"/>
      <c r="C109" s="35"/>
      <c r="D109" s="14"/>
      <c r="E109" s="15"/>
      <c r="F109" s="16"/>
      <c r="G109" s="16"/>
    </row>
    <row r="110" spans="1:7" x14ac:dyDescent="0.25">
      <c r="A110" s="13" t="s">
        <v>460</v>
      </c>
      <c r="B110" s="35" t="s">
        <v>461</v>
      </c>
      <c r="C110" s="35" t="s">
        <v>270</v>
      </c>
      <c r="D110" s="14">
        <v>800000</v>
      </c>
      <c r="E110" s="15">
        <v>795.93</v>
      </c>
      <c r="F110" s="16">
        <v>6.93E-2</v>
      </c>
      <c r="G110" s="16">
        <v>5.7603000000000001E-2</v>
      </c>
    </row>
    <row r="111" spans="1:7" x14ac:dyDescent="0.25">
      <c r="A111" s="17" t="s">
        <v>94</v>
      </c>
      <c r="B111" s="36"/>
      <c r="C111" s="36"/>
      <c r="D111" s="18"/>
      <c r="E111" s="19">
        <v>795.93</v>
      </c>
      <c r="F111" s="20">
        <v>6.93E-2</v>
      </c>
      <c r="G111" s="21"/>
    </row>
    <row r="112" spans="1:7" x14ac:dyDescent="0.25">
      <c r="A112" s="13"/>
      <c r="B112" s="35"/>
      <c r="C112" s="35"/>
      <c r="D112" s="14"/>
      <c r="E112" s="15"/>
      <c r="F112" s="16"/>
      <c r="G112" s="16"/>
    </row>
    <row r="113" spans="1:7" x14ac:dyDescent="0.25">
      <c r="A113" s="17" t="s">
        <v>95</v>
      </c>
      <c r="B113" s="35"/>
      <c r="C113" s="35"/>
      <c r="D113" s="14"/>
      <c r="E113" s="15"/>
      <c r="F113" s="16"/>
      <c r="G113" s="16"/>
    </row>
    <row r="114" spans="1:7" x14ac:dyDescent="0.25">
      <c r="A114" s="17" t="s">
        <v>94</v>
      </c>
      <c r="B114" s="35"/>
      <c r="C114" s="35"/>
      <c r="D114" s="14"/>
      <c r="E114" s="22" t="s">
        <v>82</v>
      </c>
      <c r="F114" s="23" t="s">
        <v>82</v>
      </c>
      <c r="G114" s="16"/>
    </row>
    <row r="115" spans="1:7" x14ac:dyDescent="0.25">
      <c r="A115" s="13"/>
      <c r="B115" s="35"/>
      <c r="C115" s="35"/>
      <c r="D115" s="14"/>
      <c r="E115" s="15"/>
      <c r="F115" s="16"/>
      <c r="G115" s="16"/>
    </row>
    <row r="116" spans="1:7" x14ac:dyDescent="0.25">
      <c r="A116" s="17" t="s">
        <v>184</v>
      </c>
      <c r="B116" s="35"/>
      <c r="C116" s="35"/>
      <c r="D116" s="14"/>
      <c r="E116" s="15"/>
      <c r="F116" s="16"/>
      <c r="G116" s="16"/>
    </row>
    <row r="117" spans="1:7" x14ac:dyDescent="0.25">
      <c r="A117" s="17" t="s">
        <v>94</v>
      </c>
      <c r="B117" s="35"/>
      <c r="C117" s="35"/>
      <c r="D117" s="14"/>
      <c r="E117" s="22" t="s">
        <v>82</v>
      </c>
      <c r="F117" s="23" t="s">
        <v>82</v>
      </c>
      <c r="G117" s="16"/>
    </row>
    <row r="118" spans="1:7" x14ac:dyDescent="0.25">
      <c r="A118" s="13"/>
      <c r="B118" s="35"/>
      <c r="C118" s="35"/>
      <c r="D118" s="14"/>
      <c r="E118" s="15"/>
      <c r="F118" s="16"/>
      <c r="G118" s="16"/>
    </row>
    <row r="119" spans="1:7" x14ac:dyDescent="0.25">
      <c r="A119" s="24" t="s">
        <v>99</v>
      </c>
      <c r="B119" s="37"/>
      <c r="C119" s="37"/>
      <c r="D119" s="25"/>
      <c r="E119" s="28">
        <v>796.02</v>
      </c>
      <c r="F119" s="29">
        <v>6.93E-2</v>
      </c>
      <c r="G119" s="21"/>
    </row>
    <row r="120" spans="1:7" x14ac:dyDescent="0.25">
      <c r="A120" s="13"/>
      <c r="B120" s="35"/>
      <c r="C120" s="35"/>
      <c r="D120" s="14"/>
      <c r="E120" s="15"/>
      <c r="F120" s="16"/>
      <c r="G120" s="16"/>
    </row>
    <row r="121" spans="1:7" x14ac:dyDescent="0.25">
      <c r="A121" s="13"/>
      <c r="B121" s="35"/>
      <c r="C121" s="35"/>
      <c r="D121" s="14"/>
      <c r="E121" s="15"/>
      <c r="F121" s="16"/>
      <c r="G121" s="16"/>
    </row>
    <row r="122" spans="1:7" x14ac:dyDescent="0.25">
      <c r="A122" s="17" t="s">
        <v>448</v>
      </c>
      <c r="B122" s="35"/>
      <c r="C122" s="35"/>
      <c r="D122" s="14"/>
      <c r="E122" s="15"/>
      <c r="F122" s="16"/>
      <c r="G122" s="16"/>
    </row>
    <row r="123" spans="1:7" x14ac:dyDescent="0.25">
      <c r="A123" s="13" t="s">
        <v>1451</v>
      </c>
      <c r="B123" s="35" t="s">
        <v>1452</v>
      </c>
      <c r="C123" s="35"/>
      <c r="D123" s="14">
        <v>2829.2701999999999</v>
      </c>
      <c r="E123" s="15">
        <v>76.59</v>
      </c>
      <c r="F123" s="16">
        <v>6.7000000000000002E-3</v>
      </c>
      <c r="G123" s="16"/>
    </row>
    <row r="124" spans="1:7" x14ac:dyDescent="0.25">
      <c r="A124" s="13"/>
      <c r="B124" s="35"/>
      <c r="C124" s="35"/>
      <c r="D124" s="14"/>
      <c r="E124" s="15"/>
      <c r="F124" s="16"/>
      <c r="G124" s="16"/>
    </row>
    <row r="125" spans="1:7" x14ac:dyDescent="0.25">
      <c r="A125" s="24" t="s">
        <v>99</v>
      </c>
      <c r="B125" s="37"/>
      <c r="C125" s="37"/>
      <c r="D125" s="25"/>
      <c r="E125" s="28">
        <v>76.59</v>
      </c>
      <c r="F125" s="29">
        <v>6.7000000000000002E-3</v>
      </c>
      <c r="G125" s="21"/>
    </row>
    <row r="126" spans="1:7" x14ac:dyDescent="0.25">
      <c r="A126" s="13"/>
      <c r="B126" s="35"/>
      <c r="C126" s="35"/>
      <c r="D126" s="14"/>
      <c r="E126" s="15"/>
      <c r="F126" s="16"/>
      <c r="G126" s="16"/>
    </row>
    <row r="127" spans="1:7" x14ac:dyDescent="0.25">
      <c r="A127" s="17" t="s">
        <v>121</v>
      </c>
      <c r="B127" s="35"/>
      <c r="C127" s="35"/>
      <c r="D127" s="14"/>
      <c r="E127" s="15"/>
      <c r="F127" s="16"/>
      <c r="G127" s="16"/>
    </row>
    <row r="128" spans="1:7" x14ac:dyDescent="0.25">
      <c r="A128" s="13" t="s">
        <v>122</v>
      </c>
      <c r="B128" s="35"/>
      <c r="C128" s="35"/>
      <c r="D128" s="14"/>
      <c r="E128" s="15">
        <v>2459.33</v>
      </c>
      <c r="F128" s="16">
        <v>0.21410000000000001</v>
      </c>
      <c r="G128" s="16">
        <v>3.295E-2</v>
      </c>
    </row>
    <row r="129" spans="1:7" x14ac:dyDescent="0.25">
      <c r="A129" s="17" t="s">
        <v>94</v>
      </c>
      <c r="B129" s="36"/>
      <c r="C129" s="36"/>
      <c r="D129" s="18"/>
      <c r="E129" s="19">
        <v>2459.33</v>
      </c>
      <c r="F129" s="20">
        <v>0.21410000000000001</v>
      </c>
      <c r="G129" s="21"/>
    </row>
    <row r="130" spans="1:7" x14ac:dyDescent="0.25">
      <c r="A130" s="13"/>
      <c r="B130" s="35"/>
      <c r="C130" s="35"/>
      <c r="D130" s="14"/>
      <c r="E130" s="15"/>
      <c r="F130" s="16"/>
      <c r="G130" s="16"/>
    </row>
    <row r="131" spans="1:7" x14ac:dyDescent="0.25">
      <c r="A131" s="24" t="s">
        <v>99</v>
      </c>
      <c r="B131" s="37"/>
      <c r="C131" s="37"/>
      <c r="D131" s="25"/>
      <c r="E131" s="28">
        <v>2459.33</v>
      </c>
      <c r="F131" s="29">
        <v>0.21410000000000001</v>
      </c>
      <c r="G131" s="21"/>
    </row>
    <row r="132" spans="1:7" x14ac:dyDescent="0.25">
      <c r="A132" s="13" t="s">
        <v>123</v>
      </c>
      <c r="B132" s="35"/>
      <c r="C132" s="35"/>
      <c r="D132" s="14"/>
      <c r="E132" s="15">
        <v>3.0452971</v>
      </c>
      <c r="F132" s="16">
        <v>2.6499999999999999E-4</v>
      </c>
      <c r="G132" s="16"/>
    </row>
    <row r="133" spans="1:7" x14ac:dyDescent="0.25">
      <c r="A133" s="13" t="s">
        <v>124</v>
      </c>
      <c r="B133" s="35"/>
      <c r="C133" s="35"/>
      <c r="D133" s="14"/>
      <c r="E133" s="15">
        <v>418.08470290000002</v>
      </c>
      <c r="F133" s="16">
        <v>3.6534999999999998E-2</v>
      </c>
      <c r="G133" s="16">
        <v>3.295E-2</v>
      </c>
    </row>
    <row r="134" spans="1:7" x14ac:dyDescent="0.25">
      <c r="A134" s="32" t="s">
        <v>125</v>
      </c>
      <c r="B134" s="38"/>
      <c r="C134" s="38"/>
      <c r="D134" s="33"/>
      <c r="E134" s="26">
        <v>11487.5</v>
      </c>
      <c r="F134" s="27">
        <v>1</v>
      </c>
      <c r="G134" s="27"/>
    </row>
    <row r="136" spans="1:7" x14ac:dyDescent="0.25">
      <c r="A136" s="1" t="s">
        <v>1212</v>
      </c>
    </row>
    <row r="137" spans="1:7" x14ac:dyDescent="0.25">
      <c r="A137" s="1" t="s">
        <v>127</v>
      </c>
    </row>
    <row r="139" spans="1:7" x14ac:dyDescent="0.25">
      <c r="A139" s="1" t="s">
        <v>1646</v>
      </c>
    </row>
    <row r="140" spans="1:7" x14ac:dyDescent="0.25">
      <c r="A140" s="47" t="s">
        <v>1647</v>
      </c>
      <c r="B140" s="3" t="s">
        <v>82</v>
      </c>
    </row>
    <row r="141" spans="1:7" x14ac:dyDescent="0.25">
      <c r="A141" t="s">
        <v>1648</v>
      </c>
    </row>
    <row r="142" spans="1:7" x14ac:dyDescent="0.25">
      <c r="A142" t="s">
        <v>1649</v>
      </c>
      <c r="B142" t="s">
        <v>1650</v>
      </c>
      <c r="C142" t="s">
        <v>1650</v>
      </c>
    </row>
    <row r="143" spans="1:7" x14ac:dyDescent="0.25">
      <c r="B143" s="48">
        <v>44469</v>
      </c>
      <c r="C143" s="48">
        <v>44498</v>
      </c>
    </row>
    <row r="144" spans="1:7" x14ac:dyDescent="0.25">
      <c r="A144" t="s">
        <v>1654</v>
      </c>
      <c r="B144">
        <v>40.450000000000003</v>
      </c>
      <c r="C144">
        <v>40.67</v>
      </c>
      <c r="E144" s="2"/>
      <c r="G144"/>
    </row>
    <row r="145" spans="1:7" x14ac:dyDescent="0.25">
      <c r="A145" t="s">
        <v>1655</v>
      </c>
      <c r="B145">
        <v>24.66</v>
      </c>
      <c r="C145">
        <v>24.62</v>
      </c>
      <c r="E145" s="2"/>
      <c r="G145"/>
    </row>
    <row r="146" spans="1:7" x14ac:dyDescent="0.25">
      <c r="A146" t="s">
        <v>1709</v>
      </c>
      <c r="B146">
        <v>37.1</v>
      </c>
      <c r="C146">
        <v>37.25</v>
      </c>
      <c r="E146" s="2"/>
      <c r="G146"/>
    </row>
    <row r="147" spans="1:7" x14ac:dyDescent="0.25">
      <c r="A147" t="s">
        <v>1710</v>
      </c>
      <c r="B147">
        <v>37.82</v>
      </c>
      <c r="C147">
        <v>37.97</v>
      </c>
      <c r="E147" s="2"/>
      <c r="G147"/>
    </row>
    <row r="148" spans="1:7" x14ac:dyDescent="0.25">
      <c r="A148" t="s">
        <v>1811</v>
      </c>
      <c r="B148">
        <v>22.45</v>
      </c>
      <c r="C148">
        <v>22.38</v>
      </c>
      <c r="E148" s="2"/>
      <c r="G148"/>
    </row>
    <row r="149" spans="1:7" x14ac:dyDescent="0.25">
      <c r="A149" t="s">
        <v>1679</v>
      </c>
      <c r="B149">
        <v>37.590000000000003</v>
      </c>
      <c r="C149">
        <v>37.74</v>
      </c>
      <c r="E149" s="2"/>
      <c r="G149"/>
    </row>
    <row r="150" spans="1:7" x14ac:dyDescent="0.25">
      <c r="E150" s="2"/>
      <c r="G150"/>
    </row>
    <row r="151" spans="1:7" x14ac:dyDescent="0.25">
      <c r="A151" t="s">
        <v>1683</v>
      </c>
    </row>
    <row r="153" spans="1:7" x14ac:dyDescent="0.25">
      <c r="A153" s="50" t="s">
        <v>1684</v>
      </c>
      <c r="B153" s="50" t="s">
        <v>1685</v>
      </c>
      <c r="C153" s="50" t="s">
        <v>1686</v>
      </c>
      <c r="D153" s="50" t="s">
        <v>1687</v>
      </c>
    </row>
    <row r="154" spans="1:7" x14ac:dyDescent="0.25">
      <c r="A154" s="50" t="s">
        <v>1715</v>
      </c>
      <c r="B154" s="50"/>
      <c r="C154" s="50">
        <v>0.17</v>
      </c>
      <c r="D154" s="50">
        <v>0.17</v>
      </c>
    </row>
    <row r="155" spans="1:7" x14ac:dyDescent="0.25">
      <c r="A155" s="50" t="s">
        <v>1692</v>
      </c>
      <c r="B155" s="50"/>
      <c r="C155" s="50">
        <v>0.17</v>
      </c>
      <c r="D155" s="50">
        <v>0.17</v>
      </c>
    </row>
    <row r="157" spans="1:7" x14ac:dyDescent="0.25">
      <c r="A157" t="s">
        <v>1666</v>
      </c>
      <c r="B157" s="3" t="s">
        <v>82</v>
      </c>
    </row>
    <row r="158" spans="1:7" ht="30" x14ac:dyDescent="0.25">
      <c r="A158" s="47" t="s">
        <v>1667</v>
      </c>
      <c r="B158" s="3" t="s">
        <v>82</v>
      </c>
    </row>
    <row r="159" spans="1:7" x14ac:dyDescent="0.25">
      <c r="A159" s="47" t="s">
        <v>1668</v>
      </c>
      <c r="B159" s="3" t="s">
        <v>82</v>
      </c>
    </row>
    <row r="160" spans="1:7" x14ac:dyDescent="0.25">
      <c r="A160" t="s">
        <v>1704</v>
      </c>
      <c r="B160" s="49">
        <v>1.655375</v>
      </c>
    </row>
    <row r="161" spans="1:4" ht="30" x14ac:dyDescent="0.25">
      <c r="A161" s="47" t="s">
        <v>1670</v>
      </c>
      <c r="B161" s="3">
        <v>512.56231249999996</v>
      </c>
    </row>
    <row r="162" spans="1:4" ht="30" x14ac:dyDescent="0.25">
      <c r="A162" s="47" t="s">
        <v>1671</v>
      </c>
      <c r="B162" s="3" t="s">
        <v>82</v>
      </c>
    </row>
    <row r="163" spans="1:4" x14ac:dyDescent="0.25">
      <c r="A163" s="59" t="s">
        <v>1803</v>
      </c>
      <c r="B163" s="60" t="s">
        <v>82</v>
      </c>
    </row>
    <row r="164" spans="1:4" x14ac:dyDescent="0.25">
      <c r="A164" s="59" t="s">
        <v>1804</v>
      </c>
      <c r="B164" s="60" t="s">
        <v>82</v>
      </c>
    </row>
    <row r="166" spans="1:4" x14ac:dyDescent="0.25">
      <c r="A166" s="24" t="s">
        <v>1847</v>
      </c>
      <c r="B166" s="64" t="s">
        <v>1848</v>
      </c>
      <c r="C166" s="64" t="s">
        <v>1813</v>
      </c>
      <c r="D166" s="64" t="s">
        <v>1814</v>
      </c>
    </row>
    <row r="167" spans="1:4" ht="42" customHeight="1" x14ac:dyDescent="0.25">
      <c r="A167" s="73" t="str">
        <f>HYPERLINK("[EDEL_Portfolio Monthly 31-Jul-2021.xlsx]EEPRUA!A1","Edelweiss Aggressive Hybrid Fund")</f>
        <v>Edelweiss Aggressive Hybrid Fund</v>
      </c>
      <c r="B167" s="65"/>
      <c r="C167" s="66" t="s">
        <v>1835</v>
      </c>
      <c r="D167"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42AE6-C5AF-46AB-85C8-F8BDFF06F752}">
  <dimension ref="A1:H106"/>
  <sheetViews>
    <sheetView showGridLines="0" workbookViewId="0">
      <pane ySplit="4" topLeftCell="A98" activePane="bottomLeft" state="frozen"/>
      <selection activeCell="A38" sqref="A38"/>
      <selection pane="bottomLeft" activeCell="F106" sqref="F106"/>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61</v>
      </c>
      <c r="B1" s="61"/>
      <c r="C1" s="61"/>
      <c r="D1" s="61"/>
      <c r="E1" s="61"/>
      <c r="F1" s="61"/>
      <c r="G1" s="61"/>
      <c r="H1" s="51" t="str">
        <f>HYPERLINK("[EDEL_Portfolio Monthly 31-Oct-2021.xlsx]Index!A1","Index")</f>
        <v>Index</v>
      </c>
    </row>
    <row r="2" spans="1:8" ht="19.5" customHeight="1" x14ac:dyDescent="0.25">
      <c r="A2" s="61" t="s">
        <v>62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785</v>
      </c>
      <c r="B8" s="35" t="s">
        <v>786</v>
      </c>
      <c r="C8" s="35" t="s">
        <v>641</v>
      </c>
      <c r="D8" s="14">
        <v>247425</v>
      </c>
      <c r="E8" s="15">
        <v>8006.18</v>
      </c>
      <c r="F8" s="16">
        <v>4.58E-2</v>
      </c>
      <c r="G8" s="16"/>
    </row>
    <row r="9" spans="1:8" x14ac:dyDescent="0.25">
      <c r="A9" s="13" t="s">
        <v>971</v>
      </c>
      <c r="B9" s="35" t="s">
        <v>972</v>
      </c>
      <c r="C9" s="35" t="s">
        <v>676</v>
      </c>
      <c r="D9" s="14">
        <v>1552416</v>
      </c>
      <c r="E9" s="15">
        <v>7228.05</v>
      </c>
      <c r="F9" s="16">
        <v>4.1300000000000003E-2</v>
      </c>
      <c r="G9" s="16"/>
    </row>
    <row r="10" spans="1:8" x14ac:dyDescent="0.25">
      <c r="A10" s="13" t="s">
        <v>780</v>
      </c>
      <c r="B10" s="35" t="s">
        <v>781</v>
      </c>
      <c r="C10" s="35" t="s">
        <v>782</v>
      </c>
      <c r="D10" s="14">
        <v>3309239</v>
      </c>
      <c r="E10" s="15">
        <v>7091.7</v>
      </c>
      <c r="F10" s="16">
        <v>4.0500000000000001E-2</v>
      </c>
      <c r="G10" s="16"/>
    </row>
    <row r="11" spans="1:8" x14ac:dyDescent="0.25">
      <c r="A11" s="13" t="s">
        <v>740</v>
      </c>
      <c r="B11" s="35" t="s">
        <v>741</v>
      </c>
      <c r="C11" s="35" t="s">
        <v>687</v>
      </c>
      <c r="D11" s="14">
        <v>303640</v>
      </c>
      <c r="E11" s="15">
        <v>6428.97</v>
      </c>
      <c r="F11" s="16">
        <v>3.6700000000000003E-2</v>
      </c>
      <c r="G11" s="16"/>
    </row>
    <row r="12" spans="1:8" x14ac:dyDescent="0.25">
      <c r="A12" s="13" t="s">
        <v>748</v>
      </c>
      <c r="B12" s="35" t="s">
        <v>749</v>
      </c>
      <c r="C12" s="35" t="s">
        <v>701</v>
      </c>
      <c r="D12" s="14">
        <v>394066</v>
      </c>
      <c r="E12" s="15">
        <v>5659.58</v>
      </c>
      <c r="F12" s="16">
        <v>3.2300000000000002E-2</v>
      </c>
      <c r="G12" s="16"/>
    </row>
    <row r="13" spans="1:8" x14ac:dyDescent="0.25">
      <c r="A13" s="13" t="s">
        <v>875</v>
      </c>
      <c r="B13" s="35" t="s">
        <v>876</v>
      </c>
      <c r="C13" s="35" t="s">
        <v>684</v>
      </c>
      <c r="D13" s="14">
        <v>3709075</v>
      </c>
      <c r="E13" s="15">
        <v>5281.72</v>
      </c>
      <c r="F13" s="16">
        <v>3.0200000000000001E-2</v>
      </c>
      <c r="G13" s="16"/>
    </row>
    <row r="14" spans="1:8" x14ac:dyDescent="0.25">
      <c r="A14" s="13" t="s">
        <v>832</v>
      </c>
      <c r="B14" s="35" t="s">
        <v>833</v>
      </c>
      <c r="C14" s="35" t="s">
        <v>658</v>
      </c>
      <c r="D14" s="14">
        <v>5015320</v>
      </c>
      <c r="E14" s="15">
        <v>4887.43</v>
      </c>
      <c r="F14" s="16">
        <v>2.7900000000000001E-2</v>
      </c>
      <c r="G14" s="16"/>
    </row>
    <row r="15" spans="1:8" x14ac:dyDescent="0.25">
      <c r="A15" s="13" t="s">
        <v>1321</v>
      </c>
      <c r="B15" s="35" t="s">
        <v>1322</v>
      </c>
      <c r="C15" s="35" t="s">
        <v>665</v>
      </c>
      <c r="D15" s="14">
        <v>889058</v>
      </c>
      <c r="E15" s="15">
        <v>4723.12</v>
      </c>
      <c r="F15" s="16">
        <v>2.7E-2</v>
      </c>
      <c r="G15" s="16"/>
    </row>
    <row r="16" spans="1:8" x14ac:dyDescent="0.25">
      <c r="A16" s="13" t="s">
        <v>913</v>
      </c>
      <c r="B16" s="35" t="s">
        <v>914</v>
      </c>
      <c r="C16" s="35" t="s">
        <v>874</v>
      </c>
      <c r="D16" s="14">
        <v>454403</v>
      </c>
      <c r="E16" s="15">
        <v>4558.34</v>
      </c>
      <c r="F16" s="16">
        <v>2.6100000000000002E-2</v>
      </c>
      <c r="G16" s="16"/>
    </row>
    <row r="17" spans="1:7" x14ac:dyDescent="0.25">
      <c r="A17" s="13" t="s">
        <v>894</v>
      </c>
      <c r="B17" s="35" t="s">
        <v>895</v>
      </c>
      <c r="C17" s="35" t="s">
        <v>706</v>
      </c>
      <c r="D17" s="14">
        <v>221456</v>
      </c>
      <c r="E17" s="15">
        <v>4456.25</v>
      </c>
      <c r="F17" s="16">
        <v>2.5499999999999998E-2</v>
      </c>
      <c r="G17" s="16"/>
    </row>
    <row r="18" spans="1:7" x14ac:dyDescent="0.25">
      <c r="A18" s="13" t="s">
        <v>1317</v>
      </c>
      <c r="B18" s="35" t="s">
        <v>1318</v>
      </c>
      <c r="C18" s="35" t="s">
        <v>857</v>
      </c>
      <c r="D18" s="14">
        <v>1252378</v>
      </c>
      <c r="E18" s="15">
        <v>4149.75</v>
      </c>
      <c r="F18" s="16">
        <v>2.3699999999999999E-2</v>
      </c>
      <c r="G18" s="16"/>
    </row>
    <row r="19" spans="1:7" x14ac:dyDescent="0.25">
      <c r="A19" s="13" t="s">
        <v>883</v>
      </c>
      <c r="B19" s="35" t="s">
        <v>884</v>
      </c>
      <c r="C19" s="35" t="s">
        <v>714</v>
      </c>
      <c r="D19" s="14">
        <v>167635</v>
      </c>
      <c r="E19" s="15">
        <v>4123.99</v>
      </c>
      <c r="F19" s="16">
        <v>2.3599999999999999E-2</v>
      </c>
      <c r="G19" s="16"/>
    </row>
    <row r="20" spans="1:7" x14ac:dyDescent="0.25">
      <c r="A20" s="13" t="s">
        <v>961</v>
      </c>
      <c r="B20" s="35" t="s">
        <v>962</v>
      </c>
      <c r="C20" s="35" t="s">
        <v>724</v>
      </c>
      <c r="D20" s="14">
        <v>398218</v>
      </c>
      <c r="E20" s="15">
        <v>3877.05</v>
      </c>
      <c r="F20" s="16">
        <v>2.2200000000000001E-2</v>
      </c>
      <c r="G20" s="16"/>
    </row>
    <row r="21" spans="1:7" x14ac:dyDescent="0.25">
      <c r="A21" s="13" t="s">
        <v>1310</v>
      </c>
      <c r="B21" s="35" t="s">
        <v>1311</v>
      </c>
      <c r="C21" s="35" t="s">
        <v>711</v>
      </c>
      <c r="D21" s="14">
        <v>708082</v>
      </c>
      <c r="E21" s="15">
        <v>3652.29</v>
      </c>
      <c r="F21" s="16">
        <v>2.0899999999999998E-2</v>
      </c>
      <c r="G21" s="16"/>
    </row>
    <row r="22" spans="1:7" x14ac:dyDescent="0.25">
      <c r="A22" s="13" t="s">
        <v>1312</v>
      </c>
      <c r="B22" s="35" t="s">
        <v>1313</v>
      </c>
      <c r="C22" s="35" t="s">
        <v>658</v>
      </c>
      <c r="D22" s="14">
        <v>2023924</v>
      </c>
      <c r="E22" s="15">
        <v>3483.17</v>
      </c>
      <c r="F22" s="16">
        <v>1.9900000000000001E-2</v>
      </c>
      <c r="G22" s="16"/>
    </row>
    <row r="23" spans="1:7" x14ac:dyDescent="0.25">
      <c r="A23" s="13" t="s">
        <v>965</v>
      </c>
      <c r="B23" s="35" t="s">
        <v>966</v>
      </c>
      <c r="C23" s="35" t="s">
        <v>641</v>
      </c>
      <c r="D23" s="14">
        <v>853103</v>
      </c>
      <c r="E23" s="15">
        <v>3467.44</v>
      </c>
      <c r="F23" s="16">
        <v>1.9800000000000002E-2</v>
      </c>
      <c r="G23" s="16"/>
    </row>
    <row r="24" spans="1:7" x14ac:dyDescent="0.25">
      <c r="A24" s="13" t="s">
        <v>939</v>
      </c>
      <c r="B24" s="35" t="s">
        <v>940</v>
      </c>
      <c r="C24" s="35" t="s">
        <v>658</v>
      </c>
      <c r="D24" s="14">
        <v>2007093</v>
      </c>
      <c r="E24" s="15">
        <v>3374.93</v>
      </c>
      <c r="F24" s="16">
        <v>1.9300000000000001E-2</v>
      </c>
      <c r="G24" s="16"/>
    </row>
    <row r="25" spans="1:7" x14ac:dyDescent="0.25">
      <c r="A25" s="13" t="s">
        <v>943</v>
      </c>
      <c r="B25" s="35" t="s">
        <v>944</v>
      </c>
      <c r="C25" s="35" t="s">
        <v>887</v>
      </c>
      <c r="D25" s="14">
        <v>1625969</v>
      </c>
      <c r="E25" s="15">
        <v>3363.32</v>
      </c>
      <c r="F25" s="16">
        <v>1.9199999999999998E-2</v>
      </c>
      <c r="G25" s="16"/>
    </row>
    <row r="26" spans="1:7" x14ac:dyDescent="0.25">
      <c r="A26" s="13" t="s">
        <v>858</v>
      </c>
      <c r="B26" s="35" t="s">
        <v>859</v>
      </c>
      <c r="C26" s="35" t="s">
        <v>676</v>
      </c>
      <c r="D26" s="14">
        <v>61581</v>
      </c>
      <c r="E26" s="15">
        <v>3075.08</v>
      </c>
      <c r="F26" s="16">
        <v>1.7600000000000001E-2</v>
      </c>
      <c r="G26" s="16"/>
    </row>
    <row r="27" spans="1:7" x14ac:dyDescent="0.25">
      <c r="A27" s="13" t="s">
        <v>888</v>
      </c>
      <c r="B27" s="35" t="s">
        <v>889</v>
      </c>
      <c r="C27" s="35" t="s">
        <v>816</v>
      </c>
      <c r="D27" s="14">
        <v>343266</v>
      </c>
      <c r="E27" s="15">
        <v>3074.63</v>
      </c>
      <c r="F27" s="16">
        <v>1.7600000000000001E-2</v>
      </c>
      <c r="G27" s="16"/>
    </row>
    <row r="28" spans="1:7" x14ac:dyDescent="0.25">
      <c r="A28" s="13" t="s">
        <v>1517</v>
      </c>
      <c r="B28" s="35" t="s">
        <v>1518</v>
      </c>
      <c r="C28" s="35" t="s">
        <v>711</v>
      </c>
      <c r="D28" s="14">
        <v>142937</v>
      </c>
      <c r="E28" s="15">
        <v>3062.28</v>
      </c>
      <c r="F28" s="16">
        <v>1.7500000000000002E-2</v>
      </c>
      <c r="G28" s="16"/>
    </row>
    <row r="29" spans="1:7" x14ac:dyDescent="0.25">
      <c r="A29" s="13" t="s">
        <v>963</v>
      </c>
      <c r="B29" s="35" t="s">
        <v>964</v>
      </c>
      <c r="C29" s="35" t="s">
        <v>641</v>
      </c>
      <c r="D29" s="14">
        <v>75215</v>
      </c>
      <c r="E29" s="15">
        <v>2951.21</v>
      </c>
      <c r="F29" s="16">
        <v>1.6899999999999998E-2</v>
      </c>
      <c r="G29" s="16"/>
    </row>
    <row r="30" spans="1:7" x14ac:dyDescent="0.25">
      <c r="A30" s="13" t="s">
        <v>955</v>
      </c>
      <c r="B30" s="35" t="s">
        <v>956</v>
      </c>
      <c r="C30" s="35" t="s">
        <v>687</v>
      </c>
      <c r="D30" s="14">
        <v>88228</v>
      </c>
      <c r="E30" s="15">
        <v>2945.4</v>
      </c>
      <c r="F30" s="16">
        <v>1.6799999999999999E-2</v>
      </c>
      <c r="G30" s="16"/>
    </row>
    <row r="31" spans="1:7" x14ac:dyDescent="0.25">
      <c r="A31" s="13" t="s">
        <v>849</v>
      </c>
      <c r="B31" s="35" t="s">
        <v>850</v>
      </c>
      <c r="C31" s="35" t="s">
        <v>758</v>
      </c>
      <c r="D31" s="14">
        <v>97075</v>
      </c>
      <c r="E31" s="15">
        <v>2912.2</v>
      </c>
      <c r="F31" s="16">
        <v>1.66E-2</v>
      </c>
      <c r="G31" s="16"/>
    </row>
    <row r="32" spans="1:7" x14ac:dyDescent="0.25">
      <c r="A32" s="13" t="s">
        <v>1241</v>
      </c>
      <c r="B32" s="35" t="s">
        <v>1242</v>
      </c>
      <c r="C32" s="35" t="s">
        <v>793</v>
      </c>
      <c r="D32" s="14">
        <v>621223</v>
      </c>
      <c r="E32" s="15">
        <v>2883.41</v>
      </c>
      <c r="F32" s="16">
        <v>1.6500000000000001E-2</v>
      </c>
      <c r="G32" s="16"/>
    </row>
    <row r="33" spans="1:7" x14ac:dyDescent="0.25">
      <c r="A33" s="13" t="s">
        <v>1251</v>
      </c>
      <c r="B33" s="35" t="s">
        <v>1252</v>
      </c>
      <c r="C33" s="35" t="s">
        <v>714</v>
      </c>
      <c r="D33" s="14">
        <v>358387</v>
      </c>
      <c r="E33" s="15">
        <v>2800.97</v>
      </c>
      <c r="F33" s="16">
        <v>1.6E-2</v>
      </c>
      <c r="G33" s="16"/>
    </row>
    <row r="34" spans="1:7" x14ac:dyDescent="0.25">
      <c r="A34" s="13" t="s">
        <v>1219</v>
      </c>
      <c r="B34" s="35" t="s">
        <v>1220</v>
      </c>
      <c r="C34" s="35" t="s">
        <v>701</v>
      </c>
      <c r="D34" s="14">
        <v>2142355</v>
      </c>
      <c r="E34" s="15">
        <v>2780.78</v>
      </c>
      <c r="F34" s="16">
        <v>1.5900000000000001E-2</v>
      </c>
      <c r="G34" s="16"/>
    </row>
    <row r="35" spans="1:7" x14ac:dyDescent="0.25">
      <c r="A35" s="13" t="s">
        <v>993</v>
      </c>
      <c r="B35" s="35" t="s">
        <v>994</v>
      </c>
      <c r="C35" s="35" t="s">
        <v>706</v>
      </c>
      <c r="D35" s="14">
        <v>82370</v>
      </c>
      <c r="E35" s="15">
        <v>2731.18</v>
      </c>
      <c r="F35" s="16">
        <v>1.5599999999999999E-2</v>
      </c>
      <c r="G35" s="16"/>
    </row>
    <row r="36" spans="1:7" x14ac:dyDescent="0.25">
      <c r="A36" s="13" t="s">
        <v>1361</v>
      </c>
      <c r="B36" s="35" t="s">
        <v>1362</v>
      </c>
      <c r="C36" s="35" t="s">
        <v>711</v>
      </c>
      <c r="D36" s="14">
        <v>157708</v>
      </c>
      <c r="E36" s="15">
        <v>2646.58</v>
      </c>
      <c r="F36" s="16">
        <v>1.5100000000000001E-2</v>
      </c>
      <c r="G36" s="16"/>
    </row>
    <row r="37" spans="1:7" x14ac:dyDescent="0.25">
      <c r="A37" s="13" t="s">
        <v>725</v>
      </c>
      <c r="B37" s="35" t="s">
        <v>726</v>
      </c>
      <c r="C37" s="35" t="s">
        <v>647</v>
      </c>
      <c r="D37" s="14">
        <v>630576</v>
      </c>
      <c r="E37" s="15">
        <v>2631.39</v>
      </c>
      <c r="F37" s="16">
        <v>1.4999999999999999E-2</v>
      </c>
      <c r="G37" s="16"/>
    </row>
    <row r="38" spans="1:7" x14ac:dyDescent="0.25">
      <c r="A38" s="13" t="s">
        <v>1333</v>
      </c>
      <c r="B38" s="35" t="s">
        <v>1334</v>
      </c>
      <c r="C38" s="35" t="s">
        <v>793</v>
      </c>
      <c r="D38" s="14">
        <v>117385</v>
      </c>
      <c r="E38" s="15">
        <v>2621.56</v>
      </c>
      <c r="F38" s="16">
        <v>1.4999999999999999E-2</v>
      </c>
      <c r="G38" s="16"/>
    </row>
    <row r="39" spans="1:7" x14ac:dyDescent="0.25">
      <c r="A39" s="13" t="s">
        <v>1257</v>
      </c>
      <c r="B39" s="35" t="s">
        <v>1258</v>
      </c>
      <c r="C39" s="35" t="s">
        <v>676</v>
      </c>
      <c r="D39" s="14">
        <v>75628</v>
      </c>
      <c r="E39" s="15">
        <v>2500.0700000000002</v>
      </c>
      <c r="F39" s="16">
        <v>1.43E-2</v>
      </c>
      <c r="G39" s="16"/>
    </row>
    <row r="40" spans="1:7" x14ac:dyDescent="0.25">
      <c r="A40" s="13" t="s">
        <v>1331</v>
      </c>
      <c r="B40" s="35" t="s">
        <v>1332</v>
      </c>
      <c r="C40" s="35" t="s">
        <v>717</v>
      </c>
      <c r="D40" s="14">
        <v>730254</v>
      </c>
      <c r="E40" s="15">
        <v>2435.0300000000002</v>
      </c>
      <c r="F40" s="16">
        <v>1.3899999999999999E-2</v>
      </c>
      <c r="G40" s="16"/>
    </row>
    <row r="41" spans="1:7" x14ac:dyDescent="0.25">
      <c r="A41" s="13" t="s">
        <v>1353</v>
      </c>
      <c r="B41" s="35" t="s">
        <v>1354</v>
      </c>
      <c r="C41" s="35" t="s">
        <v>665</v>
      </c>
      <c r="D41" s="14">
        <v>115037</v>
      </c>
      <c r="E41" s="15">
        <v>2363.44</v>
      </c>
      <c r="F41" s="16">
        <v>1.35E-2</v>
      </c>
      <c r="G41" s="16"/>
    </row>
    <row r="42" spans="1:7" x14ac:dyDescent="0.25">
      <c r="A42" s="13" t="s">
        <v>1325</v>
      </c>
      <c r="B42" s="35" t="s">
        <v>1326</v>
      </c>
      <c r="C42" s="35" t="s">
        <v>658</v>
      </c>
      <c r="D42" s="14">
        <v>791804</v>
      </c>
      <c r="E42" s="15">
        <v>2329.09</v>
      </c>
      <c r="F42" s="16">
        <v>1.3299999999999999E-2</v>
      </c>
      <c r="G42" s="16"/>
    </row>
    <row r="43" spans="1:7" x14ac:dyDescent="0.25">
      <c r="A43" s="13" t="s">
        <v>1323</v>
      </c>
      <c r="B43" s="35" t="s">
        <v>1324</v>
      </c>
      <c r="C43" s="35" t="s">
        <v>676</v>
      </c>
      <c r="D43" s="14">
        <v>427206</v>
      </c>
      <c r="E43" s="15">
        <v>2307.34</v>
      </c>
      <c r="F43" s="16">
        <v>1.32E-2</v>
      </c>
      <c r="G43" s="16"/>
    </row>
    <row r="44" spans="1:7" x14ac:dyDescent="0.25">
      <c r="A44" s="13" t="s">
        <v>1374</v>
      </c>
      <c r="B44" s="35" t="s">
        <v>1375</v>
      </c>
      <c r="C44" s="35" t="s">
        <v>638</v>
      </c>
      <c r="D44" s="14">
        <v>121372</v>
      </c>
      <c r="E44" s="15">
        <v>2222.62</v>
      </c>
      <c r="F44" s="16">
        <v>1.2699999999999999E-2</v>
      </c>
      <c r="G44" s="16"/>
    </row>
    <row r="45" spans="1:7" x14ac:dyDescent="0.25">
      <c r="A45" s="13" t="s">
        <v>1378</v>
      </c>
      <c r="B45" s="35" t="s">
        <v>1379</v>
      </c>
      <c r="C45" s="35" t="s">
        <v>816</v>
      </c>
      <c r="D45" s="14">
        <v>309208</v>
      </c>
      <c r="E45" s="15">
        <v>2056.23</v>
      </c>
      <c r="F45" s="16">
        <v>1.18E-2</v>
      </c>
      <c r="G45" s="16"/>
    </row>
    <row r="46" spans="1:7" x14ac:dyDescent="0.25">
      <c r="A46" s="13" t="s">
        <v>802</v>
      </c>
      <c r="B46" s="35" t="s">
        <v>803</v>
      </c>
      <c r="C46" s="35" t="s">
        <v>658</v>
      </c>
      <c r="D46" s="14">
        <v>1077991</v>
      </c>
      <c r="E46" s="15">
        <v>1946.31</v>
      </c>
      <c r="F46" s="16">
        <v>1.11E-2</v>
      </c>
      <c r="G46" s="16"/>
    </row>
    <row r="47" spans="1:7" x14ac:dyDescent="0.25">
      <c r="A47" s="13" t="s">
        <v>1329</v>
      </c>
      <c r="B47" s="35" t="s">
        <v>1330</v>
      </c>
      <c r="C47" s="35" t="s">
        <v>717</v>
      </c>
      <c r="D47" s="14">
        <v>40141</v>
      </c>
      <c r="E47" s="15">
        <v>1870.99</v>
      </c>
      <c r="F47" s="16">
        <v>1.0699999999999999E-2</v>
      </c>
      <c r="G47" s="16"/>
    </row>
    <row r="48" spans="1:7" x14ac:dyDescent="0.25">
      <c r="A48" s="13" t="s">
        <v>967</v>
      </c>
      <c r="B48" s="35" t="s">
        <v>968</v>
      </c>
      <c r="C48" s="35" t="s">
        <v>902</v>
      </c>
      <c r="D48" s="14">
        <v>459982</v>
      </c>
      <c r="E48" s="15">
        <v>1700.55</v>
      </c>
      <c r="F48" s="16">
        <v>9.7000000000000003E-3</v>
      </c>
      <c r="G48" s="16"/>
    </row>
    <row r="49" spans="1:7" x14ac:dyDescent="0.25">
      <c r="A49" s="13" t="s">
        <v>1499</v>
      </c>
      <c r="B49" s="35" t="s">
        <v>1500</v>
      </c>
      <c r="C49" s="35" t="s">
        <v>687</v>
      </c>
      <c r="D49" s="14">
        <v>67595</v>
      </c>
      <c r="E49" s="15">
        <v>1681.12</v>
      </c>
      <c r="F49" s="16">
        <v>9.5999999999999992E-3</v>
      </c>
      <c r="G49" s="16"/>
    </row>
    <row r="50" spans="1:7" x14ac:dyDescent="0.25">
      <c r="A50" s="13" t="s">
        <v>973</v>
      </c>
      <c r="B50" s="35" t="s">
        <v>974</v>
      </c>
      <c r="C50" s="35" t="s">
        <v>823</v>
      </c>
      <c r="D50" s="14">
        <v>266309</v>
      </c>
      <c r="E50" s="15">
        <v>1657.24</v>
      </c>
      <c r="F50" s="16">
        <v>9.4999999999999998E-3</v>
      </c>
      <c r="G50" s="16"/>
    </row>
    <row r="51" spans="1:7" x14ac:dyDescent="0.25">
      <c r="A51" s="13" t="s">
        <v>921</v>
      </c>
      <c r="B51" s="35" t="s">
        <v>922</v>
      </c>
      <c r="C51" s="35" t="s">
        <v>857</v>
      </c>
      <c r="D51" s="14">
        <v>304589</v>
      </c>
      <c r="E51" s="15">
        <v>1647.22</v>
      </c>
      <c r="F51" s="16">
        <v>9.4000000000000004E-3</v>
      </c>
      <c r="G51" s="16"/>
    </row>
    <row r="52" spans="1:7" x14ac:dyDescent="0.25">
      <c r="A52" s="13" t="s">
        <v>750</v>
      </c>
      <c r="B52" s="35" t="s">
        <v>751</v>
      </c>
      <c r="C52" s="35" t="s">
        <v>687</v>
      </c>
      <c r="D52" s="14">
        <v>168276</v>
      </c>
      <c r="E52" s="15">
        <v>1622.35</v>
      </c>
      <c r="F52" s="16">
        <v>9.2999999999999992E-3</v>
      </c>
      <c r="G52" s="16"/>
    </row>
    <row r="53" spans="1:7" x14ac:dyDescent="0.25">
      <c r="A53" s="13" t="s">
        <v>1337</v>
      </c>
      <c r="B53" s="35" t="s">
        <v>1338</v>
      </c>
      <c r="C53" s="35" t="s">
        <v>717</v>
      </c>
      <c r="D53" s="14">
        <v>646929</v>
      </c>
      <c r="E53" s="15">
        <v>1509.61</v>
      </c>
      <c r="F53" s="16">
        <v>8.6E-3</v>
      </c>
      <c r="G53" s="16"/>
    </row>
    <row r="54" spans="1:7" x14ac:dyDescent="0.25">
      <c r="A54" s="13" t="s">
        <v>1249</v>
      </c>
      <c r="B54" s="35" t="s">
        <v>1250</v>
      </c>
      <c r="C54" s="35" t="s">
        <v>793</v>
      </c>
      <c r="D54" s="14">
        <v>516408</v>
      </c>
      <c r="E54" s="15">
        <v>1444.91</v>
      </c>
      <c r="F54" s="16">
        <v>8.3000000000000001E-3</v>
      </c>
      <c r="G54" s="16"/>
    </row>
    <row r="55" spans="1:7" x14ac:dyDescent="0.25">
      <c r="A55" s="13" t="s">
        <v>1347</v>
      </c>
      <c r="B55" s="35" t="s">
        <v>1348</v>
      </c>
      <c r="C55" s="35" t="s">
        <v>701</v>
      </c>
      <c r="D55" s="14">
        <v>193854</v>
      </c>
      <c r="E55" s="15">
        <v>1218.08</v>
      </c>
      <c r="F55" s="16">
        <v>7.0000000000000001E-3</v>
      </c>
      <c r="G55" s="16"/>
    </row>
    <row r="56" spans="1:7" x14ac:dyDescent="0.25">
      <c r="A56" s="13" t="s">
        <v>1343</v>
      </c>
      <c r="B56" s="35" t="s">
        <v>1344</v>
      </c>
      <c r="C56" s="35" t="s">
        <v>793</v>
      </c>
      <c r="D56" s="14">
        <v>1140676</v>
      </c>
      <c r="E56" s="15">
        <v>1194.29</v>
      </c>
      <c r="F56" s="16">
        <v>6.7999999999999996E-3</v>
      </c>
      <c r="G56" s="16"/>
    </row>
    <row r="57" spans="1:7" x14ac:dyDescent="0.25">
      <c r="A57" s="13" t="s">
        <v>1349</v>
      </c>
      <c r="B57" s="35" t="s">
        <v>1350</v>
      </c>
      <c r="C57" s="35" t="s">
        <v>706</v>
      </c>
      <c r="D57" s="14">
        <v>189223</v>
      </c>
      <c r="E57" s="15">
        <v>1163.6300000000001</v>
      </c>
      <c r="F57" s="16">
        <v>6.7000000000000002E-3</v>
      </c>
      <c r="G57" s="16"/>
    </row>
    <row r="58" spans="1:7" x14ac:dyDescent="0.25">
      <c r="A58" s="13" t="s">
        <v>1399</v>
      </c>
      <c r="B58" s="35" t="s">
        <v>1400</v>
      </c>
      <c r="C58" s="35" t="s">
        <v>714</v>
      </c>
      <c r="D58" s="14">
        <v>320594</v>
      </c>
      <c r="E58" s="15">
        <v>1157.83</v>
      </c>
      <c r="F58" s="16">
        <v>6.6E-3</v>
      </c>
      <c r="G58" s="16"/>
    </row>
    <row r="59" spans="1:7" x14ac:dyDescent="0.25">
      <c r="A59" s="13" t="s">
        <v>1327</v>
      </c>
      <c r="B59" s="35" t="s">
        <v>1328</v>
      </c>
      <c r="C59" s="35" t="s">
        <v>638</v>
      </c>
      <c r="D59" s="14">
        <v>173476</v>
      </c>
      <c r="E59" s="15">
        <v>1124.3800000000001</v>
      </c>
      <c r="F59" s="16">
        <v>6.4000000000000003E-3</v>
      </c>
      <c r="G59" s="16"/>
    </row>
    <row r="60" spans="1:7" x14ac:dyDescent="0.25">
      <c r="A60" s="13" t="s">
        <v>1339</v>
      </c>
      <c r="B60" s="35" t="s">
        <v>1340</v>
      </c>
      <c r="C60" s="35" t="s">
        <v>638</v>
      </c>
      <c r="D60" s="14">
        <v>349305</v>
      </c>
      <c r="E60" s="15">
        <v>973.16</v>
      </c>
      <c r="F60" s="16">
        <v>5.5999999999999999E-3</v>
      </c>
      <c r="G60" s="16"/>
    </row>
    <row r="61" spans="1:7" x14ac:dyDescent="0.25">
      <c r="A61" s="13" t="s">
        <v>1422</v>
      </c>
      <c r="B61" s="35" t="s">
        <v>1423</v>
      </c>
      <c r="C61" s="35" t="s">
        <v>687</v>
      </c>
      <c r="D61" s="14">
        <v>47118</v>
      </c>
      <c r="E61" s="15">
        <v>900.85</v>
      </c>
      <c r="F61" s="16">
        <v>5.1000000000000004E-3</v>
      </c>
      <c r="G61" s="16"/>
    </row>
    <row r="62" spans="1:7" x14ac:dyDescent="0.25">
      <c r="A62" s="13" t="s">
        <v>1407</v>
      </c>
      <c r="B62" s="35" t="s">
        <v>1408</v>
      </c>
      <c r="C62" s="35" t="s">
        <v>701</v>
      </c>
      <c r="D62" s="14">
        <v>122581</v>
      </c>
      <c r="E62" s="15">
        <v>858.62</v>
      </c>
      <c r="F62" s="16">
        <v>4.8999999999999998E-3</v>
      </c>
      <c r="G62" s="16"/>
    </row>
    <row r="63" spans="1:7" x14ac:dyDescent="0.25">
      <c r="A63" s="13" t="s">
        <v>1345</v>
      </c>
      <c r="B63" s="35" t="s">
        <v>1346</v>
      </c>
      <c r="C63" s="35" t="s">
        <v>711</v>
      </c>
      <c r="D63" s="14">
        <v>142769</v>
      </c>
      <c r="E63" s="15">
        <v>835.98</v>
      </c>
      <c r="F63" s="16">
        <v>4.7999999999999996E-3</v>
      </c>
      <c r="G63" s="16"/>
    </row>
    <row r="64" spans="1:7" x14ac:dyDescent="0.25">
      <c r="A64" s="13" t="s">
        <v>1359</v>
      </c>
      <c r="B64" s="35" t="s">
        <v>1360</v>
      </c>
      <c r="C64" s="35" t="s">
        <v>816</v>
      </c>
      <c r="D64" s="14">
        <v>33920</v>
      </c>
      <c r="E64" s="15">
        <v>650.47</v>
      </c>
      <c r="F64" s="16">
        <v>3.7000000000000002E-3</v>
      </c>
      <c r="G64" s="16"/>
    </row>
    <row r="65" spans="1:7" x14ac:dyDescent="0.25">
      <c r="A65" s="13" t="s">
        <v>720</v>
      </c>
      <c r="B65" s="35" t="s">
        <v>721</v>
      </c>
      <c r="C65" s="35" t="s">
        <v>668</v>
      </c>
      <c r="D65" s="14">
        <v>37482</v>
      </c>
      <c r="E65" s="15">
        <v>638.6</v>
      </c>
      <c r="F65" s="16">
        <v>3.7000000000000002E-3</v>
      </c>
      <c r="G65" s="16"/>
    </row>
    <row r="66" spans="1:7" x14ac:dyDescent="0.25">
      <c r="A66" s="13" t="s">
        <v>1426</v>
      </c>
      <c r="B66" s="35" t="s">
        <v>1427</v>
      </c>
      <c r="C66" s="35" t="s">
        <v>816</v>
      </c>
      <c r="D66" s="14">
        <v>36372</v>
      </c>
      <c r="E66" s="15">
        <v>177.71</v>
      </c>
      <c r="F66" s="16">
        <v>1E-3</v>
      </c>
      <c r="G66" s="16"/>
    </row>
    <row r="67" spans="1:7" x14ac:dyDescent="0.25">
      <c r="A67" s="17" t="s">
        <v>94</v>
      </c>
      <c r="B67" s="36"/>
      <c r="C67" s="36"/>
      <c r="D67" s="18"/>
      <c r="E67" s="19">
        <v>167117.67000000001</v>
      </c>
      <c r="F67" s="20">
        <v>0.95520000000000005</v>
      </c>
      <c r="G67" s="21"/>
    </row>
    <row r="68" spans="1:7" x14ac:dyDescent="0.25">
      <c r="A68" s="17" t="s">
        <v>998</v>
      </c>
      <c r="B68" s="35"/>
      <c r="C68" s="35"/>
      <c r="D68" s="14"/>
      <c r="E68" s="15"/>
      <c r="F68" s="16"/>
      <c r="G68" s="16"/>
    </row>
    <row r="69" spans="1:7" x14ac:dyDescent="0.25">
      <c r="A69" s="17" t="s">
        <v>94</v>
      </c>
      <c r="B69" s="35"/>
      <c r="C69" s="35"/>
      <c r="D69" s="14"/>
      <c r="E69" s="22" t="s">
        <v>82</v>
      </c>
      <c r="F69" s="23" t="s">
        <v>82</v>
      </c>
      <c r="G69" s="16"/>
    </row>
    <row r="70" spans="1:7" x14ac:dyDescent="0.25">
      <c r="A70" s="24" t="s">
        <v>99</v>
      </c>
      <c r="B70" s="37"/>
      <c r="C70" s="37"/>
      <c r="D70" s="25"/>
      <c r="E70" s="26">
        <v>167117.67000000001</v>
      </c>
      <c r="F70" s="27">
        <v>0.95520000000000005</v>
      </c>
      <c r="G70" s="21"/>
    </row>
    <row r="71" spans="1:7" x14ac:dyDescent="0.25">
      <c r="A71" s="13"/>
      <c r="B71" s="35"/>
      <c r="C71" s="35"/>
      <c r="D71" s="14"/>
      <c r="E71" s="15"/>
      <c r="F71" s="16"/>
      <c r="G71" s="16"/>
    </row>
    <row r="72" spans="1:7" x14ac:dyDescent="0.25">
      <c r="A72" s="13"/>
      <c r="B72" s="35"/>
      <c r="C72" s="35"/>
      <c r="D72" s="14"/>
      <c r="E72" s="15"/>
      <c r="F72" s="16"/>
      <c r="G72" s="16"/>
    </row>
    <row r="73" spans="1:7" x14ac:dyDescent="0.25">
      <c r="A73" s="17" t="s">
        <v>121</v>
      </c>
      <c r="B73" s="35"/>
      <c r="C73" s="35"/>
      <c r="D73" s="14"/>
      <c r="E73" s="15"/>
      <c r="F73" s="16"/>
      <c r="G73" s="16"/>
    </row>
    <row r="74" spans="1:7" x14ac:dyDescent="0.25">
      <c r="A74" s="13" t="s">
        <v>122</v>
      </c>
      <c r="B74" s="35"/>
      <c r="C74" s="35"/>
      <c r="D74" s="14"/>
      <c r="E74" s="15">
        <v>8152.79</v>
      </c>
      <c r="F74" s="16">
        <v>4.6600000000000003E-2</v>
      </c>
      <c r="G74" s="16">
        <v>3.295E-2</v>
      </c>
    </row>
    <row r="75" spans="1:7" x14ac:dyDescent="0.25">
      <c r="A75" s="17" t="s">
        <v>94</v>
      </c>
      <c r="B75" s="36"/>
      <c r="C75" s="36"/>
      <c r="D75" s="18"/>
      <c r="E75" s="19">
        <v>8152.79</v>
      </c>
      <c r="F75" s="20">
        <v>4.6600000000000003E-2</v>
      </c>
      <c r="G75" s="21"/>
    </row>
    <row r="76" spans="1:7" x14ac:dyDescent="0.25">
      <c r="A76" s="13"/>
      <c r="B76" s="35"/>
      <c r="C76" s="35"/>
      <c r="D76" s="14"/>
      <c r="E76" s="15"/>
      <c r="F76" s="16"/>
      <c r="G76" s="16"/>
    </row>
    <row r="77" spans="1:7" x14ac:dyDescent="0.25">
      <c r="A77" s="24" t="s">
        <v>99</v>
      </c>
      <c r="B77" s="37"/>
      <c r="C77" s="37"/>
      <c r="D77" s="25"/>
      <c r="E77" s="28">
        <v>8152.79</v>
      </c>
      <c r="F77" s="29">
        <v>4.6600000000000003E-2</v>
      </c>
      <c r="G77" s="21"/>
    </row>
    <row r="78" spans="1:7" x14ac:dyDescent="0.25">
      <c r="A78" s="13" t="s">
        <v>123</v>
      </c>
      <c r="B78" s="35"/>
      <c r="C78" s="35"/>
      <c r="D78" s="14"/>
      <c r="E78" s="15">
        <v>2.2079548</v>
      </c>
      <c r="F78" s="16">
        <v>1.2E-5</v>
      </c>
      <c r="G78" s="16"/>
    </row>
    <row r="79" spans="1:7" x14ac:dyDescent="0.25">
      <c r="A79" s="13" t="s">
        <v>124</v>
      </c>
      <c r="B79" s="35"/>
      <c r="C79" s="35"/>
      <c r="D79" s="14"/>
      <c r="E79" s="30">
        <v>-316.9379548</v>
      </c>
      <c r="F79" s="31">
        <v>-1.812E-3</v>
      </c>
      <c r="G79" s="16">
        <v>3.295E-2</v>
      </c>
    </row>
    <row r="80" spans="1:7" x14ac:dyDescent="0.25">
      <c r="A80" s="32" t="s">
        <v>125</v>
      </c>
      <c r="B80" s="38"/>
      <c r="C80" s="38"/>
      <c r="D80" s="33"/>
      <c r="E80" s="26">
        <v>174955.73</v>
      </c>
      <c r="F80" s="27">
        <v>1</v>
      </c>
      <c r="G80" s="27"/>
    </row>
    <row r="85" spans="1:7" x14ac:dyDescent="0.25">
      <c r="A85" s="1" t="s">
        <v>1646</v>
      </c>
    </row>
    <row r="86" spans="1:7" x14ac:dyDescent="0.25">
      <c r="A86" s="47" t="s">
        <v>1647</v>
      </c>
      <c r="B86" s="3" t="s">
        <v>82</v>
      </c>
    </row>
    <row r="87" spans="1:7" x14ac:dyDescent="0.25">
      <c r="A87" t="s">
        <v>1648</v>
      </c>
    </row>
    <row r="88" spans="1:7" x14ac:dyDescent="0.25">
      <c r="A88" t="s">
        <v>1649</v>
      </c>
      <c r="B88" t="s">
        <v>1650</v>
      </c>
      <c r="C88" t="s">
        <v>1650</v>
      </c>
    </row>
    <row r="89" spans="1:7" x14ac:dyDescent="0.25">
      <c r="B89" s="48">
        <v>44469</v>
      </c>
      <c r="C89" s="48">
        <v>44498</v>
      </c>
    </row>
    <row r="90" spans="1:7" x14ac:dyDescent="0.25">
      <c r="A90" t="s">
        <v>1654</v>
      </c>
      <c r="B90">
        <v>55.003999999999998</v>
      </c>
      <c r="C90">
        <v>55.860999999999997</v>
      </c>
      <c r="E90" s="2"/>
      <c r="G90"/>
    </row>
    <row r="91" spans="1:7" x14ac:dyDescent="0.25">
      <c r="A91" t="s">
        <v>1655</v>
      </c>
      <c r="B91">
        <v>42.122</v>
      </c>
      <c r="C91">
        <v>42.777999999999999</v>
      </c>
      <c r="E91" s="2"/>
      <c r="G91"/>
    </row>
    <row r="92" spans="1:7" x14ac:dyDescent="0.25">
      <c r="A92" t="s">
        <v>1679</v>
      </c>
      <c r="B92">
        <v>49.768999999999998</v>
      </c>
      <c r="C92">
        <v>50.484999999999999</v>
      </c>
      <c r="E92" s="2"/>
      <c r="G92"/>
    </row>
    <row r="93" spans="1:7" x14ac:dyDescent="0.25">
      <c r="A93" t="s">
        <v>1680</v>
      </c>
      <c r="B93">
        <v>30.725999999999999</v>
      </c>
      <c r="C93">
        <v>31.167999999999999</v>
      </c>
      <c r="E93" s="2"/>
      <c r="G93"/>
    </row>
    <row r="94" spans="1:7" x14ac:dyDescent="0.25">
      <c r="E94" s="2"/>
      <c r="G94"/>
    </row>
    <row r="95" spans="1:7" x14ac:dyDescent="0.25">
      <c r="A95" t="s">
        <v>1665</v>
      </c>
      <c r="B95" s="3" t="s">
        <v>82</v>
      </c>
    </row>
    <row r="96" spans="1:7" x14ac:dyDescent="0.25">
      <c r="A96" t="s">
        <v>1666</v>
      </c>
      <c r="B96" s="3" t="s">
        <v>82</v>
      </c>
    </row>
    <row r="97" spans="1:4" ht="30" x14ac:dyDescent="0.25">
      <c r="A97" s="47" t="s">
        <v>1667</v>
      </c>
      <c r="B97" s="3" t="s">
        <v>82</v>
      </c>
    </row>
    <row r="98" spans="1:4" x14ac:dyDescent="0.25">
      <c r="A98" s="47" t="s">
        <v>1668</v>
      </c>
      <c r="B98" s="3" t="s">
        <v>82</v>
      </c>
    </row>
    <row r="99" spans="1:4" x14ac:dyDescent="0.25">
      <c r="A99" t="s">
        <v>1704</v>
      </c>
      <c r="B99" s="49">
        <v>0.50804499999999997</v>
      </c>
    </row>
    <row r="100" spans="1:4" ht="30" x14ac:dyDescent="0.25">
      <c r="A100" s="47" t="s">
        <v>1670</v>
      </c>
      <c r="B100" s="3" t="s">
        <v>82</v>
      </c>
    </row>
    <row r="101" spans="1:4" ht="30" x14ac:dyDescent="0.25">
      <c r="A101" s="47" t="s">
        <v>1671</v>
      </c>
      <c r="B101" s="3" t="s">
        <v>82</v>
      </c>
    </row>
    <row r="102" spans="1:4" x14ac:dyDescent="0.25">
      <c r="A102" s="59" t="s">
        <v>1803</v>
      </c>
      <c r="B102" s="60" t="s">
        <v>82</v>
      </c>
    </row>
    <row r="103" spans="1:4" x14ac:dyDescent="0.25">
      <c r="A103" s="59" t="s">
        <v>1804</v>
      </c>
      <c r="B103" s="60" t="s">
        <v>82</v>
      </c>
    </row>
    <row r="105" spans="1:4" x14ac:dyDescent="0.25">
      <c r="A105" s="24" t="s">
        <v>1847</v>
      </c>
      <c r="B105" s="64" t="s">
        <v>1848</v>
      </c>
      <c r="C105" s="64" t="s">
        <v>1813</v>
      </c>
      <c r="D105" s="64" t="s">
        <v>1814</v>
      </c>
    </row>
    <row r="106" spans="1:4" ht="37.5" customHeight="1" x14ac:dyDescent="0.25">
      <c r="A106" s="73" t="str">
        <f>HYPERLINK("[EDEL_Portfolio Monthly 31-Jul-2021.xlsx]EESMCF!A1","Edelweiss Mid Cap Fund")</f>
        <v>Edelweiss Mid Cap Fund</v>
      </c>
      <c r="B106" s="65"/>
      <c r="C106" s="66" t="s">
        <v>1836</v>
      </c>
      <c r="D106"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7A92-C35B-4CF6-BA54-D06104DEA757}">
  <dimension ref="A1:H80"/>
  <sheetViews>
    <sheetView showGridLines="0" workbookViewId="0">
      <pane ySplit="4" topLeftCell="A72" activePane="bottomLeft" state="frozen"/>
      <selection activeCell="A38" sqref="A38"/>
      <selection pane="bottomLeft" activeCell="A79" sqref="A79:XFD80"/>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9</v>
      </c>
      <c r="B1" s="61"/>
      <c r="C1" s="61"/>
      <c r="D1" s="61"/>
      <c r="E1" s="61"/>
      <c r="F1" s="61"/>
      <c r="G1" s="61"/>
      <c r="H1" s="51" t="str">
        <f>HYPERLINK("[EDEL_Portfolio Monthly 31-Oct-2021.xlsx]Index!A1","Index")</f>
        <v>Index</v>
      </c>
    </row>
    <row r="2" spans="1:8" ht="19.5" customHeight="1" x14ac:dyDescent="0.25">
      <c r="A2" s="61" t="s">
        <v>10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128</v>
      </c>
      <c r="B11" s="35" t="s">
        <v>129</v>
      </c>
      <c r="C11" s="35" t="s">
        <v>130</v>
      </c>
      <c r="D11" s="14">
        <v>50300000</v>
      </c>
      <c r="E11" s="15">
        <v>51566.76</v>
      </c>
      <c r="F11" s="16">
        <v>0.12280000000000001</v>
      </c>
      <c r="G11" s="16">
        <v>4.8500000000000001E-2</v>
      </c>
    </row>
    <row r="12" spans="1:8" x14ac:dyDescent="0.25">
      <c r="A12" s="13" t="s">
        <v>131</v>
      </c>
      <c r="B12" s="35" t="s">
        <v>132</v>
      </c>
      <c r="C12" s="35" t="s">
        <v>130</v>
      </c>
      <c r="D12" s="14">
        <v>48000000</v>
      </c>
      <c r="E12" s="15">
        <v>49314.19</v>
      </c>
      <c r="F12" s="16">
        <v>0.1174</v>
      </c>
      <c r="G12" s="16">
        <v>4.7898999999999997E-2</v>
      </c>
    </row>
    <row r="13" spans="1:8" x14ac:dyDescent="0.25">
      <c r="A13" s="13" t="s">
        <v>133</v>
      </c>
      <c r="B13" s="35" t="s">
        <v>134</v>
      </c>
      <c r="C13" s="35" t="s">
        <v>87</v>
      </c>
      <c r="D13" s="14">
        <v>47500000</v>
      </c>
      <c r="E13" s="15">
        <v>48915.31</v>
      </c>
      <c r="F13" s="16">
        <v>0.1164</v>
      </c>
      <c r="G13" s="16">
        <v>4.8649999999999999E-2</v>
      </c>
    </row>
    <row r="14" spans="1:8" x14ac:dyDescent="0.25">
      <c r="A14" s="13" t="s">
        <v>135</v>
      </c>
      <c r="B14" s="35" t="s">
        <v>136</v>
      </c>
      <c r="C14" s="35" t="s">
        <v>87</v>
      </c>
      <c r="D14" s="14">
        <v>39000000</v>
      </c>
      <c r="E14" s="15">
        <v>40185.440000000002</v>
      </c>
      <c r="F14" s="16">
        <v>9.5699999999999993E-2</v>
      </c>
      <c r="G14" s="16">
        <v>4.8099999999999997E-2</v>
      </c>
    </row>
    <row r="15" spans="1:8" x14ac:dyDescent="0.25">
      <c r="A15" s="13" t="s">
        <v>137</v>
      </c>
      <c r="B15" s="35" t="s">
        <v>138</v>
      </c>
      <c r="C15" s="35" t="s">
        <v>87</v>
      </c>
      <c r="D15" s="14">
        <v>39000000</v>
      </c>
      <c r="E15" s="15">
        <v>39878.980000000003</v>
      </c>
      <c r="F15" s="16">
        <v>9.4899999999999998E-2</v>
      </c>
      <c r="G15" s="16">
        <v>4.725E-2</v>
      </c>
    </row>
    <row r="16" spans="1:8" x14ac:dyDescent="0.25">
      <c r="A16" s="13" t="s">
        <v>139</v>
      </c>
      <c r="B16" s="35" t="s">
        <v>140</v>
      </c>
      <c r="C16" s="35" t="s">
        <v>87</v>
      </c>
      <c r="D16" s="14">
        <v>36500000</v>
      </c>
      <c r="E16" s="15">
        <v>37427.72</v>
      </c>
      <c r="F16" s="16">
        <v>8.9099999999999999E-2</v>
      </c>
      <c r="G16" s="16">
        <v>4.7550000000000002E-2</v>
      </c>
    </row>
    <row r="17" spans="1:7" x14ac:dyDescent="0.25">
      <c r="A17" s="13" t="s">
        <v>141</v>
      </c>
      <c r="B17" s="35" t="s">
        <v>142</v>
      </c>
      <c r="C17" s="35" t="s">
        <v>87</v>
      </c>
      <c r="D17" s="14">
        <v>31500000</v>
      </c>
      <c r="E17" s="15">
        <v>32216.85</v>
      </c>
      <c r="F17" s="16">
        <v>7.6700000000000004E-2</v>
      </c>
      <c r="G17" s="16">
        <v>4.7787999999999997E-2</v>
      </c>
    </row>
    <row r="18" spans="1:7" x14ac:dyDescent="0.25">
      <c r="A18" s="13" t="s">
        <v>143</v>
      </c>
      <c r="B18" s="35" t="s">
        <v>144</v>
      </c>
      <c r="C18" s="35" t="s">
        <v>87</v>
      </c>
      <c r="D18" s="14">
        <v>26000000</v>
      </c>
      <c r="E18" s="15">
        <v>26591.81</v>
      </c>
      <c r="F18" s="16">
        <v>6.3299999999999995E-2</v>
      </c>
      <c r="G18" s="16">
        <v>4.9750000000000003E-2</v>
      </c>
    </row>
    <row r="19" spans="1:7" x14ac:dyDescent="0.25">
      <c r="A19" s="13" t="s">
        <v>145</v>
      </c>
      <c r="B19" s="35" t="s">
        <v>146</v>
      </c>
      <c r="C19" s="35" t="s">
        <v>87</v>
      </c>
      <c r="D19" s="14">
        <v>17500000</v>
      </c>
      <c r="E19" s="15">
        <v>18436.34</v>
      </c>
      <c r="F19" s="16">
        <v>4.3900000000000002E-2</v>
      </c>
      <c r="G19" s="16">
        <v>4.6199999999999998E-2</v>
      </c>
    </row>
    <row r="20" spans="1:7" x14ac:dyDescent="0.25">
      <c r="A20" s="13" t="s">
        <v>147</v>
      </c>
      <c r="B20" s="35" t="s">
        <v>148</v>
      </c>
      <c r="C20" s="35" t="s">
        <v>87</v>
      </c>
      <c r="D20" s="14">
        <v>10000000</v>
      </c>
      <c r="E20" s="15">
        <v>10220.91</v>
      </c>
      <c r="F20" s="16">
        <v>2.4299999999999999E-2</v>
      </c>
      <c r="G20" s="16">
        <v>4.7399999999999998E-2</v>
      </c>
    </row>
    <row r="21" spans="1:7" x14ac:dyDescent="0.25">
      <c r="A21" s="13" t="s">
        <v>149</v>
      </c>
      <c r="B21" s="35" t="s">
        <v>150</v>
      </c>
      <c r="C21" s="35" t="s">
        <v>93</v>
      </c>
      <c r="D21" s="14">
        <v>9000000</v>
      </c>
      <c r="E21" s="15">
        <v>9475.56</v>
      </c>
      <c r="F21" s="16">
        <v>2.2599999999999999E-2</v>
      </c>
      <c r="G21" s="16">
        <v>4.9020000000000001E-2</v>
      </c>
    </row>
    <row r="22" spans="1:7" x14ac:dyDescent="0.25">
      <c r="A22" s="13" t="s">
        <v>151</v>
      </c>
      <c r="B22" s="35" t="s">
        <v>152</v>
      </c>
      <c r="C22" s="35" t="s">
        <v>93</v>
      </c>
      <c r="D22" s="14">
        <v>5000000</v>
      </c>
      <c r="E22" s="15">
        <v>5269.03</v>
      </c>
      <c r="F22" s="16">
        <v>1.2500000000000001E-2</v>
      </c>
      <c r="G22" s="16">
        <v>4.7600000000000003E-2</v>
      </c>
    </row>
    <row r="23" spans="1:7" x14ac:dyDescent="0.25">
      <c r="A23" s="13" t="s">
        <v>153</v>
      </c>
      <c r="B23" s="35" t="s">
        <v>154</v>
      </c>
      <c r="C23" s="35" t="s">
        <v>87</v>
      </c>
      <c r="D23" s="14">
        <v>5000000</v>
      </c>
      <c r="E23" s="15">
        <v>5260.27</v>
      </c>
      <c r="F23" s="16">
        <v>1.2500000000000001E-2</v>
      </c>
      <c r="G23" s="16">
        <v>4.6399999999999997E-2</v>
      </c>
    </row>
    <row r="24" spans="1:7" x14ac:dyDescent="0.25">
      <c r="A24" s="13" t="s">
        <v>155</v>
      </c>
      <c r="B24" s="35" t="s">
        <v>156</v>
      </c>
      <c r="C24" s="35" t="s">
        <v>87</v>
      </c>
      <c r="D24" s="14">
        <v>4000000</v>
      </c>
      <c r="E24" s="15">
        <v>4214.58</v>
      </c>
      <c r="F24" s="16">
        <v>0.01</v>
      </c>
      <c r="G24" s="16">
        <v>4.6249999999999999E-2</v>
      </c>
    </row>
    <row r="25" spans="1:7" x14ac:dyDescent="0.25">
      <c r="A25" s="13" t="s">
        <v>157</v>
      </c>
      <c r="B25" s="35" t="s">
        <v>158</v>
      </c>
      <c r="C25" s="35" t="s">
        <v>93</v>
      </c>
      <c r="D25" s="14">
        <v>4000000</v>
      </c>
      <c r="E25" s="15">
        <v>4209.8</v>
      </c>
      <c r="F25" s="16">
        <v>0.01</v>
      </c>
      <c r="G25" s="16">
        <v>4.6531999999999997E-2</v>
      </c>
    </row>
    <row r="26" spans="1:7" x14ac:dyDescent="0.25">
      <c r="A26" s="13" t="s">
        <v>159</v>
      </c>
      <c r="B26" s="35" t="s">
        <v>160</v>
      </c>
      <c r="C26" s="35" t="s">
        <v>87</v>
      </c>
      <c r="D26" s="14">
        <v>3000000</v>
      </c>
      <c r="E26" s="15">
        <v>3080</v>
      </c>
      <c r="F26" s="16">
        <v>7.3000000000000001E-3</v>
      </c>
      <c r="G26" s="16">
        <v>4.4200000000000003E-2</v>
      </c>
    </row>
    <row r="27" spans="1:7" x14ac:dyDescent="0.25">
      <c r="A27" s="13" t="s">
        <v>161</v>
      </c>
      <c r="B27" s="35" t="s">
        <v>162</v>
      </c>
      <c r="C27" s="35" t="s">
        <v>93</v>
      </c>
      <c r="D27" s="14">
        <v>2500000</v>
      </c>
      <c r="E27" s="15">
        <v>2630.79</v>
      </c>
      <c r="F27" s="16">
        <v>6.3E-3</v>
      </c>
      <c r="G27" s="16">
        <v>4.6399999999999997E-2</v>
      </c>
    </row>
    <row r="28" spans="1:7" x14ac:dyDescent="0.25">
      <c r="A28" s="13" t="s">
        <v>163</v>
      </c>
      <c r="B28" s="35" t="s">
        <v>164</v>
      </c>
      <c r="C28" s="35" t="s">
        <v>130</v>
      </c>
      <c r="D28" s="14">
        <v>2500000</v>
      </c>
      <c r="E28" s="15">
        <v>2551.2199999999998</v>
      </c>
      <c r="F28" s="16">
        <v>6.1000000000000004E-3</v>
      </c>
      <c r="G28" s="16">
        <v>4.6137999999999998E-2</v>
      </c>
    </row>
    <row r="29" spans="1:7" x14ac:dyDescent="0.25">
      <c r="A29" s="13" t="s">
        <v>165</v>
      </c>
      <c r="B29" s="35" t="s">
        <v>166</v>
      </c>
      <c r="C29" s="35" t="s">
        <v>87</v>
      </c>
      <c r="D29" s="14">
        <v>2500000</v>
      </c>
      <c r="E29" s="15">
        <v>2545.1799999999998</v>
      </c>
      <c r="F29" s="16">
        <v>6.1000000000000004E-3</v>
      </c>
      <c r="G29" s="16">
        <v>4.0899999999999999E-2</v>
      </c>
    </row>
    <row r="30" spans="1:7" x14ac:dyDescent="0.25">
      <c r="A30" s="13" t="s">
        <v>167</v>
      </c>
      <c r="B30" s="35" t="s">
        <v>168</v>
      </c>
      <c r="C30" s="35" t="s">
        <v>87</v>
      </c>
      <c r="D30" s="14">
        <v>2000000</v>
      </c>
      <c r="E30" s="15">
        <v>2047.89</v>
      </c>
      <c r="F30" s="16">
        <v>4.8999999999999998E-3</v>
      </c>
      <c r="G30" s="16">
        <v>4.5449999999999997E-2</v>
      </c>
    </row>
    <row r="31" spans="1:7" x14ac:dyDescent="0.25">
      <c r="A31" s="13" t="s">
        <v>169</v>
      </c>
      <c r="B31" s="35" t="s">
        <v>170</v>
      </c>
      <c r="C31" s="35" t="s">
        <v>87</v>
      </c>
      <c r="D31" s="14">
        <v>1500000</v>
      </c>
      <c r="E31" s="15">
        <v>1571.43</v>
      </c>
      <c r="F31" s="16">
        <v>3.7000000000000002E-3</v>
      </c>
      <c r="G31" s="16">
        <v>4.4299999999999999E-2</v>
      </c>
    </row>
    <row r="32" spans="1:7" x14ac:dyDescent="0.25">
      <c r="A32" s="13" t="s">
        <v>171</v>
      </c>
      <c r="B32" s="35" t="s">
        <v>172</v>
      </c>
      <c r="C32" s="35" t="s">
        <v>87</v>
      </c>
      <c r="D32" s="14">
        <v>1000000</v>
      </c>
      <c r="E32" s="15">
        <v>1051.73</v>
      </c>
      <c r="F32" s="16">
        <v>2.5000000000000001E-3</v>
      </c>
      <c r="G32" s="16">
        <v>4.6399999999999997E-2</v>
      </c>
    </row>
    <row r="33" spans="1:7" x14ac:dyDescent="0.25">
      <c r="A33" s="13" t="s">
        <v>173</v>
      </c>
      <c r="B33" s="35" t="s">
        <v>174</v>
      </c>
      <c r="C33" s="35" t="s">
        <v>87</v>
      </c>
      <c r="D33" s="14">
        <v>1000000</v>
      </c>
      <c r="E33" s="15">
        <v>1050.1600000000001</v>
      </c>
      <c r="F33" s="16">
        <v>2.5000000000000001E-3</v>
      </c>
      <c r="G33" s="16">
        <v>4.6249999999999999E-2</v>
      </c>
    </row>
    <row r="34" spans="1:7" x14ac:dyDescent="0.25">
      <c r="A34" s="13" t="s">
        <v>175</v>
      </c>
      <c r="B34" s="35" t="s">
        <v>176</v>
      </c>
      <c r="C34" s="35" t="s">
        <v>87</v>
      </c>
      <c r="D34" s="14">
        <v>500000</v>
      </c>
      <c r="E34" s="15">
        <v>522.16999999999996</v>
      </c>
      <c r="F34" s="16">
        <v>1.1999999999999999E-3</v>
      </c>
      <c r="G34" s="16">
        <v>4.7300000000000002E-2</v>
      </c>
    </row>
    <row r="35" spans="1:7" x14ac:dyDescent="0.25">
      <c r="A35" s="13" t="s">
        <v>177</v>
      </c>
      <c r="B35" s="35" t="s">
        <v>178</v>
      </c>
      <c r="C35" s="35" t="s">
        <v>179</v>
      </c>
      <c r="D35" s="14">
        <v>500000</v>
      </c>
      <c r="E35" s="15">
        <v>512.14</v>
      </c>
      <c r="F35" s="16">
        <v>1.1999999999999999E-3</v>
      </c>
      <c r="G35" s="16">
        <v>4.5150000000000003E-2</v>
      </c>
    </row>
    <row r="36" spans="1:7" x14ac:dyDescent="0.25">
      <c r="A36" s="13" t="s">
        <v>180</v>
      </c>
      <c r="B36" s="35" t="s">
        <v>181</v>
      </c>
      <c r="C36" s="35" t="s">
        <v>179</v>
      </c>
      <c r="D36" s="14">
        <v>500000</v>
      </c>
      <c r="E36" s="15">
        <v>511.87</v>
      </c>
      <c r="F36" s="16">
        <v>1.1999999999999999E-3</v>
      </c>
      <c r="G36" s="16">
        <v>4.4249999999999998E-2</v>
      </c>
    </row>
    <row r="37" spans="1:7" x14ac:dyDescent="0.25">
      <c r="A37" s="13" t="s">
        <v>182</v>
      </c>
      <c r="B37" s="35" t="s">
        <v>183</v>
      </c>
      <c r="C37" s="35" t="s">
        <v>87</v>
      </c>
      <c r="D37" s="14">
        <v>500000</v>
      </c>
      <c r="E37" s="15">
        <v>510.74</v>
      </c>
      <c r="F37" s="16">
        <v>1.1999999999999999E-3</v>
      </c>
      <c r="G37" s="16">
        <v>4.5100000000000001E-2</v>
      </c>
    </row>
    <row r="38" spans="1:7" x14ac:dyDescent="0.25">
      <c r="A38" s="17" t="s">
        <v>94</v>
      </c>
      <c r="B38" s="36"/>
      <c r="C38" s="36"/>
      <c r="D38" s="18"/>
      <c r="E38" s="28">
        <v>401768.87</v>
      </c>
      <c r="F38" s="29">
        <v>0.95630000000000004</v>
      </c>
      <c r="G38" s="21"/>
    </row>
    <row r="39" spans="1:7" x14ac:dyDescent="0.25">
      <c r="A39" s="13"/>
      <c r="B39" s="35"/>
      <c r="C39" s="35"/>
      <c r="D39" s="14"/>
      <c r="E39" s="15"/>
      <c r="F39" s="16"/>
      <c r="G39" s="16"/>
    </row>
    <row r="40" spans="1:7" x14ac:dyDescent="0.25">
      <c r="A40" s="17" t="s">
        <v>95</v>
      </c>
      <c r="B40" s="35"/>
      <c r="C40" s="35"/>
      <c r="D40" s="14"/>
      <c r="E40" s="15"/>
      <c r="F40" s="16"/>
      <c r="G40" s="16"/>
    </row>
    <row r="41" spans="1:7" x14ac:dyDescent="0.25">
      <c r="A41" s="17" t="s">
        <v>94</v>
      </c>
      <c r="B41" s="35"/>
      <c r="C41" s="35"/>
      <c r="D41" s="14"/>
      <c r="E41" s="39" t="s">
        <v>82</v>
      </c>
      <c r="F41" s="40" t="s">
        <v>82</v>
      </c>
      <c r="G41" s="16"/>
    </row>
    <row r="42" spans="1:7" x14ac:dyDescent="0.25">
      <c r="A42" s="13"/>
      <c r="B42" s="35"/>
      <c r="C42" s="35"/>
      <c r="D42" s="14"/>
      <c r="E42" s="15"/>
      <c r="F42" s="16"/>
      <c r="G42" s="16"/>
    </row>
    <row r="43" spans="1:7" x14ac:dyDescent="0.25">
      <c r="A43" s="17" t="s">
        <v>184</v>
      </c>
      <c r="B43" s="35"/>
      <c r="C43" s="35"/>
      <c r="D43" s="14"/>
      <c r="E43" s="15"/>
      <c r="F43" s="16"/>
      <c r="G43" s="16"/>
    </row>
    <row r="44" spans="1:7" x14ac:dyDescent="0.25">
      <c r="A44" s="17" t="s">
        <v>94</v>
      </c>
      <c r="B44" s="35"/>
      <c r="C44" s="35"/>
      <c r="D44" s="14"/>
      <c r="E44" s="39" t="s">
        <v>82</v>
      </c>
      <c r="F44" s="40" t="s">
        <v>82</v>
      </c>
      <c r="G44" s="16"/>
    </row>
    <row r="45" spans="1:7" x14ac:dyDescent="0.25">
      <c r="A45" s="13"/>
      <c r="B45" s="35"/>
      <c r="C45" s="35"/>
      <c r="D45" s="14"/>
      <c r="E45" s="15"/>
      <c r="F45" s="16"/>
      <c r="G45" s="16"/>
    </row>
    <row r="46" spans="1:7" x14ac:dyDescent="0.25">
      <c r="A46" s="24" t="s">
        <v>99</v>
      </c>
      <c r="B46" s="37"/>
      <c r="C46" s="37"/>
      <c r="D46" s="25"/>
      <c r="E46" s="28">
        <v>401768.87</v>
      </c>
      <c r="F46" s="29">
        <v>0.95630000000000004</v>
      </c>
      <c r="G46" s="21"/>
    </row>
    <row r="47" spans="1:7" x14ac:dyDescent="0.25">
      <c r="A47" s="13"/>
      <c r="B47" s="35"/>
      <c r="C47" s="35"/>
      <c r="D47" s="14"/>
      <c r="E47" s="15"/>
      <c r="F47" s="16"/>
      <c r="G47" s="16"/>
    </row>
    <row r="48" spans="1:7" x14ac:dyDescent="0.25">
      <c r="A48" s="13"/>
      <c r="B48" s="35"/>
      <c r="C48" s="35"/>
      <c r="D48" s="14"/>
      <c r="E48" s="15"/>
      <c r="F48" s="16"/>
      <c r="G48" s="16"/>
    </row>
    <row r="49" spans="1:7" x14ac:dyDescent="0.25">
      <c r="A49" s="17" t="s">
        <v>121</v>
      </c>
      <c r="B49" s="35"/>
      <c r="C49" s="35"/>
      <c r="D49" s="14"/>
      <c r="E49" s="15"/>
      <c r="F49" s="16"/>
      <c r="G49" s="16"/>
    </row>
    <row r="50" spans="1:7" x14ac:dyDescent="0.25">
      <c r="A50" s="13" t="s">
        <v>122</v>
      </c>
      <c r="B50" s="35"/>
      <c r="C50" s="35"/>
      <c r="D50" s="14"/>
      <c r="E50" s="15">
        <v>1272.6600000000001</v>
      </c>
      <c r="F50" s="16">
        <v>3.0000000000000001E-3</v>
      </c>
      <c r="G50" s="16">
        <v>3.295E-2</v>
      </c>
    </row>
    <row r="51" spans="1:7" x14ac:dyDescent="0.25">
      <c r="A51" s="17" t="s">
        <v>94</v>
      </c>
      <c r="B51" s="36"/>
      <c r="C51" s="36"/>
      <c r="D51" s="18"/>
      <c r="E51" s="28">
        <v>1272.6600000000001</v>
      </c>
      <c r="F51" s="29">
        <v>3.0000000000000001E-3</v>
      </c>
      <c r="G51" s="21"/>
    </row>
    <row r="52" spans="1:7" x14ac:dyDescent="0.25">
      <c r="A52" s="13"/>
      <c r="B52" s="35"/>
      <c r="C52" s="35"/>
      <c r="D52" s="14"/>
      <c r="E52" s="15"/>
      <c r="F52" s="16"/>
      <c r="G52" s="16"/>
    </row>
    <row r="53" spans="1:7" x14ac:dyDescent="0.25">
      <c r="A53" s="24" t="s">
        <v>99</v>
      </c>
      <c r="B53" s="37"/>
      <c r="C53" s="37"/>
      <c r="D53" s="25"/>
      <c r="E53" s="28">
        <v>1272.6600000000001</v>
      </c>
      <c r="F53" s="29">
        <v>3.0000000000000001E-3</v>
      </c>
      <c r="G53" s="21"/>
    </row>
    <row r="54" spans="1:7" x14ac:dyDescent="0.25">
      <c r="A54" s="13" t="s">
        <v>123</v>
      </c>
      <c r="B54" s="35"/>
      <c r="C54" s="35"/>
      <c r="D54" s="14"/>
      <c r="E54" s="15">
        <v>17017.0508548</v>
      </c>
      <c r="F54" s="16">
        <v>4.0510999999999998E-2</v>
      </c>
      <c r="G54" s="16"/>
    </row>
    <row r="55" spans="1:7" x14ac:dyDescent="0.25">
      <c r="A55" s="13" t="s">
        <v>124</v>
      </c>
      <c r="B55" s="35"/>
      <c r="C55" s="35"/>
      <c r="D55" s="14"/>
      <c r="E55" s="15">
        <v>1.3591451999999999</v>
      </c>
      <c r="F55" s="16">
        <v>1.8900000000000001E-4</v>
      </c>
      <c r="G55" s="16">
        <v>3.295E-2</v>
      </c>
    </row>
    <row r="56" spans="1:7" x14ac:dyDescent="0.25">
      <c r="A56" s="32" t="s">
        <v>125</v>
      </c>
      <c r="B56" s="38"/>
      <c r="C56" s="38"/>
      <c r="D56" s="33"/>
      <c r="E56" s="26">
        <v>420059.94</v>
      </c>
      <c r="F56" s="27">
        <v>1</v>
      </c>
      <c r="G56" s="27"/>
    </row>
    <row r="58" spans="1:7" x14ac:dyDescent="0.25">
      <c r="A58" s="1" t="s">
        <v>127</v>
      </c>
    </row>
    <row r="61" spans="1:7" x14ac:dyDescent="0.25">
      <c r="A61" s="1" t="s">
        <v>1646</v>
      </c>
    </row>
    <row r="62" spans="1:7" x14ac:dyDescent="0.25">
      <c r="A62" s="47" t="s">
        <v>1647</v>
      </c>
      <c r="B62" s="3" t="s">
        <v>82</v>
      </c>
    </row>
    <row r="63" spans="1:7" x14ac:dyDescent="0.25">
      <c r="A63" t="s">
        <v>1648</v>
      </c>
    </row>
    <row r="64" spans="1:7" x14ac:dyDescent="0.25">
      <c r="A64" t="s">
        <v>1672</v>
      </c>
      <c r="B64" t="s">
        <v>1650</v>
      </c>
      <c r="C64" t="s">
        <v>1650</v>
      </c>
    </row>
    <row r="65" spans="1:7" x14ac:dyDescent="0.25">
      <c r="B65" s="48">
        <v>44469</v>
      </c>
      <c r="C65" s="48">
        <v>44498</v>
      </c>
    </row>
    <row r="66" spans="1:7" x14ac:dyDescent="0.25">
      <c r="A66" t="s">
        <v>1673</v>
      </c>
      <c r="B66">
        <v>1147.8796</v>
      </c>
      <c r="C66">
        <v>1149.7203</v>
      </c>
      <c r="E66" s="2"/>
      <c r="G66"/>
    </row>
    <row r="67" spans="1:7" x14ac:dyDescent="0.25">
      <c r="E67" s="2"/>
      <c r="G67"/>
    </row>
    <row r="68" spans="1:7" x14ac:dyDescent="0.25">
      <c r="A68" t="s">
        <v>1665</v>
      </c>
      <c r="B68" s="3" t="s">
        <v>82</v>
      </c>
    </row>
    <row r="69" spans="1:7" x14ac:dyDescent="0.25">
      <c r="A69" t="s">
        <v>1666</v>
      </c>
      <c r="B69" s="3" t="s">
        <v>82</v>
      </c>
    </row>
    <row r="70" spans="1:7" ht="30" x14ac:dyDescent="0.25">
      <c r="A70" s="47" t="s">
        <v>1667</v>
      </c>
      <c r="B70" s="3" t="s">
        <v>82</v>
      </c>
    </row>
    <row r="71" spans="1:7" x14ac:dyDescent="0.25">
      <c r="A71" s="47" t="s">
        <v>1668</v>
      </c>
      <c r="B71" s="3" t="s">
        <v>82</v>
      </c>
    </row>
    <row r="72" spans="1:7" x14ac:dyDescent="0.25">
      <c r="A72" t="s">
        <v>1669</v>
      </c>
      <c r="B72" s="49">
        <v>1.3590310000000001</v>
      </c>
    </row>
    <row r="73" spans="1:7" ht="30" x14ac:dyDescent="0.25">
      <c r="A73" s="47" t="s">
        <v>1670</v>
      </c>
      <c r="B73" s="3" t="s">
        <v>82</v>
      </c>
    </row>
    <row r="74" spans="1:7" ht="30" x14ac:dyDescent="0.25">
      <c r="A74" s="47" t="s">
        <v>1671</v>
      </c>
      <c r="B74" s="3" t="s">
        <v>82</v>
      </c>
    </row>
    <row r="75" spans="1:7" ht="30" x14ac:dyDescent="0.25">
      <c r="A75" s="47" t="s">
        <v>1674</v>
      </c>
      <c r="B75" s="3">
        <v>89635.05</v>
      </c>
    </row>
    <row r="76" spans="1:7" x14ac:dyDescent="0.25">
      <c r="A76" s="59" t="s">
        <v>1805</v>
      </c>
      <c r="B76" s="60" t="s">
        <v>82</v>
      </c>
    </row>
    <row r="77" spans="1:7" x14ac:dyDescent="0.25">
      <c r="A77" s="59" t="s">
        <v>1806</v>
      </c>
      <c r="B77" s="60" t="s">
        <v>82</v>
      </c>
    </row>
    <row r="79" spans="1:7" x14ac:dyDescent="0.25">
      <c r="A79" s="64" t="s">
        <v>1847</v>
      </c>
      <c r="B79" s="64" t="s">
        <v>1812</v>
      </c>
      <c r="C79" s="64" t="s">
        <v>1813</v>
      </c>
      <c r="D79" s="64" t="s">
        <v>1814</v>
      </c>
    </row>
    <row r="80" spans="1:7" ht="47.25" customHeight="1" x14ac:dyDescent="0.25">
      <c r="A80" s="73" t="str">
        <f>HYPERLINK("[EDEL_Portfolio Monthly 30092021.xlsx]EDBE23!A1","BHARAT Bond ETF - April 2023")</f>
        <v>BHARAT Bond ETF - April 2023</v>
      </c>
      <c r="B80" s="65"/>
      <c r="C80" s="66" t="s">
        <v>1816</v>
      </c>
      <c r="D8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8-AD7A-434F-87BA-E602DBE2E939}">
  <dimension ref="A1:H70"/>
  <sheetViews>
    <sheetView showGridLines="0" workbookViewId="0">
      <pane ySplit="4" topLeftCell="A62" activePane="bottomLeft" state="frozen"/>
      <selection activeCell="A38" sqref="A38"/>
      <selection pane="bottomLeft" activeCell="A69" sqref="A69:XFD70"/>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63</v>
      </c>
      <c r="B1" s="61"/>
      <c r="C1" s="61"/>
      <c r="D1" s="61"/>
      <c r="E1" s="61"/>
      <c r="F1" s="61"/>
      <c r="G1" s="61"/>
      <c r="H1" s="51" t="str">
        <f>HYPERLINK("[EDEL_Portfolio Monthly 31-Oct-2021.xlsx]Index!A1","Index")</f>
        <v>Index</v>
      </c>
    </row>
    <row r="2" spans="1:8" ht="19.5" customHeight="1" x14ac:dyDescent="0.25">
      <c r="A2" s="61" t="s">
        <v>64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1519</v>
      </c>
      <c r="B11" s="35" t="s">
        <v>1520</v>
      </c>
      <c r="C11" s="35" t="s">
        <v>1521</v>
      </c>
      <c r="D11" s="14">
        <v>790000</v>
      </c>
      <c r="E11" s="15">
        <v>1071.33</v>
      </c>
      <c r="F11" s="16">
        <v>0.1047</v>
      </c>
      <c r="G11" s="16">
        <v>7.6099E-2</v>
      </c>
    </row>
    <row r="12" spans="1:8" x14ac:dyDescent="0.25">
      <c r="A12" s="13" t="s">
        <v>1522</v>
      </c>
      <c r="B12" s="35" t="s">
        <v>1523</v>
      </c>
      <c r="C12" s="35" t="s">
        <v>130</v>
      </c>
      <c r="D12" s="14">
        <v>700000</v>
      </c>
      <c r="E12" s="15">
        <v>922.98</v>
      </c>
      <c r="F12" s="16">
        <v>9.0200000000000002E-2</v>
      </c>
      <c r="G12" s="16">
        <v>4.6300000000000001E-2</v>
      </c>
    </row>
    <row r="13" spans="1:8" x14ac:dyDescent="0.25">
      <c r="A13" s="13" t="s">
        <v>1524</v>
      </c>
      <c r="B13" s="35" t="s">
        <v>1525</v>
      </c>
      <c r="C13" s="35" t="s">
        <v>1526</v>
      </c>
      <c r="D13" s="14">
        <v>500000</v>
      </c>
      <c r="E13" s="15">
        <v>909.98</v>
      </c>
      <c r="F13" s="16">
        <v>8.8900000000000007E-2</v>
      </c>
      <c r="G13" s="16">
        <v>4.5900000000000003E-2</v>
      </c>
    </row>
    <row r="14" spans="1:8" x14ac:dyDescent="0.25">
      <c r="A14" s="13" t="s">
        <v>85</v>
      </c>
      <c r="B14" s="35" t="s">
        <v>86</v>
      </c>
      <c r="C14" s="35" t="s">
        <v>87</v>
      </c>
      <c r="D14" s="14">
        <v>850000</v>
      </c>
      <c r="E14" s="15">
        <v>858.25</v>
      </c>
      <c r="F14" s="16">
        <v>8.3900000000000002E-2</v>
      </c>
      <c r="G14" s="16">
        <v>5.8867999999999997E-2</v>
      </c>
    </row>
    <row r="15" spans="1:8" x14ac:dyDescent="0.25">
      <c r="A15" s="13" t="s">
        <v>1527</v>
      </c>
      <c r="B15" s="35" t="s">
        <v>1528</v>
      </c>
      <c r="C15" s="35" t="s">
        <v>1521</v>
      </c>
      <c r="D15" s="14">
        <v>840000</v>
      </c>
      <c r="E15" s="15">
        <v>852.47</v>
      </c>
      <c r="F15" s="16">
        <v>8.3299999999999999E-2</v>
      </c>
      <c r="G15" s="16">
        <v>4.4600000000000001E-2</v>
      </c>
    </row>
    <row r="16" spans="1:8" x14ac:dyDescent="0.25">
      <c r="A16" s="13" t="s">
        <v>1529</v>
      </c>
      <c r="B16" s="35" t="s">
        <v>1530</v>
      </c>
      <c r="C16" s="35" t="s">
        <v>1531</v>
      </c>
      <c r="D16" s="14">
        <v>800000</v>
      </c>
      <c r="E16" s="15">
        <v>813.82</v>
      </c>
      <c r="F16" s="16">
        <v>7.9500000000000001E-2</v>
      </c>
      <c r="G16" s="16">
        <v>5.0500000000000003E-2</v>
      </c>
    </row>
    <row r="17" spans="1:7" x14ac:dyDescent="0.25">
      <c r="A17" s="13" t="s">
        <v>1532</v>
      </c>
      <c r="B17" s="35" t="s">
        <v>1533</v>
      </c>
      <c r="C17" s="35" t="s">
        <v>87</v>
      </c>
      <c r="D17" s="14">
        <v>800000</v>
      </c>
      <c r="E17" s="15">
        <v>805.53</v>
      </c>
      <c r="F17" s="16">
        <v>7.8700000000000006E-2</v>
      </c>
      <c r="G17" s="16">
        <v>6.3116000000000005E-2</v>
      </c>
    </row>
    <row r="18" spans="1:7" x14ac:dyDescent="0.25">
      <c r="A18" s="13" t="s">
        <v>1534</v>
      </c>
      <c r="B18" s="35" t="s">
        <v>1535</v>
      </c>
      <c r="C18" s="35" t="s">
        <v>1536</v>
      </c>
      <c r="D18" s="14">
        <v>500000</v>
      </c>
      <c r="E18" s="15">
        <v>653.13</v>
      </c>
      <c r="F18" s="16">
        <v>6.3799999999999996E-2</v>
      </c>
      <c r="G18" s="16">
        <v>4.5749999999999999E-2</v>
      </c>
    </row>
    <row r="19" spans="1:7" x14ac:dyDescent="0.25">
      <c r="A19" s="13" t="s">
        <v>1537</v>
      </c>
      <c r="B19" s="35" t="s">
        <v>1538</v>
      </c>
      <c r="C19" s="35" t="s">
        <v>87</v>
      </c>
      <c r="D19" s="14">
        <v>600000</v>
      </c>
      <c r="E19" s="15">
        <v>608.63</v>
      </c>
      <c r="F19" s="16">
        <v>5.9499999999999997E-2</v>
      </c>
      <c r="G19" s="16">
        <v>3.9E-2</v>
      </c>
    </row>
    <row r="20" spans="1:7" x14ac:dyDescent="0.25">
      <c r="A20" s="13" t="s">
        <v>1539</v>
      </c>
      <c r="B20" s="35" t="s">
        <v>1540</v>
      </c>
      <c r="C20" s="35" t="s">
        <v>1531</v>
      </c>
      <c r="D20" s="14">
        <v>500000</v>
      </c>
      <c r="E20" s="15">
        <v>511.14</v>
      </c>
      <c r="F20" s="16">
        <v>0.05</v>
      </c>
      <c r="G20" s="16">
        <v>4.5749999999999999E-2</v>
      </c>
    </row>
    <row r="21" spans="1:7" x14ac:dyDescent="0.25">
      <c r="A21" s="13" t="s">
        <v>1541</v>
      </c>
      <c r="B21" s="35" t="s">
        <v>1542</v>
      </c>
      <c r="C21" s="35" t="s">
        <v>87</v>
      </c>
      <c r="D21" s="14">
        <v>500000</v>
      </c>
      <c r="E21" s="15">
        <v>507.56</v>
      </c>
      <c r="F21" s="16">
        <v>4.9599999999999998E-2</v>
      </c>
      <c r="G21" s="16">
        <v>3.9199999999999999E-2</v>
      </c>
    </row>
    <row r="22" spans="1:7" x14ac:dyDescent="0.25">
      <c r="A22" s="13" t="s">
        <v>1543</v>
      </c>
      <c r="B22" s="35" t="s">
        <v>1544</v>
      </c>
      <c r="C22" s="35" t="s">
        <v>87</v>
      </c>
      <c r="D22" s="14">
        <v>200000</v>
      </c>
      <c r="E22" s="15">
        <v>201.06</v>
      </c>
      <c r="F22" s="16">
        <v>1.9699999999999999E-2</v>
      </c>
      <c r="G22" s="16">
        <v>3.5649E-2</v>
      </c>
    </row>
    <row r="23" spans="1:7" x14ac:dyDescent="0.25">
      <c r="A23" s="13" t="s">
        <v>1545</v>
      </c>
      <c r="B23" s="35" t="s">
        <v>1546</v>
      </c>
      <c r="C23" s="35" t="s">
        <v>130</v>
      </c>
      <c r="D23" s="14">
        <v>50000</v>
      </c>
      <c r="E23" s="15">
        <v>50.93</v>
      </c>
      <c r="F23" s="16">
        <v>5.0000000000000001E-3</v>
      </c>
      <c r="G23" s="16">
        <v>4.1249000000000001E-2</v>
      </c>
    </row>
    <row r="24" spans="1:7" x14ac:dyDescent="0.25">
      <c r="A24" s="13" t="s">
        <v>1547</v>
      </c>
      <c r="B24" s="35" t="s">
        <v>1548</v>
      </c>
      <c r="C24" s="35" t="s">
        <v>130</v>
      </c>
      <c r="D24" s="14">
        <v>50000</v>
      </c>
      <c r="E24" s="15">
        <v>50.88</v>
      </c>
      <c r="F24" s="16">
        <v>5.0000000000000001E-3</v>
      </c>
      <c r="G24" s="16">
        <v>4.0750000000000001E-2</v>
      </c>
    </row>
    <row r="25" spans="1:7" x14ac:dyDescent="0.25">
      <c r="A25" s="17" t="s">
        <v>94</v>
      </c>
      <c r="B25" s="36"/>
      <c r="C25" s="36"/>
      <c r="D25" s="18"/>
      <c r="E25" s="19">
        <v>8817.69</v>
      </c>
      <c r="F25" s="20">
        <v>0.86180000000000001</v>
      </c>
      <c r="G25" s="21"/>
    </row>
    <row r="26" spans="1:7" x14ac:dyDescent="0.25">
      <c r="A26" s="13"/>
      <c r="B26" s="35"/>
      <c r="C26" s="35"/>
      <c r="D26" s="14"/>
      <c r="E26" s="15"/>
      <c r="F26" s="16"/>
      <c r="G26" s="16"/>
    </row>
    <row r="27" spans="1:7" x14ac:dyDescent="0.25">
      <c r="A27" s="17" t="s">
        <v>95</v>
      </c>
      <c r="B27" s="36"/>
      <c r="C27" s="36"/>
      <c r="D27" s="18"/>
      <c r="E27" s="46"/>
      <c r="F27" s="21"/>
      <c r="G27" s="21"/>
    </row>
    <row r="28" spans="1:7" x14ac:dyDescent="0.25">
      <c r="A28" s="13" t="s">
        <v>1549</v>
      </c>
      <c r="B28" s="35" t="s">
        <v>1550</v>
      </c>
      <c r="C28" s="35" t="s">
        <v>87</v>
      </c>
      <c r="D28" s="14">
        <v>400000</v>
      </c>
      <c r="E28" s="15">
        <v>408.05</v>
      </c>
      <c r="F28" s="16">
        <v>3.9899999999999998E-2</v>
      </c>
      <c r="G28" s="16">
        <v>5.2449000000000003E-2</v>
      </c>
    </row>
    <row r="29" spans="1:7" x14ac:dyDescent="0.25">
      <c r="A29" s="17" t="s">
        <v>94</v>
      </c>
      <c r="B29" s="36"/>
      <c r="C29" s="36"/>
      <c r="D29" s="18"/>
      <c r="E29" s="19">
        <v>408.05</v>
      </c>
      <c r="F29" s="20">
        <v>3.9899999999999998E-2</v>
      </c>
      <c r="G29" s="21"/>
    </row>
    <row r="30" spans="1:7" x14ac:dyDescent="0.25">
      <c r="A30" s="17"/>
      <c r="B30" s="36"/>
      <c r="C30" s="36"/>
      <c r="D30" s="18"/>
      <c r="E30" s="46"/>
      <c r="F30" s="21"/>
      <c r="G30" s="21"/>
    </row>
    <row r="31" spans="1:7" x14ac:dyDescent="0.25">
      <c r="A31" s="17" t="s">
        <v>184</v>
      </c>
      <c r="B31" s="36"/>
      <c r="C31" s="36"/>
      <c r="D31" s="18"/>
      <c r="E31" s="46"/>
      <c r="F31" s="21"/>
      <c r="G31" s="21"/>
    </row>
    <row r="32" spans="1:7" x14ac:dyDescent="0.25">
      <c r="A32" s="13" t="s">
        <v>96</v>
      </c>
      <c r="B32" s="35" t="s">
        <v>97</v>
      </c>
      <c r="C32" s="35" t="s">
        <v>98</v>
      </c>
      <c r="D32" s="14">
        <v>380000</v>
      </c>
      <c r="E32" s="15">
        <v>502.71</v>
      </c>
      <c r="F32" s="16">
        <v>4.9099999999999998E-2</v>
      </c>
      <c r="G32" s="16">
        <v>4.4748999999999997E-2</v>
      </c>
    </row>
    <row r="33" spans="1:7" x14ac:dyDescent="0.25">
      <c r="A33" s="17" t="s">
        <v>94</v>
      </c>
      <c r="B33" s="36"/>
      <c r="C33" s="36"/>
      <c r="D33" s="18"/>
      <c r="E33" s="19">
        <v>502.71</v>
      </c>
      <c r="F33" s="20">
        <v>4.9099999999999998E-2</v>
      </c>
      <c r="G33" s="21"/>
    </row>
    <row r="34" spans="1:7" x14ac:dyDescent="0.25">
      <c r="A34" s="13"/>
      <c r="B34" s="35"/>
      <c r="C34" s="35"/>
      <c r="D34" s="14"/>
      <c r="E34" s="15"/>
      <c r="F34" s="16"/>
      <c r="G34" s="16"/>
    </row>
    <row r="35" spans="1:7" x14ac:dyDescent="0.25">
      <c r="A35" s="24" t="s">
        <v>99</v>
      </c>
      <c r="B35" s="37"/>
      <c r="C35" s="37"/>
      <c r="D35" s="25"/>
      <c r="E35" s="28">
        <v>9728.4500000000007</v>
      </c>
      <c r="F35" s="29">
        <v>0.95079999999999998</v>
      </c>
      <c r="G35" s="21"/>
    </row>
    <row r="36" spans="1:7" x14ac:dyDescent="0.25">
      <c r="A36" s="13"/>
      <c r="B36" s="35"/>
      <c r="C36" s="35"/>
      <c r="D36" s="14"/>
      <c r="E36" s="15"/>
      <c r="F36" s="16"/>
      <c r="G36" s="16"/>
    </row>
    <row r="37" spans="1:7" x14ac:dyDescent="0.25">
      <c r="A37" s="13"/>
      <c r="B37" s="35"/>
      <c r="C37" s="35"/>
      <c r="D37" s="14"/>
      <c r="E37" s="15"/>
      <c r="F37" s="16"/>
      <c r="G37" s="16"/>
    </row>
    <row r="38" spans="1:7" x14ac:dyDescent="0.25">
      <c r="A38" s="17" t="s">
        <v>121</v>
      </c>
      <c r="B38" s="35"/>
      <c r="C38" s="35"/>
      <c r="D38" s="14"/>
      <c r="E38" s="15"/>
      <c r="F38" s="16"/>
      <c r="G38" s="16"/>
    </row>
    <row r="39" spans="1:7" x14ac:dyDescent="0.25">
      <c r="A39" s="13" t="s">
        <v>122</v>
      </c>
      <c r="B39" s="35"/>
      <c r="C39" s="35"/>
      <c r="D39" s="14"/>
      <c r="E39" s="15">
        <v>287.92</v>
      </c>
      <c r="F39" s="16">
        <v>2.81E-2</v>
      </c>
      <c r="G39" s="16">
        <v>3.295E-2</v>
      </c>
    </row>
    <row r="40" spans="1:7" x14ac:dyDescent="0.25">
      <c r="A40" s="17" t="s">
        <v>94</v>
      </c>
      <c r="B40" s="36"/>
      <c r="C40" s="36"/>
      <c r="D40" s="18"/>
      <c r="E40" s="19">
        <v>287.92</v>
      </c>
      <c r="F40" s="20">
        <v>2.81E-2</v>
      </c>
      <c r="G40" s="21"/>
    </row>
    <row r="41" spans="1:7" x14ac:dyDescent="0.25">
      <c r="A41" s="13"/>
      <c r="B41" s="35"/>
      <c r="C41" s="35"/>
      <c r="D41" s="14"/>
      <c r="E41" s="15"/>
      <c r="F41" s="16"/>
      <c r="G41" s="16"/>
    </row>
    <row r="42" spans="1:7" x14ac:dyDescent="0.25">
      <c r="A42" s="24" t="s">
        <v>99</v>
      </c>
      <c r="B42" s="37"/>
      <c r="C42" s="37"/>
      <c r="D42" s="25"/>
      <c r="E42" s="28">
        <v>287.92</v>
      </c>
      <c r="F42" s="29">
        <v>2.81E-2</v>
      </c>
      <c r="G42" s="21"/>
    </row>
    <row r="43" spans="1:7" x14ac:dyDescent="0.25">
      <c r="A43" s="13" t="s">
        <v>123</v>
      </c>
      <c r="B43" s="35"/>
      <c r="C43" s="35"/>
      <c r="D43" s="14"/>
      <c r="E43" s="15">
        <v>230.49609899999999</v>
      </c>
      <c r="F43" s="16">
        <v>2.2527999999999999E-2</v>
      </c>
      <c r="G43" s="16"/>
    </row>
    <row r="44" spans="1:7" x14ac:dyDescent="0.25">
      <c r="A44" s="13" t="s">
        <v>124</v>
      </c>
      <c r="B44" s="35"/>
      <c r="C44" s="35"/>
      <c r="D44" s="14"/>
      <c r="E44" s="30">
        <v>-15.356099</v>
      </c>
      <c r="F44" s="31">
        <v>-1.428E-3</v>
      </c>
      <c r="G44" s="16">
        <v>3.295E-2</v>
      </c>
    </row>
    <row r="45" spans="1:7" x14ac:dyDescent="0.25">
      <c r="A45" s="32" t="s">
        <v>125</v>
      </c>
      <c r="B45" s="38"/>
      <c r="C45" s="38"/>
      <c r="D45" s="33"/>
      <c r="E45" s="26">
        <v>10231.51</v>
      </c>
      <c r="F45" s="27">
        <v>1</v>
      </c>
      <c r="G45" s="27"/>
    </row>
    <row r="47" spans="1:7" x14ac:dyDescent="0.25">
      <c r="A47" s="1" t="s">
        <v>126</v>
      </c>
    </row>
    <row r="48" spans="1:7" x14ac:dyDescent="0.25">
      <c r="A48" s="1" t="s">
        <v>127</v>
      </c>
    </row>
    <row r="50" spans="1:7" x14ac:dyDescent="0.25">
      <c r="A50" s="1" t="s">
        <v>1646</v>
      </c>
    </row>
    <row r="51" spans="1:7" x14ac:dyDescent="0.25">
      <c r="A51" s="47" t="s">
        <v>1647</v>
      </c>
      <c r="B51" s="3" t="s">
        <v>82</v>
      </c>
    </row>
    <row r="52" spans="1:7" x14ac:dyDescent="0.25">
      <c r="A52" t="s">
        <v>1648</v>
      </c>
    </row>
    <row r="53" spans="1:7" x14ac:dyDescent="0.25">
      <c r="A53" t="s">
        <v>1649</v>
      </c>
      <c r="B53" t="s">
        <v>1650</v>
      </c>
      <c r="C53" t="s">
        <v>1650</v>
      </c>
    </row>
    <row r="54" spans="1:7" x14ac:dyDescent="0.25">
      <c r="B54" s="48">
        <v>44469</v>
      </c>
      <c r="C54" s="48">
        <v>44498</v>
      </c>
    </row>
    <row r="55" spans="1:7" x14ac:dyDescent="0.25">
      <c r="A55" t="s">
        <v>1654</v>
      </c>
      <c r="B55">
        <v>12.6379</v>
      </c>
      <c r="C55">
        <v>12.6776</v>
      </c>
      <c r="E55" s="2"/>
      <c r="G55"/>
    </row>
    <row r="56" spans="1:7" x14ac:dyDescent="0.25">
      <c r="A56" t="s">
        <v>1655</v>
      </c>
      <c r="B56">
        <v>12.6379</v>
      </c>
      <c r="C56">
        <v>12.6776</v>
      </c>
      <c r="E56" s="2"/>
      <c r="G56"/>
    </row>
    <row r="57" spans="1:7" x14ac:dyDescent="0.25">
      <c r="A57" t="s">
        <v>1679</v>
      </c>
      <c r="B57">
        <v>12.5098</v>
      </c>
      <c r="C57">
        <v>12.5451</v>
      </c>
      <c r="E57" s="2"/>
      <c r="G57"/>
    </row>
    <row r="58" spans="1:7" x14ac:dyDescent="0.25">
      <c r="A58" t="s">
        <v>1680</v>
      </c>
      <c r="B58">
        <v>12.5098</v>
      </c>
      <c r="C58">
        <v>12.5451</v>
      </c>
      <c r="E58" s="2"/>
      <c r="G58"/>
    </row>
    <row r="59" spans="1:7" x14ac:dyDescent="0.25">
      <c r="E59" s="2"/>
      <c r="G59"/>
    </row>
    <row r="60" spans="1:7" x14ac:dyDescent="0.25">
      <c r="A60" t="s">
        <v>1665</v>
      </c>
      <c r="B60" s="3" t="s">
        <v>82</v>
      </c>
    </row>
    <row r="61" spans="1:7" x14ac:dyDescent="0.25">
      <c r="A61" t="s">
        <v>1666</v>
      </c>
      <c r="B61" s="3" t="s">
        <v>82</v>
      </c>
    </row>
    <row r="62" spans="1:7" ht="30" x14ac:dyDescent="0.25">
      <c r="A62" s="47" t="s">
        <v>1667</v>
      </c>
      <c r="B62" s="3" t="s">
        <v>82</v>
      </c>
    </row>
    <row r="63" spans="1:7" x14ac:dyDescent="0.25">
      <c r="A63" s="47" t="s">
        <v>1668</v>
      </c>
      <c r="B63" s="3" t="s">
        <v>82</v>
      </c>
    </row>
    <row r="64" spans="1:7" ht="30" x14ac:dyDescent="0.25">
      <c r="A64" s="47" t="s">
        <v>1670</v>
      </c>
      <c r="B64" s="3" t="s">
        <v>82</v>
      </c>
    </row>
    <row r="65" spans="1:4" ht="30" x14ac:dyDescent="0.25">
      <c r="A65" s="47" t="s">
        <v>1671</v>
      </c>
      <c r="B65" s="3" t="s">
        <v>82</v>
      </c>
    </row>
    <row r="66" spans="1:4" x14ac:dyDescent="0.25">
      <c r="A66" s="59" t="s">
        <v>1803</v>
      </c>
      <c r="B66" s="60" t="s">
        <v>82</v>
      </c>
    </row>
    <row r="67" spans="1:4" x14ac:dyDescent="0.25">
      <c r="A67" s="59" t="s">
        <v>1804</v>
      </c>
      <c r="B67" s="60" t="s">
        <v>82</v>
      </c>
    </row>
    <row r="69" spans="1:4" x14ac:dyDescent="0.25">
      <c r="A69" s="24" t="s">
        <v>1847</v>
      </c>
      <c r="B69" s="64" t="s">
        <v>1848</v>
      </c>
      <c r="C69" s="64" t="s">
        <v>1813</v>
      </c>
      <c r="D69" s="64" t="s">
        <v>1814</v>
      </c>
    </row>
    <row r="70" spans="1:4" ht="30" x14ac:dyDescent="0.25">
      <c r="A70" s="73" t="str">
        <f>HYPERLINK("[EDEL_Portfolio Monthly 31-Jul-2021.xlsx]EFMS55!A1","Edelweiss Fixed Maturity Plan - Series 55")</f>
        <v>Edelweiss Fixed Maturity Plan - Series 55</v>
      </c>
      <c r="B70" s="65"/>
      <c r="C70" s="66" t="s">
        <v>1837</v>
      </c>
      <c r="D7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D780-3C8C-496C-9131-405F87F4B8B9}">
  <dimension ref="A1:H130"/>
  <sheetViews>
    <sheetView showGridLines="0" workbookViewId="0">
      <pane ySplit="4" topLeftCell="A123" activePane="bottomLeft" state="frozen"/>
      <selection activeCell="A38" sqref="A38"/>
      <selection pane="bottomLeft" activeCell="A132" sqref="A132"/>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65</v>
      </c>
      <c r="B1" s="61"/>
      <c r="C1" s="61"/>
      <c r="D1" s="61"/>
      <c r="E1" s="61"/>
      <c r="F1" s="61"/>
      <c r="G1" s="61"/>
      <c r="H1" s="51" t="str">
        <f>HYPERLINK("[EDEL_Portfolio Monthly 31-Oct-2021.xlsx]Index!A1","Index")</f>
        <v>Index</v>
      </c>
    </row>
    <row r="2" spans="1:8" ht="19.5" customHeight="1" x14ac:dyDescent="0.25">
      <c r="A2" s="61" t="s">
        <v>66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1551</v>
      </c>
      <c r="B11" s="35" t="s">
        <v>1552</v>
      </c>
      <c r="C11" s="35" t="s">
        <v>87</v>
      </c>
      <c r="D11" s="14">
        <v>9500000</v>
      </c>
      <c r="E11" s="15">
        <v>9559.52</v>
      </c>
      <c r="F11" s="16">
        <v>6.3700000000000007E-2</v>
      </c>
      <c r="G11" s="16">
        <v>3.5498000000000002E-2</v>
      </c>
    </row>
    <row r="12" spans="1:8" x14ac:dyDescent="0.25">
      <c r="A12" s="13" t="s">
        <v>1553</v>
      </c>
      <c r="B12" s="35" t="s">
        <v>1554</v>
      </c>
      <c r="C12" s="35" t="s">
        <v>87</v>
      </c>
      <c r="D12" s="14">
        <v>5000000</v>
      </c>
      <c r="E12" s="15">
        <v>5009.97</v>
      </c>
      <c r="F12" s="16">
        <v>3.3399999999999999E-2</v>
      </c>
      <c r="G12" s="16">
        <v>3.5198E-2</v>
      </c>
    </row>
    <row r="13" spans="1:8" x14ac:dyDescent="0.25">
      <c r="A13" s="17" t="s">
        <v>94</v>
      </c>
      <c r="B13" s="36"/>
      <c r="C13" s="36"/>
      <c r="D13" s="18"/>
      <c r="E13" s="28">
        <v>14569.49</v>
      </c>
      <c r="F13" s="29">
        <v>9.7100000000000006E-2</v>
      </c>
      <c r="G13" s="21"/>
    </row>
    <row r="14" spans="1:8" x14ac:dyDescent="0.25">
      <c r="A14" s="13"/>
      <c r="B14" s="35"/>
      <c r="C14" s="35"/>
      <c r="D14" s="14"/>
      <c r="E14" s="15"/>
      <c r="F14" s="16"/>
      <c r="G14" s="16"/>
    </row>
    <row r="15" spans="1:8" x14ac:dyDescent="0.25">
      <c r="A15" s="17" t="s">
        <v>267</v>
      </c>
      <c r="B15" s="35"/>
      <c r="C15" s="35"/>
      <c r="D15" s="14"/>
      <c r="E15" s="15"/>
      <c r="F15" s="16"/>
      <c r="G15" s="16"/>
    </row>
    <row r="16" spans="1:8" x14ac:dyDescent="0.25">
      <c r="A16" s="13" t="s">
        <v>1177</v>
      </c>
      <c r="B16" s="35" t="s">
        <v>1178</v>
      </c>
      <c r="C16" s="35" t="s">
        <v>270</v>
      </c>
      <c r="D16" s="14">
        <v>10000000</v>
      </c>
      <c r="E16" s="15">
        <v>10009.799999999999</v>
      </c>
      <c r="F16" s="16">
        <v>6.6699999999999995E-2</v>
      </c>
      <c r="G16" s="16">
        <v>3.6445999999999999E-2</v>
      </c>
    </row>
    <row r="17" spans="1:7" x14ac:dyDescent="0.25">
      <c r="A17" s="17" t="s">
        <v>94</v>
      </c>
      <c r="B17" s="36"/>
      <c r="C17" s="36"/>
      <c r="D17" s="18"/>
      <c r="E17" s="28">
        <v>10009.799999999999</v>
      </c>
      <c r="F17" s="29">
        <v>6.6699999999999995E-2</v>
      </c>
      <c r="G17" s="21"/>
    </row>
    <row r="18" spans="1:7" x14ac:dyDescent="0.25">
      <c r="A18" s="13"/>
      <c r="B18" s="35"/>
      <c r="C18" s="35"/>
      <c r="D18" s="14"/>
      <c r="E18" s="15"/>
      <c r="F18" s="16"/>
      <c r="G18" s="16"/>
    </row>
    <row r="19" spans="1:7" x14ac:dyDescent="0.25">
      <c r="A19" s="17" t="s">
        <v>95</v>
      </c>
      <c r="B19" s="35"/>
      <c r="C19" s="35"/>
      <c r="D19" s="14"/>
      <c r="E19" s="15"/>
      <c r="F19" s="16"/>
      <c r="G19" s="16"/>
    </row>
    <row r="20" spans="1:7" x14ac:dyDescent="0.25">
      <c r="A20" s="17" t="s">
        <v>94</v>
      </c>
      <c r="B20" s="35"/>
      <c r="C20" s="35"/>
      <c r="D20" s="14"/>
      <c r="E20" s="39" t="s">
        <v>82</v>
      </c>
      <c r="F20" s="40" t="s">
        <v>82</v>
      </c>
      <c r="G20" s="16"/>
    </row>
    <row r="21" spans="1:7" x14ac:dyDescent="0.25">
      <c r="A21" s="13"/>
      <c r="B21" s="35"/>
      <c r="C21" s="35"/>
      <c r="D21" s="14"/>
      <c r="E21" s="15"/>
      <c r="F21" s="16"/>
      <c r="G21" s="16"/>
    </row>
    <row r="22" spans="1:7" x14ac:dyDescent="0.25">
      <c r="A22" s="17" t="s">
        <v>184</v>
      </c>
      <c r="B22" s="35"/>
      <c r="C22" s="35"/>
      <c r="D22" s="14"/>
      <c r="E22" s="15"/>
      <c r="F22" s="16"/>
      <c r="G22" s="16"/>
    </row>
    <row r="23" spans="1:7" x14ac:dyDescent="0.25">
      <c r="A23" s="17" t="s">
        <v>94</v>
      </c>
      <c r="B23" s="35"/>
      <c r="C23" s="35"/>
      <c r="D23" s="14"/>
      <c r="E23" s="39" t="s">
        <v>82</v>
      </c>
      <c r="F23" s="40" t="s">
        <v>82</v>
      </c>
      <c r="G23" s="16"/>
    </row>
    <row r="24" spans="1:7" x14ac:dyDescent="0.25">
      <c r="A24" s="13"/>
      <c r="B24" s="35"/>
      <c r="C24" s="35"/>
      <c r="D24" s="14"/>
      <c r="E24" s="15"/>
      <c r="F24" s="16"/>
      <c r="G24" s="16"/>
    </row>
    <row r="25" spans="1:7" x14ac:dyDescent="0.25">
      <c r="A25" s="24" t="s">
        <v>99</v>
      </c>
      <c r="B25" s="37"/>
      <c r="C25" s="37"/>
      <c r="D25" s="25"/>
      <c r="E25" s="28">
        <v>24579.29</v>
      </c>
      <c r="F25" s="29">
        <v>0.1638</v>
      </c>
      <c r="G25" s="21"/>
    </row>
    <row r="26" spans="1:7" x14ac:dyDescent="0.25">
      <c r="A26" s="13"/>
      <c r="B26" s="35"/>
      <c r="C26" s="35"/>
      <c r="D26" s="14"/>
      <c r="E26" s="15"/>
      <c r="F26" s="16"/>
      <c r="G26" s="16"/>
    </row>
    <row r="27" spans="1:7" x14ac:dyDescent="0.25">
      <c r="A27" s="17" t="s">
        <v>100</v>
      </c>
      <c r="B27" s="35"/>
      <c r="C27" s="35"/>
      <c r="D27" s="14"/>
      <c r="E27" s="15"/>
      <c r="F27" s="16"/>
      <c r="G27" s="16"/>
    </row>
    <row r="28" spans="1:7" x14ac:dyDescent="0.25">
      <c r="A28" s="13"/>
      <c r="B28" s="35"/>
      <c r="C28" s="35"/>
      <c r="D28" s="14"/>
      <c r="E28" s="15"/>
      <c r="F28" s="16"/>
      <c r="G28" s="16"/>
    </row>
    <row r="29" spans="1:7" x14ac:dyDescent="0.25">
      <c r="A29" s="17" t="s">
        <v>1181</v>
      </c>
      <c r="B29" s="35"/>
      <c r="C29" s="35"/>
      <c r="D29" s="14"/>
      <c r="E29" s="15"/>
      <c r="F29" s="16"/>
      <c r="G29" s="16"/>
    </row>
    <row r="30" spans="1:7" x14ac:dyDescent="0.25">
      <c r="A30" s="13" t="s">
        <v>1204</v>
      </c>
      <c r="B30" s="35" t="s">
        <v>1205</v>
      </c>
      <c r="C30" s="35" t="s">
        <v>270</v>
      </c>
      <c r="D30" s="14">
        <v>10000000</v>
      </c>
      <c r="E30" s="15">
        <v>9984.19</v>
      </c>
      <c r="F30" s="16">
        <v>6.6600000000000006E-2</v>
      </c>
      <c r="G30" s="16">
        <v>3.3999000000000001E-2</v>
      </c>
    </row>
    <row r="31" spans="1:7" x14ac:dyDescent="0.25">
      <c r="A31" s="13" t="s">
        <v>1449</v>
      </c>
      <c r="B31" s="35" t="s">
        <v>1450</v>
      </c>
      <c r="C31" s="35" t="s">
        <v>270</v>
      </c>
      <c r="D31" s="14">
        <v>10000000</v>
      </c>
      <c r="E31" s="15">
        <v>9943.74</v>
      </c>
      <c r="F31" s="16">
        <v>6.6299999999999998E-2</v>
      </c>
      <c r="G31" s="16">
        <v>3.5001999999999998E-2</v>
      </c>
    </row>
    <row r="32" spans="1:7" x14ac:dyDescent="0.25">
      <c r="A32" s="13" t="s">
        <v>1555</v>
      </c>
      <c r="B32" s="35" t="s">
        <v>1556</v>
      </c>
      <c r="C32" s="35" t="s">
        <v>270</v>
      </c>
      <c r="D32" s="14">
        <v>5000000</v>
      </c>
      <c r="E32" s="15">
        <v>4985.18</v>
      </c>
      <c r="F32" s="16">
        <v>3.32E-2</v>
      </c>
      <c r="G32" s="16">
        <v>3.5001999999999998E-2</v>
      </c>
    </row>
    <row r="33" spans="1:7" x14ac:dyDescent="0.25">
      <c r="A33" s="13" t="s">
        <v>1557</v>
      </c>
      <c r="B33" s="35" t="s">
        <v>1558</v>
      </c>
      <c r="C33" s="35" t="s">
        <v>270</v>
      </c>
      <c r="D33" s="14">
        <v>2500000</v>
      </c>
      <c r="E33" s="15">
        <v>2497.41</v>
      </c>
      <c r="F33" s="16">
        <v>1.67E-2</v>
      </c>
      <c r="G33" s="16">
        <v>3.4479000000000003E-2</v>
      </c>
    </row>
    <row r="34" spans="1:7" x14ac:dyDescent="0.25">
      <c r="A34" s="17" t="s">
        <v>94</v>
      </c>
      <c r="B34" s="36"/>
      <c r="C34" s="36"/>
      <c r="D34" s="18"/>
      <c r="E34" s="28">
        <v>27410.52</v>
      </c>
      <c r="F34" s="29">
        <v>0.18279999999999999</v>
      </c>
      <c r="G34" s="21"/>
    </row>
    <row r="35" spans="1:7" x14ac:dyDescent="0.25">
      <c r="A35" s="13"/>
      <c r="B35" s="35"/>
      <c r="C35" s="35"/>
      <c r="D35" s="14"/>
      <c r="E35" s="15"/>
      <c r="F35" s="16"/>
      <c r="G35" s="16"/>
    </row>
    <row r="36" spans="1:7" x14ac:dyDescent="0.25">
      <c r="A36" s="17" t="s">
        <v>114</v>
      </c>
      <c r="B36" s="35"/>
      <c r="C36" s="35"/>
      <c r="D36" s="14"/>
      <c r="E36" s="15"/>
      <c r="F36" s="16"/>
      <c r="G36" s="16"/>
    </row>
    <row r="37" spans="1:7" x14ac:dyDescent="0.25">
      <c r="A37" s="13" t="s">
        <v>1787</v>
      </c>
      <c r="B37" s="35" t="s">
        <v>1559</v>
      </c>
      <c r="C37" s="35" t="s">
        <v>104</v>
      </c>
      <c r="D37" s="14">
        <v>15000000</v>
      </c>
      <c r="E37" s="15">
        <v>14976.53</v>
      </c>
      <c r="F37" s="16">
        <v>9.98E-2</v>
      </c>
      <c r="G37" s="16">
        <v>7.1499999999999994E-2</v>
      </c>
    </row>
    <row r="38" spans="1:7" x14ac:dyDescent="0.25">
      <c r="A38" s="13" t="s">
        <v>1788</v>
      </c>
      <c r="B38" s="35" t="s">
        <v>1560</v>
      </c>
      <c r="C38" s="35" t="s">
        <v>104</v>
      </c>
      <c r="D38" s="14">
        <v>10000000</v>
      </c>
      <c r="E38" s="15">
        <v>9985.77</v>
      </c>
      <c r="F38" s="16">
        <v>6.6600000000000006E-2</v>
      </c>
      <c r="G38" s="16">
        <v>6.5000000000000002E-2</v>
      </c>
    </row>
    <row r="39" spans="1:7" x14ac:dyDescent="0.25">
      <c r="A39" s="13" t="s">
        <v>1789</v>
      </c>
      <c r="B39" s="35" t="s">
        <v>1561</v>
      </c>
      <c r="C39" s="35" t="s">
        <v>104</v>
      </c>
      <c r="D39" s="14">
        <v>7500000</v>
      </c>
      <c r="E39" s="15">
        <v>7500</v>
      </c>
      <c r="F39" s="16">
        <v>0.05</v>
      </c>
      <c r="G39" s="16">
        <v>3.6024E-2</v>
      </c>
    </row>
    <row r="40" spans="1:7" x14ac:dyDescent="0.25">
      <c r="A40" s="13" t="s">
        <v>1790</v>
      </c>
      <c r="B40" s="35" t="s">
        <v>1562</v>
      </c>
      <c r="C40" s="35" t="s">
        <v>104</v>
      </c>
      <c r="D40" s="14">
        <v>7500000</v>
      </c>
      <c r="E40" s="15">
        <v>7493.35</v>
      </c>
      <c r="F40" s="16">
        <v>0.05</v>
      </c>
      <c r="G40" s="16">
        <v>3.6005000000000002E-2</v>
      </c>
    </row>
    <row r="41" spans="1:7" x14ac:dyDescent="0.25">
      <c r="A41" s="13" t="s">
        <v>1791</v>
      </c>
      <c r="B41" s="35" t="s">
        <v>1563</v>
      </c>
      <c r="C41" s="35" t="s">
        <v>104</v>
      </c>
      <c r="D41" s="14">
        <v>7500000</v>
      </c>
      <c r="E41" s="15">
        <v>7491.93</v>
      </c>
      <c r="F41" s="16">
        <v>4.99E-2</v>
      </c>
      <c r="G41" s="16">
        <v>3.5758999999999999E-2</v>
      </c>
    </row>
    <row r="42" spans="1:7" x14ac:dyDescent="0.25">
      <c r="A42" s="13" t="s">
        <v>1792</v>
      </c>
      <c r="B42" s="35" t="s">
        <v>1564</v>
      </c>
      <c r="C42" s="35" t="s">
        <v>104</v>
      </c>
      <c r="D42" s="14">
        <v>7500000</v>
      </c>
      <c r="E42" s="15">
        <v>7466.21</v>
      </c>
      <c r="F42" s="16">
        <v>4.9799999999999997E-2</v>
      </c>
      <c r="G42" s="16">
        <v>3.7548999999999999E-2</v>
      </c>
    </row>
    <row r="43" spans="1:7" x14ac:dyDescent="0.25">
      <c r="A43" s="13" t="s">
        <v>1793</v>
      </c>
      <c r="B43" s="35" t="s">
        <v>1565</v>
      </c>
      <c r="C43" s="35" t="s">
        <v>1566</v>
      </c>
      <c r="D43" s="14">
        <v>7500000</v>
      </c>
      <c r="E43" s="15">
        <v>7450.62</v>
      </c>
      <c r="F43" s="16">
        <v>4.9700000000000001E-2</v>
      </c>
      <c r="G43" s="16">
        <v>4.1001000000000003E-2</v>
      </c>
    </row>
    <row r="44" spans="1:7" x14ac:dyDescent="0.25">
      <c r="A44" s="13" t="s">
        <v>1794</v>
      </c>
      <c r="B44" s="35" t="s">
        <v>1567</v>
      </c>
      <c r="C44" s="35" t="s">
        <v>109</v>
      </c>
      <c r="D44" s="14">
        <v>5000000</v>
      </c>
      <c r="E44" s="15">
        <v>4989.3900000000003</v>
      </c>
      <c r="F44" s="16">
        <v>3.3300000000000003E-2</v>
      </c>
      <c r="G44" s="16">
        <v>3.5297000000000002E-2</v>
      </c>
    </row>
    <row r="45" spans="1:7" x14ac:dyDescent="0.25">
      <c r="A45" s="13" t="s">
        <v>1795</v>
      </c>
      <c r="B45" s="35" t="s">
        <v>1568</v>
      </c>
      <c r="C45" s="35" t="s">
        <v>109</v>
      </c>
      <c r="D45" s="14">
        <v>5000000</v>
      </c>
      <c r="E45" s="15">
        <v>4989.34</v>
      </c>
      <c r="F45" s="16">
        <v>3.3300000000000003E-2</v>
      </c>
      <c r="G45" s="16">
        <v>3.7144000000000003E-2</v>
      </c>
    </row>
    <row r="46" spans="1:7" x14ac:dyDescent="0.25">
      <c r="A46" s="13" t="s">
        <v>1796</v>
      </c>
      <c r="B46" s="35" t="s">
        <v>1569</v>
      </c>
      <c r="C46" s="35" t="s">
        <v>104</v>
      </c>
      <c r="D46" s="14">
        <v>5000000</v>
      </c>
      <c r="E46" s="15">
        <v>4987.45</v>
      </c>
      <c r="F46" s="16">
        <v>3.3300000000000003E-2</v>
      </c>
      <c r="G46" s="16">
        <v>3.6753000000000001E-2</v>
      </c>
    </row>
    <row r="47" spans="1:7" x14ac:dyDescent="0.25">
      <c r="A47" s="13" t="s">
        <v>1797</v>
      </c>
      <c r="B47" s="35" t="s">
        <v>1570</v>
      </c>
      <c r="C47" s="35" t="s">
        <v>104</v>
      </c>
      <c r="D47" s="14">
        <v>5000000</v>
      </c>
      <c r="E47" s="15">
        <v>4982.0200000000004</v>
      </c>
      <c r="F47" s="16">
        <v>3.32E-2</v>
      </c>
      <c r="G47" s="16">
        <v>3.7651999999999998E-2</v>
      </c>
    </row>
    <row r="48" spans="1:7" x14ac:dyDescent="0.25">
      <c r="A48" s="13" t="s">
        <v>1798</v>
      </c>
      <c r="B48" s="35" t="s">
        <v>1571</v>
      </c>
      <c r="C48" s="35" t="s">
        <v>104</v>
      </c>
      <c r="D48" s="14">
        <v>5000000</v>
      </c>
      <c r="E48" s="15">
        <v>4961.6000000000004</v>
      </c>
      <c r="F48" s="16">
        <v>3.3099999999999997E-2</v>
      </c>
      <c r="G48" s="16">
        <v>3.8699999999999998E-2</v>
      </c>
    </row>
    <row r="49" spans="1:7" x14ac:dyDescent="0.25">
      <c r="A49" s="13" t="s">
        <v>1799</v>
      </c>
      <c r="B49" s="35" t="s">
        <v>1572</v>
      </c>
      <c r="C49" s="35" t="s">
        <v>104</v>
      </c>
      <c r="D49" s="14">
        <v>5000000</v>
      </c>
      <c r="E49" s="15">
        <v>4961.33</v>
      </c>
      <c r="F49" s="16">
        <v>3.3099999999999997E-2</v>
      </c>
      <c r="G49" s="16">
        <v>3.8449999999999998E-2</v>
      </c>
    </row>
    <row r="50" spans="1:7" x14ac:dyDescent="0.25">
      <c r="A50" s="13" t="s">
        <v>1800</v>
      </c>
      <c r="B50" s="35" t="s">
        <v>1573</v>
      </c>
      <c r="C50" s="35" t="s">
        <v>104</v>
      </c>
      <c r="D50" s="14">
        <v>4000000</v>
      </c>
      <c r="E50" s="15">
        <v>3999.23</v>
      </c>
      <c r="F50" s="16">
        <v>2.6700000000000002E-2</v>
      </c>
      <c r="G50" s="16">
        <v>3.5229000000000003E-2</v>
      </c>
    </row>
    <row r="51" spans="1:7" x14ac:dyDescent="0.25">
      <c r="A51" s="17" t="s">
        <v>94</v>
      </c>
      <c r="B51" s="36"/>
      <c r="C51" s="36"/>
      <c r="D51" s="18"/>
      <c r="E51" s="28">
        <v>96234.77</v>
      </c>
      <c r="F51" s="29">
        <v>0.64180000000000004</v>
      </c>
      <c r="G51" s="21"/>
    </row>
    <row r="52" spans="1:7" x14ac:dyDescent="0.25">
      <c r="A52" s="13"/>
      <c r="B52" s="35"/>
      <c r="C52" s="35"/>
      <c r="D52" s="14"/>
      <c r="E52" s="15"/>
      <c r="F52" s="16"/>
      <c r="G52" s="16"/>
    </row>
    <row r="53" spans="1:7" x14ac:dyDescent="0.25">
      <c r="A53" s="24" t="s">
        <v>99</v>
      </c>
      <c r="B53" s="37"/>
      <c r="C53" s="37"/>
      <c r="D53" s="25"/>
      <c r="E53" s="28">
        <v>123645.29</v>
      </c>
      <c r="F53" s="29">
        <v>0.8246</v>
      </c>
      <c r="G53" s="21"/>
    </row>
    <row r="54" spans="1:7" x14ac:dyDescent="0.25">
      <c r="A54" s="13"/>
      <c r="B54" s="35"/>
      <c r="C54" s="35"/>
      <c r="D54" s="14"/>
      <c r="E54" s="15"/>
      <c r="F54" s="16"/>
      <c r="G54" s="16"/>
    </row>
    <row r="55" spans="1:7" x14ac:dyDescent="0.25">
      <c r="A55" s="13"/>
      <c r="B55" s="35"/>
      <c r="C55" s="35"/>
      <c r="D55" s="14"/>
      <c r="E55" s="15"/>
      <c r="F55" s="16"/>
      <c r="G55" s="16"/>
    </row>
    <row r="56" spans="1:7" x14ac:dyDescent="0.25">
      <c r="A56" s="17" t="s">
        <v>121</v>
      </c>
      <c r="B56" s="35"/>
      <c r="C56" s="35"/>
      <c r="D56" s="14"/>
      <c r="E56" s="15"/>
      <c r="F56" s="16"/>
      <c r="G56" s="16"/>
    </row>
    <row r="57" spans="1:7" x14ac:dyDescent="0.25">
      <c r="A57" s="13" t="s">
        <v>122</v>
      </c>
      <c r="B57" s="35"/>
      <c r="C57" s="35"/>
      <c r="D57" s="14"/>
      <c r="E57" s="15">
        <v>31741.4</v>
      </c>
      <c r="F57" s="16">
        <v>0.21160000000000001</v>
      </c>
      <c r="G57" s="16">
        <v>3.295E-2</v>
      </c>
    </row>
    <row r="58" spans="1:7" x14ac:dyDescent="0.25">
      <c r="A58" s="17" t="s">
        <v>94</v>
      </c>
      <c r="B58" s="36"/>
      <c r="C58" s="36"/>
      <c r="D58" s="18"/>
      <c r="E58" s="28">
        <v>31741.4</v>
      </c>
      <c r="F58" s="29">
        <v>0.21160000000000001</v>
      </c>
      <c r="G58" s="21"/>
    </row>
    <row r="59" spans="1:7" x14ac:dyDescent="0.25">
      <c r="A59" s="13"/>
      <c r="B59" s="35"/>
      <c r="C59" s="35"/>
      <c r="D59" s="14"/>
      <c r="E59" s="15"/>
      <c r="F59" s="16"/>
      <c r="G59" s="16"/>
    </row>
    <row r="60" spans="1:7" x14ac:dyDescent="0.25">
      <c r="A60" s="24" t="s">
        <v>99</v>
      </c>
      <c r="B60" s="37"/>
      <c r="C60" s="37"/>
      <c r="D60" s="25"/>
      <c r="E60" s="28">
        <v>31741.4</v>
      </c>
      <c r="F60" s="29">
        <v>0.21160000000000001</v>
      </c>
      <c r="G60" s="21"/>
    </row>
    <row r="61" spans="1:7" x14ac:dyDescent="0.25">
      <c r="A61" s="13" t="s">
        <v>123</v>
      </c>
      <c r="B61" s="35"/>
      <c r="C61" s="35"/>
      <c r="D61" s="14"/>
      <c r="E61" s="15">
        <v>1144.785423</v>
      </c>
      <c r="F61" s="16">
        <v>7.6319999999999999E-3</v>
      </c>
      <c r="G61" s="16"/>
    </row>
    <row r="62" spans="1:7" x14ac:dyDescent="0.25">
      <c r="A62" s="13" t="s">
        <v>124</v>
      </c>
      <c r="B62" s="35"/>
      <c r="C62" s="35"/>
      <c r="D62" s="14"/>
      <c r="E62" s="30">
        <v>-31119.285423000001</v>
      </c>
      <c r="F62" s="31">
        <v>-0.20763200000000001</v>
      </c>
      <c r="G62" s="16">
        <v>3.295E-2</v>
      </c>
    </row>
    <row r="63" spans="1:7" x14ac:dyDescent="0.25">
      <c r="A63" s="32" t="s">
        <v>125</v>
      </c>
      <c r="B63" s="38"/>
      <c r="C63" s="38"/>
      <c r="D63" s="33"/>
      <c r="E63" s="26">
        <v>149991.48000000001</v>
      </c>
      <c r="F63" s="27">
        <v>1</v>
      </c>
      <c r="G63" s="27"/>
    </row>
    <row r="65" spans="1:7" x14ac:dyDescent="0.25">
      <c r="A65" s="1" t="s">
        <v>127</v>
      </c>
    </row>
    <row r="68" spans="1:7" x14ac:dyDescent="0.25">
      <c r="A68" s="1" t="s">
        <v>1646</v>
      </c>
    </row>
    <row r="69" spans="1:7" x14ac:dyDescent="0.25">
      <c r="A69" s="47" t="s">
        <v>1647</v>
      </c>
      <c r="B69" s="3" t="s">
        <v>82</v>
      </c>
    </row>
    <row r="70" spans="1:7" x14ac:dyDescent="0.25">
      <c r="A70" t="s">
        <v>1648</v>
      </c>
    </row>
    <row r="71" spans="1:7" x14ac:dyDescent="0.25">
      <c r="A71" t="s">
        <v>1672</v>
      </c>
      <c r="B71" t="s">
        <v>1650</v>
      </c>
      <c r="C71" t="s">
        <v>1650</v>
      </c>
    </row>
    <row r="72" spans="1:7" x14ac:dyDescent="0.25">
      <c r="B72" s="48">
        <v>44469</v>
      </c>
      <c r="C72" s="48">
        <v>44500</v>
      </c>
    </row>
    <row r="73" spans="1:7" x14ac:dyDescent="0.25">
      <c r="A73" t="s">
        <v>1651</v>
      </c>
      <c r="B73" s="3">
        <v>2699.6314000000002</v>
      </c>
      <c r="C73" s="3">
        <v>2706.8757999999998</v>
      </c>
      <c r="E73" s="2"/>
      <c r="G73"/>
    </row>
    <row r="74" spans="1:7" x14ac:dyDescent="0.25">
      <c r="A74" t="s">
        <v>1652</v>
      </c>
      <c r="B74" s="3">
        <v>1570.6065000000001</v>
      </c>
      <c r="C74" s="3">
        <v>1574.8213000000001</v>
      </c>
      <c r="E74" s="2"/>
      <c r="G74"/>
    </row>
    <row r="75" spans="1:7" x14ac:dyDescent="0.25">
      <c r="A75" t="s">
        <v>1694</v>
      </c>
      <c r="B75" s="3">
        <v>1002.9603</v>
      </c>
      <c r="C75" s="3">
        <v>1002.9603</v>
      </c>
      <c r="E75" s="2"/>
      <c r="G75"/>
    </row>
    <row r="76" spans="1:7" x14ac:dyDescent="0.25">
      <c r="A76" t="s">
        <v>1675</v>
      </c>
      <c r="B76" s="3">
        <v>2171.0529000000001</v>
      </c>
      <c r="C76" s="3">
        <v>2171.2827000000002</v>
      </c>
      <c r="E76" s="2"/>
      <c r="G76"/>
    </row>
    <row r="77" spans="1:7" x14ac:dyDescent="0.25">
      <c r="A77" t="s">
        <v>1654</v>
      </c>
      <c r="B77" s="3">
        <v>2699.6395000000002</v>
      </c>
      <c r="C77" s="3">
        <v>2706.884</v>
      </c>
      <c r="E77" s="2"/>
      <c r="G77"/>
    </row>
    <row r="78" spans="1:7" x14ac:dyDescent="0.25">
      <c r="A78" t="s">
        <v>1655</v>
      </c>
      <c r="B78" s="3">
        <v>2699.6532000000002</v>
      </c>
      <c r="C78" s="3">
        <v>2706.8978000000002</v>
      </c>
      <c r="E78" s="2"/>
      <c r="G78"/>
    </row>
    <row r="79" spans="1:7" x14ac:dyDescent="0.25">
      <c r="A79" t="s">
        <v>1676</v>
      </c>
      <c r="B79" s="3">
        <v>1004.6634</v>
      </c>
      <c r="C79" s="3">
        <v>1004.7758</v>
      </c>
      <c r="E79" s="2"/>
      <c r="G79"/>
    </row>
    <row r="80" spans="1:7" x14ac:dyDescent="0.25">
      <c r="A80" t="s">
        <v>1677</v>
      </c>
      <c r="B80" s="3">
        <v>2171.8519999999999</v>
      </c>
      <c r="C80" s="3">
        <v>2172.4737</v>
      </c>
      <c r="E80" s="2"/>
      <c r="G80"/>
    </row>
    <row r="81" spans="1:7" x14ac:dyDescent="0.25">
      <c r="A81" t="s">
        <v>1716</v>
      </c>
      <c r="B81" s="3">
        <v>1844.3716999999999</v>
      </c>
      <c r="C81" s="3">
        <v>1848.9425000000001</v>
      </c>
      <c r="E81" s="2"/>
      <c r="G81"/>
    </row>
    <row r="82" spans="1:7" x14ac:dyDescent="0.25">
      <c r="A82" t="s">
        <v>1663</v>
      </c>
      <c r="B82" s="3">
        <v>1552.7335</v>
      </c>
      <c r="C82" s="3">
        <v>1556.5812000000001</v>
      </c>
      <c r="E82" s="2"/>
      <c r="G82"/>
    </row>
    <row r="83" spans="1:7" x14ac:dyDescent="0.25">
      <c r="A83" t="s">
        <v>1717</v>
      </c>
      <c r="B83" s="3">
        <v>1003.3973999999999</v>
      </c>
      <c r="C83" s="3">
        <v>1003.3973999999999</v>
      </c>
      <c r="E83" s="2"/>
      <c r="G83"/>
    </row>
    <row r="84" spans="1:7" x14ac:dyDescent="0.25">
      <c r="A84" t="s">
        <v>1691</v>
      </c>
      <c r="B84" s="3">
        <v>2152.9821000000002</v>
      </c>
      <c r="C84" s="3">
        <v>2153.2003</v>
      </c>
      <c r="E84" s="2"/>
      <c r="G84"/>
    </row>
    <row r="85" spans="1:7" x14ac:dyDescent="0.25">
      <c r="A85" t="s">
        <v>1718</v>
      </c>
      <c r="B85" s="3">
        <v>2665.5972999999999</v>
      </c>
      <c r="C85" s="3">
        <v>2672.2057</v>
      </c>
      <c r="E85" s="2"/>
      <c r="G85"/>
    </row>
    <row r="86" spans="1:7" x14ac:dyDescent="0.25">
      <c r="A86" t="s">
        <v>1692</v>
      </c>
      <c r="B86" s="3">
        <v>2665.6007</v>
      </c>
      <c r="C86" s="3">
        <v>2672.2091999999998</v>
      </c>
      <c r="E86" s="2"/>
      <c r="G86"/>
    </row>
    <row r="87" spans="1:7" x14ac:dyDescent="0.25">
      <c r="A87" t="s">
        <v>1714</v>
      </c>
      <c r="B87" s="3">
        <v>1004.3993</v>
      </c>
      <c r="C87" s="3">
        <v>1004.5017</v>
      </c>
      <c r="E87" s="2"/>
      <c r="G87"/>
    </row>
    <row r="88" spans="1:7" x14ac:dyDescent="0.25">
      <c r="A88" t="s">
        <v>1693</v>
      </c>
      <c r="B88" s="3">
        <v>1018.1352000000001</v>
      </c>
      <c r="C88" s="3">
        <v>1018.4151000000001</v>
      </c>
      <c r="E88" s="2"/>
      <c r="G88"/>
    </row>
    <row r="89" spans="1:7" x14ac:dyDescent="0.25">
      <c r="A89" t="s">
        <v>1719</v>
      </c>
      <c r="B89" s="3" t="s">
        <v>1653</v>
      </c>
      <c r="C89" s="3" t="s">
        <v>1653</v>
      </c>
      <c r="E89" s="2"/>
      <c r="G89"/>
    </row>
    <row r="90" spans="1:7" x14ac:dyDescent="0.25">
      <c r="A90" t="s">
        <v>1720</v>
      </c>
      <c r="B90" s="3" t="s">
        <v>1653</v>
      </c>
      <c r="C90" s="3" t="s">
        <v>1653</v>
      </c>
      <c r="E90" s="2"/>
      <c r="G90"/>
    </row>
    <row r="91" spans="1:7" x14ac:dyDescent="0.25">
      <c r="A91" t="s">
        <v>1721</v>
      </c>
      <c r="B91" s="3">
        <v>1003.1709</v>
      </c>
      <c r="C91" s="3">
        <v>1003.1709</v>
      </c>
      <c r="E91" s="2"/>
      <c r="G91"/>
    </row>
    <row r="92" spans="1:7" x14ac:dyDescent="0.25">
      <c r="A92" t="s">
        <v>1722</v>
      </c>
      <c r="B92" s="3" t="s">
        <v>1653</v>
      </c>
      <c r="C92" s="3" t="s">
        <v>1653</v>
      </c>
      <c r="E92" s="2"/>
      <c r="G92"/>
    </row>
    <row r="93" spans="1:7" x14ac:dyDescent="0.25">
      <c r="A93" t="s">
        <v>1723</v>
      </c>
      <c r="B93" s="3">
        <v>2424.1738</v>
      </c>
      <c r="C93" s="3">
        <v>2430.1844999999998</v>
      </c>
      <c r="E93" s="2"/>
      <c r="G93"/>
    </row>
    <row r="94" spans="1:7" x14ac:dyDescent="0.25">
      <c r="A94" t="s">
        <v>1724</v>
      </c>
      <c r="B94" s="3" t="s">
        <v>1653</v>
      </c>
      <c r="C94" s="3" t="s">
        <v>1653</v>
      </c>
      <c r="E94" s="2"/>
      <c r="G94"/>
    </row>
    <row r="95" spans="1:7" x14ac:dyDescent="0.25">
      <c r="A95" t="s">
        <v>1725</v>
      </c>
      <c r="B95" s="3">
        <v>1243.8368</v>
      </c>
      <c r="C95" s="3">
        <v>1243.961</v>
      </c>
      <c r="E95" s="2"/>
      <c r="G95"/>
    </row>
    <row r="96" spans="1:7" x14ac:dyDescent="0.25">
      <c r="A96" t="s">
        <v>1726</v>
      </c>
      <c r="B96" s="3">
        <v>1230.4992</v>
      </c>
      <c r="C96" s="3">
        <v>1230.8279</v>
      </c>
      <c r="E96" s="2"/>
      <c r="G96"/>
    </row>
    <row r="97" spans="1:7" x14ac:dyDescent="0.25">
      <c r="A97" t="s">
        <v>1727</v>
      </c>
      <c r="B97" s="3">
        <v>1290.9538</v>
      </c>
      <c r="C97" s="3">
        <v>1294.4179999999999</v>
      </c>
      <c r="E97" s="2"/>
      <c r="G97"/>
    </row>
    <row r="98" spans="1:7" x14ac:dyDescent="0.25">
      <c r="A98" t="s">
        <v>1728</v>
      </c>
      <c r="B98" s="3">
        <v>1000</v>
      </c>
      <c r="C98" s="3">
        <v>1000</v>
      </c>
      <c r="E98" s="2"/>
      <c r="G98"/>
    </row>
    <row r="99" spans="1:7" x14ac:dyDescent="0.25">
      <c r="A99" t="s">
        <v>1729</v>
      </c>
      <c r="B99" s="3">
        <v>1290.9637</v>
      </c>
      <c r="C99" s="3">
        <v>1294.4280000000001</v>
      </c>
      <c r="E99" s="2"/>
      <c r="G99"/>
    </row>
    <row r="100" spans="1:7" x14ac:dyDescent="0.25">
      <c r="A100" t="s">
        <v>1730</v>
      </c>
      <c r="B100" s="3">
        <v>1000</v>
      </c>
      <c r="C100" s="3">
        <v>1000</v>
      </c>
      <c r="E100" s="2"/>
      <c r="G100"/>
    </row>
    <row r="101" spans="1:7" x14ac:dyDescent="0.25">
      <c r="A101" t="s">
        <v>1664</v>
      </c>
      <c r="E101" s="2"/>
      <c r="G101"/>
    </row>
    <row r="103" spans="1:7" x14ac:dyDescent="0.25">
      <c r="A103" t="s">
        <v>1683</v>
      </c>
    </row>
    <row r="105" spans="1:7" x14ac:dyDescent="0.25">
      <c r="A105" s="50" t="s">
        <v>1684</v>
      </c>
      <c r="B105" s="50" t="s">
        <v>1685</v>
      </c>
      <c r="C105" s="50" t="s">
        <v>1686</v>
      </c>
      <c r="D105" s="50" t="s">
        <v>1687</v>
      </c>
    </row>
    <row r="106" spans="1:7" x14ac:dyDescent="0.25">
      <c r="A106" s="50" t="s">
        <v>1731</v>
      </c>
      <c r="B106" s="50"/>
      <c r="C106" s="50">
        <v>2.6882997</v>
      </c>
      <c r="D106" s="50">
        <v>2.6882997</v>
      </c>
    </row>
    <row r="107" spans="1:7" x14ac:dyDescent="0.25">
      <c r="A107" s="50" t="s">
        <v>1689</v>
      </c>
      <c r="B107" s="50"/>
      <c r="C107" s="50">
        <v>5.5889883999999999</v>
      </c>
      <c r="D107" s="50">
        <v>5.5889883999999999</v>
      </c>
    </row>
    <row r="108" spans="1:7" x14ac:dyDescent="0.25">
      <c r="A108" s="50" t="s">
        <v>1713</v>
      </c>
      <c r="B108" s="50"/>
      <c r="C108" s="50">
        <v>2.5867247</v>
      </c>
      <c r="D108" s="50">
        <v>2.5867247</v>
      </c>
    </row>
    <row r="109" spans="1:7" x14ac:dyDescent="0.25">
      <c r="A109" s="50" t="s">
        <v>1690</v>
      </c>
      <c r="B109" s="50"/>
      <c r="C109" s="50">
        <v>5.1972792999999999</v>
      </c>
      <c r="D109" s="50">
        <v>5.1972792999999999</v>
      </c>
    </row>
    <row r="110" spans="1:7" x14ac:dyDescent="0.25">
      <c r="A110" s="50" t="s">
        <v>1717</v>
      </c>
      <c r="B110" s="50"/>
      <c r="C110" s="50">
        <v>2.4909180000000002</v>
      </c>
      <c r="D110" s="50">
        <v>2.4909180000000002</v>
      </c>
    </row>
    <row r="111" spans="1:7" x14ac:dyDescent="0.25">
      <c r="A111" s="50" t="s">
        <v>1691</v>
      </c>
      <c r="B111" s="50"/>
      <c r="C111" s="50">
        <v>5.1059232999999997</v>
      </c>
      <c r="D111" s="50">
        <v>5.1059232999999997</v>
      </c>
    </row>
    <row r="112" spans="1:7" x14ac:dyDescent="0.25">
      <c r="A112" s="50" t="s">
        <v>1714</v>
      </c>
      <c r="B112" s="50"/>
      <c r="C112" s="50">
        <v>2.3864310999999998</v>
      </c>
      <c r="D112" s="50">
        <v>2.3864310999999998</v>
      </c>
    </row>
    <row r="113" spans="1:4" x14ac:dyDescent="0.25">
      <c r="A113" s="50" t="s">
        <v>1693</v>
      </c>
      <c r="B113" s="50"/>
      <c r="C113" s="50">
        <v>2.2396698000000002</v>
      </c>
      <c r="D113" s="50">
        <v>2.2396698000000002</v>
      </c>
    </row>
    <row r="114" spans="1:4" x14ac:dyDescent="0.25">
      <c r="A114" s="50" t="s">
        <v>1732</v>
      </c>
      <c r="B114" s="50"/>
      <c r="C114" s="50">
        <v>2.4840015000000002</v>
      </c>
      <c r="D114" s="50">
        <v>2.4840015000000002</v>
      </c>
    </row>
    <row r="115" spans="1:4" x14ac:dyDescent="0.25">
      <c r="A115" s="50" t="s">
        <v>1733</v>
      </c>
      <c r="B115" s="50"/>
      <c r="C115" s="50">
        <v>2.9570775999999999</v>
      </c>
      <c r="D115" s="50">
        <v>2.9570775999999999</v>
      </c>
    </row>
    <row r="116" spans="1:4" x14ac:dyDescent="0.25">
      <c r="A116" s="50" t="s">
        <v>1734</v>
      </c>
      <c r="B116" s="50"/>
      <c r="C116" s="50">
        <v>2.7183706000000001</v>
      </c>
      <c r="D116" s="50">
        <v>2.7183706000000001</v>
      </c>
    </row>
    <row r="118" spans="1:4" x14ac:dyDescent="0.25">
      <c r="A118" t="s">
        <v>1666</v>
      </c>
      <c r="B118" s="3" t="s">
        <v>82</v>
      </c>
    </row>
    <row r="119" spans="1:4" ht="30" x14ac:dyDescent="0.25">
      <c r="A119" s="47" t="s">
        <v>1667</v>
      </c>
      <c r="B119" s="3" t="s">
        <v>82</v>
      </c>
    </row>
    <row r="120" spans="1:4" x14ac:dyDescent="0.25">
      <c r="A120" s="47" t="s">
        <v>1668</v>
      </c>
      <c r="B120" s="3" t="s">
        <v>82</v>
      </c>
    </row>
    <row r="121" spans="1:4" x14ac:dyDescent="0.25">
      <c r="A121" t="s">
        <v>1669</v>
      </c>
      <c r="B121" s="49">
        <v>7.2527999999999995E-2</v>
      </c>
    </row>
    <row r="122" spans="1:4" ht="30" x14ac:dyDescent="0.25">
      <c r="A122" s="47" t="s">
        <v>1670</v>
      </c>
      <c r="B122" s="3" t="s">
        <v>82</v>
      </c>
    </row>
    <row r="123" spans="1:4" ht="30" x14ac:dyDescent="0.25">
      <c r="A123" s="47" t="s">
        <v>1671</v>
      </c>
      <c r="B123" s="3" t="s">
        <v>82</v>
      </c>
    </row>
    <row r="124" spans="1:4" ht="30" x14ac:dyDescent="0.25">
      <c r="A124" s="47" t="s">
        <v>1674</v>
      </c>
      <c r="B124" s="3" t="s">
        <v>82</v>
      </c>
    </row>
    <row r="125" spans="1:4" x14ac:dyDescent="0.25">
      <c r="A125" s="59" t="s">
        <v>1805</v>
      </c>
      <c r="B125" s="60" t="s">
        <v>82</v>
      </c>
    </row>
    <row r="126" spans="1:4" x14ac:dyDescent="0.25">
      <c r="A126" s="59" t="s">
        <v>1806</v>
      </c>
      <c r="B126" s="60" t="s">
        <v>82</v>
      </c>
    </row>
    <row r="129" spans="1:4" x14ac:dyDescent="0.25">
      <c r="A129" s="24" t="s">
        <v>1847</v>
      </c>
      <c r="B129" s="64" t="s">
        <v>1848</v>
      </c>
      <c r="C129" s="64" t="s">
        <v>1813</v>
      </c>
      <c r="D129" s="64" t="s">
        <v>1814</v>
      </c>
    </row>
    <row r="130" spans="1:4" ht="36" customHeight="1" x14ac:dyDescent="0.25">
      <c r="A130" s="73" t="str">
        <f>HYPERLINK("[EDEL_Portfolio Monthly 31-Jul-2021.xlsx]ELLIQF!A1","Edelweiss Liquid Fund")</f>
        <v>Edelweiss Liquid Fund</v>
      </c>
      <c r="B130" s="65"/>
      <c r="C130" s="65" t="s">
        <v>1838</v>
      </c>
      <c r="D13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C6226-F086-405D-B029-C54747DF7B06}">
  <dimension ref="A1:H44"/>
  <sheetViews>
    <sheetView showGridLines="0" workbookViewId="0">
      <pane ySplit="4" topLeftCell="A35" activePane="bottomLeft" state="frozen"/>
      <selection activeCell="A38" sqref="A38"/>
      <selection pane="bottomLeft" activeCell="A43" sqref="A43:XFD44"/>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67</v>
      </c>
      <c r="B1" s="61"/>
      <c r="C1" s="61"/>
      <c r="D1" s="61"/>
      <c r="E1" s="61"/>
      <c r="F1" s="61"/>
      <c r="G1" s="61"/>
      <c r="H1" s="51" t="str">
        <f>HYPERLINK("[EDEL_Portfolio Monthly 31-Oct-2021.xlsx]Index!A1","Index")</f>
        <v>Index</v>
      </c>
    </row>
    <row r="2" spans="1:8" ht="19.5" customHeight="1" x14ac:dyDescent="0.25">
      <c r="A2" s="61" t="s">
        <v>68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1576</v>
      </c>
      <c r="B9" s="35" t="s">
        <v>1577</v>
      </c>
      <c r="C9" s="35"/>
      <c r="D9" s="14">
        <v>44952.275999999998</v>
      </c>
      <c r="E9" s="15">
        <v>6156.11</v>
      </c>
      <c r="F9" s="16">
        <v>0.99429999999999996</v>
      </c>
      <c r="G9" s="16"/>
    </row>
    <row r="10" spans="1:8" x14ac:dyDescent="0.25">
      <c r="A10" s="17" t="s">
        <v>94</v>
      </c>
      <c r="B10" s="36"/>
      <c r="C10" s="36"/>
      <c r="D10" s="18"/>
      <c r="E10" s="28">
        <v>6156.11</v>
      </c>
      <c r="F10" s="29">
        <v>0.99429999999999996</v>
      </c>
      <c r="G10" s="21"/>
    </row>
    <row r="11" spans="1:8" x14ac:dyDescent="0.25">
      <c r="A11" s="13"/>
      <c r="B11" s="35"/>
      <c r="C11" s="35"/>
      <c r="D11" s="14"/>
      <c r="E11" s="15"/>
      <c r="F11" s="16"/>
      <c r="G11" s="16"/>
    </row>
    <row r="12" spans="1:8" x14ac:dyDescent="0.25">
      <c r="A12" s="24" t="s">
        <v>99</v>
      </c>
      <c r="B12" s="37"/>
      <c r="C12" s="37"/>
      <c r="D12" s="25"/>
      <c r="E12" s="28">
        <v>6156.11</v>
      </c>
      <c r="F12" s="29">
        <v>0.99429999999999996</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80.98</v>
      </c>
      <c r="F15" s="16">
        <v>1.3100000000000001E-2</v>
      </c>
      <c r="G15" s="16">
        <v>3.295E-2</v>
      </c>
    </row>
    <row r="16" spans="1:8" x14ac:dyDescent="0.25">
      <c r="A16" s="17" t="s">
        <v>94</v>
      </c>
      <c r="B16" s="36"/>
      <c r="C16" s="36"/>
      <c r="D16" s="18"/>
      <c r="E16" s="28">
        <v>80.98</v>
      </c>
      <c r="F16" s="29">
        <v>1.3100000000000001E-2</v>
      </c>
      <c r="G16" s="21"/>
    </row>
    <row r="17" spans="1:7" x14ac:dyDescent="0.25">
      <c r="A17" s="13"/>
      <c r="B17" s="35"/>
      <c r="C17" s="35"/>
      <c r="D17" s="14"/>
      <c r="E17" s="15"/>
      <c r="F17" s="16"/>
      <c r="G17" s="16"/>
    </row>
    <row r="18" spans="1:7" x14ac:dyDescent="0.25">
      <c r="A18" s="24" t="s">
        <v>99</v>
      </c>
      <c r="B18" s="37"/>
      <c r="C18" s="37"/>
      <c r="D18" s="25"/>
      <c r="E18" s="28">
        <v>80.98</v>
      </c>
      <c r="F18" s="29">
        <v>1.3100000000000001E-2</v>
      </c>
      <c r="G18" s="21"/>
    </row>
    <row r="19" spans="1:7" x14ac:dyDescent="0.25">
      <c r="A19" s="13" t="s">
        <v>123</v>
      </c>
      <c r="B19" s="35"/>
      <c r="C19" s="35"/>
      <c r="D19" s="14"/>
      <c r="E19" s="15">
        <v>2.1930600000000001E-2</v>
      </c>
      <c r="F19" s="16">
        <v>3.0000000000000001E-6</v>
      </c>
      <c r="G19" s="16"/>
    </row>
    <row r="20" spans="1:7" x14ac:dyDescent="0.25">
      <c r="A20" s="13" t="s">
        <v>124</v>
      </c>
      <c r="B20" s="35"/>
      <c r="C20" s="35"/>
      <c r="D20" s="14"/>
      <c r="E20" s="30">
        <v>-45.8319306</v>
      </c>
      <c r="F20" s="31">
        <v>-7.4029999999999999E-3</v>
      </c>
      <c r="G20" s="16">
        <v>3.295E-2</v>
      </c>
    </row>
    <row r="21" spans="1:7" x14ac:dyDescent="0.25">
      <c r="A21" s="32" t="s">
        <v>125</v>
      </c>
      <c r="B21" s="38"/>
      <c r="C21" s="38"/>
      <c r="D21" s="33"/>
      <c r="E21" s="26">
        <v>6191.28</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25.216000000000001</v>
      </c>
      <c r="C31">
        <v>26.736999999999998</v>
      </c>
      <c r="E31" s="2"/>
      <c r="G31"/>
    </row>
    <row r="32" spans="1:7" x14ac:dyDescent="0.25">
      <c r="A32" t="s">
        <v>1679</v>
      </c>
      <c r="B32">
        <v>23.219000000000001</v>
      </c>
      <c r="C32">
        <v>24.603000000000002</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6156.1133675999999</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3" spans="1:7" x14ac:dyDescent="0.25">
      <c r="A43" s="24" t="s">
        <v>1847</v>
      </c>
      <c r="B43" s="64" t="s">
        <v>1848</v>
      </c>
      <c r="C43" s="64" t="s">
        <v>1813</v>
      </c>
      <c r="D43" s="64" t="s">
        <v>1814</v>
      </c>
    </row>
    <row r="44" spans="1:7" ht="51.75" customHeight="1" x14ac:dyDescent="0.25">
      <c r="A44" s="73" t="str">
        <f>HYPERLINK("[EDEL_Portfolio Monthly 31-Jul-2021.xlsx]EOASEF!A1","Edelweiss ASEAN Equity Off-shore Fund")</f>
        <v>Edelweiss ASEAN Equity Off-shore Fund</v>
      </c>
      <c r="B44" s="65"/>
      <c r="C44" s="65" t="s">
        <v>1839</v>
      </c>
      <c r="D4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6D2D7-8AD9-4057-B1CF-10EF00008D4C}">
  <dimension ref="A1:H45"/>
  <sheetViews>
    <sheetView showGridLines="0" workbookViewId="0">
      <pane ySplit="4" topLeftCell="A40" activePane="bottomLeft" state="frozen"/>
      <selection activeCell="A38" sqref="A38"/>
      <selection pane="bottomLeft" activeCell="A44" sqref="A44:XFD45"/>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69</v>
      </c>
      <c r="B1" s="61"/>
      <c r="C1" s="61"/>
      <c r="D1" s="61"/>
      <c r="E1" s="61"/>
      <c r="F1" s="61"/>
      <c r="G1" s="61"/>
      <c r="H1" s="51" t="str">
        <f>HYPERLINK("[EDEL_Portfolio Monthly 31-Oct-2021.xlsx]Index!A1","Index")</f>
        <v>Index</v>
      </c>
    </row>
    <row r="2" spans="1:8" ht="19.5" customHeight="1" x14ac:dyDescent="0.25">
      <c r="A2" s="61" t="s">
        <v>70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1578</v>
      </c>
      <c r="B9" s="35" t="s">
        <v>1579</v>
      </c>
      <c r="C9" s="35"/>
      <c r="D9" s="14">
        <v>1236701.5009999999</v>
      </c>
      <c r="E9" s="15">
        <v>198127.17</v>
      </c>
      <c r="F9" s="16">
        <v>0.99580000000000002</v>
      </c>
      <c r="G9" s="16"/>
    </row>
    <row r="10" spans="1:8" x14ac:dyDescent="0.25">
      <c r="A10" s="17" t="s">
        <v>94</v>
      </c>
      <c r="B10" s="36"/>
      <c r="C10" s="36"/>
      <c r="D10" s="18"/>
      <c r="E10" s="28">
        <v>198127.17</v>
      </c>
      <c r="F10" s="29">
        <v>0.99580000000000002</v>
      </c>
      <c r="G10" s="21"/>
    </row>
    <row r="11" spans="1:8" x14ac:dyDescent="0.25">
      <c r="A11" s="13"/>
      <c r="B11" s="35"/>
      <c r="C11" s="35"/>
      <c r="D11" s="14"/>
      <c r="E11" s="15"/>
      <c r="F11" s="16"/>
      <c r="G11" s="16"/>
    </row>
    <row r="12" spans="1:8" x14ac:dyDescent="0.25">
      <c r="A12" s="24" t="s">
        <v>99</v>
      </c>
      <c r="B12" s="37"/>
      <c r="C12" s="37"/>
      <c r="D12" s="25"/>
      <c r="E12" s="28">
        <v>198127.17</v>
      </c>
      <c r="F12" s="29">
        <v>0.99580000000000002</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1393.62</v>
      </c>
      <c r="F15" s="16">
        <v>7.0000000000000001E-3</v>
      </c>
      <c r="G15" s="16">
        <v>3.295E-2</v>
      </c>
    </row>
    <row r="16" spans="1:8" x14ac:dyDescent="0.25">
      <c r="A16" s="17" t="s">
        <v>94</v>
      </c>
      <c r="B16" s="36"/>
      <c r="C16" s="36"/>
      <c r="D16" s="18"/>
      <c r="E16" s="28">
        <v>1393.62</v>
      </c>
      <c r="F16" s="29">
        <v>7.0000000000000001E-3</v>
      </c>
      <c r="G16" s="21"/>
    </row>
    <row r="17" spans="1:7" x14ac:dyDescent="0.25">
      <c r="A17" s="13"/>
      <c r="B17" s="35"/>
      <c r="C17" s="35"/>
      <c r="D17" s="14"/>
      <c r="E17" s="15"/>
      <c r="F17" s="16"/>
      <c r="G17" s="16"/>
    </row>
    <row r="18" spans="1:7" x14ac:dyDescent="0.25">
      <c r="A18" s="24" t="s">
        <v>99</v>
      </c>
      <c r="B18" s="37"/>
      <c r="C18" s="37"/>
      <c r="D18" s="25"/>
      <c r="E18" s="28">
        <v>1393.62</v>
      </c>
      <c r="F18" s="29">
        <v>7.0000000000000001E-3</v>
      </c>
      <c r="G18" s="21"/>
    </row>
    <row r="19" spans="1:7" x14ac:dyDescent="0.25">
      <c r="A19" s="13" t="s">
        <v>123</v>
      </c>
      <c r="B19" s="35"/>
      <c r="C19" s="35"/>
      <c r="D19" s="14"/>
      <c r="E19" s="15">
        <v>0.37742350000000002</v>
      </c>
      <c r="F19" s="16">
        <v>9.9999999999999995E-7</v>
      </c>
      <c r="G19" s="16"/>
    </row>
    <row r="20" spans="1:7" x14ac:dyDescent="0.25">
      <c r="A20" s="13" t="s">
        <v>124</v>
      </c>
      <c r="B20" s="35"/>
      <c r="C20" s="35"/>
      <c r="D20" s="14"/>
      <c r="E20" s="30">
        <v>-558.15742350000005</v>
      </c>
      <c r="F20" s="31">
        <v>-2.8010000000000001E-3</v>
      </c>
      <c r="G20" s="16">
        <v>3.295E-2</v>
      </c>
    </row>
    <row r="21" spans="1:7" x14ac:dyDescent="0.25">
      <c r="A21" s="32" t="s">
        <v>125</v>
      </c>
      <c r="B21" s="38"/>
      <c r="C21" s="38"/>
      <c r="D21" s="33"/>
      <c r="E21" s="26">
        <v>198963.01</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52.768999999999998</v>
      </c>
      <c r="C31">
        <v>54.713999999999999</v>
      </c>
      <c r="E31" s="2"/>
      <c r="G31"/>
    </row>
    <row r="32" spans="1:7" x14ac:dyDescent="0.25">
      <c r="A32" t="s">
        <v>1679</v>
      </c>
      <c r="B32">
        <v>48.631</v>
      </c>
      <c r="C32">
        <v>50.384</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198127.17474419999</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4" spans="1:7" x14ac:dyDescent="0.25">
      <c r="A44" s="24" t="s">
        <v>1847</v>
      </c>
      <c r="B44" s="64" t="s">
        <v>1848</v>
      </c>
      <c r="C44" s="64" t="s">
        <v>1813</v>
      </c>
      <c r="D44" s="64" t="s">
        <v>1814</v>
      </c>
    </row>
    <row r="45" spans="1:7" ht="30" x14ac:dyDescent="0.25">
      <c r="A45" s="73" t="str">
        <f>HYPERLINK("[EDEL_Portfolio Monthly 31-Jul-2021.xlsx]EOCHIF!A1","Edelweiss Greater China Equity Off-shore Fund")</f>
        <v>Edelweiss Greater China Equity Off-shore Fund</v>
      </c>
      <c r="B45" s="65"/>
      <c r="C45" s="66" t="s">
        <v>1840</v>
      </c>
      <c r="D45"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42F0-9C90-4FEE-886B-0E2319699A65}">
  <dimension ref="A1:H97"/>
  <sheetViews>
    <sheetView showGridLines="0" workbookViewId="0">
      <pane ySplit="4" topLeftCell="A87" activePane="bottomLeft" state="frozen"/>
      <selection activeCell="A38" sqref="A38"/>
      <selection pane="bottomLeft" activeCell="A96" sqref="A96:XFD97"/>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71</v>
      </c>
      <c r="B1" s="61"/>
      <c r="C1" s="61"/>
      <c r="D1" s="61"/>
      <c r="E1" s="61"/>
      <c r="F1" s="61"/>
      <c r="G1" s="61"/>
      <c r="H1" s="51" t="str">
        <f>HYPERLINK("[EDEL_Portfolio Monthly 31-Oct-2021.xlsx]Index!A1","Index")</f>
        <v>Index</v>
      </c>
    </row>
    <row r="2" spans="1:8" ht="19.5" customHeight="1" x14ac:dyDescent="0.25">
      <c r="A2" s="61" t="s">
        <v>72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7" t="s">
        <v>81</v>
      </c>
      <c r="B6" s="35"/>
      <c r="C6" s="35"/>
      <c r="D6" s="14"/>
      <c r="E6" s="15"/>
      <c r="F6" s="16"/>
      <c r="G6" s="16"/>
    </row>
    <row r="7" spans="1:8" x14ac:dyDescent="0.25">
      <c r="A7" s="17" t="s">
        <v>635</v>
      </c>
      <c r="B7" s="35"/>
      <c r="C7" s="35"/>
      <c r="D7" s="14"/>
      <c r="E7" s="15"/>
      <c r="F7" s="16"/>
      <c r="G7" s="16"/>
    </row>
    <row r="8" spans="1:8" x14ac:dyDescent="0.25">
      <c r="A8" s="13" t="s">
        <v>989</v>
      </c>
      <c r="B8" s="35" t="s">
        <v>990</v>
      </c>
      <c r="C8" s="35" t="s">
        <v>711</v>
      </c>
      <c r="D8" s="14">
        <v>35934</v>
      </c>
      <c r="E8" s="15">
        <v>1850.65</v>
      </c>
      <c r="F8" s="16">
        <v>9.7199999999999995E-2</v>
      </c>
      <c r="G8" s="16"/>
    </row>
    <row r="9" spans="1:8" x14ac:dyDescent="0.25">
      <c r="A9" s="13" t="s">
        <v>718</v>
      </c>
      <c r="B9" s="35" t="s">
        <v>719</v>
      </c>
      <c r="C9" s="35" t="s">
        <v>711</v>
      </c>
      <c r="D9" s="14">
        <v>227340</v>
      </c>
      <c r="E9" s="15">
        <v>1807.35</v>
      </c>
      <c r="F9" s="16">
        <v>9.4899999999999998E-2</v>
      </c>
      <c r="G9" s="16"/>
    </row>
    <row r="10" spans="1:8" x14ac:dyDescent="0.25">
      <c r="A10" s="13" t="s">
        <v>851</v>
      </c>
      <c r="B10" s="35" t="s">
        <v>852</v>
      </c>
      <c r="C10" s="35" t="s">
        <v>711</v>
      </c>
      <c r="D10" s="14">
        <v>31514</v>
      </c>
      <c r="E10" s="15">
        <v>1468.3</v>
      </c>
      <c r="F10" s="16">
        <v>7.7100000000000002E-2</v>
      </c>
      <c r="G10" s="16"/>
    </row>
    <row r="11" spans="1:8" x14ac:dyDescent="0.25">
      <c r="A11" s="13" t="s">
        <v>987</v>
      </c>
      <c r="B11" s="35" t="s">
        <v>988</v>
      </c>
      <c r="C11" s="35" t="s">
        <v>711</v>
      </c>
      <c r="D11" s="14">
        <v>130998</v>
      </c>
      <c r="E11" s="15">
        <v>1185.5999999999999</v>
      </c>
      <c r="F11" s="16">
        <v>6.2300000000000001E-2</v>
      </c>
      <c r="G11" s="16"/>
    </row>
    <row r="12" spans="1:8" x14ac:dyDescent="0.25">
      <c r="A12" s="13" t="s">
        <v>855</v>
      </c>
      <c r="B12" s="35" t="s">
        <v>856</v>
      </c>
      <c r="C12" s="35" t="s">
        <v>857</v>
      </c>
      <c r="D12" s="14">
        <v>27248</v>
      </c>
      <c r="E12" s="15">
        <v>1161.32</v>
      </c>
      <c r="F12" s="16">
        <v>6.0999999999999999E-2</v>
      </c>
      <c r="G12" s="16"/>
    </row>
    <row r="13" spans="1:8" x14ac:dyDescent="0.25">
      <c r="A13" s="13" t="s">
        <v>959</v>
      </c>
      <c r="B13" s="35" t="s">
        <v>960</v>
      </c>
      <c r="C13" s="35" t="s">
        <v>711</v>
      </c>
      <c r="D13" s="14">
        <v>61418</v>
      </c>
      <c r="E13" s="15">
        <v>566.83000000000004</v>
      </c>
      <c r="F13" s="16">
        <v>2.98E-2</v>
      </c>
      <c r="G13" s="16"/>
    </row>
    <row r="14" spans="1:8" x14ac:dyDescent="0.25">
      <c r="A14" s="13" t="s">
        <v>709</v>
      </c>
      <c r="B14" s="35" t="s">
        <v>710</v>
      </c>
      <c r="C14" s="35" t="s">
        <v>711</v>
      </c>
      <c r="D14" s="14">
        <v>79314</v>
      </c>
      <c r="E14" s="15">
        <v>546.75</v>
      </c>
      <c r="F14" s="16">
        <v>2.87E-2</v>
      </c>
      <c r="G14" s="16"/>
    </row>
    <row r="15" spans="1:8" x14ac:dyDescent="0.25">
      <c r="A15" s="13" t="s">
        <v>1310</v>
      </c>
      <c r="B15" s="35" t="s">
        <v>1311</v>
      </c>
      <c r="C15" s="35" t="s">
        <v>711</v>
      </c>
      <c r="D15" s="14">
        <v>87163</v>
      </c>
      <c r="E15" s="15">
        <v>449.59</v>
      </c>
      <c r="F15" s="16">
        <v>2.3599999999999999E-2</v>
      </c>
      <c r="G15" s="16"/>
    </row>
    <row r="16" spans="1:8" x14ac:dyDescent="0.25">
      <c r="A16" s="13" t="s">
        <v>1517</v>
      </c>
      <c r="B16" s="35" t="s">
        <v>1518</v>
      </c>
      <c r="C16" s="35" t="s">
        <v>711</v>
      </c>
      <c r="D16" s="14">
        <v>18888</v>
      </c>
      <c r="E16" s="15">
        <v>404.66</v>
      </c>
      <c r="F16" s="16">
        <v>2.12E-2</v>
      </c>
      <c r="G16" s="16"/>
    </row>
    <row r="17" spans="1:7" x14ac:dyDescent="0.25">
      <c r="A17" s="13" t="s">
        <v>929</v>
      </c>
      <c r="B17" s="35" t="s">
        <v>930</v>
      </c>
      <c r="C17" s="35" t="s">
        <v>711</v>
      </c>
      <c r="D17" s="14">
        <v>113704</v>
      </c>
      <c r="E17" s="15">
        <v>399.21</v>
      </c>
      <c r="F17" s="16">
        <v>2.1000000000000001E-2</v>
      </c>
      <c r="G17" s="16"/>
    </row>
    <row r="18" spans="1:7" x14ac:dyDescent="0.25">
      <c r="A18" s="13" t="s">
        <v>937</v>
      </c>
      <c r="B18" s="35" t="s">
        <v>938</v>
      </c>
      <c r="C18" s="35" t="s">
        <v>711</v>
      </c>
      <c r="D18" s="14">
        <v>13744</v>
      </c>
      <c r="E18" s="15">
        <v>393.13</v>
      </c>
      <c r="F18" s="16">
        <v>2.06E-2</v>
      </c>
      <c r="G18" s="16"/>
    </row>
    <row r="19" spans="1:7" x14ac:dyDescent="0.25">
      <c r="A19" s="13" t="s">
        <v>1269</v>
      </c>
      <c r="B19" s="35" t="s">
        <v>1270</v>
      </c>
      <c r="C19" s="35" t="s">
        <v>857</v>
      </c>
      <c r="D19" s="14">
        <v>8939</v>
      </c>
      <c r="E19" s="15">
        <v>313.66000000000003</v>
      </c>
      <c r="F19" s="16">
        <v>1.6500000000000001E-2</v>
      </c>
      <c r="G19" s="16"/>
    </row>
    <row r="20" spans="1:7" x14ac:dyDescent="0.25">
      <c r="A20" s="13" t="s">
        <v>1602</v>
      </c>
      <c r="B20" s="35" t="s">
        <v>1603</v>
      </c>
      <c r="C20" s="35" t="s">
        <v>857</v>
      </c>
      <c r="D20" s="14">
        <v>122631</v>
      </c>
      <c r="E20" s="15">
        <v>299.58999999999997</v>
      </c>
      <c r="F20" s="16">
        <v>1.5699999999999999E-2</v>
      </c>
      <c r="G20" s="16"/>
    </row>
    <row r="21" spans="1:7" x14ac:dyDescent="0.25">
      <c r="A21" s="13" t="s">
        <v>915</v>
      </c>
      <c r="B21" s="35" t="s">
        <v>916</v>
      </c>
      <c r="C21" s="35" t="s">
        <v>711</v>
      </c>
      <c r="D21" s="14">
        <v>1438</v>
      </c>
      <c r="E21" s="15">
        <v>288.31</v>
      </c>
      <c r="F21" s="16">
        <v>1.5100000000000001E-2</v>
      </c>
      <c r="G21" s="16"/>
    </row>
    <row r="22" spans="1:7" x14ac:dyDescent="0.25">
      <c r="A22" s="13" t="s">
        <v>1317</v>
      </c>
      <c r="B22" s="35" t="s">
        <v>1318</v>
      </c>
      <c r="C22" s="35" t="s">
        <v>857</v>
      </c>
      <c r="D22" s="14">
        <v>78451</v>
      </c>
      <c r="E22" s="15">
        <v>259.95</v>
      </c>
      <c r="F22" s="16">
        <v>1.37E-2</v>
      </c>
      <c r="G22" s="16"/>
    </row>
    <row r="23" spans="1:7" x14ac:dyDescent="0.25">
      <c r="A23" s="13" t="s">
        <v>1610</v>
      </c>
      <c r="B23" s="35" t="s">
        <v>1611</v>
      </c>
      <c r="C23" s="35" t="s">
        <v>857</v>
      </c>
      <c r="D23" s="14">
        <v>6919</v>
      </c>
      <c r="E23" s="15">
        <v>204.95</v>
      </c>
      <c r="F23" s="16">
        <v>1.0800000000000001E-2</v>
      </c>
      <c r="G23" s="16"/>
    </row>
    <row r="24" spans="1:7" x14ac:dyDescent="0.25">
      <c r="A24" s="13" t="s">
        <v>1612</v>
      </c>
      <c r="B24" s="35" t="s">
        <v>1613</v>
      </c>
      <c r="C24" s="35" t="s">
        <v>711</v>
      </c>
      <c r="D24" s="14">
        <v>24682</v>
      </c>
      <c r="E24" s="15">
        <v>204.17</v>
      </c>
      <c r="F24" s="16">
        <v>1.0699999999999999E-2</v>
      </c>
      <c r="G24" s="16"/>
    </row>
    <row r="25" spans="1:7" x14ac:dyDescent="0.25">
      <c r="A25" s="13" t="s">
        <v>953</v>
      </c>
      <c r="B25" s="35" t="s">
        <v>954</v>
      </c>
      <c r="C25" s="35" t="s">
        <v>711</v>
      </c>
      <c r="D25" s="14">
        <v>38195</v>
      </c>
      <c r="E25" s="15">
        <v>192.46</v>
      </c>
      <c r="F25" s="16">
        <v>1.01E-2</v>
      </c>
      <c r="G25" s="16"/>
    </row>
    <row r="26" spans="1:7" x14ac:dyDescent="0.25">
      <c r="A26" s="13" t="s">
        <v>917</v>
      </c>
      <c r="B26" s="35" t="s">
        <v>918</v>
      </c>
      <c r="C26" s="35" t="s">
        <v>711</v>
      </c>
      <c r="D26" s="14">
        <v>3716</v>
      </c>
      <c r="E26" s="15">
        <v>187.56</v>
      </c>
      <c r="F26" s="16">
        <v>9.7999999999999997E-3</v>
      </c>
      <c r="G26" s="16"/>
    </row>
    <row r="27" spans="1:7" x14ac:dyDescent="0.25">
      <c r="A27" s="13" t="s">
        <v>1614</v>
      </c>
      <c r="B27" s="35" t="s">
        <v>1615</v>
      </c>
      <c r="C27" s="35" t="s">
        <v>711</v>
      </c>
      <c r="D27" s="14">
        <v>2182</v>
      </c>
      <c r="E27" s="15">
        <v>182.13</v>
      </c>
      <c r="F27" s="16">
        <v>9.5999999999999992E-3</v>
      </c>
      <c r="G27" s="16"/>
    </row>
    <row r="28" spans="1:7" x14ac:dyDescent="0.25">
      <c r="A28" s="13" t="s">
        <v>921</v>
      </c>
      <c r="B28" s="35" t="s">
        <v>922</v>
      </c>
      <c r="C28" s="35" t="s">
        <v>857</v>
      </c>
      <c r="D28" s="14">
        <v>32321</v>
      </c>
      <c r="E28" s="15">
        <v>174.79</v>
      </c>
      <c r="F28" s="16">
        <v>9.1999999999999998E-3</v>
      </c>
      <c r="G28" s="16"/>
    </row>
    <row r="29" spans="1:7" x14ac:dyDescent="0.25">
      <c r="A29" s="13" t="s">
        <v>1620</v>
      </c>
      <c r="B29" s="35" t="s">
        <v>1621</v>
      </c>
      <c r="C29" s="35" t="s">
        <v>711</v>
      </c>
      <c r="D29" s="14">
        <v>7028</v>
      </c>
      <c r="E29" s="15">
        <v>148.97</v>
      </c>
      <c r="F29" s="16">
        <v>7.7999999999999996E-3</v>
      </c>
      <c r="G29" s="16"/>
    </row>
    <row r="30" spans="1:7" x14ac:dyDescent="0.25">
      <c r="A30" s="13" t="s">
        <v>945</v>
      </c>
      <c r="B30" s="35" t="s">
        <v>946</v>
      </c>
      <c r="C30" s="35" t="s">
        <v>711</v>
      </c>
      <c r="D30" s="14">
        <v>15964</v>
      </c>
      <c r="E30" s="15">
        <v>124.06</v>
      </c>
      <c r="F30" s="16">
        <v>6.4999999999999997E-3</v>
      </c>
      <c r="G30" s="16"/>
    </row>
    <row r="31" spans="1:7" x14ac:dyDescent="0.25">
      <c r="A31" s="13" t="s">
        <v>1626</v>
      </c>
      <c r="B31" s="35" t="s">
        <v>1627</v>
      </c>
      <c r="C31" s="35" t="s">
        <v>711</v>
      </c>
      <c r="D31" s="14">
        <v>2022</v>
      </c>
      <c r="E31" s="15">
        <v>109.67</v>
      </c>
      <c r="F31" s="16">
        <v>5.7999999999999996E-3</v>
      </c>
      <c r="G31" s="16"/>
    </row>
    <row r="32" spans="1:7" x14ac:dyDescent="0.25">
      <c r="A32" s="13" t="s">
        <v>1628</v>
      </c>
      <c r="B32" s="35" t="s">
        <v>1629</v>
      </c>
      <c r="C32" s="35" t="s">
        <v>711</v>
      </c>
      <c r="D32" s="14">
        <v>17249</v>
      </c>
      <c r="E32" s="15">
        <v>102.84</v>
      </c>
      <c r="F32" s="16">
        <v>5.4000000000000003E-3</v>
      </c>
      <c r="G32" s="16"/>
    </row>
    <row r="33" spans="1:7" x14ac:dyDescent="0.25">
      <c r="A33" s="17" t="s">
        <v>94</v>
      </c>
      <c r="B33" s="36"/>
      <c r="C33" s="36"/>
      <c r="D33" s="18"/>
      <c r="E33" s="19">
        <f>SUM(E8:E32)</f>
        <v>13026.499999999996</v>
      </c>
      <c r="F33" s="20">
        <f>SUM(F8:F32)</f>
        <v>0.68410000000000015</v>
      </c>
      <c r="G33" s="21"/>
    </row>
    <row r="34" spans="1:7" x14ac:dyDescent="0.25">
      <c r="A34" s="17"/>
      <c r="B34" s="36"/>
      <c r="C34" s="36"/>
      <c r="D34" s="18"/>
      <c r="E34" s="46"/>
      <c r="F34" s="21"/>
      <c r="G34" s="21"/>
    </row>
    <row r="35" spans="1:7" x14ac:dyDescent="0.25">
      <c r="A35" s="17" t="s">
        <v>998</v>
      </c>
      <c r="B35" s="35"/>
      <c r="C35" s="35"/>
      <c r="D35" s="14"/>
      <c r="E35" s="15"/>
      <c r="F35" s="16"/>
      <c r="G35" s="16"/>
    </row>
    <row r="36" spans="1:7" x14ac:dyDescent="0.25">
      <c r="A36" s="17" t="s">
        <v>94</v>
      </c>
      <c r="B36" s="35"/>
      <c r="C36" s="35"/>
      <c r="D36" s="14"/>
      <c r="E36" s="56" t="s">
        <v>82</v>
      </c>
      <c r="F36" s="57" t="s">
        <v>82</v>
      </c>
      <c r="G36" s="16"/>
    </row>
    <row r="37" spans="1:7" x14ac:dyDescent="0.25">
      <c r="A37" s="17"/>
      <c r="B37" s="35"/>
      <c r="C37" s="35"/>
      <c r="D37" s="14"/>
      <c r="E37" s="14"/>
      <c r="F37" s="14"/>
      <c r="G37" s="16"/>
    </row>
    <row r="38" spans="1:7" x14ac:dyDescent="0.25">
      <c r="A38" s="58" t="s">
        <v>1801</v>
      </c>
      <c r="B38" s="35"/>
      <c r="C38" s="35"/>
      <c r="D38" s="14"/>
      <c r="E38" s="35"/>
      <c r="F38" s="14"/>
      <c r="G38" s="16"/>
    </row>
    <row r="39" spans="1:7" x14ac:dyDescent="0.25">
      <c r="A39" s="13" t="s">
        <v>1580</v>
      </c>
      <c r="B39" s="35" t="s">
        <v>1581</v>
      </c>
      <c r="C39" s="35" t="s">
        <v>1582</v>
      </c>
      <c r="D39" s="14">
        <v>7009</v>
      </c>
      <c r="E39" s="15">
        <v>853.77</v>
      </c>
      <c r="F39" s="16">
        <v>4.48E-2</v>
      </c>
      <c r="G39" s="16"/>
    </row>
    <row r="40" spans="1:7" x14ac:dyDescent="0.25">
      <c r="A40" s="13" t="s">
        <v>1583</v>
      </c>
      <c r="B40" s="35" t="s">
        <v>1584</v>
      </c>
      <c r="C40" s="35" t="s">
        <v>1585</v>
      </c>
      <c r="D40" s="14">
        <v>1045</v>
      </c>
      <c r="E40" s="15">
        <v>494.75</v>
      </c>
      <c r="F40" s="16">
        <v>2.5999999999999999E-2</v>
      </c>
      <c r="G40" s="16"/>
    </row>
    <row r="41" spans="1:7" x14ac:dyDescent="0.25">
      <c r="A41" s="13" t="s">
        <v>1586</v>
      </c>
      <c r="B41" s="35" t="s">
        <v>1587</v>
      </c>
      <c r="C41" s="35" t="s">
        <v>1582</v>
      </c>
      <c r="D41" s="14">
        <v>14898</v>
      </c>
      <c r="E41" s="15">
        <v>487.33</v>
      </c>
      <c r="F41" s="16">
        <v>2.5600000000000001E-2</v>
      </c>
      <c r="G41" s="16"/>
    </row>
    <row r="42" spans="1:7" x14ac:dyDescent="0.25">
      <c r="A42" s="13" t="s">
        <v>1588</v>
      </c>
      <c r="B42" s="35" t="s">
        <v>1589</v>
      </c>
      <c r="C42" s="35" t="s">
        <v>1590</v>
      </c>
      <c r="D42" s="14">
        <v>4728</v>
      </c>
      <c r="E42" s="15">
        <v>455.74</v>
      </c>
      <c r="F42" s="16">
        <v>2.3900000000000001E-2</v>
      </c>
      <c r="G42" s="16"/>
    </row>
    <row r="43" spans="1:7" x14ac:dyDescent="0.25">
      <c r="A43" s="13" t="s">
        <v>1591</v>
      </c>
      <c r="B43" s="35" t="s">
        <v>1592</v>
      </c>
      <c r="C43" s="35" t="s">
        <v>1582</v>
      </c>
      <c r="D43" s="14">
        <v>6738</v>
      </c>
      <c r="E43" s="15">
        <v>443.69</v>
      </c>
      <c r="F43" s="16">
        <v>2.3300000000000001E-2</v>
      </c>
      <c r="G43" s="16"/>
    </row>
    <row r="44" spans="1:7" x14ac:dyDescent="0.25">
      <c r="A44" s="13" t="s">
        <v>1593</v>
      </c>
      <c r="B44" s="35" t="s">
        <v>1594</v>
      </c>
      <c r="C44" s="35" t="s">
        <v>1595</v>
      </c>
      <c r="D44" s="14">
        <v>4700</v>
      </c>
      <c r="E44" s="15">
        <v>403.06</v>
      </c>
      <c r="F44" s="16">
        <v>2.12E-2</v>
      </c>
      <c r="G44" s="16"/>
    </row>
    <row r="45" spans="1:7" x14ac:dyDescent="0.25">
      <c r="A45" s="13" t="s">
        <v>1596</v>
      </c>
      <c r="B45" s="35" t="s">
        <v>1597</v>
      </c>
      <c r="C45" s="35" t="s">
        <v>1590</v>
      </c>
      <c r="D45" s="14">
        <v>1708</v>
      </c>
      <c r="E45" s="15">
        <v>398.24</v>
      </c>
      <c r="F45" s="16">
        <v>2.0899999999999998E-2</v>
      </c>
      <c r="G45" s="16"/>
    </row>
    <row r="46" spans="1:7" x14ac:dyDescent="0.25">
      <c r="A46" s="13" t="s">
        <v>1598</v>
      </c>
      <c r="B46" s="35" t="s">
        <v>1599</v>
      </c>
      <c r="C46" s="35" t="s">
        <v>1582</v>
      </c>
      <c r="D46" s="14">
        <v>5909</v>
      </c>
      <c r="E46" s="15">
        <v>365.72</v>
      </c>
      <c r="F46" s="16">
        <v>1.9199999999999998E-2</v>
      </c>
      <c r="G46" s="16"/>
    </row>
    <row r="47" spans="1:7" x14ac:dyDescent="0.25">
      <c r="A47" s="13" t="s">
        <v>1600</v>
      </c>
      <c r="B47" s="35" t="s">
        <v>1601</v>
      </c>
      <c r="C47" s="35" t="s">
        <v>1590</v>
      </c>
      <c r="D47" s="14">
        <v>3588</v>
      </c>
      <c r="E47" s="15">
        <v>321.62</v>
      </c>
      <c r="F47" s="16">
        <v>1.6899999999999998E-2</v>
      </c>
      <c r="G47" s="16"/>
    </row>
    <row r="48" spans="1:7" x14ac:dyDescent="0.25">
      <c r="A48" s="13" t="s">
        <v>1604</v>
      </c>
      <c r="B48" s="35" t="s">
        <v>1605</v>
      </c>
      <c r="C48" s="35" t="s">
        <v>1582</v>
      </c>
      <c r="D48" s="14">
        <v>5945</v>
      </c>
      <c r="E48" s="15">
        <v>259.64999999999998</v>
      </c>
      <c r="F48" s="16">
        <v>1.3599999999999999E-2</v>
      </c>
      <c r="G48" s="16"/>
    </row>
    <row r="49" spans="1:7" x14ac:dyDescent="0.25">
      <c r="A49" s="13" t="s">
        <v>1606</v>
      </c>
      <c r="B49" s="35" t="s">
        <v>1607</v>
      </c>
      <c r="C49" s="35" t="s">
        <v>1595</v>
      </c>
      <c r="D49" s="14">
        <v>1528</v>
      </c>
      <c r="E49" s="15">
        <v>236.51</v>
      </c>
      <c r="F49" s="16">
        <v>1.24E-2</v>
      </c>
      <c r="G49" s="16"/>
    </row>
    <row r="50" spans="1:7" x14ac:dyDescent="0.25">
      <c r="A50" s="13" t="s">
        <v>1608</v>
      </c>
      <c r="B50" s="35" t="s">
        <v>1609</v>
      </c>
      <c r="C50" s="35" t="s">
        <v>711</v>
      </c>
      <c r="D50" s="14">
        <v>908</v>
      </c>
      <c r="E50" s="15">
        <v>234.42</v>
      </c>
      <c r="F50" s="16">
        <v>1.23E-2</v>
      </c>
      <c r="G50" s="16"/>
    </row>
    <row r="51" spans="1:7" x14ac:dyDescent="0.25">
      <c r="A51" s="13" t="s">
        <v>1616</v>
      </c>
      <c r="B51" s="35" t="s">
        <v>1617</v>
      </c>
      <c r="C51" s="35" t="s">
        <v>1590</v>
      </c>
      <c r="D51" s="14">
        <v>901</v>
      </c>
      <c r="E51" s="15">
        <v>179.28</v>
      </c>
      <c r="F51" s="16">
        <v>9.4000000000000004E-3</v>
      </c>
      <c r="G51" s="16"/>
    </row>
    <row r="52" spans="1:7" x14ac:dyDescent="0.25">
      <c r="A52" s="13" t="s">
        <v>1618</v>
      </c>
      <c r="B52" s="35" t="s">
        <v>1619</v>
      </c>
      <c r="C52" s="35" t="s">
        <v>1595</v>
      </c>
      <c r="D52" s="14">
        <v>3338</v>
      </c>
      <c r="E52" s="15">
        <v>161.96</v>
      </c>
      <c r="F52" s="16">
        <v>8.5000000000000006E-3</v>
      </c>
      <c r="G52" s="16"/>
    </row>
    <row r="53" spans="1:7" x14ac:dyDescent="0.25">
      <c r="A53" s="13" t="s">
        <v>1622</v>
      </c>
      <c r="B53" s="35" t="s">
        <v>1623</v>
      </c>
      <c r="C53" s="35" t="s">
        <v>1590</v>
      </c>
      <c r="D53" s="14">
        <v>774</v>
      </c>
      <c r="E53" s="15">
        <v>138.68</v>
      </c>
      <c r="F53" s="16">
        <v>7.3000000000000001E-3</v>
      </c>
      <c r="G53" s="16"/>
    </row>
    <row r="54" spans="1:7" x14ac:dyDescent="0.25">
      <c r="A54" s="13" t="s">
        <v>1624</v>
      </c>
      <c r="B54" s="35" t="s">
        <v>1625</v>
      </c>
      <c r="C54" s="35" t="s">
        <v>1585</v>
      </c>
      <c r="D54" s="14">
        <v>388</v>
      </c>
      <c r="E54" s="15">
        <v>120.44</v>
      </c>
      <c r="F54" s="16">
        <v>6.3E-3</v>
      </c>
      <c r="G54" s="16"/>
    </row>
    <row r="55" spans="1:7" x14ac:dyDescent="0.25">
      <c r="A55" s="13" t="s">
        <v>1630</v>
      </c>
      <c r="B55" s="35" t="s">
        <v>1631</v>
      </c>
      <c r="C55" s="35" t="s">
        <v>1585</v>
      </c>
      <c r="D55" s="14">
        <v>509</v>
      </c>
      <c r="E55" s="15">
        <v>99.51</v>
      </c>
      <c r="F55" s="16">
        <v>5.1999999999999998E-3</v>
      </c>
      <c r="G55" s="16"/>
    </row>
    <row r="56" spans="1:7" x14ac:dyDescent="0.25">
      <c r="A56" s="13" t="s">
        <v>1632</v>
      </c>
      <c r="B56" s="35" t="s">
        <v>1633</v>
      </c>
      <c r="C56" s="35" t="s">
        <v>1585</v>
      </c>
      <c r="D56" s="14">
        <v>810</v>
      </c>
      <c r="E56" s="15">
        <v>95.4</v>
      </c>
      <c r="F56" s="16">
        <v>5.0000000000000001E-3</v>
      </c>
      <c r="G56" s="16"/>
    </row>
    <row r="57" spans="1:7" x14ac:dyDescent="0.25">
      <c r="A57" s="13" t="s">
        <v>1634</v>
      </c>
      <c r="B57" s="35" t="s">
        <v>1635</v>
      </c>
      <c r="C57" s="35" t="s">
        <v>1595</v>
      </c>
      <c r="D57" s="14">
        <v>688</v>
      </c>
      <c r="E57" s="15">
        <v>95.15</v>
      </c>
      <c r="F57" s="16">
        <v>5.0000000000000001E-3</v>
      </c>
      <c r="G57" s="16"/>
    </row>
    <row r="58" spans="1:7" x14ac:dyDescent="0.25">
      <c r="A58" s="13" t="s">
        <v>1636</v>
      </c>
      <c r="B58" s="35" t="s">
        <v>1637</v>
      </c>
      <c r="C58" s="35" t="s">
        <v>1585</v>
      </c>
      <c r="D58" s="14">
        <v>61</v>
      </c>
      <c r="E58" s="15">
        <v>67.56</v>
      </c>
      <c r="F58" s="16">
        <v>3.5000000000000001E-3</v>
      </c>
      <c r="G58" s="16"/>
    </row>
    <row r="59" spans="1:7" x14ac:dyDescent="0.25">
      <c r="A59" s="17" t="s">
        <v>94</v>
      </c>
      <c r="B59" s="36"/>
      <c r="C59" s="36"/>
      <c r="D59" s="18"/>
      <c r="E59" s="19">
        <f>SUM(E39:E58)</f>
        <v>5912.48</v>
      </c>
      <c r="F59" s="20">
        <f>SUM(F39:F58)</f>
        <v>0.31029999999999996</v>
      </c>
      <c r="G59" s="16"/>
    </row>
    <row r="60" spans="1:7" x14ac:dyDescent="0.25">
      <c r="A60" s="17"/>
      <c r="B60" s="35"/>
      <c r="C60" s="35"/>
      <c r="D60" s="14"/>
      <c r="E60" s="54"/>
      <c r="F60" s="55"/>
      <c r="G60" s="16"/>
    </row>
    <row r="61" spans="1:7" x14ac:dyDescent="0.25">
      <c r="A61" s="24" t="s">
        <v>99</v>
      </c>
      <c r="B61" s="37"/>
      <c r="C61" s="37"/>
      <c r="D61" s="25"/>
      <c r="E61" s="26">
        <v>18938.98</v>
      </c>
      <c r="F61" s="27">
        <v>0.99439999999999995</v>
      </c>
      <c r="G61" s="21"/>
    </row>
    <row r="62" spans="1:7" x14ac:dyDescent="0.25">
      <c r="A62" s="13"/>
      <c r="B62" s="35"/>
      <c r="C62" s="35"/>
      <c r="D62" s="14"/>
      <c r="E62" s="15"/>
      <c r="F62" s="16"/>
      <c r="G62" s="16"/>
    </row>
    <row r="63" spans="1:7" x14ac:dyDescent="0.25">
      <c r="A63" s="13"/>
      <c r="B63" s="35"/>
      <c r="C63" s="35"/>
      <c r="D63" s="14"/>
      <c r="E63" s="15"/>
      <c r="F63" s="16"/>
      <c r="G63" s="16"/>
    </row>
    <row r="64" spans="1:7" x14ac:dyDescent="0.25">
      <c r="A64" s="17" t="s">
        <v>121</v>
      </c>
      <c r="B64" s="35"/>
      <c r="C64" s="35"/>
      <c r="D64" s="14"/>
      <c r="E64" s="15"/>
      <c r="F64" s="16"/>
      <c r="G64" s="16"/>
    </row>
    <row r="65" spans="1:7" x14ac:dyDescent="0.25">
      <c r="A65" s="13" t="s">
        <v>122</v>
      </c>
      <c r="B65" s="35"/>
      <c r="C65" s="35"/>
      <c r="D65" s="14"/>
      <c r="E65" s="15">
        <v>247.93</v>
      </c>
      <c r="F65" s="16">
        <v>1.2999999999999999E-2</v>
      </c>
      <c r="G65" s="16">
        <v>3.295E-2</v>
      </c>
    </row>
    <row r="66" spans="1:7" x14ac:dyDescent="0.25">
      <c r="A66" s="17" t="s">
        <v>94</v>
      </c>
      <c r="B66" s="36"/>
      <c r="C66" s="36"/>
      <c r="D66" s="18"/>
      <c r="E66" s="19">
        <v>247.93</v>
      </c>
      <c r="F66" s="20">
        <v>1.2999999999999999E-2</v>
      </c>
      <c r="G66" s="21"/>
    </row>
    <row r="67" spans="1:7" x14ac:dyDescent="0.25">
      <c r="A67" s="13"/>
      <c r="B67" s="35"/>
      <c r="C67" s="35"/>
      <c r="D67" s="14"/>
      <c r="E67" s="15"/>
      <c r="F67" s="16"/>
      <c r="G67" s="16"/>
    </row>
    <row r="68" spans="1:7" x14ac:dyDescent="0.25">
      <c r="A68" s="24" t="s">
        <v>99</v>
      </c>
      <c r="B68" s="37"/>
      <c r="C68" s="37"/>
      <c r="D68" s="25"/>
      <c r="E68" s="28">
        <v>247.93</v>
      </c>
      <c r="F68" s="29">
        <v>1.2999999999999999E-2</v>
      </c>
      <c r="G68" s="21"/>
    </row>
    <row r="69" spans="1:7" x14ac:dyDescent="0.25">
      <c r="A69" s="13" t="s">
        <v>123</v>
      </c>
      <c r="B69" s="35"/>
      <c r="C69" s="35"/>
      <c r="D69" s="14"/>
      <c r="E69" s="15">
        <v>6.7145700000000003E-2</v>
      </c>
      <c r="F69" s="16">
        <v>3.0000000000000001E-6</v>
      </c>
      <c r="G69" s="16"/>
    </row>
    <row r="70" spans="1:7" x14ac:dyDescent="0.25">
      <c r="A70" s="13" t="s">
        <v>124</v>
      </c>
      <c r="B70" s="35"/>
      <c r="C70" s="35"/>
      <c r="D70" s="14"/>
      <c r="E70" s="30">
        <v>-143.88714569999999</v>
      </c>
      <c r="F70" s="31">
        <v>-7.4029999999999999E-3</v>
      </c>
      <c r="G70" s="16">
        <v>3.295E-2</v>
      </c>
    </row>
    <row r="71" spans="1:7" x14ac:dyDescent="0.25">
      <c r="A71" s="32" t="s">
        <v>125</v>
      </c>
      <c r="B71" s="38"/>
      <c r="C71" s="38"/>
      <c r="D71" s="33"/>
      <c r="E71" s="26">
        <v>19043.09</v>
      </c>
      <c r="F71" s="27">
        <v>1</v>
      </c>
      <c r="G71" s="27"/>
    </row>
    <row r="76" spans="1:7" x14ac:dyDescent="0.25">
      <c r="A76" s="1" t="s">
        <v>1646</v>
      </c>
    </row>
    <row r="77" spans="1:7" x14ac:dyDescent="0.25">
      <c r="A77" s="47" t="s">
        <v>1647</v>
      </c>
      <c r="B77" s="3" t="s">
        <v>82</v>
      </c>
    </row>
    <row r="78" spans="1:7" x14ac:dyDescent="0.25">
      <c r="A78" t="s">
        <v>1648</v>
      </c>
    </row>
    <row r="79" spans="1:7" x14ac:dyDescent="0.25">
      <c r="A79" t="s">
        <v>1649</v>
      </c>
      <c r="B79" t="s">
        <v>1650</v>
      </c>
      <c r="C79" t="s">
        <v>1650</v>
      </c>
    </row>
    <row r="80" spans="1:7" x14ac:dyDescent="0.25">
      <c r="B80" s="48">
        <v>44469</v>
      </c>
      <c r="C80" s="48">
        <v>44498</v>
      </c>
    </row>
    <row r="81" spans="1:7" x14ac:dyDescent="0.25">
      <c r="A81" t="s">
        <v>1654</v>
      </c>
      <c r="B81">
        <v>12.6943</v>
      </c>
      <c r="C81">
        <v>12.5215</v>
      </c>
      <c r="E81" s="2"/>
      <c r="G81"/>
    </row>
    <row r="82" spans="1:7" x14ac:dyDescent="0.25">
      <c r="A82" t="s">
        <v>1655</v>
      </c>
      <c r="B82">
        <v>12.6943</v>
      </c>
      <c r="C82">
        <v>12.5215</v>
      </c>
      <c r="E82" s="2"/>
      <c r="G82"/>
    </row>
    <row r="83" spans="1:7" x14ac:dyDescent="0.25">
      <c r="A83" t="s">
        <v>1679</v>
      </c>
      <c r="B83">
        <v>12.6212</v>
      </c>
      <c r="C83">
        <v>12.443199999999999</v>
      </c>
      <c r="E83" s="2"/>
      <c r="G83"/>
    </row>
    <row r="84" spans="1:7" x14ac:dyDescent="0.25">
      <c r="A84" t="s">
        <v>1680</v>
      </c>
      <c r="B84">
        <v>12.6212</v>
      </c>
      <c r="C84">
        <v>12.443199999999999</v>
      </c>
      <c r="E84" s="2"/>
      <c r="G84"/>
    </row>
    <row r="85" spans="1:7" x14ac:dyDescent="0.25">
      <c r="E85" s="2"/>
      <c r="G85"/>
    </row>
    <row r="86" spans="1:7" x14ac:dyDescent="0.25">
      <c r="A86" t="s">
        <v>1665</v>
      </c>
      <c r="B86" s="3" t="s">
        <v>82</v>
      </c>
    </row>
    <row r="87" spans="1:7" x14ac:dyDescent="0.25">
      <c r="A87" t="s">
        <v>1666</v>
      </c>
      <c r="B87" s="3" t="s">
        <v>82</v>
      </c>
    </row>
    <row r="88" spans="1:7" ht="30" x14ac:dyDescent="0.25">
      <c r="A88" s="47" t="s">
        <v>1667</v>
      </c>
      <c r="B88" s="3" t="s">
        <v>82</v>
      </c>
    </row>
    <row r="89" spans="1:7" x14ac:dyDescent="0.25">
      <c r="A89" s="47" t="s">
        <v>1668</v>
      </c>
      <c r="B89" s="3" t="s">
        <v>82</v>
      </c>
    </row>
    <row r="90" spans="1:7" ht="30" x14ac:dyDescent="0.25">
      <c r="A90" s="47" t="s">
        <v>1735</v>
      </c>
      <c r="B90" s="3" t="s">
        <v>82</v>
      </c>
    </row>
    <row r="91" spans="1:7" ht="30" x14ac:dyDescent="0.25">
      <c r="A91" s="47" t="s">
        <v>1736</v>
      </c>
      <c r="B91" s="3" t="s">
        <v>82</v>
      </c>
    </row>
    <row r="92" spans="1:7" x14ac:dyDescent="0.25">
      <c r="A92" s="59" t="s">
        <v>1807</v>
      </c>
      <c r="B92" s="60" t="s">
        <v>82</v>
      </c>
    </row>
    <row r="93" spans="1:7" x14ac:dyDescent="0.25">
      <c r="A93" s="59" t="s">
        <v>1808</v>
      </c>
      <c r="B93" s="60" t="s">
        <v>82</v>
      </c>
    </row>
    <row r="96" spans="1:7" x14ac:dyDescent="0.25">
      <c r="A96" s="24" t="s">
        <v>1847</v>
      </c>
      <c r="B96" s="64" t="s">
        <v>1848</v>
      </c>
      <c r="C96" s="64" t="s">
        <v>1813</v>
      </c>
      <c r="D96" s="64" t="s">
        <v>1814</v>
      </c>
    </row>
    <row r="97" spans="1:4" ht="30" x14ac:dyDescent="0.25">
      <c r="A97" s="73" t="str">
        <f>HYPERLINK("[EDEL_Portfolio Monthly 31-Jul-2021.xlsx]EODWHF!A1","Edelweiss MSCI (I) DM &amp; WD HC 45 ID Fund")</f>
        <v>Edelweiss MSCI (I) DM &amp; WD HC 45 ID Fund</v>
      </c>
      <c r="B97" s="65"/>
      <c r="C97" s="66" t="s">
        <v>1841</v>
      </c>
      <c r="D97"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7CB5-2503-4C03-8EAA-C5199B370765}">
  <dimension ref="A1:H44"/>
  <sheetViews>
    <sheetView showGridLines="0" workbookViewId="0">
      <pane ySplit="4" topLeftCell="A39" activePane="bottomLeft" state="frozen"/>
      <selection activeCell="A38" sqref="A38"/>
      <selection pane="bottomLeft" activeCell="A43" sqref="A43:XFD44"/>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73</v>
      </c>
      <c r="B1" s="61"/>
      <c r="C1" s="61"/>
      <c r="D1" s="61"/>
      <c r="E1" s="61"/>
      <c r="F1" s="61"/>
      <c r="G1" s="61"/>
      <c r="H1" s="51" t="str">
        <f>HYPERLINK("[EDEL_Portfolio Monthly 31-Oct-2021.xlsx]Index!A1","Index")</f>
        <v>Index</v>
      </c>
    </row>
    <row r="2" spans="1:8" ht="19.5" customHeight="1" x14ac:dyDescent="0.25">
      <c r="A2" s="61" t="s">
        <v>74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1638</v>
      </c>
      <c r="B9" s="35" t="s">
        <v>1639</v>
      </c>
      <c r="C9" s="35"/>
      <c r="D9" s="14">
        <v>464787.13699999999</v>
      </c>
      <c r="E9" s="15">
        <v>15975.82</v>
      </c>
      <c r="F9" s="16">
        <v>0.97840000000000005</v>
      </c>
      <c r="G9" s="16"/>
    </row>
    <row r="10" spans="1:8" x14ac:dyDescent="0.25">
      <c r="A10" s="17" t="s">
        <v>94</v>
      </c>
      <c r="B10" s="36"/>
      <c r="C10" s="36"/>
      <c r="D10" s="18"/>
      <c r="E10" s="28">
        <v>15975.82</v>
      </c>
      <c r="F10" s="29">
        <v>0.97840000000000005</v>
      </c>
      <c r="G10" s="21"/>
    </row>
    <row r="11" spans="1:8" x14ac:dyDescent="0.25">
      <c r="A11" s="13"/>
      <c r="B11" s="35"/>
      <c r="C11" s="35"/>
      <c r="D11" s="14"/>
      <c r="E11" s="15"/>
      <c r="F11" s="16"/>
      <c r="G11" s="16"/>
    </row>
    <row r="12" spans="1:8" x14ac:dyDescent="0.25">
      <c r="A12" s="24" t="s">
        <v>99</v>
      </c>
      <c r="B12" s="37"/>
      <c r="C12" s="37"/>
      <c r="D12" s="25"/>
      <c r="E12" s="28">
        <v>15975.82</v>
      </c>
      <c r="F12" s="29">
        <v>0.97840000000000005</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251.93</v>
      </c>
      <c r="F15" s="16">
        <v>1.54E-2</v>
      </c>
      <c r="G15" s="16">
        <v>3.295E-2</v>
      </c>
    </row>
    <row r="16" spans="1:8" x14ac:dyDescent="0.25">
      <c r="A16" s="17" t="s">
        <v>94</v>
      </c>
      <c r="B16" s="36"/>
      <c r="C16" s="36"/>
      <c r="D16" s="18"/>
      <c r="E16" s="28">
        <v>251.93</v>
      </c>
      <c r="F16" s="29">
        <v>1.54E-2</v>
      </c>
      <c r="G16" s="21"/>
    </row>
    <row r="17" spans="1:7" x14ac:dyDescent="0.25">
      <c r="A17" s="13"/>
      <c r="B17" s="35"/>
      <c r="C17" s="35"/>
      <c r="D17" s="14"/>
      <c r="E17" s="15"/>
      <c r="F17" s="16"/>
      <c r="G17" s="16"/>
    </row>
    <row r="18" spans="1:7" x14ac:dyDescent="0.25">
      <c r="A18" s="24" t="s">
        <v>99</v>
      </c>
      <c r="B18" s="37"/>
      <c r="C18" s="37"/>
      <c r="D18" s="25"/>
      <c r="E18" s="28">
        <v>251.93</v>
      </c>
      <c r="F18" s="29">
        <v>1.54E-2</v>
      </c>
      <c r="G18" s="21"/>
    </row>
    <row r="19" spans="1:7" x14ac:dyDescent="0.25">
      <c r="A19" s="13" t="s">
        <v>123</v>
      </c>
      <c r="B19" s="35"/>
      <c r="C19" s="35"/>
      <c r="D19" s="14"/>
      <c r="E19" s="15">
        <v>6.82286E-2</v>
      </c>
      <c r="F19" s="16">
        <v>3.9999999999999998E-6</v>
      </c>
      <c r="G19" s="16"/>
    </row>
    <row r="20" spans="1:7" x14ac:dyDescent="0.25">
      <c r="A20" s="13" t="s">
        <v>124</v>
      </c>
      <c r="B20" s="35"/>
      <c r="C20" s="35"/>
      <c r="D20" s="14"/>
      <c r="E20" s="15">
        <v>100.7817714</v>
      </c>
      <c r="F20" s="16">
        <v>6.1960000000000001E-3</v>
      </c>
      <c r="G20" s="16">
        <v>3.295E-2</v>
      </c>
    </row>
    <row r="21" spans="1:7" x14ac:dyDescent="0.25">
      <c r="A21" s="32" t="s">
        <v>125</v>
      </c>
      <c r="B21" s="38"/>
      <c r="C21" s="38"/>
      <c r="D21" s="33"/>
      <c r="E21" s="26">
        <v>16328.6</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16.063099999999999</v>
      </c>
      <c r="C31">
        <v>16.848600000000001</v>
      </c>
      <c r="E31" s="2"/>
      <c r="G31"/>
    </row>
    <row r="32" spans="1:7" x14ac:dyDescent="0.25">
      <c r="A32" t="s">
        <v>1679</v>
      </c>
      <c r="B32">
        <v>15.0311</v>
      </c>
      <c r="C32">
        <v>15.7552</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15975.821460500001</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3" spans="1:7" x14ac:dyDescent="0.25">
      <c r="A43" s="24" t="s">
        <v>1847</v>
      </c>
      <c r="B43" s="64" t="s">
        <v>1848</v>
      </c>
      <c r="C43" s="64" t="s">
        <v>1813</v>
      </c>
      <c r="D43" s="64" t="s">
        <v>1814</v>
      </c>
    </row>
    <row r="44" spans="1:7" ht="30" x14ac:dyDescent="0.25">
      <c r="A44" s="73" t="str">
        <f>HYPERLINK("[EDEL_Portfolio Monthly 31-Jul-2021.xlsx]EOEDOF!A1","Edelweiss Europe Dynamic Equity Offshore Fund")</f>
        <v>Edelweiss Europe Dynamic Equity Offshore Fund</v>
      </c>
      <c r="B44" s="65"/>
      <c r="C44" s="68" t="s">
        <v>1842</v>
      </c>
      <c r="D4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64EFE-4823-4E75-AFE0-E69D17A13344}">
  <dimension ref="A1:H45"/>
  <sheetViews>
    <sheetView showGridLines="0" workbookViewId="0">
      <pane ySplit="4" topLeftCell="A38" activePane="bottomLeft" state="frozen"/>
      <selection activeCell="A38" sqref="A38"/>
      <selection pane="bottomLeft" activeCell="A44" sqref="A44:XFD45"/>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75</v>
      </c>
      <c r="B1" s="61"/>
      <c r="C1" s="61"/>
      <c r="D1" s="61"/>
      <c r="E1" s="61"/>
      <c r="F1" s="61"/>
      <c r="G1" s="61"/>
      <c r="H1" s="51" t="str">
        <f>HYPERLINK("[EDEL_Portfolio Monthly 31-Oct-2021.xlsx]Index!A1","Index")</f>
        <v>Index</v>
      </c>
    </row>
    <row r="2" spans="1:8" ht="19.5" customHeight="1" x14ac:dyDescent="0.25">
      <c r="A2" s="61" t="s">
        <v>76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1640</v>
      </c>
      <c r="B9" s="35" t="s">
        <v>1641</v>
      </c>
      <c r="C9" s="35"/>
      <c r="D9" s="14">
        <v>107001.13830999999</v>
      </c>
      <c r="E9" s="15">
        <v>13846.95</v>
      </c>
      <c r="F9" s="16">
        <v>0.99470000000000003</v>
      </c>
      <c r="G9" s="16"/>
    </row>
    <row r="10" spans="1:8" x14ac:dyDescent="0.25">
      <c r="A10" s="17" t="s">
        <v>94</v>
      </c>
      <c r="B10" s="36"/>
      <c r="C10" s="36"/>
      <c r="D10" s="18"/>
      <c r="E10" s="28">
        <v>13846.95</v>
      </c>
      <c r="F10" s="29">
        <v>0.99470000000000003</v>
      </c>
      <c r="G10" s="21"/>
    </row>
    <row r="11" spans="1:8" x14ac:dyDescent="0.25">
      <c r="A11" s="13"/>
      <c r="B11" s="35"/>
      <c r="C11" s="35"/>
      <c r="D11" s="14"/>
      <c r="E11" s="15"/>
      <c r="F11" s="16"/>
      <c r="G11" s="16"/>
    </row>
    <row r="12" spans="1:8" x14ac:dyDescent="0.25">
      <c r="A12" s="24" t="s">
        <v>99</v>
      </c>
      <c r="B12" s="37"/>
      <c r="C12" s="37"/>
      <c r="D12" s="25"/>
      <c r="E12" s="28">
        <v>13846.95</v>
      </c>
      <c r="F12" s="29">
        <v>0.99470000000000003</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87.98</v>
      </c>
      <c r="F15" s="16">
        <v>6.3E-3</v>
      </c>
      <c r="G15" s="16">
        <v>3.295E-2</v>
      </c>
    </row>
    <row r="16" spans="1:8" x14ac:dyDescent="0.25">
      <c r="A16" s="17" t="s">
        <v>94</v>
      </c>
      <c r="B16" s="36"/>
      <c r="C16" s="36"/>
      <c r="D16" s="18"/>
      <c r="E16" s="28">
        <v>87.98</v>
      </c>
      <c r="F16" s="29">
        <v>6.3E-3</v>
      </c>
      <c r="G16" s="21"/>
    </row>
    <row r="17" spans="1:7" x14ac:dyDescent="0.25">
      <c r="A17" s="13"/>
      <c r="B17" s="35"/>
      <c r="C17" s="35"/>
      <c r="D17" s="14"/>
      <c r="E17" s="15"/>
      <c r="F17" s="16"/>
      <c r="G17" s="16"/>
    </row>
    <row r="18" spans="1:7" x14ac:dyDescent="0.25">
      <c r="A18" s="24" t="s">
        <v>99</v>
      </c>
      <c r="B18" s="37"/>
      <c r="C18" s="37"/>
      <c r="D18" s="25"/>
      <c r="E18" s="28">
        <v>87.98</v>
      </c>
      <c r="F18" s="29">
        <v>6.3E-3</v>
      </c>
      <c r="G18" s="21"/>
    </row>
    <row r="19" spans="1:7" x14ac:dyDescent="0.25">
      <c r="A19" s="13" t="s">
        <v>123</v>
      </c>
      <c r="B19" s="35"/>
      <c r="C19" s="35"/>
      <c r="D19" s="14"/>
      <c r="E19" s="15">
        <v>2.3825900000000001E-2</v>
      </c>
      <c r="F19" s="16">
        <v>9.9999999999999995E-7</v>
      </c>
      <c r="G19" s="16"/>
    </row>
    <row r="20" spans="1:7" x14ac:dyDescent="0.25">
      <c r="A20" s="13" t="s">
        <v>124</v>
      </c>
      <c r="B20" s="35"/>
      <c r="C20" s="35"/>
      <c r="D20" s="14"/>
      <c r="E20" s="30">
        <v>-14.5338259</v>
      </c>
      <c r="F20" s="31">
        <v>-1.0009999999999999E-3</v>
      </c>
      <c r="G20" s="16">
        <v>3.295E-2</v>
      </c>
    </row>
    <row r="21" spans="1:7" x14ac:dyDescent="0.25">
      <c r="A21" s="32" t="s">
        <v>125</v>
      </c>
      <c r="B21" s="38"/>
      <c r="C21" s="38"/>
      <c r="D21" s="33"/>
      <c r="E21" s="26">
        <v>13920.42</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17.414000000000001</v>
      </c>
      <c r="C31">
        <v>17.956</v>
      </c>
      <c r="E31" s="2"/>
      <c r="G31"/>
    </row>
    <row r="32" spans="1:7" x14ac:dyDescent="0.25">
      <c r="A32" t="s">
        <v>1679</v>
      </c>
      <c r="B32">
        <v>16.574400000000001</v>
      </c>
      <c r="C32">
        <v>17.076799999999999</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13846.947575800001</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4" spans="1:7" x14ac:dyDescent="0.25">
      <c r="A44" s="24" t="s">
        <v>1847</v>
      </c>
      <c r="B44" s="64" t="s">
        <v>1848</v>
      </c>
      <c r="C44" s="64" t="s">
        <v>1813</v>
      </c>
      <c r="D44" s="64" t="s">
        <v>1814</v>
      </c>
    </row>
    <row r="45" spans="1:7" ht="30.75" customHeight="1" x14ac:dyDescent="0.25">
      <c r="A45" s="73" t="str">
        <f>HYPERLINK("[EDEL_Portfolio Monthly 31-Jul-2021.xlsx]EOEMOP!A1","Edelweiss Emerging Markets Opportunities Equity Offshore Fund")</f>
        <v>Edelweiss Emerging Markets Opportunities Equity Offshore Fund</v>
      </c>
      <c r="B45" s="65"/>
      <c r="C45" s="65" t="s">
        <v>1843</v>
      </c>
      <c r="D45"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45249-8D4D-4C37-95E2-6D342A5746C9}">
  <dimension ref="A1:H44"/>
  <sheetViews>
    <sheetView showGridLines="0" workbookViewId="0">
      <pane ySplit="4" topLeftCell="A36" activePane="bottomLeft" state="frozen"/>
      <selection activeCell="A38" sqref="A38"/>
      <selection pane="bottomLeft" activeCell="A43" sqref="A43:XFD44"/>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77</v>
      </c>
      <c r="B1" s="61"/>
      <c r="C1" s="61"/>
      <c r="D1" s="61"/>
      <c r="E1" s="61"/>
      <c r="F1" s="61"/>
      <c r="G1" s="61"/>
      <c r="H1" s="51" t="str">
        <f>HYPERLINK("[EDEL_Portfolio Monthly 31-Oct-2021.xlsx]Index!A1","Index")</f>
        <v>Index</v>
      </c>
    </row>
    <row r="2" spans="1:8" ht="19.5" customHeight="1" x14ac:dyDescent="0.25">
      <c r="A2" s="61" t="s">
        <v>78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1642</v>
      </c>
      <c r="B9" s="35" t="s">
        <v>1643</v>
      </c>
      <c r="C9" s="35"/>
      <c r="D9" s="14">
        <v>32754.662</v>
      </c>
      <c r="E9" s="15">
        <v>7616.25</v>
      </c>
      <c r="F9" s="16">
        <v>1.0028999999999999</v>
      </c>
      <c r="G9" s="16"/>
    </row>
    <row r="10" spans="1:8" x14ac:dyDescent="0.25">
      <c r="A10" s="17" t="s">
        <v>94</v>
      </c>
      <c r="B10" s="36"/>
      <c r="C10" s="36"/>
      <c r="D10" s="18"/>
      <c r="E10" s="28">
        <v>7616.25</v>
      </c>
      <c r="F10" s="29">
        <v>1.0028999999999999</v>
      </c>
      <c r="G10" s="21"/>
    </row>
    <row r="11" spans="1:8" x14ac:dyDescent="0.25">
      <c r="A11" s="13"/>
      <c r="B11" s="35"/>
      <c r="C11" s="35"/>
      <c r="D11" s="14"/>
      <c r="E11" s="15"/>
      <c r="F11" s="16"/>
      <c r="G11" s="16"/>
    </row>
    <row r="12" spans="1:8" x14ac:dyDescent="0.25">
      <c r="A12" s="24" t="s">
        <v>99</v>
      </c>
      <c r="B12" s="37"/>
      <c r="C12" s="37"/>
      <c r="D12" s="25"/>
      <c r="E12" s="28">
        <v>7616.25</v>
      </c>
      <c r="F12" s="29">
        <v>1.0028999999999999</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133.96</v>
      </c>
      <c r="F15" s="16">
        <v>1.7600000000000001E-2</v>
      </c>
      <c r="G15" s="16">
        <v>3.295E-2</v>
      </c>
    </row>
    <row r="16" spans="1:8" x14ac:dyDescent="0.25">
      <c r="A16" s="17" t="s">
        <v>94</v>
      </c>
      <c r="B16" s="36"/>
      <c r="C16" s="36"/>
      <c r="D16" s="18"/>
      <c r="E16" s="28">
        <v>133.96</v>
      </c>
      <c r="F16" s="29">
        <v>1.7600000000000001E-2</v>
      </c>
      <c r="G16" s="21"/>
    </row>
    <row r="17" spans="1:7" x14ac:dyDescent="0.25">
      <c r="A17" s="13"/>
      <c r="B17" s="35"/>
      <c r="C17" s="35"/>
      <c r="D17" s="14"/>
      <c r="E17" s="15"/>
      <c r="F17" s="16"/>
      <c r="G17" s="16"/>
    </row>
    <row r="18" spans="1:7" x14ac:dyDescent="0.25">
      <c r="A18" s="24" t="s">
        <v>99</v>
      </c>
      <c r="B18" s="37"/>
      <c r="C18" s="37"/>
      <c r="D18" s="25"/>
      <c r="E18" s="28">
        <v>133.96</v>
      </c>
      <c r="F18" s="29">
        <v>1.7600000000000001E-2</v>
      </c>
      <c r="G18" s="21"/>
    </row>
    <row r="19" spans="1:7" x14ac:dyDescent="0.25">
      <c r="A19" s="13" t="s">
        <v>123</v>
      </c>
      <c r="B19" s="35"/>
      <c r="C19" s="35"/>
      <c r="D19" s="14"/>
      <c r="E19" s="15">
        <v>3.6280300000000001E-2</v>
      </c>
      <c r="F19" s="16">
        <v>3.9999999999999998E-6</v>
      </c>
      <c r="G19" s="16"/>
    </row>
    <row r="20" spans="1:7" x14ac:dyDescent="0.25">
      <c r="A20" s="13" t="s">
        <v>124</v>
      </c>
      <c r="B20" s="35"/>
      <c r="C20" s="35"/>
      <c r="D20" s="14"/>
      <c r="E20" s="30">
        <v>-156.2062803</v>
      </c>
      <c r="F20" s="31">
        <v>-2.0504000000000001E-2</v>
      </c>
      <c r="G20" s="16">
        <v>3.295E-2</v>
      </c>
    </row>
    <row r="21" spans="1:7" x14ac:dyDescent="0.25">
      <c r="A21" s="32" t="s">
        <v>125</v>
      </c>
      <c r="B21" s="38"/>
      <c r="C21" s="38"/>
      <c r="D21" s="33"/>
      <c r="E21" s="26">
        <v>7594.04</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24.3492</v>
      </c>
      <c r="C31">
        <v>25.560500000000001</v>
      </c>
      <c r="E31" s="2"/>
      <c r="G31"/>
    </row>
    <row r="32" spans="1:7" x14ac:dyDescent="0.25">
      <c r="A32" t="s">
        <v>1679</v>
      </c>
      <c r="B32">
        <v>22.786300000000001</v>
      </c>
      <c r="C32">
        <v>23.9023</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7616.2453342000008</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3" spans="1:7" x14ac:dyDescent="0.25">
      <c r="A43" s="24" t="s">
        <v>1847</v>
      </c>
      <c r="B43" s="64" t="s">
        <v>1848</v>
      </c>
      <c r="C43" s="64" t="s">
        <v>1813</v>
      </c>
      <c r="D43" s="64" t="s">
        <v>1814</v>
      </c>
    </row>
    <row r="44" spans="1:7" ht="30" x14ac:dyDescent="0.25">
      <c r="A44" s="73" t="str">
        <f>HYPERLINK("[EDEL_Portfolio Monthly 31-Jul-2021.xlsx]EOUSEF!A1","Edelweiss US Value Equity Off-shore Fund")</f>
        <v>Edelweiss US Value Equity Off-shore Fund</v>
      </c>
      <c r="B44" s="65"/>
      <c r="C44" s="66" t="s">
        <v>1844</v>
      </c>
      <c r="D4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AC005-A727-4C59-A4A7-AEFB6BCC6F0A}">
  <dimension ref="A1:H44"/>
  <sheetViews>
    <sheetView showGridLines="0" tabSelected="1" workbookViewId="0">
      <pane ySplit="4" topLeftCell="A35" activePane="bottomLeft" state="frozen"/>
      <selection activeCell="A38" sqref="A38"/>
      <selection pane="bottomLeft" activeCell="E39" sqref="E39"/>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79</v>
      </c>
      <c r="B1" s="61"/>
      <c r="C1" s="61"/>
      <c r="D1" s="61"/>
      <c r="E1" s="61"/>
      <c r="F1" s="61"/>
      <c r="G1" s="61"/>
      <c r="H1" s="51" t="str">
        <f>HYPERLINK("[EDEL_Portfolio Monthly 31-Oct-2021.xlsx]Index!A1","Index")</f>
        <v>Index</v>
      </c>
    </row>
    <row r="2" spans="1:8" ht="19.5" customHeight="1" x14ac:dyDescent="0.25">
      <c r="A2" s="61" t="s">
        <v>80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1574</v>
      </c>
      <c r="B7" s="35"/>
      <c r="C7" s="35"/>
      <c r="D7" s="14"/>
      <c r="E7" s="15"/>
      <c r="F7" s="16"/>
      <c r="G7" s="16"/>
    </row>
    <row r="8" spans="1:8" x14ac:dyDescent="0.25">
      <c r="A8" s="17" t="s">
        <v>1575</v>
      </c>
      <c r="B8" s="36"/>
      <c r="C8" s="36"/>
      <c r="D8" s="18"/>
      <c r="E8" s="46"/>
      <c r="F8" s="21"/>
      <c r="G8" s="21"/>
    </row>
    <row r="9" spans="1:8" x14ac:dyDescent="0.25">
      <c r="A9" s="13" t="s">
        <v>1644</v>
      </c>
      <c r="B9" s="35" t="s">
        <v>1645</v>
      </c>
      <c r="C9" s="35"/>
      <c r="D9" s="14">
        <v>1055140.8459999999</v>
      </c>
      <c r="E9" s="15">
        <v>212890.08</v>
      </c>
      <c r="F9" s="16">
        <v>0.99750000000000005</v>
      </c>
      <c r="G9" s="16"/>
    </row>
    <row r="10" spans="1:8" x14ac:dyDescent="0.25">
      <c r="A10" s="17" t="s">
        <v>94</v>
      </c>
      <c r="B10" s="36"/>
      <c r="C10" s="36"/>
      <c r="D10" s="18"/>
      <c r="E10" s="28">
        <v>212890.08</v>
      </c>
      <c r="F10" s="29">
        <v>0.99750000000000005</v>
      </c>
      <c r="G10" s="21"/>
    </row>
    <row r="11" spans="1:8" x14ac:dyDescent="0.25">
      <c r="A11" s="13"/>
      <c r="B11" s="35"/>
      <c r="C11" s="35"/>
      <c r="D11" s="14"/>
      <c r="E11" s="15"/>
      <c r="F11" s="16"/>
      <c r="G11" s="16"/>
    </row>
    <row r="12" spans="1:8" x14ac:dyDescent="0.25">
      <c r="A12" s="24" t="s">
        <v>99</v>
      </c>
      <c r="B12" s="37"/>
      <c r="C12" s="37"/>
      <c r="D12" s="25"/>
      <c r="E12" s="28">
        <v>212890.08</v>
      </c>
      <c r="F12" s="29">
        <v>0.99750000000000005</v>
      </c>
      <c r="G12" s="21"/>
    </row>
    <row r="13" spans="1:8" x14ac:dyDescent="0.25">
      <c r="A13" s="13"/>
      <c r="B13" s="35"/>
      <c r="C13" s="35"/>
      <c r="D13" s="14"/>
      <c r="E13" s="15"/>
      <c r="F13" s="16"/>
      <c r="G13" s="16"/>
    </row>
    <row r="14" spans="1:8" x14ac:dyDescent="0.25">
      <c r="A14" s="17" t="s">
        <v>121</v>
      </c>
      <c r="B14" s="35"/>
      <c r="C14" s="35"/>
      <c r="D14" s="14"/>
      <c r="E14" s="15"/>
      <c r="F14" s="16"/>
      <c r="G14" s="16"/>
    </row>
    <row r="15" spans="1:8" x14ac:dyDescent="0.25">
      <c r="A15" s="13" t="s">
        <v>122</v>
      </c>
      <c r="B15" s="35"/>
      <c r="C15" s="35"/>
      <c r="D15" s="14"/>
      <c r="E15" s="15">
        <v>650.82000000000005</v>
      </c>
      <c r="F15" s="16">
        <v>3.0000000000000001E-3</v>
      </c>
      <c r="G15" s="16">
        <v>3.295E-2</v>
      </c>
    </row>
    <row r="16" spans="1:8" x14ac:dyDescent="0.25">
      <c r="A16" s="17" t="s">
        <v>94</v>
      </c>
      <c r="B16" s="36"/>
      <c r="C16" s="36"/>
      <c r="D16" s="18"/>
      <c r="E16" s="28">
        <v>650.82000000000005</v>
      </c>
      <c r="F16" s="29">
        <v>3.0000000000000001E-3</v>
      </c>
      <c r="G16" s="21"/>
    </row>
    <row r="17" spans="1:7" x14ac:dyDescent="0.25">
      <c r="A17" s="13"/>
      <c r="B17" s="35"/>
      <c r="C17" s="35"/>
      <c r="D17" s="14"/>
      <c r="E17" s="15"/>
      <c r="F17" s="16"/>
      <c r="G17" s="16"/>
    </row>
    <row r="18" spans="1:7" x14ac:dyDescent="0.25">
      <c r="A18" s="24" t="s">
        <v>99</v>
      </c>
      <c r="B18" s="37"/>
      <c r="C18" s="37"/>
      <c r="D18" s="25"/>
      <c r="E18" s="28">
        <v>650.82000000000005</v>
      </c>
      <c r="F18" s="29">
        <v>3.0000000000000001E-3</v>
      </c>
      <c r="G18" s="21"/>
    </row>
    <row r="19" spans="1:7" x14ac:dyDescent="0.25">
      <c r="A19" s="13" t="s">
        <v>123</v>
      </c>
      <c r="B19" s="35"/>
      <c r="C19" s="35"/>
      <c r="D19" s="14"/>
      <c r="E19" s="15">
        <v>0.17625730000000001</v>
      </c>
      <c r="F19" s="16">
        <v>0</v>
      </c>
      <c r="G19" s="16"/>
    </row>
    <row r="20" spans="1:7" x14ac:dyDescent="0.25">
      <c r="A20" s="13" t="s">
        <v>124</v>
      </c>
      <c r="B20" s="35"/>
      <c r="C20" s="35"/>
      <c r="D20" s="14"/>
      <c r="E20" s="30">
        <v>-127.7562573</v>
      </c>
      <c r="F20" s="31">
        <v>-5.0000000000000001E-4</v>
      </c>
      <c r="G20" s="16">
        <v>3.295E-2</v>
      </c>
    </row>
    <row r="21" spans="1:7" x14ac:dyDescent="0.25">
      <c r="A21" s="32" t="s">
        <v>125</v>
      </c>
      <c r="B21" s="38"/>
      <c r="C21" s="38"/>
      <c r="D21" s="33"/>
      <c r="E21" s="26">
        <v>213413.32</v>
      </c>
      <c r="F21" s="27">
        <v>1</v>
      </c>
      <c r="G21" s="27"/>
    </row>
    <row r="26" spans="1:7" x14ac:dyDescent="0.25">
      <c r="A26" s="1" t="s">
        <v>1646</v>
      </c>
    </row>
    <row r="27" spans="1:7" x14ac:dyDescent="0.25">
      <c r="A27" s="47" t="s">
        <v>1647</v>
      </c>
      <c r="B27" s="3" t="s">
        <v>82</v>
      </c>
    </row>
    <row r="28" spans="1:7" x14ac:dyDescent="0.25">
      <c r="A28" t="s">
        <v>1648</v>
      </c>
    </row>
    <row r="29" spans="1:7" x14ac:dyDescent="0.25">
      <c r="A29" t="s">
        <v>1649</v>
      </c>
      <c r="B29" t="s">
        <v>1650</v>
      </c>
      <c r="C29" t="s">
        <v>1650</v>
      </c>
    </row>
    <row r="30" spans="1:7" x14ac:dyDescent="0.25">
      <c r="B30" s="48">
        <v>44469</v>
      </c>
      <c r="C30" s="48">
        <v>44498</v>
      </c>
    </row>
    <row r="31" spans="1:7" x14ac:dyDescent="0.25">
      <c r="A31" t="s">
        <v>1654</v>
      </c>
      <c r="B31">
        <v>19.166599999999999</v>
      </c>
      <c r="C31">
        <v>20.790299999999998</v>
      </c>
      <c r="E31" s="2"/>
      <c r="G31"/>
    </row>
    <row r="32" spans="1:7" x14ac:dyDescent="0.25">
      <c r="A32" t="s">
        <v>1679</v>
      </c>
      <c r="B32">
        <v>18.853300000000001</v>
      </c>
      <c r="C32">
        <v>20.434000000000001</v>
      </c>
      <c r="E32" s="2"/>
      <c r="G32"/>
    </row>
    <row r="33" spans="1:7" x14ac:dyDescent="0.25">
      <c r="E33" s="2"/>
      <c r="G33"/>
    </row>
    <row r="34" spans="1:7" x14ac:dyDescent="0.25">
      <c r="A34" t="s">
        <v>1665</v>
      </c>
      <c r="B34" s="3" t="s">
        <v>82</v>
      </c>
    </row>
    <row r="35" spans="1:7" x14ac:dyDescent="0.25">
      <c r="A35" t="s">
        <v>1666</v>
      </c>
      <c r="B35" s="3" t="s">
        <v>82</v>
      </c>
    </row>
    <row r="36" spans="1:7" ht="30" x14ac:dyDescent="0.25">
      <c r="A36" s="47" t="s">
        <v>1667</v>
      </c>
      <c r="B36" s="3" t="s">
        <v>82</v>
      </c>
    </row>
    <row r="37" spans="1:7" x14ac:dyDescent="0.25">
      <c r="A37" s="47" t="s">
        <v>1668</v>
      </c>
      <c r="B37" s="49">
        <v>212890.08109659998</v>
      </c>
    </row>
    <row r="38" spans="1:7" ht="30" x14ac:dyDescent="0.25">
      <c r="A38" s="47" t="s">
        <v>1735</v>
      </c>
      <c r="B38" s="3" t="s">
        <v>82</v>
      </c>
    </row>
    <row r="39" spans="1:7" ht="30" x14ac:dyDescent="0.25">
      <c r="A39" s="47" t="s">
        <v>1736</v>
      </c>
      <c r="B39" s="3" t="s">
        <v>82</v>
      </c>
    </row>
    <row r="40" spans="1:7" x14ac:dyDescent="0.25">
      <c r="A40" s="59" t="s">
        <v>1807</v>
      </c>
      <c r="B40" s="60" t="s">
        <v>82</v>
      </c>
    </row>
    <row r="41" spans="1:7" x14ac:dyDescent="0.25">
      <c r="A41" s="59" t="s">
        <v>1808</v>
      </c>
      <c r="B41" s="60" t="s">
        <v>82</v>
      </c>
    </row>
    <row r="43" spans="1:7" x14ac:dyDescent="0.25">
      <c r="A43" s="24" t="s">
        <v>1847</v>
      </c>
      <c r="B43" s="64" t="s">
        <v>1848</v>
      </c>
      <c r="C43" s="64" t="s">
        <v>1813</v>
      </c>
      <c r="D43" s="64" t="s">
        <v>1814</v>
      </c>
    </row>
    <row r="44" spans="1:7" ht="30" x14ac:dyDescent="0.25">
      <c r="A44" s="73" t="str">
        <f>HYPERLINK("[EDEL_Portfolio Monthly 31-Jul-2021.xlsx]EOUSTF!A1","EDELWEISS US TECHNOLOGY EQUITY FOF")</f>
        <v>EDELWEISS US TECHNOLOGY EQUITY FOF</v>
      </c>
      <c r="B44" s="65"/>
      <c r="C44" s="66" t="s">
        <v>1844</v>
      </c>
      <c r="D44"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9DF5-0A2C-40F3-9B88-F37FEACDF834}">
  <dimension ref="A1:H98"/>
  <sheetViews>
    <sheetView showGridLines="0" workbookViewId="0">
      <pane ySplit="4" topLeftCell="A92" activePane="bottomLeft" state="frozen"/>
      <selection activeCell="A38" sqref="A38"/>
      <selection pane="bottomLeft" activeCell="A97" sqref="A97:XFD98"/>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11</v>
      </c>
      <c r="B1" s="61"/>
      <c r="C1" s="61"/>
      <c r="D1" s="61"/>
      <c r="E1" s="61"/>
      <c r="F1" s="61"/>
      <c r="G1" s="61"/>
      <c r="H1" s="51" t="str">
        <f>HYPERLINK("[EDEL_Portfolio Monthly 31-Oct-2021.xlsx]Index!A1","Index")</f>
        <v>Index</v>
      </c>
    </row>
    <row r="2" spans="1:8" ht="19.5" customHeight="1" x14ac:dyDescent="0.25">
      <c r="A2" s="61" t="s">
        <v>12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185</v>
      </c>
      <c r="B11" s="35" t="s">
        <v>186</v>
      </c>
      <c r="C11" s="35" t="s">
        <v>87</v>
      </c>
      <c r="D11" s="14">
        <v>85000000</v>
      </c>
      <c r="E11" s="15">
        <v>84817.25</v>
      </c>
      <c r="F11" s="16">
        <v>9.2499999999999999E-2</v>
      </c>
      <c r="G11" s="16">
        <v>5.4699999999999999E-2</v>
      </c>
    </row>
    <row r="12" spans="1:8" x14ac:dyDescent="0.25">
      <c r="A12" s="13" t="s">
        <v>187</v>
      </c>
      <c r="B12" s="35" t="s">
        <v>188</v>
      </c>
      <c r="C12" s="35" t="s">
        <v>87</v>
      </c>
      <c r="D12" s="14">
        <v>83500000</v>
      </c>
      <c r="E12" s="15">
        <v>83065.55</v>
      </c>
      <c r="F12" s="16">
        <v>9.06E-2</v>
      </c>
      <c r="G12" s="16">
        <v>5.5300000000000002E-2</v>
      </c>
    </row>
    <row r="13" spans="1:8" x14ac:dyDescent="0.25">
      <c r="A13" s="13" t="s">
        <v>189</v>
      </c>
      <c r="B13" s="35" t="s">
        <v>190</v>
      </c>
      <c r="C13" s="35" t="s">
        <v>87</v>
      </c>
      <c r="D13" s="14">
        <v>71500000</v>
      </c>
      <c r="E13" s="15">
        <v>71758.399999999994</v>
      </c>
      <c r="F13" s="16">
        <v>7.8299999999999995E-2</v>
      </c>
      <c r="G13" s="16">
        <v>5.7799999999999997E-2</v>
      </c>
    </row>
    <row r="14" spans="1:8" x14ac:dyDescent="0.25">
      <c r="A14" s="13" t="s">
        <v>191</v>
      </c>
      <c r="B14" s="35" t="s">
        <v>192</v>
      </c>
      <c r="C14" s="35" t="s">
        <v>130</v>
      </c>
      <c r="D14" s="14">
        <v>66500000</v>
      </c>
      <c r="E14" s="15">
        <v>66211.72</v>
      </c>
      <c r="F14" s="16">
        <v>7.22E-2</v>
      </c>
      <c r="G14" s="16">
        <v>5.6000000000000001E-2</v>
      </c>
    </row>
    <row r="15" spans="1:8" x14ac:dyDescent="0.25">
      <c r="A15" s="13" t="s">
        <v>193</v>
      </c>
      <c r="B15" s="35" t="s">
        <v>194</v>
      </c>
      <c r="C15" s="35" t="s">
        <v>87</v>
      </c>
      <c r="D15" s="14">
        <v>65000000</v>
      </c>
      <c r="E15" s="15">
        <v>64849.79</v>
      </c>
      <c r="F15" s="16">
        <v>7.0699999999999999E-2</v>
      </c>
      <c r="G15" s="16">
        <v>5.8449000000000001E-2</v>
      </c>
    </row>
    <row r="16" spans="1:8" x14ac:dyDescent="0.25">
      <c r="A16" s="13" t="s">
        <v>195</v>
      </c>
      <c r="B16" s="35" t="s">
        <v>196</v>
      </c>
      <c r="C16" s="35" t="s">
        <v>130</v>
      </c>
      <c r="D16" s="14">
        <v>54500000</v>
      </c>
      <c r="E16" s="15">
        <v>53943.23</v>
      </c>
      <c r="F16" s="16">
        <v>5.8799999999999998E-2</v>
      </c>
      <c r="G16" s="16">
        <v>5.6849999999999998E-2</v>
      </c>
    </row>
    <row r="17" spans="1:7" x14ac:dyDescent="0.25">
      <c r="A17" s="13" t="s">
        <v>197</v>
      </c>
      <c r="B17" s="35" t="s">
        <v>198</v>
      </c>
      <c r="C17" s="35" t="s">
        <v>87</v>
      </c>
      <c r="D17" s="14">
        <v>50500000</v>
      </c>
      <c r="E17" s="15">
        <v>52656.65</v>
      </c>
      <c r="F17" s="16">
        <v>5.74E-2</v>
      </c>
      <c r="G17" s="16">
        <v>5.3899000000000002E-2</v>
      </c>
    </row>
    <row r="18" spans="1:7" x14ac:dyDescent="0.25">
      <c r="A18" s="13" t="s">
        <v>199</v>
      </c>
      <c r="B18" s="35" t="s">
        <v>200</v>
      </c>
      <c r="C18" s="35" t="s">
        <v>87</v>
      </c>
      <c r="D18" s="14">
        <v>52500000</v>
      </c>
      <c r="E18" s="15">
        <v>52247.95</v>
      </c>
      <c r="F18" s="16">
        <v>5.7000000000000002E-2</v>
      </c>
      <c r="G18" s="16">
        <v>5.3998999999999998E-2</v>
      </c>
    </row>
    <row r="19" spans="1:7" x14ac:dyDescent="0.25">
      <c r="A19" s="13" t="s">
        <v>201</v>
      </c>
      <c r="B19" s="35" t="s">
        <v>202</v>
      </c>
      <c r="C19" s="35" t="s">
        <v>87</v>
      </c>
      <c r="D19" s="14">
        <v>46000000</v>
      </c>
      <c r="E19" s="15">
        <v>47203.54</v>
      </c>
      <c r="F19" s="16">
        <v>5.1499999999999997E-2</v>
      </c>
      <c r="G19" s="16">
        <v>5.45E-2</v>
      </c>
    </row>
    <row r="20" spans="1:7" x14ac:dyDescent="0.25">
      <c r="A20" s="13" t="s">
        <v>203</v>
      </c>
      <c r="B20" s="35" t="s">
        <v>204</v>
      </c>
      <c r="C20" s="35" t="s">
        <v>130</v>
      </c>
      <c r="D20" s="14">
        <v>41500000</v>
      </c>
      <c r="E20" s="15">
        <v>41181.9</v>
      </c>
      <c r="F20" s="16">
        <v>4.4900000000000002E-2</v>
      </c>
      <c r="G20" s="16">
        <v>5.5E-2</v>
      </c>
    </row>
    <row r="21" spans="1:7" x14ac:dyDescent="0.25">
      <c r="A21" s="13" t="s">
        <v>205</v>
      </c>
      <c r="B21" s="35" t="s">
        <v>206</v>
      </c>
      <c r="C21" s="35" t="s">
        <v>87</v>
      </c>
      <c r="D21" s="14">
        <v>39500000</v>
      </c>
      <c r="E21" s="15">
        <v>39093.03</v>
      </c>
      <c r="F21" s="16">
        <v>4.2599999999999999E-2</v>
      </c>
      <c r="G21" s="16">
        <v>5.6773999999999998E-2</v>
      </c>
    </row>
    <row r="22" spans="1:7" x14ac:dyDescent="0.25">
      <c r="A22" s="13" t="s">
        <v>207</v>
      </c>
      <c r="B22" s="35" t="s">
        <v>208</v>
      </c>
      <c r="C22" s="35" t="s">
        <v>87</v>
      </c>
      <c r="D22" s="14">
        <v>36500000</v>
      </c>
      <c r="E22" s="15">
        <v>37632.080000000002</v>
      </c>
      <c r="F22" s="16">
        <v>4.1000000000000002E-2</v>
      </c>
      <c r="G22" s="16">
        <v>5.3398000000000001E-2</v>
      </c>
    </row>
    <row r="23" spans="1:7" x14ac:dyDescent="0.25">
      <c r="A23" s="13" t="s">
        <v>209</v>
      </c>
      <c r="B23" s="35" t="s">
        <v>210</v>
      </c>
      <c r="C23" s="35" t="s">
        <v>87</v>
      </c>
      <c r="D23" s="14">
        <v>32500000</v>
      </c>
      <c r="E23" s="15">
        <v>34012.910000000003</v>
      </c>
      <c r="F23" s="16">
        <v>3.7100000000000001E-2</v>
      </c>
      <c r="G23" s="16">
        <v>5.7099999999999998E-2</v>
      </c>
    </row>
    <row r="24" spans="1:7" x14ac:dyDescent="0.25">
      <c r="A24" s="13" t="s">
        <v>211</v>
      </c>
      <c r="B24" s="35" t="s">
        <v>212</v>
      </c>
      <c r="C24" s="35" t="s">
        <v>87</v>
      </c>
      <c r="D24" s="14">
        <v>21500000</v>
      </c>
      <c r="E24" s="15">
        <v>22536.02</v>
      </c>
      <c r="F24" s="16">
        <v>2.46E-2</v>
      </c>
      <c r="G24" s="16">
        <v>5.3298999999999999E-2</v>
      </c>
    </row>
    <row r="25" spans="1:7" x14ac:dyDescent="0.25">
      <c r="A25" s="13" t="s">
        <v>213</v>
      </c>
      <c r="B25" s="35" t="s">
        <v>214</v>
      </c>
      <c r="C25" s="35" t="s">
        <v>87</v>
      </c>
      <c r="D25" s="14">
        <v>14000000</v>
      </c>
      <c r="E25" s="15">
        <v>14456.18</v>
      </c>
      <c r="F25" s="16">
        <v>1.5800000000000002E-2</v>
      </c>
      <c r="G25" s="16">
        <v>5.7799999999999997E-2</v>
      </c>
    </row>
    <row r="26" spans="1:7" x14ac:dyDescent="0.25">
      <c r="A26" s="13" t="s">
        <v>215</v>
      </c>
      <c r="B26" s="35" t="s">
        <v>216</v>
      </c>
      <c r="C26" s="35" t="s">
        <v>87</v>
      </c>
      <c r="D26" s="14">
        <v>10000000</v>
      </c>
      <c r="E26" s="15">
        <v>11114.43</v>
      </c>
      <c r="F26" s="16">
        <v>1.21E-2</v>
      </c>
      <c r="G26" s="16">
        <v>5.4413000000000003E-2</v>
      </c>
    </row>
    <row r="27" spans="1:7" x14ac:dyDescent="0.25">
      <c r="A27" s="13" t="s">
        <v>217</v>
      </c>
      <c r="B27" s="35" t="s">
        <v>218</v>
      </c>
      <c r="C27" s="35" t="s">
        <v>87</v>
      </c>
      <c r="D27" s="14">
        <v>9500000</v>
      </c>
      <c r="E27" s="15">
        <v>10283.33</v>
      </c>
      <c r="F27" s="16">
        <v>1.12E-2</v>
      </c>
      <c r="G27" s="16">
        <v>5.7099999999999998E-2</v>
      </c>
    </row>
    <row r="28" spans="1:7" x14ac:dyDescent="0.25">
      <c r="A28" s="13" t="s">
        <v>219</v>
      </c>
      <c r="B28" s="35" t="s">
        <v>220</v>
      </c>
      <c r="C28" s="35" t="s">
        <v>87</v>
      </c>
      <c r="D28" s="14">
        <v>8500000</v>
      </c>
      <c r="E28" s="15">
        <v>9172.89</v>
      </c>
      <c r="F28" s="16">
        <v>0.01</v>
      </c>
      <c r="G28" s="16">
        <v>5.7356999999999998E-2</v>
      </c>
    </row>
    <row r="29" spans="1:7" x14ac:dyDescent="0.25">
      <c r="A29" s="13" t="s">
        <v>221</v>
      </c>
      <c r="B29" s="35" t="s">
        <v>222</v>
      </c>
      <c r="C29" s="35" t="s">
        <v>87</v>
      </c>
      <c r="D29" s="14">
        <v>7500000</v>
      </c>
      <c r="E29" s="15">
        <v>7841.47</v>
      </c>
      <c r="F29" s="16">
        <v>8.6E-3</v>
      </c>
      <c r="G29" s="16">
        <v>5.7349999999999998E-2</v>
      </c>
    </row>
    <row r="30" spans="1:7" x14ac:dyDescent="0.25">
      <c r="A30" s="13" t="s">
        <v>223</v>
      </c>
      <c r="B30" s="35" t="s">
        <v>224</v>
      </c>
      <c r="C30" s="35" t="s">
        <v>87</v>
      </c>
      <c r="D30" s="14">
        <v>7000000</v>
      </c>
      <c r="E30" s="15">
        <v>7328.87</v>
      </c>
      <c r="F30" s="16">
        <v>8.0000000000000002E-3</v>
      </c>
      <c r="G30" s="16">
        <v>5.4399999999999997E-2</v>
      </c>
    </row>
    <row r="31" spans="1:7" x14ac:dyDescent="0.25">
      <c r="A31" s="13" t="s">
        <v>225</v>
      </c>
      <c r="B31" s="35" t="s">
        <v>226</v>
      </c>
      <c r="C31" s="35" t="s">
        <v>87</v>
      </c>
      <c r="D31" s="14">
        <v>7000000</v>
      </c>
      <c r="E31" s="15">
        <v>6985.97</v>
      </c>
      <c r="F31" s="16">
        <v>7.6E-3</v>
      </c>
      <c r="G31" s="16">
        <v>5.3400000000000003E-2</v>
      </c>
    </row>
    <row r="32" spans="1:7" x14ac:dyDescent="0.25">
      <c r="A32" s="13" t="s">
        <v>227</v>
      </c>
      <c r="B32" s="35" t="s">
        <v>228</v>
      </c>
      <c r="C32" s="35" t="s">
        <v>87</v>
      </c>
      <c r="D32" s="14">
        <v>6500000</v>
      </c>
      <c r="E32" s="15">
        <v>6762.18</v>
      </c>
      <c r="F32" s="16">
        <v>7.4000000000000003E-3</v>
      </c>
      <c r="G32" s="16">
        <v>5.5199999999999999E-2</v>
      </c>
    </row>
    <row r="33" spans="1:7" x14ac:dyDescent="0.25">
      <c r="A33" s="13" t="s">
        <v>229</v>
      </c>
      <c r="B33" s="35" t="s">
        <v>230</v>
      </c>
      <c r="C33" s="35" t="s">
        <v>87</v>
      </c>
      <c r="D33" s="14">
        <v>6000000</v>
      </c>
      <c r="E33" s="15">
        <v>6432.17</v>
      </c>
      <c r="F33" s="16">
        <v>7.0000000000000001E-3</v>
      </c>
      <c r="G33" s="16">
        <v>5.7799999999999997E-2</v>
      </c>
    </row>
    <row r="34" spans="1:7" x14ac:dyDescent="0.25">
      <c r="A34" s="13" t="s">
        <v>231</v>
      </c>
      <c r="B34" s="35" t="s">
        <v>232</v>
      </c>
      <c r="C34" s="35" t="s">
        <v>87</v>
      </c>
      <c r="D34" s="14">
        <v>5500000</v>
      </c>
      <c r="E34" s="15">
        <v>6027.03</v>
      </c>
      <c r="F34" s="16">
        <v>6.6E-3</v>
      </c>
      <c r="G34" s="16">
        <v>5.5500000000000001E-2</v>
      </c>
    </row>
    <row r="35" spans="1:7" x14ac:dyDescent="0.25">
      <c r="A35" s="13" t="s">
        <v>233</v>
      </c>
      <c r="B35" s="35" t="s">
        <v>234</v>
      </c>
      <c r="C35" s="35" t="s">
        <v>87</v>
      </c>
      <c r="D35" s="14">
        <v>3500000</v>
      </c>
      <c r="E35" s="15">
        <v>3768.06</v>
      </c>
      <c r="F35" s="16">
        <v>4.1000000000000003E-3</v>
      </c>
      <c r="G35" s="16">
        <v>5.7099999999999998E-2</v>
      </c>
    </row>
    <row r="36" spans="1:7" x14ac:dyDescent="0.25">
      <c r="A36" s="13" t="s">
        <v>235</v>
      </c>
      <c r="B36" s="35" t="s">
        <v>236</v>
      </c>
      <c r="C36" s="35" t="s">
        <v>87</v>
      </c>
      <c r="D36" s="14">
        <v>2500000</v>
      </c>
      <c r="E36" s="15">
        <v>2703.71</v>
      </c>
      <c r="F36" s="16">
        <v>2.8999999999999998E-3</v>
      </c>
      <c r="G36" s="16">
        <v>5.3699999999999998E-2</v>
      </c>
    </row>
    <row r="37" spans="1:7" x14ac:dyDescent="0.25">
      <c r="A37" s="13" t="s">
        <v>237</v>
      </c>
      <c r="B37" s="35" t="s">
        <v>238</v>
      </c>
      <c r="C37" s="35" t="s">
        <v>87</v>
      </c>
      <c r="D37" s="14">
        <v>2500000</v>
      </c>
      <c r="E37" s="15">
        <v>2681.94</v>
      </c>
      <c r="F37" s="16">
        <v>2.8999999999999998E-3</v>
      </c>
      <c r="G37" s="16">
        <v>5.9052E-2</v>
      </c>
    </row>
    <row r="38" spans="1:7" x14ac:dyDescent="0.25">
      <c r="A38" s="13" t="s">
        <v>239</v>
      </c>
      <c r="B38" s="35" t="s">
        <v>240</v>
      </c>
      <c r="C38" s="35" t="s">
        <v>87</v>
      </c>
      <c r="D38" s="14">
        <v>2500000</v>
      </c>
      <c r="E38" s="15">
        <v>2675.35</v>
      </c>
      <c r="F38" s="16">
        <v>2.8999999999999998E-3</v>
      </c>
      <c r="G38" s="16">
        <v>5.7718999999999999E-2</v>
      </c>
    </row>
    <row r="39" spans="1:7" x14ac:dyDescent="0.25">
      <c r="A39" s="13" t="s">
        <v>241</v>
      </c>
      <c r="B39" s="35" t="s">
        <v>242</v>
      </c>
      <c r="C39" s="35" t="s">
        <v>87</v>
      </c>
      <c r="D39" s="14">
        <v>2500000</v>
      </c>
      <c r="E39" s="15">
        <v>2516.3000000000002</v>
      </c>
      <c r="F39" s="16">
        <v>2.7000000000000001E-3</v>
      </c>
      <c r="G39" s="16">
        <v>5.4399999999999997E-2</v>
      </c>
    </row>
    <row r="40" spans="1:7" x14ac:dyDescent="0.25">
      <c r="A40" s="13" t="s">
        <v>243</v>
      </c>
      <c r="B40" s="35" t="s">
        <v>244</v>
      </c>
      <c r="C40" s="35" t="s">
        <v>87</v>
      </c>
      <c r="D40" s="14">
        <v>1998000</v>
      </c>
      <c r="E40" s="15">
        <v>2115.7199999999998</v>
      </c>
      <c r="F40" s="16">
        <v>2.3E-3</v>
      </c>
      <c r="G40" s="16">
        <v>5.2999999999999999E-2</v>
      </c>
    </row>
    <row r="41" spans="1:7" x14ac:dyDescent="0.25">
      <c r="A41" s="13" t="s">
        <v>245</v>
      </c>
      <c r="B41" s="35" t="s">
        <v>246</v>
      </c>
      <c r="C41" s="35" t="s">
        <v>87</v>
      </c>
      <c r="D41" s="14">
        <v>1650000</v>
      </c>
      <c r="E41" s="15">
        <v>1809.38</v>
      </c>
      <c r="F41" s="16">
        <v>2E-3</v>
      </c>
      <c r="G41" s="16">
        <v>5.7299999999999997E-2</v>
      </c>
    </row>
    <row r="42" spans="1:7" x14ac:dyDescent="0.25">
      <c r="A42" s="13" t="s">
        <v>247</v>
      </c>
      <c r="B42" s="35" t="s">
        <v>248</v>
      </c>
      <c r="C42" s="35" t="s">
        <v>87</v>
      </c>
      <c r="D42" s="14">
        <v>1500000</v>
      </c>
      <c r="E42" s="15">
        <v>1652.99</v>
      </c>
      <c r="F42" s="16">
        <v>1.8E-3</v>
      </c>
      <c r="G42" s="16">
        <v>5.45E-2</v>
      </c>
    </row>
    <row r="43" spans="1:7" x14ac:dyDescent="0.25">
      <c r="A43" s="13" t="s">
        <v>249</v>
      </c>
      <c r="B43" s="35" t="s">
        <v>250</v>
      </c>
      <c r="C43" s="35" t="s">
        <v>87</v>
      </c>
      <c r="D43" s="14">
        <v>1500000</v>
      </c>
      <c r="E43" s="15">
        <v>1615.6</v>
      </c>
      <c r="F43" s="16">
        <v>1.8E-3</v>
      </c>
      <c r="G43" s="16">
        <v>5.45E-2</v>
      </c>
    </row>
    <row r="44" spans="1:7" x14ac:dyDescent="0.25">
      <c r="A44" s="13" t="s">
        <v>251</v>
      </c>
      <c r="B44" s="35" t="s">
        <v>252</v>
      </c>
      <c r="C44" s="35" t="s">
        <v>87</v>
      </c>
      <c r="D44" s="14">
        <v>1470000</v>
      </c>
      <c r="E44" s="15">
        <v>1598.23</v>
      </c>
      <c r="F44" s="16">
        <v>1.6999999999999999E-3</v>
      </c>
      <c r="G44" s="16">
        <v>5.7299999999999997E-2</v>
      </c>
    </row>
    <row r="45" spans="1:7" x14ac:dyDescent="0.25">
      <c r="A45" s="13" t="s">
        <v>253</v>
      </c>
      <c r="B45" s="35" t="s">
        <v>254</v>
      </c>
      <c r="C45" s="35" t="s">
        <v>87</v>
      </c>
      <c r="D45" s="14">
        <v>1500000</v>
      </c>
      <c r="E45" s="15">
        <v>1583.06</v>
      </c>
      <c r="F45" s="16">
        <v>1.6999999999999999E-3</v>
      </c>
      <c r="G45" s="16">
        <v>5.3100000000000001E-2</v>
      </c>
    </row>
    <row r="46" spans="1:7" x14ac:dyDescent="0.25">
      <c r="A46" s="13" t="s">
        <v>255</v>
      </c>
      <c r="B46" s="35" t="s">
        <v>256</v>
      </c>
      <c r="C46" s="35" t="s">
        <v>87</v>
      </c>
      <c r="D46" s="14">
        <v>1000000</v>
      </c>
      <c r="E46" s="15">
        <v>1097.1500000000001</v>
      </c>
      <c r="F46" s="16">
        <v>1.1999999999999999E-3</v>
      </c>
      <c r="G46" s="16">
        <v>5.2999999999999999E-2</v>
      </c>
    </row>
    <row r="47" spans="1:7" x14ac:dyDescent="0.25">
      <c r="A47" s="13" t="s">
        <v>257</v>
      </c>
      <c r="B47" s="35" t="s">
        <v>258</v>
      </c>
      <c r="C47" s="35" t="s">
        <v>87</v>
      </c>
      <c r="D47" s="14">
        <v>1000000</v>
      </c>
      <c r="E47" s="15">
        <v>1037.74</v>
      </c>
      <c r="F47" s="16">
        <v>1.1000000000000001E-3</v>
      </c>
      <c r="G47" s="16">
        <v>5.5500000000000001E-2</v>
      </c>
    </row>
    <row r="48" spans="1:7" x14ac:dyDescent="0.25">
      <c r="A48" s="13" t="s">
        <v>259</v>
      </c>
      <c r="B48" s="35" t="s">
        <v>260</v>
      </c>
      <c r="C48" s="35" t="s">
        <v>87</v>
      </c>
      <c r="D48" s="14">
        <v>500000</v>
      </c>
      <c r="E48" s="15">
        <v>554.32000000000005</v>
      </c>
      <c r="F48" s="16">
        <v>5.9999999999999995E-4</v>
      </c>
      <c r="G48" s="16">
        <v>5.4399999999999997E-2</v>
      </c>
    </row>
    <row r="49" spans="1:7" x14ac:dyDescent="0.25">
      <c r="A49" s="13" t="s">
        <v>261</v>
      </c>
      <c r="B49" s="35" t="s">
        <v>262</v>
      </c>
      <c r="C49" s="35" t="s">
        <v>87</v>
      </c>
      <c r="D49" s="14">
        <v>500000</v>
      </c>
      <c r="E49" s="15">
        <v>550.82000000000005</v>
      </c>
      <c r="F49" s="16">
        <v>5.9999999999999995E-4</v>
      </c>
      <c r="G49" s="16">
        <v>5.2749999999999998E-2</v>
      </c>
    </row>
    <row r="50" spans="1:7" x14ac:dyDescent="0.25">
      <c r="A50" s="13" t="s">
        <v>263</v>
      </c>
      <c r="B50" s="35" t="s">
        <v>264</v>
      </c>
      <c r="C50" s="35" t="s">
        <v>87</v>
      </c>
      <c r="D50" s="14">
        <v>500000</v>
      </c>
      <c r="E50" s="15">
        <v>541.34</v>
      </c>
      <c r="F50" s="16">
        <v>5.9999999999999995E-4</v>
      </c>
      <c r="G50" s="16">
        <v>5.3699999999999998E-2</v>
      </c>
    </row>
    <row r="51" spans="1:7" x14ac:dyDescent="0.25">
      <c r="A51" s="13" t="s">
        <v>265</v>
      </c>
      <c r="B51" s="35" t="s">
        <v>266</v>
      </c>
      <c r="C51" s="35" t="s">
        <v>87</v>
      </c>
      <c r="D51" s="14">
        <v>500000</v>
      </c>
      <c r="E51" s="15">
        <v>531.75</v>
      </c>
      <c r="F51" s="16">
        <v>5.9999999999999995E-4</v>
      </c>
      <c r="G51" s="16">
        <v>5.3850000000000002E-2</v>
      </c>
    </row>
    <row r="52" spans="1:7" x14ac:dyDescent="0.25">
      <c r="A52" s="17" t="s">
        <v>94</v>
      </c>
      <c r="B52" s="36"/>
      <c r="C52" s="36"/>
      <c r="D52" s="18"/>
      <c r="E52" s="28">
        <v>866648</v>
      </c>
      <c r="F52" s="29">
        <v>0.94499999999999995</v>
      </c>
      <c r="G52" s="21"/>
    </row>
    <row r="53" spans="1:7" x14ac:dyDescent="0.25">
      <c r="A53" s="13"/>
      <c r="B53" s="35"/>
      <c r="C53" s="35"/>
      <c r="D53" s="14"/>
      <c r="E53" s="15"/>
      <c r="F53" s="16"/>
      <c r="G53" s="16"/>
    </row>
    <row r="54" spans="1:7" x14ac:dyDescent="0.25">
      <c r="A54" s="17" t="s">
        <v>267</v>
      </c>
      <c r="B54" s="35"/>
      <c r="C54" s="35"/>
      <c r="D54" s="14"/>
      <c r="E54" s="15"/>
      <c r="F54" s="16"/>
      <c r="G54" s="16"/>
    </row>
    <row r="55" spans="1:7" x14ac:dyDescent="0.25">
      <c r="A55" s="13" t="s">
        <v>268</v>
      </c>
      <c r="B55" s="35" t="s">
        <v>269</v>
      </c>
      <c r="C55" s="35" t="s">
        <v>270</v>
      </c>
      <c r="D55" s="14">
        <v>25500000</v>
      </c>
      <c r="E55" s="15">
        <v>26239.53</v>
      </c>
      <c r="F55" s="16">
        <v>2.86E-2</v>
      </c>
      <c r="G55" s="16">
        <v>5.1271999999999998E-2</v>
      </c>
    </row>
    <row r="56" spans="1:7" x14ac:dyDescent="0.25">
      <c r="A56" s="17" t="s">
        <v>94</v>
      </c>
      <c r="B56" s="36"/>
      <c r="C56" s="36"/>
      <c r="D56" s="18"/>
      <c r="E56" s="28">
        <v>26239.53</v>
      </c>
      <c r="F56" s="29">
        <v>2.86E-2</v>
      </c>
      <c r="G56" s="21"/>
    </row>
    <row r="57" spans="1:7" x14ac:dyDescent="0.25">
      <c r="A57" s="13"/>
      <c r="B57" s="35"/>
      <c r="C57" s="35"/>
      <c r="D57" s="14"/>
      <c r="E57" s="15"/>
      <c r="F57" s="16"/>
      <c r="G57" s="16"/>
    </row>
    <row r="58" spans="1:7" x14ac:dyDescent="0.25">
      <c r="A58" s="17" t="s">
        <v>95</v>
      </c>
      <c r="B58" s="35"/>
      <c r="C58" s="35"/>
      <c r="D58" s="14"/>
      <c r="E58" s="15"/>
      <c r="F58" s="16"/>
      <c r="G58" s="16"/>
    </row>
    <row r="59" spans="1:7" x14ac:dyDescent="0.25">
      <c r="A59" s="17" t="s">
        <v>94</v>
      </c>
      <c r="B59" s="35"/>
      <c r="C59" s="35"/>
      <c r="D59" s="14"/>
      <c r="E59" s="39" t="s">
        <v>82</v>
      </c>
      <c r="F59" s="40" t="s">
        <v>82</v>
      </c>
      <c r="G59" s="16"/>
    </row>
    <row r="60" spans="1:7" x14ac:dyDescent="0.25">
      <c r="A60" s="13"/>
      <c r="B60" s="35"/>
      <c r="C60" s="35"/>
      <c r="D60" s="14"/>
      <c r="E60" s="15"/>
      <c r="F60" s="16"/>
      <c r="G60" s="16"/>
    </row>
    <row r="61" spans="1:7" x14ac:dyDescent="0.25">
      <c r="A61" s="17" t="s">
        <v>184</v>
      </c>
      <c r="B61" s="35"/>
      <c r="C61" s="35"/>
      <c r="D61" s="14"/>
      <c r="E61" s="15"/>
      <c r="F61" s="16"/>
      <c r="G61" s="16"/>
    </row>
    <row r="62" spans="1:7" x14ac:dyDescent="0.25">
      <c r="A62" s="17" t="s">
        <v>94</v>
      </c>
      <c r="B62" s="35"/>
      <c r="C62" s="35"/>
      <c r="D62" s="14"/>
      <c r="E62" s="39" t="s">
        <v>82</v>
      </c>
      <c r="F62" s="40" t="s">
        <v>82</v>
      </c>
      <c r="G62" s="16"/>
    </row>
    <row r="63" spans="1:7" x14ac:dyDescent="0.25">
      <c r="A63" s="13"/>
      <c r="B63" s="35"/>
      <c r="C63" s="35"/>
      <c r="D63" s="14"/>
      <c r="E63" s="15"/>
      <c r="F63" s="16"/>
      <c r="G63" s="16"/>
    </row>
    <row r="64" spans="1:7" x14ac:dyDescent="0.25">
      <c r="A64" s="24" t="s">
        <v>99</v>
      </c>
      <c r="B64" s="37"/>
      <c r="C64" s="37"/>
      <c r="D64" s="25"/>
      <c r="E64" s="28">
        <v>892887.53</v>
      </c>
      <c r="F64" s="29">
        <v>0.97360000000000002</v>
      </c>
      <c r="G64" s="21"/>
    </row>
    <row r="65" spans="1:7" x14ac:dyDescent="0.25">
      <c r="A65" s="13"/>
      <c r="B65" s="35"/>
      <c r="C65" s="35"/>
      <c r="D65" s="14"/>
      <c r="E65" s="15"/>
      <c r="F65" s="16"/>
      <c r="G65" s="16"/>
    </row>
    <row r="66" spans="1:7" x14ac:dyDescent="0.25">
      <c r="A66" s="13"/>
      <c r="B66" s="35"/>
      <c r="C66" s="35"/>
      <c r="D66" s="14"/>
      <c r="E66" s="15"/>
      <c r="F66" s="16"/>
      <c r="G66" s="16"/>
    </row>
    <row r="67" spans="1:7" x14ac:dyDescent="0.25">
      <c r="A67" s="17" t="s">
        <v>121</v>
      </c>
      <c r="B67" s="35"/>
      <c r="C67" s="35"/>
      <c r="D67" s="14"/>
      <c r="E67" s="15"/>
      <c r="F67" s="16"/>
      <c r="G67" s="16"/>
    </row>
    <row r="68" spans="1:7" x14ac:dyDescent="0.25">
      <c r="A68" s="13" t="s">
        <v>122</v>
      </c>
      <c r="B68" s="35"/>
      <c r="C68" s="35"/>
      <c r="D68" s="14"/>
      <c r="E68" s="15">
        <v>352.9</v>
      </c>
      <c r="F68" s="16">
        <v>4.0000000000000002E-4</v>
      </c>
      <c r="G68" s="16">
        <v>3.295E-2</v>
      </c>
    </row>
    <row r="69" spans="1:7" x14ac:dyDescent="0.25">
      <c r="A69" s="17" t="s">
        <v>94</v>
      </c>
      <c r="B69" s="36"/>
      <c r="C69" s="36"/>
      <c r="D69" s="18"/>
      <c r="E69" s="28">
        <v>352.9</v>
      </c>
      <c r="F69" s="29">
        <v>4.0000000000000002E-4</v>
      </c>
      <c r="G69" s="21"/>
    </row>
    <row r="70" spans="1:7" x14ac:dyDescent="0.25">
      <c r="A70" s="13"/>
      <c r="B70" s="35"/>
      <c r="C70" s="35"/>
      <c r="D70" s="14"/>
      <c r="E70" s="15"/>
      <c r="F70" s="16"/>
      <c r="G70" s="16"/>
    </row>
    <row r="71" spans="1:7" x14ac:dyDescent="0.25">
      <c r="A71" s="24" t="s">
        <v>99</v>
      </c>
      <c r="B71" s="37"/>
      <c r="C71" s="37"/>
      <c r="D71" s="25"/>
      <c r="E71" s="28">
        <v>352.9</v>
      </c>
      <c r="F71" s="29">
        <v>4.0000000000000002E-4</v>
      </c>
      <c r="G71" s="21"/>
    </row>
    <row r="72" spans="1:7" x14ac:dyDescent="0.25">
      <c r="A72" s="13" t="s">
        <v>123</v>
      </c>
      <c r="B72" s="35"/>
      <c r="C72" s="35"/>
      <c r="D72" s="14"/>
      <c r="E72" s="15">
        <v>23679.273488899998</v>
      </c>
      <c r="F72" s="16">
        <v>2.5824E-2</v>
      </c>
      <c r="G72" s="16"/>
    </row>
    <row r="73" spans="1:7" x14ac:dyDescent="0.25">
      <c r="A73" s="13" t="s">
        <v>124</v>
      </c>
      <c r="B73" s="35"/>
      <c r="C73" s="35"/>
      <c r="D73" s="14"/>
      <c r="E73" s="15">
        <v>7.5965110999999998</v>
      </c>
      <c r="F73" s="16">
        <v>1.76E-4</v>
      </c>
      <c r="G73" s="16">
        <v>3.295E-2</v>
      </c>
    </row>
    <row r="74" spans="1:7" x14ac:dyDescent="0.25">
      <c r="A74" s="32" t="s">
        <v>125</v>
      </c>
      <c r="B74" s="38"/>
      <c r="C74" s="38"/>
      <c r="D74" s="33"/>
      <c r="E74" s="26">
        <v>916927.3</v>
      </c>
      <c r="F74" s="27">
        <v>1</v>
      </c>
      <c r="G74" s="27"/>
    </row>
    <row r="76" spans="1:7" x14ac:dyDescent="0.25">
      <c r="A76" s="1" t="s">
        <v>127</v>
      </c>
    </row>
    <row r="79" spans="1:7" x14ac:dyDescent="0.25">
      <c r="A79" s="1" t="s">
        <v>1646</v>
      </c>
    </row>
    <row r="80" spans="1:7" x14ac:dyDescent="0.25">
      <c r="A80" s="47" t="s">
        <v>1647</v>
      </c>
      <c r="B80" s="3" t="s">
        <v>82</v>
      </c>
    </row>
    <row r="81" spans="1:7" x14ac:dyDescent="0.25">
      <c r="A81" t="s">
        <v>1648</v>
      </c>
    </row>
    <row r="82" spans="1:7" x14ac:dyDescent="0.25">
      <c r="A82" t="s">
        <v>1672</v>
      </c>
      <c r="B82" t="s">
        <v>1650</v>
      </c>
      <c r="C82" t="s">
        <v>1650</v>
      </c>
    </row>
    <row r="83" spans="1:7" x14ac:dyDescent="0.25">
      <c r="B83" s="48">
        <v>44469</v>
      </c>
      <c r="C83" s="48">
        <v>44498</v>
      </c>
    </row>
    <row r="84" spans="1:7" x14ac:dyDescent="0.25">
      <c r="A84" t="s">
        <v>1673</v>
      </c>
      <c r="B84">
        <v>1064.9637</v>
      </c>
      <c r="C84">
        <v>1065.5331000000001</v>
      </c>
      <c r="E84" s="2"/>
      <c r="G84"/>
    </row>
    <row r="85" spans="1:7" x14ac:dyDescent="0.25">
      <c r="E85" s="2"/>
      <c r="G85"/>
    </row>
    <row r="86" spans="1:7" x14ac:dyDescent="0.25">
      <c r="A86" t="s">
        <v>1665</v>
      </c>
      <c r="B86" s="3" t="s">
        <v>82</v>
      </c>
    </row>
    <row r="87" spans="1:7" x14ac:dyDescent="0.25">
      <c r="A87" t="s">
        <v>1666</v>
      </c>
      <c r="B87" s="3" t="s">
        <v>82</v>
      </c>
    </row>
    <row r="88" spans="1:7" ht="30" x14ac:dyDescent="0.25">
      <c r="A88" s="47" t="s">
        <v>1667</v>
      </c>
      <c r="B88" s="3" t="s">
        <v>82</v>
      </c>
    </row>
    <row r="89" spans="1:7" x14ac:dyDescent="0.25">
      <c r="A89" s="47" t="s">
        <v>1668</v>
      </c>
      <c r="B89" s="3" t="s">
        <v>82</v>
      </c>
    </row>
    <row r="90" spans="1:7" x14ac:dyDescent="0.25">
      <c r="A90" t="s">
        <v>1669</v>
      </c>
      <c r="B90" s="49">
        <v>3.2469929999999998</v>
      </c>
    </row>
    <row r="91" spans="1:7" ht="30" x14ac:dyDescent="0.25">
      <c r="A91" s="47" t="s">
        <v>1670</v>
      </c>
      <c r="B91" s="3" t="s">
        <v>82</v>
      </c>
    </row>
    <row r="92" spans="1:7" ht="30" x14ac:dyDescent="0.25">
      <c r="A92" s="47" t="s">
        <v>1671</v>
      </c>
      <c r="B92" s="3" t="s">
        <v>82</v>
      </c>
    </row>
    <row r="93" spans="1:7" ht="30" x14ac:dyDescent="0.25">
      <c r="A93" s="47" t="s">
        <v>1674</v>
      </c>
      <c r="B93" s="3">
        <v>308452.89</v>
      </c>
    </row>
    <row r="94" spans="1:7" x14ac:dyDescent="0.25">
      <c r="A94" s="59" t="s">
        <v>1805</v>
      </c>
      <c r="B94" s="60" t="s">
        <v>82</v>
      </c>
    </row>
    <row r="95" spans="1:7" x14ac:dyDescent="0.25">
      <c r="A95" s="59" t="s">
        <v>1806</v>
      </c>
      <c r="B95" s="60" t="s">
        <v>82</v>
      </c>
    </row>
    <row r="97" spans="1:4" x14ac:dyDescent="0.25">
      <c r="A97" s="24" t="s">
        <v>1847</v>
      </c>
      <c r="B97" s="64" t="s">
        <v>1848</v>
      </c>
      <c r="C97" s="64" t="s">
        <v>1813</v>
      </c>
      <c r="D97" s="64" t="s">
        <v>1814</v>
      </c>
    </row>
    <row r="98" spans="1:4" ht="40.5" customHeight="1" x14ac:dyDescent="0.25">
      <c r="A98" s="73" t="str">
        <f>HYPERLINK("[EDEL_Portfolio Monthly 31-Jul-2021.xlsx]EDBE25!A1","BHARAT Bond ETF - April 2025")</f>
        <v>BHARAT Bond ETF - April 2025</v>
      </c>
      <c r="B98" s="67"/>
      <c r="C98" s="66" t="s">
        <v>1817</v>
      </c>
      <c r="D98"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51BFF-C1EE-4475-B0E7-64DD88C235CD}">
  <dimension ref="A1:H100"/>
  <sheetViews>
    <sheetView showGridLines="0" workbookViewId="0">
      <pane ySplit="4" topLeftCell="A94" activePane="bottomLeft" state="frozen"/>
      <selection activeCell="A38" sqref="A38"/>
      <selection pane="bottomLeft" activeCell="A99" sqref="A99:XFD100"/>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13</v>
      </c>
      <c r="B1" s="61"/>
      <c r="C1" s="61"/>
      <c r="D1" s="61"/>
      <c r="E1" s="61"/>
      <c r="F1" s="61"/>
      <c r="G1" s="61"/>
      <c r="H1" s="51" t="str">
        <f>HYPERLINK("[EDEL_Portfolio Monthly 31-Oct-2021.xlsx]Index!A1","Index")</f>
        <v>Index</v>
      </c>
    </row>
    <row r="2" spans="1:8" ht="19.5" customHeight="1" x14ac:dyDescent="0.25">
      <c r="A2" s="61" t="s">
        <v>14</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271</v>
      </c>
      <c r="B11" s="35" t="s">
        <v>272</v>
      </c>
      <c r="C11" s="35" t="s">
        <v>87</v>
      </c>
      <c r="D11" s="14">
        <v>95000000</v>
      </c>
      <c r="E11" s="15">
        <v>96784.01</v>
      </c>
      <c r="F11" s="16">
        <v>7.7299999999999994E-2</v>
      </c>
      <c r="G11" s="16">
        <v>6.7250000000000004E-2</v>
      </c>
    </row>
    <row r="12" spans="1:8" x14ac:dyDescent="0.25">
      <c r="A12" s="13" t="s">
        <v>273</v>
      </c>
      <c r="B12" s="35" t="s">
        <v>274</v>
      </c>
      <c r="C12" s="35" t="s">
        <v>130</v>
      </c>
      <c r="D12" s="14">
        <v>83000000</v>
      </c>
      <c r="E12" s="15">
        <v>86112</v>
      </c>
      <c r="F12" s="16">
        <v>6.88E-2</v>
      </c>
      <c r="G12" s="16">
        <v>6.7250000000000004E-2</v>
      </c>
    </row>
    <row r="13" spans="1:8" x14ac:dyDescent="0.25">
      <c r="A13" s="13" t="s">
        <v>275</v>
      </c>
      <c r="B13" s="35" t="s">
        <v>276</v>
      </c>
      <c r="C13" s="35" t="s">
        <v>87</v>
      </c>
      <c r="D13" s="14">
        <v>81000000</v>
      </c>
      <c r="E13" s="15">
        <v>85676.86</v>
      </c>
      <c r="F13" s="16">
        <v>6.8400000000000002E-2</v>
      </c>
      <c r="G13" s="16">
        <v>6.9500000000000006E-2</v>
      </c>
    </row>
    <row r="14" spans="1:8" x14ac:dyDescent="0.25">
      <c r="A14" s="13" t="s">
        <v>277</v>
      </c>
      <c r="B14" s="35" t="s">
        <v>278</v>
      </c>
      <c r="C14" s="35" t="s">
        <v>87</v>
      </c>
      <c r="D14" s="14">
        <v>79000000</v>
      </c>
      <c r="E14" s="15">
        <v>82657.38</v>
      </c>
      <c r="F14" s="16">
        <v>6.6000000000000003E-2</v>
      </c>
      <c r="G14" s="16">
        <v>6.8149000000000001E-2</v>
      </c>
    </row>
    <row r="15" spans="1:8" x14ac:dyDescent="0.25">
      <c r="A15" s="13" t="s">
        <v>279</v>
      </c>
      <c r="B15" s="35" t="s">
        <v>280</v>
      </c>
      <c r="C15" s="35" t="s">
        <v>87</v>
      </c>
      <c r="D15" s="14">
        <v>79000000</v>
      </c>
      <c r="E15" s="15">
        <v>81270.460000000006</v>
      </c>
      <c r="F15" s="16">
        <v>6.4899999999999999E-2</v>
      </c>
      <c r="G15" s="16">
        <v>6.9349999999999995E-2</v>
      </c>
    </row>
    <row r="16" spans="1:8" x14ac:dyDescent="0.25">
      <c r="A16" s="13" t="s">
        <v>281</v>
      </c>
      <c r="B16" s="35" t="s">
        <v>282</v>
      </c>
      <c r="C16" s="35" t="s">
        <v>87</v>
      </c>
      <c r="D16" s="14">
        <v>73000000</v>
      </c>
      <c r="E16" s="15">
        <v>77197.87</v>
      </c>
      <c r="F16" s="16">
        <v>6.1699999999999998E-2</v>
      </c>
      <c r="G16" s="16">
        <v>6.9349999999999995E-2</v>
      </c>
    </row>
    <row r="17" spans="1:7" x14ac:dyDescent="0.25">
      <c r="A17" s="13" t="s">
        <v>283</v>
      </c>
      <c r="B17" s="35" t="s">
        <v>284</v>
      </c>
      <c r="C17" s="35" t="s">
        <v>87</v>
      </c>
      <c r="D17" s="14">
        <v>73000000</v>
      </c>
      <c r="E17" s="15">
        <v>76036</v>
      </c>
      <c r="F17" s="16">
        <v>6.0699999999999997E-2</v>
      </c>
      <c r="G17" s="16">
        <v>6.855E-2</v>
      </c>
    </row>
    <row r="18" spans="1:7" x14ac:dyDescent="0.25">
      <c r="A18" s="13" t="s">
        <v>285</v>
      </c>
      <c r="B18" s="35" t="s">
        <v>286</v>
      </c>
      <c r="C18" s="35" t="s">
        <v>87</v>
      </c>
      <c r="D18" s="14">
        <v>61500000</v>
      </c>
      <c r="E18" s="15">
        <v>62671.94</v>
      </c>
      <c r="F18" s="16">
        <v>5.0099999999999999E-2</v>
      </c>
      <c r="G18" s="16">
        <v>7.0900000000000005E-2</v>
      </c>
    </row>
    <row r="19" spans="1:7" x14ac:dyDescent="0.25">
      <c r="A19" s="13" t="s">
        <v>287</v>
      </c>
      <c r="B19" s="35" t="s">
        <v>288</v>
      </c>
      <c r="C19" s="35" t="s">
        <v>87</v>
      </c>
      <c r="D19" s="14">
        <v>41200000</v>
      </c>
      <c r="E19" s="15">
        <v>42574.1</v>
      </c>
      <c r="F19" s="16">
        <v>3.4000000000000002E-2</v>
      </c>
      <c r="G19" s="16">
        <v>6.9500000000000006E-2</v>
      </c>
    </row>
    <row r="20" spans="1:7" x14ac:dyDescent="0.25">
      <c r="A20" s="13" t="s">
        <v>289</v>
      </c>
      <c r="B20" s="35" t="s">
        <v>290</v>
      </c>
      <c r="C20" s="35" t="s">
        <v>87</v>
      </c>
      <c r="D20" s="14">
        <v>38500000</v>
      </c>
      <c r="E20" s="15">
        <v>40027.410000000003</v>
      </c>
      <c r="F20" s="16">
        <v>3.2000000000000001E-2</v>
      </c>
      <c r="G20" s="16">
        <v>7.0900000000000005E-2</v>
      </c>
    </row>
    <row r="21" spans="1:7" x14ac:dyDescent="0.25">
      <c r="A21" s="13" t="s">
        <v>291</v>
      </c>
      <c r="B21" s="35" t="s">
        <v>292</v>
      </c>
      <c r="C21" s="35" t="s">
        <v>179</v>
      </c>
      <c r="D21" s="14">
        <v>38000000</v>
      </c>
      <c r="E21" s="15">
        <v>39576.129999999997</v>
      </c>
      <c r="F21" s="16">
        <v>3.1600000000000003E-2</v>
      </c>
      <c r="G21" s="16">
        <v>6.7200999999999997E-2</v>
      </c>
    </row>
    <row r="22" spans="1:7" x14ac:dyDescent="0.25">
      <c r="A22" s="13" t="s">
        <v>293</v>
      </c>
      <c r="B22" s="35" t="s">
        <v>294</v>
      </c>
      <c r="C22" s="35" t="s">
        <v>87</v>
      </c>
      <c r="D22" s="14">
        <v>37500000</v>
      </c>
      <c r="E22" s="15">
        <v>38835.230000000003</v>
      </c>
      <c r="F22" s="16">
        <v>3.1E-2</v>
      </c>
      <c r="G22" s="16">
        <v>6.8099999999999994E-2</v>
      </c>
    </row>
    <row r="23" spans="1:7" x14ac:dyDescent="0.25">
      <c r="A23" s="13" t="s">
        <v>295</v>
      </c>
      <c r="B23" s="35" t="s">
        <v>296</v>
      </c>
      <c r="C23" s="35" t="s">
        <v>87</v>
      </c>
      <c r="D23" s="14">
        <v>35700000</v>
      </c>
      <c r="E23" s="15">
        <v>37194.79</v>
      </c>
      <c r="F23" s="16">
        <v>2.9700000000000001E-2</v>
      </c>
      <c r="G23" s="16">
        <v>6.7699999999999996E-2</v>
      </c>
    </row>
    <row r="24" spans="1:7" x14ac:dyDescent="0.25">
      <c r="A24" s="13" t="s">
        <v>297</v>
      </c>
      <c r="B24" s="35" t="s">
        <v>298</v>
      </c>
      <c r="C24" s="35" t="s">
        <v>87</v>
      </c>
      <c r="D24" s="14">
        <v>35000000</v>
      </c>
      <c r="E24" s="15">
        <v>36925.769999999997</v>
      </c>
      <c r="F24" s="16">
        <v>2.9499999999999998E-2</v>
      </c>
      <c r="G24" s="16">
        <v>6.7699999999999996E-2</v>
      </c>
    </row>
    <row r="25" spans="1:7" x14ac:dyDescent="0.25">
      <c r="A25" s="13" t="s">
        <v>299</v>
      </c>
      <c r="B25" s="35" t="s">
        <v>300</v>
      </c>
      <c r="C25" s="35" t="s">
        <v>87</v>
      </c>
      <c r="D25" s="14">
        <v>35500000</v>
      </c>
      <c r="E25" s="15">
        <v>36090.9</v>
      </c>
      <c r="F25" s="16">
        <v>2.8799999999999999E-2</v>
      </c>
      <c r="G25" s="16">
        <v>6.8149000000000001E-2</v>
      </c>
    </row>
    <row r="26" spans="1:7" x14ac:dyDescent="0.25">
      <c r="A26" s="13" t="s">
        <v>301</v>
      </c>
      <c r="B26" s="35" t="s">
        <v>302</v>
      </c>
      <c r="C26" s="35" t="s">
        <v>87</v>
      </c>
      <c r="D26" s="14">
        <v>29000000</v>
      </c>
      <c r="E26" s="15">
        <v>30216.49</v>
      </c>
      <c r="F26" s="16">
        <v>2.41E-2</v>
      </c>
      <c r="G26" s="16">
        <v>6.6000000000000003E-2</v>
      </c>
    </row>
    <row r="27" spans="1:7" x14ac:dyDescent="0.25">
      <c r="A27" s="13" t="s">
        <v>303</v>
      </c>
      <c r="B27" s="35" t="s">
        <v>304</v>
      </c>
      <c r="C27" s="35" t="s">
        <v>87</v>
      </c>
      <c r="D27" s="14">
        <v>17500000</v>
      </c>
      <c r="E27" s="15">
        <v>18366.599999999999</v>
      </c>
      <c r="F27" s="16">
        <v>1.47E-2</v>
      </c>
      <c r="G27" s="16">
        <v>6.7299999999999999E-2</v>
      </c>
    </row>
    <row r="28" spans="1:7" x14ac:dyDescent="0.25">
      <c r="A28" s="13" t="s">
        <v>305</v>
      </c>
      <c r="B28" s="35" t="s">
        <v>306</v>
      </c>
      <c r="C28" s="35" t="s">
        <v>87</v>
      </c>
      <c r="D28" s="14">
        <v>17000000</v>
      </c>
      <c r="E28" s="15">
        <v>17748.43</v>
      </c>
      <c r="F28" s="16">
        <v>1.4200000000000001E-2</v>
      </c>
      <c r="G28" s="16">
        <v>6.7299999999999999E-2</v>
      </c>
    </row>
    <row r="29" spans="1:7" x14ac:dyDescent="0.25">
      <c r="A29" s="13" t="s">
        <v>307</v>
      </c>
      <c r="B29" s="35" t="s">
        <v>308</v>
      </c>
      <c r="C29" s="35" t="s">
        <v>87</v>
      </c>
      <c r="D29" s="14">
        <v>14000000</v>
      </c>
      <c r="E29" s="15">
        <v>15287.79</v>
      </c>
      <c r="F29" s="16">
        <v>1.2200000000000001E-2</v>
      </c>
      <c r="G29" s="16">
        <v>6.9123000000000004E-2</v>
      </c>
    </row>
    <row r="30" spans="1:7" x14ac:dyDescent="0.25">
      <c r="A30" s="13" t="s">
        <v>309</v>
      </c>
      <c r="B30" s="35" t="s">
        <v>310</v>
      </c>
      <c r="C30" s="35" t="s">
        <v>130</v>
      </c>
      <c r="D30" s="14">
        <v>11500000</v>
      </c>
      <c r="E30" s="15">
        <v>12388.98</v>
      </c>
      <c r="F30" s="16">
        <v>9.9000000000000008E-3</v>
      </c>
      <c r="G30" s="16">
        <v>6.7419999999999994E-2</v>
      </c>
    </row>
    <row r="31" spans="1:7" x14ac:dyDescent="0.25">
      <c r="A31" s="13" t="s">
        <v>311</v>
      </c>
      <c r="B31" s="35" t="s">
        <v>312</v>
      </c>
      <c r="C31" s="35" t="s">
        <v>130</v>
      </c>
      <c r="D31" s="14">
        <v>9500000</v>
      </c>
      <c r="E31" s="15">
        <v>9922.5499999999993</v>
      </c>
      <c r="F31" s="16">
        <v>7.9000000000000008E-3</v>
      </c>
      <c r="G31" s="16">
        <v>6.8252999999999994E-2</v>
      </c>
    </row>
    <row r="32" spans="1:7" x14ac:dyDescent="0.25">
      <c r="A32" s="13" t="s">
        <v>313</v>
      </c>
      <c r="B32" s="35" t="s">
        <v>314</v>
      </c>
      <c r="C32" s="35" t="s">
        <v>87</v>
      </c>
      <c r="D32" s="14">
        <v>8000000</v>
      </c>
      <c r="E32" s="15">
        <v>8476.7900000000009</v>
      </c>
      <c r="F32" s="16">
        <v>6.7999999999999996E-3</v>
      </c>
      <c r="G32" s="16">
        <v>6.9500000000000006E-2</v>
      </c>
    </row>
    <row r="33" spans="1:7" x14ac:dyDescent="0.25">
      <c r="A33" s="13" t="s">
        <v>315</v>
      </c>
      <c r="B33" s="35" t="s">
        <v>316</v>
      </c>
      <c r="C33" s="35" t="s">
        <v>87</v>
      </c>
      <c r="D33" s="14">
        <v>7500000</v>
      </c>
      <c r="E33" s="15">
        <v>7842.98</v>
      </c>
      <c r="F33" s="16">
        <v>6.3E-3</v>
      </c>
      <c r="G33" s="16">
        <v>6.7299999999999999E-2</v>
      </c>
    </row>
    <row r="34" spans="1:7" x14ac:dyDescent="0.25">
      <c r="A34" s="13" t="s">
        <v>317</v>
      </c>
      <c r="B34" s="35" t="s">
        <v>318</v>
      </c>
      <c r="C34" s="35" t="s">
        <v>87</v>
      </c>
      <c r="D34" s="14">
        <v>6500000</v>
      </c>
      <c r="E34" s="15">
        <v>6661.1</v>
      </c>
      <c r="F34" s="16">
        <v>5.3E-3</v>
      </c>
      <c r="G34" s="16">
        <v>6.8599999999999994E-2</v>
      </c>
    </row>
    <row r="35" spans="1:7" x14ac:dyDescent="0.25">
      <c r="A35" s="13" t="s">
        <v>319</v>
      </c>
      <c r="B35" s="35" t="s">
        <v>320</v>
      </c>
      <c r="C35" s="35" t="s">
        <v>179</v>
      </c>
      <c r="D35" s="14">
        <v>6000000</v>
      </c>
      <c r="E35" s="15">
        <v>6307.62</v>
      </c>
      <c r="F35" s="16">
        <v>5.0000000000000001E-3</v>
      </c>
      <c r="G35" s="16">
        <v>6.6448999999999994E-2</v>
      </c>
    </row>
    <row r="36" spans="1:7" x14ac:dyDescent="0.25">
      <c r="A36" s="13" t="s">
        <v>321</v>
      </c>
      <c r="B36" s="35" t="s">
        <v>322</v>
      </c>
      <c r="C36" s="35" t="s">
        <v>87</v>
      </c>
      <c r="D36" s="14">
        <v>5500000</v>
      </c>
      <c r="E36" s="15">
        <v>5722.7</v>
      </c>
      <c r="F36" s="16">
        <v>4.5999999999999999E-3</v>
      </c>
      <c r="G36" s="16">
        <v>6.7049999999999998E-2</v>
      </c>
    </row>
    <row r="37" spans="1:7" x14ac:dyDescent="0.25">
      <c r="A37" s="13" t="s">
        <v>323</v>
      </c>
      <c r="B37" s="35" t="s">
        <v>324</v>
      </c>
      <c r="C37" s="35" t="s">
        <v>87</v>
      </c>
      <c r="D37" s="14">
        <v>5000000</v>
      </c>
      <c r="E37" s="15">
        <v>5227.6899999999996</v>
      </c>
      <c r="F37" s="16">
        <v>4.1999999999999997E-3</v>
      </c>
      <c r="G37" s="16">
        <v>6.7299999999999999E-2</v>
      </c>
    </row>
    <row r="38" spans="1:7" x14ac:dyDescent="0.25">
      <c r="A38" s="13" t="s">
        <v>325</v>
      </c>
      <c r="B38" s="35" t="s">
        <v>326</v>
      </c>
      <c r="C38" s="35" t="s">
        <v>93</v>
      </c>
      <c r="D38" s="14">
        <v>5100000</v>
      </c>
      <c r="E38" s="15">
        <v>5207.95</v>
      </c>
      <c r="F38" s="16">
        <v>4.1999999999999997E-3</v>
      </c>
      <c r="G38" s="16">
        <v>6.7798999999999998E-2</v>
      </c>
    </row>
    <row r="39" spans="1:7" x14ac:dyDescent="0.25">
      <c r="A39" s="13" t="s">
        <v>327</v>
      </c>
      <c r="B39" s="35" t="s">
        <v>328</v>
      </c>
      <c r="C39" s="35" t="s">
        <v>130</v>
      </c>
      <c r="D39" s="14">
        <v>5000000</v>
      </c>
      <c r="E39" s="15">
        <v>5119.4799999999996</v>
      </c>
      <c r="F39" s="16">
        <v>4.1000000000000003E-3</v>
      </c>
      <c r="G39" s="16">
        <v>6.8292000000000005E-2</v>
      </c>
    </row>
    <row r="40" spans="1:7" x14ac:dyDescent="0.25">
      <c r="A40" s="13" t="s">
        <v>329</v>
      </c>
      <c r="B40" s="35" t="s">
        <v>330</v>
      </c>
      <c r="C40" s="35" t="s">
        <v>87</v>
      </c>
      <c r="D40" s="14">
        <v>4500000</v>
      </c>
      <c r="E40" s="15">
        <v>4779.07</v>
      </c>
      <c r="F40" s="16">
        <v>3.8E-3</v>
      </c>
      <c r="G40" s="16">
        <v>6.905E-2</v>
      </c>
    </row>
    <row r="41" spans="1:7" x14ac:dyDescent="0.25">
      <c r="A41" s="13" t="s">
        <v>331</v>
      </c>
      <c r="B41" s="35" t="s">
        <v>332</v>
      </c>
      <c r="C41" s="35" t="s">
        <v>130</v>
      </c>
      <c r="D41" s="14">
        <v>3800000</v>
      </c>
      <c r="E41" s="15">
        <v>3938.26</v>
      </c>
      <c r="F41" s="16">
        <v>3.0999999999999999E-3</v>
      </c>
      <c r="G41" s="16">
        <v>6.7798999999999998E-2</v>
      </c>
    </row>
    <row r="42" spans="1:7" x14ac:dyDescent="0.25">
      <c r="A42" s="13" t="s">
        <v>333</v>
      </c>
      <c r="B42" s="35" t="s">
        <v>334</v>
      </c>
      <c r="C42" s="35" t="s">
        <v>87</v>
      </c>
      <c r="D42" s="14">
        <v>3000000</v>
      </c>
      <c r="E42" s="15">
        <v>3247.94</v>
      </c>
      <c r="F42" s="16">
        <v>2.5999999999999999E-3</v>
      </c>
      <c r="G42" s="16">
        <v>6.8099999999999994E-2</v>
      </c>
    </row>
    <row r="43" spans="1:7" x14ac:dyDescent="0.25">
      <c r="A43" s="13" t="s">
        <v>335</v>
      </c>
      <c r="B43" s="35" t="s">
        <v>336</v>
      </c>
      <c r="C43" s="35" t="s">
        <v>87</v>
      </c>
      <c r="D43" s="14">
        <v>2500000</v>
      </c>
      <c r="E43" s="15">
        <v>2740.81</v>
      </c>
      <c r="F43" s="16">
        <v>2.2000000000000001E-3</v>
      </c>
      <c r="G43" s="16">
        <v>6.7252000000000006E-2</v>
      </c>
    </row>
    <row r="44" spans="1:7" x14ac:dyDescent="0.25">
      <c r="A44" s="13" t="s">
        <v>337</v>
      </c>
      <c r="B44" s="35" t="s">
        <v>338</v>
      </c>
      <c r="C44" s="35" t="s">
        <v>87</v>
      </c>
      <c r="D44" s="14">
        <v>2500000</v>
      </c>
      <c r="E44" s="15">
        <v>2727.35</v>
      </c>
      <c r="F44" s="16">
        <v>2.2000000000000001E-3</v>
      </c>
      <c r="G44" s="16">
        <v>6.7699999999999996E-2</v>
      </c>
    </row>
    <row r="45" spans="1:7" x14ac:dyDescent="0.25">
      <c r="A45" s="13" t="s">
        <v>339</v>
      </c>
      <c r="B45" s="35" t="s">
        <v>340</v>
      </c>
      <c r="C45" s="35" t="s">
        <v>87</v>
      </c>
      <c r="D45" s="14">
        <v>2000000</v>
      </c>
      <c r="E45" s="15">
        <v>2304.64</v>
      </c>
      <c r="F45" s="16">
        <v>1.8E-3</v>
      </c>
      <c r="G45" s="16">
        <v>6.7299999999999999E-2</v>
      </c>
    </row>
    <row r="46" spans="1:7" x14ac:dyDescent="0.25">
      <c r="A46" s="13" t="s">
        <v>341</v>
      </c>
      <c r="B46" s="35" t="s">
        <v>342</v>
      </c>
      <c r="C46" s="35" t="s">
        <v>87</v>
      </c>
      <c r="D46" s="14">
        <v>2000000</v>
      </c>
      <c r="E46" s="15">
        <v>2140.85</v>
      </c>
      <c r="F46" s="16">
        <v>1.6999999999999999E-3</v>
      </c>
      <c r="G46" s="16">
        <v>6.7299999999999999E-2</v>
      </c>
    </row>
    <row r="47" spans="1:7" x14ac:dyDescent="0.25">
      <c r="A47" s="13" t="s">
        <v>343</v>
      </c>
      <c r="B47" s="35" t="s">
        <v>344</v>
      </c>
      <c r="C47" s="35" t="s">
        <v>87</v>
      </c>
      <c r="D47" s="14">
        <v>1500000</v>
      </c>
      <c r="E47" s="15">
        <v>1629.07</v>
      </c>
      <c r="F47" s="16">
        <v>1.2999999999999999E-3</v>
      </c>
      <c r="G47" s="16">
        <v>6.7449999999999996E-2</v>
      </c>
    </row>
    <row r="48" spans="1:7" x14ac:dyDescent="0.25">
      <c r="A48" s="13" t="s">
        <v>345</v>
      </c>
      <c r="B48" s="35" t="s">
        <v>346</v>
      </c>
      <c r="C48" s="35" t="s">
        <v>87</v>
      </c>
      <c r="D48" s="14">
        <v>1150000</v>
      </c>
      <c r="E48" s="15">
        <v>1275.1199999999999</v>
      </c>
      <c r="F48" s="16">
        <v>1E-3</v>
      </c>
      <c r="G48" s="16">
        <v>6.9199999999999998E-2</v>
      </c>
    </row>
    <row r="49" spans="1:7" x14ac:dyDescent="0.25">
      <c r="A49" s="13" t="s">
        <v>347</v>
      </c>
      <c r="B49" s="35" t="s">
        <v>348</v>
      </c>
      <c r="C49" s="35" t="s">
        <v>87</v>
      </c>
      <c r="D49" s="14">
        <v>1000000</v>
      </c>
      <c r="E49" s="15">
        <v>1035.24</v>
      </c>
      <c r="F49" s="16">
        <v>8.0000000000000004E-4</v>
      </c>
      <c r="G49" s="16">
        <v>6.7299999999999999E-2</v>
      </c>
    </row>
    <row r="50" spans="1:7" x14ac:dyDescent="0.25">
      <c r="A50" s="13" t="s">
        <v>349</v>
      </c>
      <c r="B50" s="35" t="s">
        <v>350</v>
      </c>
      <c r="C50" s="35" t="s">
        <v>130</v>
      </c>
      <c r="D50" s="14">
        <v>1000000</v>
      </c>
      <c r="E50" s="15">
        <v>1033.26</v>
      </c>
      <c r="F50" s="16">
        <v>8.0000000000000004E-4</v>
      </c>
      <c r="G50" s="16">
        <v>6.8118999999999999E-2</v>
      </c>
    </row>
    <row r="51" spans="1:7" x14ac:dyDescent="0.25">
      <c r="A51" s="13" t="s">
        <v>351</v>
      </c>
      <c r="B51" s="35" t="s">
        <v>352</v>
      </c>
      <c r="C51" s="35" t="s">
        <v>87</v>
      </c>
      <c r="D51" s="14">
        <v>500000</v>
      </c>
      <c r="E51" s="15">
        <v>539.62</v>
      </c>
      <c r="F51" s="16">
        <v>4.0000000000000002E-4</v>
      </c>
      <c r="G51" s="16">
        <v>6.9199999999999998E-2</v>
      </c>
    </row>
    <row r="52" spans="1:7" x14ac:dyDescent="0.25">
      <c r="A52" s="17" t="s">
        <v>94</v>
      </c>
      <c r="B52" s="36"/>
      <c r="C52" s="36"/>
      <c r="D52" s="18"/>
      <c r="E52" s="28">
        <v>1101519.23</v>
      </c>
      <c r="F52" s="29">
        <v>0.87970000000000004</v>
      </c>
      <c r="G52" s="21"/>
    </row>
    <row r="53" spans="1:7" x14ac:dyDescent="0.25">
      <c r="A53" s="13"/>
      <c r="B53" s="35"/>
      <c r="C53" s="35"/>
      <c r="D53" s="14"/>
      <c r="E53" s="15"/>
      <c r="F53" s="16"/>
      <c r="G53" s="16"/>
    </row>
    <row r="54" spans="1:7" x14ac:dyDescent="0.25">
      <c r="A54" s="17" t="s">
        <v>267</v>
      </c>
      <c r="B54" s="35"/>
      <c r="C54" s="35"/>
      <c r="D54" s="14"/>
      <c r="E54" s="15"/>
      <c r="F54" s="16"/>
      <c r="G54" s="16"/>
    </row>
    <row r="55" spans="1:7" x14ac:dyDescent="0.25">
      <c r="A55" s="13" t="s">
        <v>353</v>
      </c>
      <c r="B55" s="35" t="s">
        <v>354</v>
      </c>
      <c r="C55" s="35" t="s">
        <v>270</v>
      </c>
      <c r="D55" s="14">
        <v>44000000</v>
      </c>
      <c r="E55" s="15">
        <v>48156.28</v>
      </c>
      <c r="F55" s="16">
        <v>3.85E-2</v>
      </c>
      <c r="G55" s="16">
        <v>6.4045000000000005E-2</v>
      </c>
    </row>
    <row r="56" spans="1:7" x14ac:dyDescent="0.25">
      <c r="A56" s="13" t="s">
        <v>355</v>
      </c>
      <c r="B56" s="35" t="s">
        <v>356</v>
      </c>
      <c r="C56" s="35" t="s">
        <v>270</v>
      </c>
      <c r="D56" s="14">
        <v>36500000</v>
      </c>
      <c r="E56" s="15">
        <v>36727.61</v>
      </c>
      <c r="F56" s="16">
        <v>2.93E-2</v>
      </c>
      <c r="G56" s="16">
        <v>6.3478000000000007E-2</v>
      </c>
    </row>
    <row r="57" spans="1:7" x14ac:dyDescent="0.25">
      <c r="A57" s="13" t="s">
        <v>357</v>
      </c>
      <c r="B57" s="35" t="s">
        <v>358</v>
      </c>
      <c r="C57" s="35" t="s">
        <v>270</v>
      </c>
      <c r="D57" s="14">
        <v>20000000</v>
      </c>
      <c r="E57" s="15">
        <v>20474.14</v>
      </c>
      <c r="F57" s="16">
        <v>1.6400000000000001E-2</v>
      </c>
      <c r="G57" s="16">
        <v>6.4102999999999993E-2</v>
      </c>
    </row>
    <row r="58" spans="1:7" x14ac:dyDescent="0.25">
      <c r="A58" s="17" t="s">
        <v>94</v>
      </c>
      <c r="B58" s="36"/>
      <c r="C58" s="36"/>
      <c r="D58" s="18"/>
      <c r="E58" s="28">
        <v>105358.03</v>
      </c>
      <c r="F58" s="29">
        <v>8.4199999999999997E-2</v>
      </c>
      <c r="G58" s="21"/>
    </row>
    <row r="59" spans="1:7" x14ac:dyDescent="0.25">
      <c r="A59" s="13"/>
      <c r="B59" s="35"/>
      <c r="C59" s="35"/>
      <c r="D59" s="14"/>
      <c r="E59" s="15"/>
      <c r="F59" s="16"/>
      <c r="G59" s="16"/>
    </row>
    <row r="60" spans="1:7" x14ac:dyDescent="0.25">
      <c r="A60" s="17" t="s">
        <v>95</v>
      </c>
      <c r="B60" s="35"/>
      <c r="C60" s="35"/>
      <c r="D60" s="14"/>
      <c r="E60" s="15"/>
      <c r="F60" s="16"/>
      <c r="G60" s="16"/>
    </row>
    <row r="61" spans="1:7" x14ac:dyDescent="0.25">
      <c r="A61" s="17" t="s">
        <v>94</v>
      </c>
      <c r="B61" s="35"/>
      <c r="C61" s="35"/>
      <c r="D61" s="14"/>
      <c r="E61" s="39" t="s">
        <v>82</v>
      </c>
      <c r="F61" s="40" t="s">
        <v>82</v>
      </c>
      <c r="G61" s="16"/>
    </row>
    <row r="62" spans="1:7" x14ac:dyDescent="0.25">
      <c r="A62" s="13"/>
      <c r="B62" s="35"/>
      <c r="C62" s="35"/>
      <c r="D62" s="14"/>
      <c r="E62" s="15"/>
      <c r="F62" s="16"/>
      <c r="G62" s="16"/>
    </row>
    <row r="63" spans="1:7" x14ac:dyDescent="0.25">
      <c r="A63" s="17" t="s">
        <v>184</v>
      </c>
      <c r="B63" s="35"/>
      <c r="C63" s="35"/>
      <c r="D63" s="14"/>
      <c r="E63" s="15"/>
      <c r="F63" s="16"/>
      <c r="G63" s="16"/>
    </row>
    <row r="64" spans="1:7" x14ac:dyDescent="0.25">
      <c r="A64" s="17" t="s">
        <v>94</v>
      </c>
      <c r="B64" s="35"/>
      <c r="C64" s="35"/>
      <c r="D64" s="14"/>
      <c r="E64" s="39" t="s">
        <v>82</v>
      </c>
      <c r="F64" s="40" t="s">
        <v>82</v>
      </c>
      <c r="G64" s="16"/>
    </row>
    <row r="65" spans="1:7" x14ac:dyDescent="0.25">
      <c r="A65" s="13"/>
      <c r="B65" s="35"/>
      <c r="C65" s="35"/>
      <c r="D65" s="14"/>
      <c r="E65" s="15"/>
      <c r="F65" s="16"/>
      <c r="G65" s="16"/>
    </row>
    <row r="66" spans="1:7" x14ac:dyDescent="0.25">
      <c r="A66" s="24" t="s">
        <v>99</v>
      </c>
      <c r="B66" s="37"/>
      <c r="C66" s="37"/>
      <c r="D66" s="25"/>
      <c r="E66" s="28">
        <v>1206877.26</v>
      </c>
      <c r="F66" s="29">
        <v>0.96389999999999998</v>
      </c>
      <c r="G66" s="21"/>
    </row>
    <row r="67" spans="1:7" x14ac:dyDescent="0.25">
      <c r="A67" s="13"/>
      <c r="B67" s="35"/>
      <c r="C67" s="35"/>
      <c r="D67" s="14"/>
      <c r="E67" s="15"/>
      <c r="F67" s="16"/>
      <c r="G67" s="16"/>
    </row>
    <row r="68" spans="1:7" x14ac:dyDescent="0.25">
      <c r="A68" s="13"/>
      <c r="B68" s="35"/>
      <c r="C68" s="35"/>
      <c r="D68" s="14"/>
      <c r="E68" s="15"/>
      <c r="F68" s="16"/>
      <c r="G68" s="16"/>
    </row>
    <row r="69" spans="1:7" x14ac:dyDescent="0.25">
      <c r="A69" s="17" t="s">
        <v>121</v>
      </c>
      <c r="B69" s="35"/>
      <c r="C69" s="35"/>
      <c r="D69" s="14"/>
      <c r="E69" s="15"/>
      <c r="F69" s="16"/>
      <c r="G69" s="16"/>
    </row>
    <row r="70" spans="1:7" x14ac:dyDescent="0.25">
      <c r="A70" s="13" t="s">
        <v>122</v>
      </c>
      <c r="B70" s="35"/>
      <c r="C70" s="35"/>
      <c r="D70" s="14"/>
      <c r="E70" s="15">
        <v>1487.6</v>
      </c>
      <c r="F70" s="16">
        <v>1.1999999999999999E-3</v>
      </c>
      <c r="G70" s="16">
        <v>3.295E-2</v>
      </c>
    </row>
    <row r="71" spans="1:7" x14ac:dyDescent="0.25">
      <c r="A71" s="17" t="s">
        <v>94</v>
      </c>
      <c r="B71" s="36"/>
      <c r="C71" s="36"/>
      <c r="D71" s="18"/>
      <c r="E71" s="28">
        <v>1487.6</v>
      </c>
      <c r="F71" s="29">
        <v>1.1999999999999999E-3</v>
      </c>
      <c r="G71" s="21"/>
    </row>
    <row r="72" spans="1:7" x14ac:dyDescent="0.25">
      <c r="A72" s="13"/>
      <c r="B72" s="35"/>
      <c r="C72" s="35"/>
      <c r="D72" s="14"/>
      <c r="E72" s="15"/>
      <c r="F72" s="16"/>
      <c r="G72" s="16"/>
    </row>
    <row r="73" spans="1:7" x14ac:dyDescent="0.25">
      <c r="A73" s="24" t="s">
        <v>99</v>
      </c>
      <c r="B73" s="37"/>
      <c r="C73" s="37"/>
      <c r="D73" s="25"/>
      <c r="E73" s="28">
        <v>1487.6</v>
      </c>
      <c r="F73" s="29">
        <v>1.1999999999999999E-3</v>
      </c>
      <c r="G73" s="21"/>
    </row>
    <row r="74" spans="1:7" x14ac:dyDescent="0.25">
      <c r="A74" s="13" t="s">
        <v>123</v>
      </c>
      <c r="B74" s="35"/>
      <c r="C74" s="35"/>
      <c r="D74" s="14"/>
      <c r="E74" s="15">
        <v>43081.4139077</v>
      </c>
      <c r="F74" s="16">
        <v>3.4417999999999997E-2</v>
      </c>
      <c r="G74" s="16"/>
    </row>
    <row r="75" spans="1:7" x14ac:dyDescent="0.25">
      <c r="A75" s="13" t="s">
        <v>124</v>
      </c>
      <c r="B75" s="35"/>
      <c r="C75" s="35"/>
      <c r="D75" s="14"/>
      <c r="E75" s="15">
        <v>234.64609229999999</v>
      </c>
      <c r="F75" s="16">
        <v>4.8200000000000001E-4</v>
      </c>
      <c r="G75" s="16">
        <v>3.295E-2</v>
      </c>
    </row>
    <row r="76" spans="1:7" x14ac:dyDescent="0.25">
      <c r="A76" s="32" t="s">
        <v>125</v>
      </c>
      <c r="B76" s="38"/>
      <c r="C76" s="38"/>
      <c r="D76" s="33"/>
      <c r="E76" s="26">
        <v>1251680.92</v>
      </c>
      <c r="F76" s="27">
        <v>1</v>
      </c>
      <c r="G76" s="27"/>
    </row>
    <row r="78" spans="1:7" x14ac:dyDescent="0.25">
      <c r="A78" s="1" t="s">
        <v>127</v>
      </c>
    </row>
    <row r="81" spans="1:7" x14ac:dyDescent="0.25">
      <c r="A81" s="1" t="s">
        <v>1646</v>
      </c>
    </row>
    <row r="82" spans="1:7" x14ac:dyDescent="0.25">
      <c r="A82" s="47" t="s">
        <v>1647</v>
      </c>
      <c r="B82" s="3" t="s">
        <v>82</v>
      </c>
    </row>
    <row r="83" spans="1:7" x14ac:dyDescent="0.25">
      <c r="A83" t="s">
        <v>1648</v>
      </c>
    </row>
    <row r="84" spans="1:7" x14ac:dyDescent="0.25">
      <c r="A84" t="s">
        <v>1672</v>
      </c>
      <c r="B84" t="s">
        <v>1650</v>
      </c>
      <c r="C84" t="s">
        <v>1650</v>
      </c>
    </row>
    <row r="85" spans="1:7" x14ac:dyDescent="0.25">
      <c r="B85" s="48">
        <v>44469</v>
      </c>
      <c r="C85" s="48">
        <v>44498</v>
      </c>
    </row>
    <row r="86" spans="1:7" x14ac:dyDescent="0.25">
      <c r="A86" t="s">
        <v>1673</v>
      </c>
      <c r="B86">
        <v>1179.9168999999999</v>
      </c>
      <c r="C86">
        <v>1181.2234000000001</v>
      </c>
      <c r="E86" s="2"/>
      <c r="G86"/>
    </row>
    <row r="87" spans="1:7" x14ac:dyDescent="0.25">
      <c r="E87" s="2"/>
      <c r="G87"/>
    </row>
    <row r="88" spans="1:7" x14ac:dyDescent="0.25">
      <c r="A88" t="s">
        <v>1665</v>
      </c>
      <c r="B88" s="3" t="s">
        <v>82</v>
      </c>
    </row>
    <row r="89" spans="1:7" x14ac:dyDescent="0.25">
      <c r="A89" t="s">
        <v>1666</v>
      </c>
      <c r="B89" s="3" t="s">
        <v>82</v>
      </c>
    </row>
    <row r="90" spans="1:7" ht="30" x14ac:dyDescent="0.25">
      <c r="A90" s="47" t="s">
        <v>1667</v>
      </c>
      <c r="B90" s="3" t="s">
        <v>82</v>
      </c>
    </row>
    <row r="91" spans="1:7" x14ac:dyDescent="0.25">
      <c r="A91" s="47" t="s">
        <v>1668</v>
      </c>
      <c r="B91" s="3" t="s">
        <v>82</v>
      </c>
    </row>
    <row r="92" spans="1:7" x14ac:dyDescent="0.25">
      <c r="A92" t="s">
        <v>1669</v>
      </c>
      <c r="B92" s="49">
        <v>7.9544259999999998</v>
      </c>
    </row>
    <row r="93" spans="1:7" ht="30" x14ac:dyDescent="0.25">
      <c r="A93" s="47" t="s">
        <v>1670</v>
      </c>
      <c r="B93" s="3" t="s">
        <v>82</v>
      </c>
    </row>
    <row r="94" spans="1:7" ht="30" x14ac:dyDescent="0.25">
      <c r="A94" s="47" t="s">
        <v>1671</v>
      </c>
      <c r="B94" s="3" t="s">
        <v>82</v>
      </c>
    </row>
    <row r="95" spans="1:7" ht="30" x14ac:dyDescent="0.25">
      <c r="A95" s="47" t="s">
        <v>1674</v>
      </c>
      <c r="B95" s="3">
        <v>269415.87</v>
      </c>
    </row>
    <row r="96" spans="1:7" x14ac:dyDescent="0.25">
      <c r="A96" s="59" t="s">
        <v>1805</v>
      </c>
      <c r="B96" s="60" t="s">
        <v>82</v>
      </c>
    </row>
    <row r="97" spans="1:4" x14ac:dyDescent="0.25">
      <c r="A97" s="59" t="s">
        <v>1806</v>
      </c>
      <c r="B97" s="60" t="s">
        <v>82</v>
      </c>
    </row>
    <row r="99" spans="1:4" x14ac:dyDescent="0.25">
      <c r="A99" s="24" t="s">
        <v>1847</v>
      </c>
      <c r="B99" s="64" t="s">
        <v>1848</v>
      </c>
      <c r="C99" s="64" t="s">
        <v>1813</v>
      </c>
      <c r="D99" s="64" t="s">
        <v>1814</v>
      </c>
    </row>
    <row r="100" spans="1:4" ht="42" customHeight="1" x14ac:dyDescent="0.25">
      <c r="A100" s="73" t="str">
        <f>HYPERLINK("[EDEL_Portfolio Monthly 31-Jul-2021.xlsx]EDBE30!A1","BHARAT Bond ETF - April 2030")</f>
        <v>BHARAT Bond ETF - April 2030</v>
      </c>
      <c r="B100" s="65"/>
      <c r="C100" s="66" t="s">
        <v>1818</v>
      </c>
      <c r="D10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CD06-9EFE-46CA-A12A-B45CB566E123}">
  <dimension ref="A1:H87"/>
  <sheetViews>
    <sheetView showGridLines="0" workbookViewId="0">
      <pane ySplit="4" topLeftCell="A77" activePane="bottomLeft" state="frozen"/>
      <selection activeCell="A38" sqref="A38"/>
      <selection pane="bottomLeft" activeCell="A86" sqref="A86:XFD87"/>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15</v>
      </c>
      <c r="B1" s="61"/>
      <c r="C1" s="61"/>
      <c r="D1" s="61"/>
      <c r="E1" s="61"/>
      <c r="F1" s="61"/>
      <c r="G1" s="61"/>
      <c r="H1" s="51" t="str">
        <f>HYPERLINK("[EDEL_Portfolio Monthly 31-Oct-2021.xlsx]Index!A1","Index")</f>
        <v>Index</v>
      </c>
    </row>
    <row r="2" spans="1:8" ht="19.5" customHeight="1" x14ac:dyDescent="0.25">
      <c r="A2" s="61" t="s">
        <v>16</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359</v>
      </c>
      <c r="B11" s="35" t="s">
        <v>360</v>
      </c>
      <c r="C11" s="35" t="s">
        <v>87</v>
      </c>
      <c r="D11" s="14">
        <v>97500000</v>
      </c>
      <c r="E11" s="15">
        <v>96958.88</v>
      </c>
      <c r="F11" s="16">
        <v>9.2499999999999999E-2</v>
      </c>
      <c r="G11" s="16">
        <v>6.9800000000000001E-2</v>
      </c>
    </row>
    <row r="12" spans="1:8" x14ac:dyDescent="0.25">
      <c r="A12" s="13" t="s">
        <v>361</v>
      </c>
      <c r="B12" s="35" t="s">
        <v>362</v>
      </c>
      <c r="C12" s="35" t="s">
        <v>87</v>
      </c>
      <c r="D12" s="14">
        <v>100500000</v>
      </c>
      <c r="E12" s="15">
        <v>96912.55</v>
      </c>
      <c r="F12" s="16">
        <v>9.2399999999999996E-2</v>
      </c>
      <c r="G12" s="16">
        <v>6.93E-2</v>
      </c>
    </row>
    <row r="13" spans="1:8" x14ac:dyDescent="0.25">
      <c r="A13" s="13" t="s">
        <v>363</v>
      </c>
      <c r="B13" s="35" t="s">
        <v>364</v>
      </c>
      <c r="C13" s="35" t="s">
        <v>130</v>
      </c>
      <c r="D13" s="14">
        <v>100000000</v>
      </c>
      <c r="E13" s="15">
        <v>96832.6</v>
      </c>
      <c r="F13" s="16">
        <v>9.2399999999999996E-2</v>
      </c>
      <c r="G13" s="16">
        <v>6.9099999999999995E-2</v>
      </c>
    </row>
    <row r="14" spans="1:8" x14ac:dyDescent="0.25">
      <c r="A14" s="13" t="s">
        <v>365</v>
      </c>
      <c r="B14" s="35" t="s">
        <v>366</v>
      </c>
      <c r="C14" s="35" t="s">
        <v>87</v>
      </c>
      <c r="D14" s="14">
        <v>95500000</v>
      </c>
      <c r="E14" s="15">
        <v>94997.96</v>
      </c>
      <c r="F14" s="16">
        <v>9.06E-2</v>
      </c>
      <c r="G14" s="16">
        <v>6.9550000000000001E-2</v>
      </c>
    </row>
    <row r="15" spans="1:8" x14ac:dyDescent="0.25">
      <c r="A15" s="13" t="s">
        <v>367</v>
      </c>
      <c r="B15" s="35" t="s">
        <v>368</v>
      </c>
      <c r="C15" s="35" t="s">
        <v>130</v>
      </c>
      <c r="D15" s="14">
        <v>94500000</v>
      </c>
      <c r="E15" s="15">
        <v>94524</v>
      </c>
      <c r="F15" s="16">
        <v>9.0200000000000002E-2</v>
      </c>
      <c r="G15" s="16">
        <v>6.7885000000000001E-2</v>
      </c>
    </row>
    <row r="16" spans="1:8" x14ac:dyDescent="0.25">
      <c r="A16" s="13" t="s">
        <v>369</v>
      </c>
      <c r="B16" s="35" t="s">
        <v>370</v>
      </c>
      <c r="C16" s="35" t="s">
        <v>87</v>
      </c>
      <c r="D16" s="14">
        <v>96000000</v>
      </c>
      <c r="E16" s="15">
        <v>93449.279999999999</v>
      </c>
      <c r="F16" s="16">
        <v>8.9099999999999999E-2</v>
      </c>
      <c r="G16" s="16">
        <v>6.8900000000000003E-2</v>
      </c>
    </row>
    <row r="17" spans="1:7" x14ac:dyDescent="0.25">
      <c r="A17" s="13" t="s">
        <v>371</v>
      </c>
      <c r="B17" s="35" t="s">
        <v>372</v>
      </c>
      <c r="C17" s="35" t="s">
        <v>130</v>
      </c>
      <c r="D17" s="14">
        <v>81000000</v>
      </c>
      <c r="E17" s="15">
        <v>79249.429999999993</v>
      </c>
      <c r="F17" s="16">
        <v>7.5600000000000001E-2</v>
      </c>
      <c r="G17" s="16">
        <v>6.7149E-2</v>
      </c>
    </row>
    <row r="18" spans="1:7" x14ac:dyDescent="0.25">
      <c r="A18" s="13" t="s">
        <v>373</v>
      </c>
      <c r="B18" s="35" t="s">
        <v>374</v>
      </c>
      <c r="C18" s="35" t="s">
        <v>87</v>
      </c>
      <c r="D18" s="14">
        <v>77500000</v>
      </c>
      <c r="E18" s="15">
        <v>74954.28</v>
      </c>
      <c r="F18" s="16">
        <v>7.1499999999999994E-2</v>
      </c>
      <c r="G18" s="16">
        <v>6.7698999999999995E-2</v>
      </c>
    </row>
    <row r="19" spans="1:7" x14ac:dyDescent="0.25">
      <c r="A19" s="13" t="s">
        <v>375</v>
      </c>
      <c r="B19" s="35" t="s">
        <v>376</v>
      </c>
      <c r="C19" s="35" t="s">
        <v>87</v>
      </c>
      <c r="D19" s="14">
        <v>64000000</v>
      </c>
      <c r="E19" s="15">
        <v>63425.02</v>
      </c>
      <c r="F19" s="16">
        <v>6.0499999999999998E-2</v>
      </c>
      <c r="G19" s="16">
        <v>6.7549999999999999E-2</v>
      </c>
    </row>
    <row r="20" spans="1:7" x14ac:dyDescent="0.25">
      <c r="A20" s="13" t="s">
        <v>377</v>
      </c>
      <c r="B20" s="35" t="s">
        <v>378</v>
      </c>
      <c r="C20" s="35" t="s">
        <v>379</v>
      </c>
      <c r="D20" s="14">
        <v>62500000</v>
      </c>
      <c r="E20" s="15">
        <v>60990.559999999998</v>
      </c>
      <c r="F20" s="16">
        <v>5.8200000000000002E-2</v>
      </c>
      <c r="G20" s="16">
        <v>7.0208999999999994E-2</v>
      </c>
    </row>
    <row r="21" spans="1:7" x14ac:dyDescent="0.25">
      <c r="A21" s="13" t="s">
        <v>380</v>
      </c>
      <c r="B21" s="35" t="s">
        <v>381</v>
      </c>
      <c r="C21" s="35" t="s">
        <v>87</v>
      </c>
      <c r="D21" s="14">
        <v>38000000</v>
      </c>
      <c r="E21" s="15">
        <v>36612.660000000003</v>
      </c>
      <c r="F21" s="16">
        <v>3.49E-2</v>
      </c>
      <c r="G21" s="16">
        <v>6.8150000000000002E-2</v>
      </c>
    </row>
    <row r="22" spans="1:7" x14ac:dyDescent="0.25">
      <c r="A22" s="13" t="s">
        <v>382</v>
      </c>
      <c r="B22" s="35" t="s">
        <v>383</v>
      </c>
      <c r="C22" s="35" t="s">
        <v>87</v>
      </c>
      <c r="D22" s="14">
        <v>22000000</v>
      </c>
      <c r="E22" s="15">
        <v>22153.21</v>
      </c>
      <c r="F22" s="16">
        <v>2.1100000000000001E-2</v>
      </c>
      <c r="G22" s="16">
        <v>6.9349999999999995E-2</v>
      </c>
    </row>
    <row r="23" spans="1:7" x14ac:dyDescent="0.25">
      <c r="A23" s="13" t="s">
        <v>384</v>
      </c>
      <c r="B23" s="35" t="s">
        <v>385</v>
      </c>
      <c r="C23" s="35" t="s">
        <v>87</v>
      </c>
      <c r="D23" s="14">
        <v>17500000</v>
      </c>
      <c r="E23" s="15">
        <v>17620.54</v>
      </c>
      <c r="F23" s="16">
        <v>1.6799999999999999E-2</v>
      </c>
      <c r="G23" s="16">
        <v>6.9349999999999995E-2</v>
      </c>
    </row>
    <row r="24" spans="1:7" x14ac:dyDescent="0.25">
      <c r="A24" s="13" t="s">
        <v>386</v>
      </c>
      <c r="B24" s="35" t="s">
        <v>387</v>
      </c>
      <c r="C24" s="35" t="s">
        <v>87</v>
      </c>
      <c r="D24" s="14">
        <v>11500000</v>
      </c>
      <c r="E24" s="15">
        <v>11433.78</v>
      </c>
      <c r="F24" s="16">
        <v>1.09E-2</v>
      </c>
      <c r="G24" s="16">
        <v>6.9800000000000001E-2</v>
      </c>
    </row>
    <row r="25" spans="1:7" x14ac:dyDescent="0.25">
      <c r="A25" s="13" t="s">
        <v>388</v>
      </c>
      <c r="B25" s="35" t="s">
        <v>389</v>
      </c>
      <c r="C25" s="35" t="s">
        <v>87</v>
      </c>
      <c r="D25" s="14">
        <v>5000000</v>
      </c>
      <c r="E25" s="15">
        <v>5260.88</v>
      </c>
      <c r="F25" s="16">
        <v>5.0000000000000001E-3</v>
      </c>
      <c r="G25" s="16">
        <v>6.9500000000000006E-2</v>
      </c>
    </row>
    <row r="26" spans="1:7" x14ac:dyDescent="0.25">
      <c r="A26" s="13" t="s">
        <v>390</v>
      </c>
      <c r="B26" s="35" t="s">
        <v>391</v>
      </c>
      <c r="C26" s="35" t="s">
        <v>87</v>
      </c>
      <c r="D26" s="14">
        <v>5000000</v>
      </c>
      <c r="E26" s="15">
        <v>5254.59</v>
      </c>
      <c r="F26" s="16">
        <v>5.0000000000000001E-3</v>
      </c>
      <c r="G26" s="16">
        <v>6.9349999999999995E-2</v>
      </c>
    </row>
    <row r="27" spans="1:7" x14ac:dyDescent="0.25">
      <c r="A27" s="13" t="s">
        <v>392</v>
      </c>
      <c r="B27" s="35" t="s">
        <v>393</v>
      </c>
      <c r="C27" s="35" t="s">
        <v>87</v>
      </c>
      <c r="D27" s="14">
        <v>2800000</v>
      </c>
      <c r="E27" s="15">
        <v>3079.96</v>
      </c>
      <c r="F27" s="16">
        <v>2.8999999999999998E-3</v>
      </c>
      <c r="G27" s="16">
        <v>6.8099999999999994E-2</v>
      </c>
    </row>
    <row r="28" spans="1:7" x14ac:dyDescent="0.25">
      <c r="A28" s="13" t="s">
        <v>394</v>
      </c>
      <c r="B28" s="35" t="s">
        <v>395</v>
      </c>
      <c r="C28" s="35" t="s">
        <v>87</v>
      </c>
      <c r="D28" s="14">
        <v>2500000</v>
      </c>
      <c r="E28" s="15">
        <v>2750.12</v>
      </c>
      <c r="F28" s="16">
        <v>2.5999999999999999E-3</v>
      </c>
      <c r="G28" s="16">
        <v>6.7901000000000003E-2</v>
      </c>
    </row>
    <row r="29" spans="1:7" x14ac:dyDescent="0.25">
      <c r="A29" s="13" t="s">
        <v>396</v>
      </c>
      <c r="B29" s="35" t="s">
        <v>397</v>
      </c>
      <c r="C29" s="35" t="s">
        <v>87</v>
      </c>
      <c r="D29" s="14">
        <v>2500000</v>
      </c>
      <c r="E29" s="15">
        <v>2442.0500000000002</v>
      </c>
      <c r="F29" s="16">
        <v>2.3E-3</v>
      </c>
      <c r="G29" s="16">
        <v>6.7698999999999995E-2</v>
      </c>
    </row>
    <row r="30" spans="1:7" x14ac:dyDescent="0.25">
      <c r="A30" s="13" t="s">
        <v>398</v>
      </c>
      <c r="B30" s="35" t="s">
        <v>399</v>
      </c>
      <c r="C30" s="35" t="s">
        <v>87</v>
      </c>
      <c r="D30" s="14">
        <v>2000000</v>
      </c>
      <c r="E30" s="15">
        <v>2164.6</v>
      </c>
      <c r="F30" s="16">
        <v>2.0999999999999999E-3</v>
      </c>
      <c r="G30" s="16">
        <v>6.8099999999999994E-2</v>
      </c>
    </row>
    <row r="31" spans="1:7" x14ac:dyDescent="0.25">
      <c r="A31" s="13" t="s">
        <v>400</v>
      </c>
      <c r="B31" s="35" t="s">
        <v>401</v>
      </c>
      <c r="C31" s="35" t="s">
        <v>87</v>
      </c>
      <c r="D31" s="14">
        <v>2000000</v>
      </c>
      <c r="E31" s="15">
        <v>1979.49</v>
      </c>
      <c r="F31" s="16">
        <v>1.9E-3</v>
      </c>
      <c r="G31" s="16">
        <v>6.9500000000000006E-2</v>
      </c>
    </row>
    <row r="32" spans="1:7" x14ac:dyDescent="0.25">
      <c r="A32" s="13" t="s">
        <v>402</v>
      </c>
      <c r="B32" s="35" t="s">
        <v>403</v>
      </c>
      <c r="C32" s="35" t="s">
        <v>87</v>
      </c>
      <c r="D32" s="14">
        <v>1500000</v>
      </c>
      <c r="E32" s="15">
        <v>1555.5</v>
      </c>
      <c r="F32" s="16">
        <v>1.5E-3</v>
      </c>
      <c r="G32" s="16">
        <v>6.9500000000000006E-2</v>
      </c>
    </row>
    <row r="33" spans="1:7" x14ac:dyDescent="0.25">
      <c r="A33" s="13" t="s">
        <v>404</v>
      </c>
      <c r="B33" s="35" t="s">
        <v>405</v>
      </c>
      <c r="C33" s="35" t="s">
        <v>87</v>
      </c>
      <c r="D33" s="14">
        <v>1000000</v>
      </c>
      <c r="E33" s="15">
        <v>1047.04</v>
      </c>
      <c r="F33" s="16">
        <v>1E-3</v>
      </c>
      <c r="G33" s="16">
        <v>6.9349999999999995E-2</v>
      </c>
    </row>
    <row r="34" spans="1:7" x14ac:dyDescent="0.25">
      <c r="A34" s="13" t="s">
        <v>406</v>
      </c>
      <c r="B34" s="35" t="s">
        <v>407</v>
      </c>
      <c r="C34" s="35" t="s">
        <v>87</v>
      </c>
      <c r="D34" s="14">
        <v>1000000</v>
      </c>
      <c r="E34" s="15">
        <v>1042.82</v>
      </c>
      <c r="F34" s="16">
        <v>1E-3</v>
      </c>
      <c r="G34" s="16">
        <v>6.7250000000000004E-2</v>
      </c>
    </row>
    <row r="35" spans="1:7" x14ac:dyDescent="0.25">
      <c r="A35" s="13" t="s">
        <v>408</v>
      </c>
      <c r="B35" s="35" t="s">
        <v>409</v>
      </c>
      <c r="C35" s="35" t="s">
        <v>87</v>
      </c>
      <c r="D35" s="14">
        <v>1000000</v>
      </c>
      <c r="E35" s="15">
        <v>1028.55</v>
      </c>
      <c r="F35" s="16">
        <v>1E-3</v>
      </c>
      <c r="G35" s="16">
        <v>6.9349999999999995E-2</v>
      </c>
    </row>
    <row r="36" spans="1:7" x14ac:dyDescent="0.25">
      <c r="A36" s="13" t="s">
        <v>410</v>
      </c>
      <c r="B36" s="35" t="s">
        <v>411</v>
      </c>
      <c r="C36" s="35" t="s">
        <v>87</v>
      </c>
      <c r="D36" s="14">
        <v>1000000</v>
      </c>
      <c r="E36" s="15">
        <v>1004.25</v>
      </c>
      <c r="F36" s="16">
        <v>1E-3</v>
      </c>
      <c r="G36" s="16">
        <v>6.93E-2</v>
      </c>
    </row>
    <row r="37" spans="1:7" x14ac:dyDescent="0.25">
      <c r="A37" s="13" t="s">
        <v>412</v>
      </c>
      <c r="B37" s="35" t="s">
        <v>413</v>
      </c>
      <c r="C37" s="35" t="s">
        <v>87</v>
      </c>
      <c r="D37" s="14">
        <v>500000</v>
      </c>
      <c r="E37" s="15">
        <v>550.01</v>
      </c>
      <c r="F37" s="16">
        <v>5.0000000000000001E-4</v>
      </c>
      <c r="G37" s="16">
        <v>6.8099999999999994E-2</v>
      </c>
    </row>
    <row r="38" spans="1:7" x14ac:dyDescent="0.25">
      <c r="A38" s="13" t="s">
        <v>414</v>
      </c>
      <c r="B38" s="35" t="s">
        <v>415</v>
      </c>
      <c r="C38" s="35" t="s">
        <v>87</v>
      </c>
      <c r="D38" s="14">
        <v>500000</v>
      </c>
      <c r="E38" s="15">
        <v>527.07000000000005</v>
      </c>
      <c r="F38" s="16">
        <v>5.0000000000000001E-4</v>
      </c>
      <c r="G38" s="16">
        <v>6.9349999999999995E-2</v>
      </c>
    </row>
    <row r="39" spans="1:7" x14ac:dyDescent="0.25">
      <c r="A39" s="17" t="s">
        <v>94</v>
      </c>
      <c r="B39" s="36"/>
      <c r="C39" s="36"/>
      <c r="D39" s="18"/>
      <c r="E39" s="28">
        <v>969801.68</v>
      </c>
      <c r="F39" s="29">
        <v>0.92500000000000004</v>
      </c>
      <c r="G39" s="21"/>
    </row>
    <row r="40" spans="1:7" x14ac:dyDescent="0.25">
      <c r="A40" s="13"/>
      <c r="B40" s="35"/>
      <c r="C40" s="35"/>
      <c r="D40" s="14"/>
      <c r="E40" s="15"/>
      <c r="F40" s="16"/>
      <c r="G40" s="16"/>
    </row>
    <row r="41" spans="1:7" x14ac:dyDescent="0.25">
      <c r="A41" s="17" t="s">
        <v>267</v>
      </c>
      <c r="B41" s="35"/>
      <c r="C41" s="35"/>
      <c r="D41" s="14"/>
      <c r="E41" s="15"/>
      <c r="F41" s="16"/>
      <c r="G41" s="16"/>
    </row>
    <row r="42" spans="1:7" x14ac:dyDescent="0.25">
      <c r="A42" s="13" t="s">
        <v>416</v>
      </c>
      <c r="B42" s="35" t="s">
        <v>417</v>
      </c>
      <c r="C42" s="35" t="s">
        <v>270</v>
      </c>
      <c r="D42" s="14">
        <v>45000000</v>
      </c>
      <c r="E42" s="15">
        <v>48374.91</v>
      </c>
      <c r="F42" s="16">
        <v>4.6100000000000002E-2</v>
      </c>
      <c r="G42" s="16">
        <v>6.4518000000000006E-2</v>
      </c>
    </row>
    <row r="43" spans="1:7" x14ac:dyDescent="0.25">
      <c r="A43" s="13" t="s">
        <v>418</v>
      </c>
      <c r="B43" s="35" t="s">
        <v>419</v>
      </c>
      <c r="C43" s="35" t="s">
        <v>270</v>
      </c>
      <c r="D43" s="14">
        <v>1500000</v>
      </c>
      <c r="E43" s="15">
        <v>1449.6</v>
      </c>
      <c r="F43" s="16">
        <v>1.4E-3</v>
      </c>
      <c r="G43" s="16">
        <v>6.3413999999999998E-2</v>
      </c>
    </row>
    <row r="44" spans="1:7" x14ac:dyDescent="0.25">
      <c r="A44" s="17" t="s">
        <v>94</v>
      </c>
      <c r="B44" s="36"/>
      <c r="C44" s="36"/>
      <c r="D44" s="18"/>
      <c r="E44" s="28">
        <v>49824.51</v>
      </c>
      <c r="F44" s="29">
        <v>4.7500000000000001E-2</v>
      </c>
      <c r="G44" s="21"/>
    </row>
    <row r="45" spans="1:7" x14ac:dyDescent="0.25">
      <c r="A45" s="13"/>
      <c r="B45" s="35"/>
      <c r="C45" s="35"/>
      <c r="D45" s="14"/>
      <c r="E45" s="15"/>
      <c r="F45" s="16"/>
      <c r="G45" s="16"/>
    </row>
    <row r="46" spans="1:7" x14ac:dyDescent="0.25">
      <c r="A46" s="17" t="s">
        <v>95</v>
      </c>
      <c r="B46" s="35"/>
      <c r="C46" s="35"/>
      <c r="D46" s="14"/>
      <c r="E46" s="15"/>
      <c r="F46" s="16"/>
      <c r="G46" s="16"/>
    </row>
    <row r="47" spans="1:7" x14ac:dyDescent="0.25">
      <c r="A47" s="17" t="s">
        <v>94</v>
      </c>
      <c r="B47" s="35"/>
      <c r="C47" s="35"/>
      <c r="D47" s="14"/>
      <c r="E47" s="39" t="s">
        <v>82</v>
      </c>
      <c r="F47" s="40" t="s">
        <v>82</v>
      </c>
      <c r="G47" s="16"/>
    </row>
    <row r="48" spans="1:7" x14ac:dyDescent="0.25">
      <c r="A48" s="13"/>
      <c r="B48" s="35"/>
      <c r="C48" s="35"/>
      <c r="D48" s="14"/>
      <c r="E48" s="15"/>
      <c r="F48" s="16"/>
      <c r="G48" s="16"/>
    </row>
    <row r="49" spans="1:7" x14ac:dyDescent="0.25">
      <c r="A49" s="17" t="s">
        <v>184</v>
      </c>
      <c r="B49" s="35"/>
      <c r="C49" s="35"/>
      <c r="D49" s="14"/>
      <c r="E49" s="15"/>
      <c r="F49" s="16"/>
      <c r="G49" s="16"/>
    </row>
    <row r="50" spans="1:7" x14ac:dyDescent="0.25">
      <c r="A50" s="17" t="s">
        <v>94</v>
      </c>
      <c r="B50" s="35"/>
      <c r="C50" s="35"/>
      <c r="D50" s="14"/>
      <c r="E50" s="39" t="s">
        <v>82</v>
      </c>
      <c r="F50" s="40" t="s">
        <v>82</v>
      </c>
      <c r="G50" s="16"/>
    </row>
    <row r="51" spans="1:7" x14ac:dyDescent="0.25">
      <c r="A51" s="13"/>
      <c r="B51" s="35"/>
      <c r="C51" s="35"/>
      <c r="D51" s="14"/>
      <c r="E51" s="15"/>
      <c r="F51" s="16"/>
      <c r="G51" s="16"/>
    </row>
    <row r="52" spans="1:7" x14ac:dyDescent="0.25">
      <c r="A52" s="24" t="s">
        <v>99</v>
      </c>
      <c r="B52" s="37"/>
      <c r="C52" s="37"/>
      <c r="D52" s="25"/>
      <c r="E52" s="28">
        <v>1019626.19</v>
      </c>
      <c r="F52" s="29">
        <v>0.97250000000000003</v>
      </c>
      <c r="G52" s="21"/>
    </row>
    <row r="53" spans="1:7" x14ac:dyDescent="0.25">
      <c r="A53" s="13"/>
      <c r="B53" s="35"/>
      <c r="C53" s="35"/>
      <c r="D53" s="14"/>
      <c r="E53" s="15"/>
      <c r="F53" s="16"/>
      <c r="G53" s="16"/>
    </row>
    <row r="54" spans="1:7" x14ac:dyDescent="0.25">
      <c r="A54" s="13"/>
      <c r="B54" s="35"/>
      <c r="C54" s="35"/>
      <c r="D54" s="14"/>
      <c r="E54" s="15"/>
      <c r="F54" s="16"/>
      <c r="G54" s="16"/>
    </row>
    <row r="55" spans="1:7" x14ac:dyDescent="0.25">
      <c r="A55" s="17" t="s">
        <v>121</v>
      </c>
      <c r="B55" s="35"/>
      <c r="C55" s="35"/>
      <c r="D55" s="14"/>
      <c r="E55" s="15"/>
      <c r="F55" s="16"/>
      <c r="G55" s="16"/>
    </row>
    <row r="56" spans="1:7" x14ac:dyDescent="0.25">
      <c r="A56" s="13" t="s">
        <v>122</v>
      </c>
      <c r="B56" s="35"/>
      <c r="C56" s="35"/>
      <c r="D56" s="14"/>
      <c r="E56" s="15">
        <v>1175.68</v>
      </c>
      <c r="F56" s="16">
        <v>1.1000000000000001E-3</v>
      </c>
      <c r="G56" s="16">
        <v>3.295E-2</v>
      </c>
    </row>
    <row r="57" spans="1:7" x14ac:dyDescent="0.25">
      <c r="A57" s="17" t="s">
        <v>94</v>
      </c>
      <c r="B57" s="36"/>
      <c r="C57" s="36"/>
      <c r="D57" s="18"/>
      <c r="E57" s="28">
        <v>1175.68</v>
      </c>
      <c r="F57" s="29">
        <v>1.1000000000000001E-3</v>
      </c>
      <c r="G57" s="21"/>
    </row>
    <row r="58" spans="1:7" x14ac:dyDescent="0.25">
      <c r="A58" s="13"/>
      <c r="B58" s="35"/>
      <c r="C58" s="35"/>
      <c r="D58" s="14"/>
      <c r="E58" s="15"/>
      <c r="F58" s="16"/>
      <c r="G58" s="16"/>
    </row>
    <row r="59" spans="1:7" x14ac:dyDescent="0.25">
      <c r="A59" s="24" t="s">
        <v>99</v>
      </c>
      <c r="B59" s="37"/>
      <c r="C59" s="37"/>
      <c r="D59" s="25"/>
      <c r="E59" s="28">
        <v>1175.68</v>
      </c>
      <c r="F59" s="29">
        <v>1.1000000000000001E-3</v>
      </c>
      <c r="G59" s="21"/>
    </row>
    <row r="60" spans="1:7" x14ac:dyDescent="0.25">
      <c r="A60" s="13" t="s">
        <v>123</v>
      </c>
      <c r="B60" s="35"/>
      <c r="C60" s="35"/>
      <c r="D60" s="14"/>
      <c r="E60" s="15">
        <v>25093.984133099999</v>
      </c>
      <c r="F60" s="16">
        <v>2.3934E-2</v>
      </c>
      <c r="G60" s="16"/>
    </row>
    <row r="61" spans="1:7" x14ac:dyDescent="0.25">
      <c r="A61" s="13" t="s">
        <v>124</v>
      </c>
      <c r="B61" s="35"/>
      <c r="C61" s="35"/>
      <c r="D61" s="14"/>
      <c r="E61" s="15">
        <v>2539.7858669000002</v>
      </c>
      <c r="F61" s="16">
        <v>2.4659999999999999E-3</v>
      </c>
      <c r="G61" s="16">
        <v>3.295E-2</v>
      </c>
    </row>
    <row r="62" spans="1:7" x14ac:dyDescent="0.25">
      <c r="A62" s="32" t="s">
        <v>125</v>
      </c>
      <c r="B62" s="38"/>
      <c r="C62" s="38"/>
      <c r="D62" s="33"/>
      <c r="E62" s="26">
        <v>1048435.64</v>
      </c>
      <c r="F62" s="27">
        <v>1</v>
      </c>
      <c r="G62" s="27"/>
    </row>
    <row r="64" spans="1:7" x14ac:dyDescent="0.25">
      <c r="A64" s="1" t="s">
        <v>127</v>
      </c>
    </row>
    <row r="67" spans="1:7" x14ac:dyDescent="0.25">
      <c r="A67" s="1" t="s">
        <v>1646</v>
      </c>
    </row>
    <row r="68" spans="1:7" x14ac:dyDescent="0.25">
      <c r="A68" s="47" t="s">
        <v>1647</v>
      </c>
      <c r="B68" s="3" t="s">
        <v>82</v>
      </c>
    </row>
    <row r="69" spans="1:7" x14ac:dyDescent="0.25">
      <c r="A69" t="s">
        <v>1648</v>
      </c>
    </row>
    <row r="70" spans="1:7" x14ac:dyDescent="0.25">
      <c r="A70" t="s">
        <v>1672</v>
      </c>
      <c r="B70" t="s">
        <v>1650</v>
      </c>
      <c r="C70" t="s">
        <v>1650</v>
      </c>
    </row>
    <row r="71" spans="1:7" x14ac:dyDescent="0.25">
      <c r="B71" s="48">
        <v>44469</v>
      </c>
      <c r="C71" s="48">
        <v>44498</v>
      </c>
    </row>
    <row r="72" spans="1:7" x14ac:dyDescent="0.25">
      <c r="A72" t="s">
        <v>1673</v>
      </c>
      <c r="B72">
        <v>1057.7553</v>
      </c>
      <c r="C72">
        <v>1056.9670000000001</v>
      </c>
      <c r="E72" s="2"/>
      <c r="G72"/>
    </row>
    <row r="73" spans="1:7" x14ac:dyDescent="0.25">
      <c r="E73" s="2"/>
      <c r="G73"/>
    </row>
    <row r="74" spans="1:7" x14ac:dyDescent="0.25">
      <c r="A74" t="s">
        <v>1665</v>
      </c>
      <c r="B74" s="3" t="s">
        <v>82</v>
      </c>
    </row>
    <row r="75" spans="1:7" x14ac:dyDescent="0.25">
      <c r="A75" t="s">
        <v>1666</v>
      </c>
      <c r="B75" s="3" t="s">
        <v>82</v>
      </c>
    </row>
    <row r="76" spans="1:7" ht="30" x14ac:dyDescent="0.25">
      <c r="A76" s="47" t="s">
        <v>1667</v>
      </c>
      <c r="B76" s="3" t="s">
        <v>82</v>
      </c>
    </row>
    <row r="77" spans="1:7" x14ac:dyDescent="0.25">
      <c r="A77" s="47" t="s">
        <v>1668</v>
      </c>
      <c r="B77" s="3" t="s">
        <v>82</v>
      </c>
    </row>
    <row r="78" spans="1:7" x14ac:dyDescent="0.25">
      <c r="A78" t="s">
        <v>1669</v>
      </c>
      <c r="B78" s="49">
        <v>9.0701990000000006</v>
      </c>
    </row>
    <row r="79" spans="1:7" ht="30" x14ac:dyDescent="0.25">
      <c r="A79" s="47" t="s">
        <v>1670</v>
      </c>
      <c r="B79" s="3" t="s">
        <v>82</v>
      </c>
    </row>
    <row r="80" spans="1:7" ht="30" x14ac:dyDescent="0.25">
      <c r="A80" s="47" t="s">
        <v>1671</v>
      </c>
      <c r="B80" s="3" t="s">
        <v>82</v>
      </c>
    </row>
    <row r="81" spans="1:4" ht="30" x14ac:dyDescent="0.25">
      <c r="A81" s="47" t="s">
        <v>1674</v>
      </c>
      <c r="B81">
        <v>192643.1</v>
      </c>
    </row>
    <row r="82" spans="1:4" x14ac:dyDescent="0.25">
      <c r="A82" s="59" t="s">
        <v>1805</v>
      </c>
      <c r="B82" s="60" t="s">
        <v>82</v>
      </c>
    </row>
    <row r="83" spans="1:4" x14ac:dyDescent="0.25">
      <c r="A83" s="59" t="s">
        <v>1806</v>
      </c>
      <c r="B83" s="60" t="s">
        <v>82</v>
      </c>
    </row>
    <row r="86" spans="1:4" x14ac:dyDescent="0.25">
      <c r="A86" s="24" t="s">
        <v>1847</v>
      </c>
      <c r="B86" s="64" t="s">
        <v>1848</v>
      </c>
      <c r="C86" s="64" t="s">
        <v>1813</v>
      </c>
      <c r="D86" s="64" t="s">
        <v>1814</v>
      </c>
    </row>
    <row r="87" spans="1:4" ht="30" x14ac:dyDescent="0.25">
      <c r="A87" s="73" t="str">
        <f>HYPERLINK("[EDEL_Portfolio Monthly 31-Jul-2021.xlsx]EDBE31!A1","BHARAT Bond ETF - April 2031")</f>
        <v>BHARAT Bond ETF - April 2031</v>
      </c>
      <c r="B87" s="65"/>
      <c r="C87" s="66" t="s">
        <v>1819</v>
      </c>
      <c r="D87"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237CA-98AE-4C41-B91B-C2CE8A6AF59A}">
  <dimension ref="A1:H103"/>
  <sheetViews>
    <sheetView showGridLines="0" workbookViewId="0">
      <pane ySplit="4" topLeftCell="A96" activePane="bottomLeft" state="frozen"/>
      <selection activeCell="A38" sqref="A38"/>
      <selection pane="bottomLeft" activeCell="A102" sqref="A102:XFD103"/>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17</v>
      </c>
      <c r="B1" s="61"/>
      <c r="C1" s="61"/>
      <c r="D1" s="61"/>
      <c r="E1" s="61"/>
      <c r="F1" s="61"/>
      <c r="G1" s="61"/>
      <c r="H1" s="51" t="str">
        <f>HYPERLINK("[EDEL_Portfolio Monthly 31-Oct-2021.xlsx]Index!A1","Index")</f>
        <v>Index</v>
      </c>
    </row>
    <row r="2" spans="1:8" ht="19.5" customHeight="1" x14ac:dyDescent="0.25">
      <c r="A2" s="61" t="s">
        <v>18</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7" t="s">
        <v>83</v>
      </c>
      <c r="B9" s="35"/>
      <c r="C9" s="35"/>
      <c r="D9" s="14"/>
      <c r="E9" s="15"/>
      <c r="F9" s="16"/>
      <c r="G9" s="16"/>
    </row>
    <row r="10" spans="1:8" x14ac:dyDescent="0.25">
      <c r="A10" s="17" t="s">
        <v>84</v>
      </c>
      <c r="B10" s="35"/>
      <c r="C10" s="35"/>
      <c r="D10" s="14"/>
      <c r="E10" s="15"/>
      <c r="F10" s="16"/>
      <c r="G10" s="16"/>
    </row>
    <row r="11" spans="1:8" x14ac:dyDescent="0.25">
      <c r="A11" s="13" t="s">
        <v>420</v>
      </c>
      <c r="B11" s="35" t="s">
        <v>421</v>
      </c>
      <c r="C11" s="35" t="s">
        <v>130</v>
      </c>
      <c r="D11" s="14">
        <v>3500000</v>
      </c>
      <c r="E11" s="15">
        <v>3857.13</v>
      </c>
      <c r="F11" s="16">
        <v>8.6499999999999994E-2</v>
      </c>
      <c r="G11" s="16">
        <v>6.7110000000000003E-2</v>
      </c>
    </row>
    <row r="12" spans="1:8" x14ac:dyDescent="0.25">
      <c r="A12" s="13" t="s">
        <v>305</v>
      </c>
      <c r="B12" s="35" t="s">
        <v>306</v>
      </c>
      <c r="C12" s="35" t="s">
        <v>87</v>
      </c>
      <c r="D12" s="14">
        <v>3500000</v>
      </c>
      <c r="E12" s="15">
        <v>3654.09</v>
      </c>
      <c r="F12" s="16">
        <v>8.1900000000000001E-2</v>
      </c>
      <c r="G12" s="16">
        <v>6.7299999999999999E-2</v>
      </c>
    </row>
    <row r="13" spans="1:8" x14ac:dyDescent="0.25">
      <c r="A13" s="13" t="s">
        <v>422</v>
      </c>
      <c r="B13" s="35" t="s">
        <v>423</v>
      </c>
      <c r="C13" s="35" t="s">
        <v>87</v>
      </c>
      <c r="D13" s="14">
        <v>3000000</v>
      </c>
      <c r="E13" s="15">
        <v>3274.63</v>
      </c>
      <c r="F13" s="16">
        <v>7.3400000000000007E-2</v>
      </c>
      <c r="G13" s="16">
        <v>6.7644999999999997E-2</v>
      </c>
    </row>
    <row r="14" spans="1:8" x14ac:dyDescent="0.25">
      <c r="A14" s="13" t="s">
        <v>291</v>
      </c>
      <c r="B14" s="35" t="s">
        <v>292</v>
      </c>
      <c r="C14" s="35" t="s">
        <v>179</v>
      </c>
      <c r="D14" s="14">
        <v>3000000</v>
      </c>
      <c r="E14" s="15">
        <v>3124.43</v>
      </c>
      <c r="F14" s="16">
        <v>7.0000000000000007E-2</v>
      </c>
      <c r="G14" s="16">
        <v>6.7200999999999997E-2</v>
      </c>
    </row>
    <row r="15" spans="1:8" x14ac:dyDescent="0.25">
      <c r="A15" s="13" t="s">
        <v>424</v>
      </c>
      <c r="B15" s="35" t="s">
        <v>425</v>
      </c>
      <c r="C15" s="35" t="s">
        <v>87</v>
      </c>
      <c r="D15" s="14">
        <v>2500000</v>
      </c>
      <c r="E15" s="15">
        <v>2736.56</v>
      </c>
      <c r="F15" s="16">
        <v>6.13E-2</v>
      </c>
      <c r="G15" s="16">
        <v>6.6000000000000003E-2</v>
      </c>
    </row>
    <row r="16" spans="1:8" x14ac:dyDescent="0.25">
      <c r="A16" s="13" t="s">
        <v>88</v>
      </c>
      <c r="B16" s="35" t="s">
        <v>89</v>
      </c>
      <c r="C16" s="35" t="s">
        <v>90</v>
      </c>
      <c r="D16" s="14">
        <v>2390000</v>
      </c>
      <c r="E16" s="15">
        <v>2487.98</v>
      </c>
      <c r="F16" s="16">
        <v>5.5800000000000002E-2</v>
      </c>
      <c r="G16" s="16">
        <v>6.9574999999999998E-2</v>
      </c>
    </row>
    <row r="17" spans="1:7" x14ac:dyDescent="0.25">
      <c r="A17" s="13" t="s">
        <v>345</v>
      </c>
      <c r="B17" s="35" t="s">
        <v>346</v>
      </c>
      <c r="C17" s="35" t="s">
        <v>87</v>
      </c>
      <c r="D17" s="14">
        <v>1850000</v>
      </c>
      <c r="E17" s="15">
        <v>2051.29</v>
      </c>
      <c r="F17" s="16">
        <v>4.5999999999999999E-2</v>
      </c>
      <c r="G17" s="16">
        <v>6.9199999999999998E-2</v>
      </c>
    </row>
    <row r="18" spans="1:7" x14ac:dyDescent="0.25">
      <c r="A18" s="13" t="s">
        <v>271</v>
      </c>
      <c r="B18" s="35" t="s">
        <v>272</v>
      </c>
      <c r="C18" s="35" t="s">
        <v>87</v>
      </c>
      <c r="D18" s="14">
        <v>1990000</v>
      </c>
      <c r="E18" s="15">
        <v>2027.37</v>
      </c>
      <c r="F18" s="16">
        <v>4.5400000000000003E-2</v>
      </c>
      <c r="G18" s="16">
        <v>6.7250000000000004E-2</v>
      </c>
    </row>
    <row r="19" spans="1:7" x14ac:dyDescent="0.25">
      <c r="A19" s="13" t="s">
        <v>279</v>
      </c>
      <c r="B19" s="35" t="s">
        <v>280</v>
      </c>
      <c r="C19" s="35" t="s">
        <v>87</v>
      </c>
      <c r="D19" s="14">
        <v>1500000</v>
      </c>
      <c r="E19" s="15">
        <v>1543.11</v>
      </c>
      <c r="F19" s="16">
        <v>3.4599999999999999E-2</v>
      </c>
      <c r="G19" s="16">
        <v>6.9349999999999995E-2</v>
      </c>
    </row>
    <row r="20" spans="1:7" x14ac:dyDescent="0.25">
      <c r="A20" s="13" t="s">
        <v>295</v>
      </c>
      <c r="B20" s="35" t="s">
        <v>296</v>
      </c>
      <c r="C20" s="35" t="s">
        <v>87</v>
      </c>
      <c r="D20" s="14">
        <v>1300000</v>
      </c>
      <c r="E20" s="15">
        <v>1354.43</v>
      </c>
      <c r="F20" s="16">
        <v>3.04E-2</v>
      </c>
      <c r="G20" s="16">
        <v>6.7699999999999996E-2</v>
      </c>
    </row>
    <row r="21" spans="1:7" x14ac:dyDescent="0.25">
      <c r="A21" s="13" t="s">
        <v>426</v>
      </c>
      <c r="B21" s="35" t="s">
        <v>427</v>
      </c>
      <c r="C21" s="35" t="s">
        <v>87</v>
      </c>
      <c r="D21" s="14">
        <v>1000000</v>
      </c>
      <c r="E21" s="15">
        <v>1130.3699999999999</v>
      </c>
      <c r="F21" s="16">
        <v>2.53E-2</v>
      </c>
      <c r="G21" s="16">
        <v>6.6750000000000004E-2</v>
      </c>
    </row>
    <row r="22" spans="1:7" x14ac:dyDescent="0.25">
      <c r="A22" s="13" t="s">
        <v>428</v>
      </c>
      <c r="B22" s="35" t="s">
        <v>429</v>
      </c>
      <c r="C22" s="35" t="s">
        <v>87</v>
      </c>
      <c r="D22" s="14">
        <v>1000000</v>
      </c>
      <c r="E22" s="15">
        <v>1110.95</v>
      </c>
      <c r="F22" s="16">
        <v>2.4899999999999999E-2</v>
      </c>
      <c r="G22" s="16">
        <v>6.905E-2</v>
      </c>
    </row>
    <row r="23" spans="1:7" x14ac:dyDescent="0.25">
      <c r="A23" s="13" t="s">
        <v>430</v>
      </c>
      <c r="B23" s="35" t="s">
        <v>431</v>
      </c>
      <c r="C23" s="35" t="s">
        <v>87</v>
      </c>
      <c r="D23" s="14">
        <v>1000000</v>
      </c>
      <c r="E23" s="15">
        <v>1107</v>
      </c>
      <c r="F23" s="16">
        <v>2.4799999999999999E-2</v>
      </c>
      <c r="G23" s="16">
        <v>6.6649E-2</v>
      </c>
    </row>
    <row r="24" spans="1:7" x14ac:dyDescent="0.25">
      <c r="A24" s="13" t="s">
        <v>432</v>
      </c>
      <c r="B24" s="35" t="s">
        <v>433</v>
      </c>
      <c r="C24" s="35" t="s">
        <v>93</v>
      </c>
      <c r="D24" s="14">
        <v>1000000</v>
      </c>
      <c r="E24" s="15">
        <v>1094.08</v>
      </c>
      <c r="F24" s="16">
        <v>2.4500000000000001E-2</v>
      </c>
      <c r="G24" s="16">
        <v>6.6043000000000004E-2</v>
      </c>
    </row>
    <row r="25" spans="1:7" x14ac:dyDescent="0.25">
      <c r="A25" s="13" t="s">
        <v>434</v>
      </c>
      <c r="B25" s="35" t="s">
        <v>435</v>
      </c>
      <c r="C25" s="35" t="s">
        <v>87</v>
      </c>
      <c r="D25" s="14">
        <v>1000000</v>
      </c>
      <c r="E25" s="15">
        <v>1092.5</v>
      </c>
      <c r="F25" s="16">
        <v>2.4500000000000001E-2</v>
      </c>
      <c r="G25" s="16">
        <v>6.9000000000000006E-2</v>
      </c>
    </row>
    <row r="26" spans="1:7" x14ac:dyDescent="0.25">
      <c r="A26" s="13" t="s">
        <v>436</v>
      </c>
      <c r="B26" s="35" t="s">
        <v>437</v>
      </c>
      <c r="C26" s="35" t="s">
        <v>87</v>
      </c>
      <c r="D26" s="14">
        <v>1000000</v>
      </c>
      <c r="E26" s="15">
        <v>1088.5999999999999</v>
      </c>
      <c r="F26" s="16">
        <v>2.4400000000000002E-2</v>
      </c>
      <c r="G26" s="16">
        <v>6.7052E-2</v>
      </c>
    </row>
    <row r="27" spans="1:7" x14ac:dyDescent="0.25">
      <c r="A27" s="13" t="s">
        <v>438</v>
      </c>
      <c r="B27" s="35" t="s">
        <v>439</v>
      </c>
      <c r="C27" s="35" t="s">
        <v>87</v>
      </c>
      <c r="D27" s="14">
        <v>1000000</v>
      </c>
      <c r="E27" s="15">
        <v>1084.49</v>
      </c>
      <c r="F27" s="16">
        <v>2.4299999999999999E-2</v>
      </c>
      <c r="G27" s="16">
        <v>6.7699999999999996E-2</v>
      </c>
    </row>
    <row r="28" spans="1:7" x14ac:dyDescent="0.25">
      <c r="A28" s="13" t="s">
        <v>309</v>
      </c>
      <c r="B28" s="35" t="s">
        <v>310</v>
      </c>
      <c r="C28" s="35" t="s">
        <v>130</v>
      </c>
      <c r="D28" s="14">
        <v>1000000</v>
      </c>
      <c r="E28" s="15">
        <v>1077.3</v>
      </c>
      <c r="F28" s="16">
        <v>2.4199999999999999E-2</v>
      </c>
      <c r="G28" s="16">
        <v>6.7419999999999994E-2</v>
      </c>
    </row>
    <row r="29" spans="1:7" x14ac:dyDescent="0.25">
      <c r="A29" s="13" t="s">
        <v>347</v>
      </c>
      <c r="B29" s="35" t="s">
        <v>348</v>
      </c>
      <c r="C29" s="35" t="s">
        <v>87</v>
      </c>
      <c r="D29" s="14">
        <v>1000000</v>
      </c>
      <c r="E29" s="15">
        <v>1035.24</v>
      </c>
      <c r="F29" s="16">
        <v>2.3199999999999998E-2</v>
      </c>
      <c r="G29" s="16">
        <v>6.7299999999999999E-2</v>
      </c>
    </row>
    <row r="30" spans="1:7" x14ac:dyDescent="0.25">
      <c r="A30" s="13" t="s">
        <v>287</v>
      </c>
      <c r="B30" s="35" t="s">
        <v>288</v>
      </c>
      <c r="C30" s="35" t="s">
        <v>87</v>
      </c>
      <c r="D30" s="14">
        <v>800000</v>
      </c>
      <c r="E30" s="15">
        <v>826.68</v>
      </c>
      <c r="F30" s="16">
        <v>1.8499999999999999E-2</v>
      </c>
      <c r="G30" s="16">
        <v>6.9500000000000006E-2</v>
      </c>
    </row>
    <row r="31" spans="1:7" x14ac:dyDescent="0.25">
      <c r="A31" s="13" t="s">
        <v>440</v>
      </c>
      <c r="B31" s="35" t="s">
        <v>441</v>
      </c>
      <c r="C31" s="35" t="s">
        <v>87</v>
      </c>
      <c r="D31" s="14">
        <v>500000</v>
      </c>
      <c r="E31" s="15">
        <v>555.73</v>
      </c>
      <c r="F31" s="16">
        <v>1.2500000000000001E-2</v>
      </c>
      <c r="G31" s="16">
        <v>6.7049999999999998E-2</v>
      </c>
    </row>
    <row r="32" spans="1:7" x14ac:dyDescent="0.25">
      <c r="A32" s="13" t="s">
        <v>442</v>
      </c>
      <c r="B32" s="35" t="s">
        <v>443</v>
      </c>
      <c r="C32" s="35" t="s">
        <v>90</v>
      </c>
      <c r="D32" s="14">
        <v>500000</v>
      </c>
      <c r="E32" s="15">
        <v>555.39</v>
      </c>
      <c r="F32" s="16">
        <v>1.2500000000000001E-2</v>
      </c>
      <c r="G32" s="16">
        <v>6.9574999999999998E-2</v>
      </c>
    </row>
    <row r="33" spans="1:7" x14ac:dyDescent="0.25">
      <c r="A33" s="13" t="s">
        <v>297</v>
      </c>
      <c r="B33" s="35" t="s">
        <v>298</v>
      </c>
      <c r="C33" s="35" t="s">
        <v>87</v>
      </c>
      <c r="D33" s="14">
        <v>500000</v>
      </c>
      <c r="E33" s="15">
        <v>527.51</v>
      </c>
      <c r="F33" s="16">
        <v>1.18E-2</v>
      </c>
      <c r="G33" s="16">
        <v>6.7699999999999996E-2</v>
      </c>
    </row>
    <row r="34" spans="1:7" x14ac:dyDescent="0.25">
      <c r="A34" s="13" t="s">
        <v>444</v>
      </c>
      <c r="B34" s="35" t="s">
        <v>445</v>
      </c>
      <c r="C34" s="35" t="s">
        <v>87</v>
      </c>
      <c r="D34" s="14">
        <v>120000</v>
      </c>
      <c r="E34" s="15">
        <v>136.05000000000001</v>
      </c>
      <c r="F34" s="16">
        <v>3.0000000000000001E-3</v>
      </c>
      <c r="G34" s="16">
        <v>6.8149000000000001E-2</v>
      </c>
    </row>
    <row r="35" spans="1:7" x14ac:dyDescent="0.25">
      <c r="A35" s="13" t="s">
        <v>446</v>
      </c>
      <c r="B35" s="35" t="s">
        <v>447</v>
      </c>
      <c r="C35" s="35" t="s">
        <v>87</v>
      </c>
      <c r="D35" s="14">
        <v>10000</v>
      </c>
      <c r="E35" s="15">
        <v>10.98</v>
      </c>
      <c r="F35" s="16">
        <v>2.0000000000000001E-4</v>
      </c>
      <c r="G35" s="16">
        <v>6.9500000000000006E-2</v>
      </c>
    </row>
    <row r="36" spans="1:7" x14ac:dyDescent="0.25">
      <c r="A36" s="17" t="s">
        <v>94</v>
      </c>
      <c r="B36" s="36"/>
      <c r="C36" s="36"/>
      <c r="D36" s="18"/>
      <c r="E36" s="28">
        <v>38543.89</v>
      </c>
      <c r="F36" s="29">
        <v>0.8639</v>
      </c>
      <c r="G36" s="21"/>
    </row>
    <row r="37" spans="1:7" x14ac:dyDescent="0.25">
      <c r="A37" s="13"/>
      <c r="B37" s="35"/>
      <c r="C37" s="35"/>
      <c r="D37" s="14"/>
      <c r="E37" s="15"/>
      <c r="F37" s="16"/>
      <c r="G37" s="16"/>
    </row>
    <row r="38" spans="1:7" x14ac:dyDescent="0.25">
      <c r="A38" s="17" t="s">
        <v>267</v>
      </c>
      <c r="B38" s="35"/>
      <c r="C38" s="35"/>
      <c r="D38" s="14"/>
      <c r="E38" s="15"/>
      <c r="F38" s="16"/>
      <c r="G38" s="16"/>
    </row>
    <row r="39" spans="1:7" x14ac:dyDescent="0.25">
      <c r="A39" s="13" t="s">
        <v>357</v>
      </c>
      <c r="B39" s="35" t="s">
        <v>358</v>
      </c>
      <c r="C39" s="35" t="s">
        <v>270</v>
      </c>
      <c r="D39" s="14">
        <v>2500000</v>
      </c>
      <c r="E39" s="15">
        <v>2559.27</v>
      </c>
      <c r="F39" s="16">
        <v>5.74E-2</v>
      </c>
      <c r="G39" s="16">
        <v>6.4102999999999993E-2</v>
      </c>
    </row>
    <row r="40" spans="1:7" x14ac:dyDescent="0.25">
      <c r="A40" s="13" t="s">
        <v>355</v>
      </c>
      <c r="B40" s="35" t="s">
        <v>356</v>
      </c>
      <c r="C40" s="35" t="s">
        <v>270</v>
      </c>
      <c r="D40" s="14">
        <v>1500000</v>
      </c>
      <c r="E40" s="15">
        <v>1509.35</v>
      </c>
      <c r="F40" s="16">
        <v>3.3799999999999997E-2</v>
      </c>
      <c r="G40" s="16">
        <v>6.3478000000000007E-2</v>
      </c>
    </row>
    <row r="41" spans="1:7" x14ac:dyDescent="0.25">
      <c r="A41" s="17" t="s">
        <v>94</v>
      </c>
      <c r="B41" s="36"/>
      <c r="C41" s="36"/>
      <c r="D41" s="18"/>
      <c r="E41" s="28">
        <v>4068.62</v>
      </c>
      <c r="F41" s="29">
        <v>9.1200000000000003E-2</v>
      </c>
      <c r="G41" s="21"/>
    </row>
    <row r="42" spans="1:7" x14ac:dyDescent="0.25">
      <c r="A42" s="13"/>
      <c r="B42" s="35"/>
      <c r="C42" s="35"/>
      <c r="D42" s="14"/>
      <c r="E42" s="15"/>
      <c r="F42" s="16"/>
      <c r="G42" s="16"/>
    </row>
    <row r="43" spans="1:7" x14ac:dyDescent="0.25">
      <c r="A43" s="17" t="s">
        <v>95</v>
      </c>
      <c r="B43" s="35"/>
      <c r="C43" s="35"/>
      <c r="D43" s="14"/>
      <c r="E43" s="15"/>
      <c r="F43" s="16"/>
      <c r="G43" s="16"/>
    </row>
    <row r="44" spans="1:7" x14ac:dyDescent="0.25">
      <c r="A44" s="17" t="s">
        <v>94</v>
      </c>
      <c r="B44" s="35"/>
      <c r="C44" s="35"/>
      <c r="D44" s="14"/>
      <c r="E44" s="39" t="s">
        <v>82</v>
      </c>
      <c r="F44" s="40" t="s">
        <v>82</v>
      </c>
      <c r="G44" s="16"/>
    </row>
    <row r="45" spans="1:7" x14ac:dyDescent="0.25">
      <c r="A45" s="13"/>
      <c r="B45" s="35"/>
      <c r="C45" s="35"/>
      <c r="D45" s="14"/>
      <c r="E45" s="15"/>
      <c r="F45" s="16"/>
      <c r="G45" s="16"/>
    </row>
    <row r="46" spans="1:7" x14ac:dyDescent="0.25">
      <c r="A46" s="17" t="s">
        <v>184</v>
      </c>
      <c r="B46" s="35"/>
      <c r="C46" s="35"/>
      <c r="D46" s="14"/>
      <c r="E46" s="15"/>
      <c r="F46" s="16"/>
      <c r="G46" s="16"/>
    </row>
    <row r="47" spans="1:7" x14ac:dyDescent="0.25">
      <c r="A47" s="17" t="s">
        <v>94</v>
      </c>
      <c r="B47" s="35"/>
      <c r="C47" s="35"/>
      <c r="D47" s="14"/>
      <c r="E47" s="39" t="s">
        <v>82</v>
      </c>
      <c r="F47" s="40" t="s">
        <v>82</v>
      </c>
      <c r="G47" s="16"/>
    </row>
    <row r="48" spans="1:7" x14ac:dyDescent="0.25">
      <c r="A48" s="13"/>
      <c r="B48" s="35"/>
      <c r="C48" s="35"/>
      <c r="D48" s="14"/>
      <c r="E48" s="15"/>
      <c r="F48" s="16"/>
      <c r="G48" s="16"/>
    </row>
    <row r="49" spans="1:7" x14ac:dyDescent="0.25">
      <c r="A49" s="24" t="s">
        <v>99</v>
      </c>
      <c r="B49" s="37"/>
      <c r="C49" s="37"/>
      <c r="D49" s="25"/>
      <c r="E49" s="28">
        <v>42612.51</v>
      </c>
      <c r="F49" s="29">
        <v>0.95509999999999995</v>
      </c>
      <c r="G49" s="21"/>
    </row>
    <row r="50" spans="1:7" x14ac:dyDescent="0.25">
      <c r="A50" s="13"/>
      <c r="B50" s="35"/>
      <c r="C50" s="35"/>
      <c r="D50" s="14"/>
      <c r="E50" s="15"/>
      <c r="F50" s="16"/>
      <c r="G50" s="16"/>
    </row>
    <row r="51" spans="1:7" x14ac:dyDescent="0.25">
      <c r="A51" s="13"/>
      <c r="B51" s="35"/>
      <c r="C51" s="35"/>
      <c r="D51" s="14"/>
      <c r="E51" s="15"/>
      <c r="F51" s="16"/>
      <c r="G51" s="16"/>
    </row>
    <row r="52" spans="1:7" x14ac:dyDescent="0.25">
      <c r="A52" s="17" t="s">
        <v>121</v>
      </c>
      <c r="B52" s="35"/>
      <c r="C52" s="35"/>
      <c r="D52" s="14"/>
      <c r="E52" s="15"/>
      <c r="F52" s="16"/>
      <c r="G52" s="16"/>
    </row>
    <row r="53" spans="1:7" x14ac:dyDescent="0.25">
      <c r="A53" s="13" t="s">
        <v>122</v>
      </c>
      <c r="B53" s="35"/>
      <c r="C53" s="35"/>
      <c r="D53" s="14"/>
      <c r="E53" s="15">
        <v>621.83000000000004</v>
      </c>
      <c r="F53" s="16">
        <v>1.3899999999999999E-2</v>
      </c>
      <c r="G53" s="16">
        <v>3.295E-2</v>
      </c>
    </row>
    <row r="54" spans="1:7" x14ac:dyDescent="0.25">
      <c r="A54" s="17" t="s">
        <v>94</v>
      </c>
      <c r="B54" s="36"/>
      <c r="C54" s="36"/>
      <c r="D54" s="18"/>
      <c r="E54" s="28">
        <v>621.83000000000004</v>
      </c>
      <c r="F54" s="29">
        <v>1.3899999999999999E-2</v>
      </c>
      <c r="G54" s="21"/>
    </row>
    <row r="55" spans="1:7" x14ac:dyDescent="0.25">
      <c r="A55" s="13"/>
      <c r="B55" s="35"/>
      <c r="C55" s="35"/>
      <c r="D55" s="14"/>
      <c r="E55" s="15"/>
      <c r="F55" s="16"/>
      <c r="G55" s="16"/>
    </row>
    <row r="56" spans="1:7" x14ac:dyDescent="0.25">
      <c r="A56" s="24" t="s">
        <v>99</v>
      </c>
      <c r="B56" s="37"/>
      <c r="C56" s="37"/>
      <c r="D56" s="25"/>
      <c r="E56" s="28">
        <v>621.83000000000004</v>
      </c>
      <c r="F56" s="29">
        <v>1.3899999999999999E-2</v>
      </c>
      <c r="G56" s="21"/>
    </row>
    <row r="57" spans="1:7" x14ac:dyDescent="0.25">
      <c r="A57" s="13" t="s">
        <v>123</v>
      </c>
      <c r="B57" s="35"/>
      <c r="C57" s="35"/>
      <c r="D57" s="14"/>
      <c r="E57" s="15">
        <v>1347.5408436</v>
      </c>
      <c r="F57" s="16">
        <v>3.0209E-2</v>
      </c>
      <c r="G57" s="16"/>
    </row>
    <row r="58" spans="1:7" x14ac:dyDescent="0.25">
      <c r="A58" s="13" t="s">
        <v>124</v>
      </c>
      <c r="B58" s="35"/>
      <c r="C58" s="35"/>
      <c r="D58" s="14"/>
      <c r="E58" s="15">
        <v>25.189156400000002</v>
      </c>
      <c r="F58" s="16">
        <v>7.9100000000000004E-4</v>
      </c>
      <c r="G58" s="16">
        <v>3.295E-2</v>
      </c>
    </row>
    <row r="59" spans="1:7" x14ac:dyDescent="0.25">
      <c r="A59" s="32" t="s">
        <v>125</v>
      </c>
      <c r="B59" s="38"/>
      <c r="C59" s="38"/>
      <c r="D59" s="33"/>
      <c r="E59" s="26">
        <v>44607.07</v>
      </c>
      <c r="F59" s="27">
        <v>1</v>
      </c>
      <c r="G59" s="27"/>
    </row>
    <row r="61" spans="1:7" x14ac:dyDescent="0.25">
      <c r="A61" s="1" t="s">
        <v>127</v>
      </c>
    </row>
    <row r="64" spans="1:7" x14ac:dyDescent="0.25">
      <c r="A64" s="1" t="s">
        <v>1646</v>
      </c>
    </row>
    <row r="65" spans="1:7" x14ac:dyDescent="0.25">
      <c r="A65" s="47" t="s">
        <v>1647</v>
      </c>
      <c r="B65" s="3" t="s">
        <v>82</v>
      </c>
    </row>
    <row r="66" spans="1:7" x14ac:dyDescent="0.25">
      <c r="A66" t="s">
        <v>1648</v>
      </c>
    </row>
    <row r="67" spans="1:7" x14ac:dyDescent="0.25">
      <c r="A67" t="s">
        <v>1649</v>
      </c>
      <c r="B67" t="s">
        <v>1650</v>
      </c>
      <c r="C67" t="s">
        <v>1650</v>
      </c>
    </row>
    <row r="68" spans="1:7" x14ac:dyDescent="0.25">
      <c r="B68" s="48">
        <v>44469</v>
      </c>
      <c r="C68" s="48">
        <v>44498</v>
      </c>
    </row>
    <row r="69" spans="1:7" x14ac:dyDescent="0.25">
      <c r="A69" t="s">
        <v>1652</v>
      </c>
      <c r="B69" s="3" t="s">
        <v>1653</v>
      </c>
      <c r="C69" s="3" t="s">
        <v>1653</v>
      </c>
      <c r="E69" s="2"/>
      <c r="G69"/>
    </row>
    <row r="70" spans="1:7" x14ac:dyDescent="0.25">
      <c r="A70" t="s">
        <v>1675</v>
      </c>
      <c r="B70" s="3">
        <v>15.3002</v>
      </c>
      <c r="C70" s="3">
        <v>15.2423</v>
      </c>
      <c r="E70" s="2"/>
      <c r="G70"/>
    </row>
    <row r="71" spans="1:7" x14ac:dyDescent="0.25">
      <c r="A71" t="s">
        <v>1654</v>
      </c>
      <c r="B71" s="3">
        <v>20.2791</v>
      </c>
      <c r="C71" s="3">
        <v>20.235299999999999</v>
      </c>
      <c r="E71" s="2"/>
      <c r="G71"/>
    </row>
    <row r="72" spans="1:7" x14ac:dyDescent="0.25">
      <c r="A72" t="s">
        <v>1655</v>
      </c>
      <c r="B72" s="3">
        <v>19.119800000000001</v>
      </c>
      <c r="C72" s="3">
        <v>18.778500000000001</v>
      </c>
      <c r="E72" s="2"/>
      <c r="G72"/>
    </row>
    <row r="73" spans="1:7" x14ac:dyDescent="0.25">
      <c r="A73" t="s">
        <v>1676</v>
      </c>
      <c r="B73" s="3">
        <v>11.2705</v>
      </c>
      <c r="C73" s="3">
        <v>11.2461</v>
      </c>
      <c r="E73" s="2"/>
      <c r="G73"/>
    </row>
    <row r="74" spans="1:7" x14ac:dyDescent="0.25">
      <c r="A74" t="s">
        <v>1677</v>
      </c>
      <c r="B74" s="3">
        <v>10.578200000000001</v>
      </c>
      <c r="C74" s="3">
        <v>10.545299999999999</v>
      </c>
      <c r="E74" s="2"/>
      <c r="G74"/>
    </row>
    <row r="75" spans="1:7" x14ac:dyDescent="0.25">
      <c r="A75" t="s">
        <v>1663</v>
      </c>
      <c r="B75" s="3" t="s">
        <v>1653</v>
      </c>
      <c r="C75" s="3" t="s">
        <v>1653</v>
      </c>
      <c r="E75" s="2"/>
      <c r="G75"/>
    </row>
    <row r="76" spans="1:7" x14ac:dyDescent="0.25">
      <c r="A76" t="s">
        <v>1678</v>
      </c>
      <c r="B76" s="3">
        <v>14.9246</v>
      </c>
      <c r="C76" s="3">
        <v>14.8659</v>
      </c>
      <c r="E76" s="2"/>
      <c r="G76"/>
    </row>
    <row r="77" spans="1:7" x14ac:dyDescent="0.25">
      <c r="A77" t="s">
        <v>1679</v>
      </c>
      <c r="B77" s="3">
        <v>19.804600000000001</v>
      </c>
      <c r="C77" s="3">
        <v>19.757000000000001</v>
      </c>
      <c r="E77" s="2"/>
      <c r="G77"/>
    </row>
    <row r="78" spans="1:7" x14ac:dyDescent="0.25">
      <c r="A78" t="s">
        <v>1680</v>
      </c>
      <c r="B78" s="3">
        <v>18.647600000000001</v>
      </c>
      <c r="C78" s="3">
        <v>18.302700000000002</v>
      </c>
      <c r="E78" s="2"/>
      <c r="G78"/>
    </row>
    <row r="79" spans="1:7" x14ac:dyDescent="0.25">
      <c r="A79" t="s">
        <v>1681</v>
      </c>
      <c r="B79" s="3">
        <v>11.2765</v>
      </c>
      <c r="C79" s="3">
        <v>11.2493</v>
      </c>
      <c r="E79" s="2"/>
      <c r="G79"/>
    </row>
    <row r="80" spans="1:7" x14ac:dyDescent="0.25">
      <c r="A80" t="s">
        <v>1682</v>
      </c>
      <c r="B80" s="3">
        <v>10.3691</v>
      </c>
      <c r="C80" s="3">
        <v>10.303000000000001</v>
      </c>
      <c r="E80" s="2"/>
      <c r="G80"/>
    </row>
    <row r="81" spans="1:7" x14ac:dyDescent="0.25">
      <c r="A81" t="s">
        <v>1664</v>
      </c>
      <c r="E81" s="2"/>
      <c r="G81"/>
    </row>
    <row r="83" spans="1:7" x14ac:dyDescent="0.25">
      <c r="A83" t="s">
        <v>1683</v>
      </c>
    </row>
    <row r="85" spans="1:7" x14ac:dyDescent="0.25">
      <c r="A85" s="50" t="s">
        <v>1684</v>
      </c>
      <c r="B85" s="50" t="s">
        <v>1685</v>
      </c>
      <c r="C85" s="50" t="s">
        <v>1686</v>
      </c>
      <c r="D85" s="50" t="s">
        <v>1687</v>
      </c>
    </row>
    <row r="86" spans="1:7" x14ac:dyDescent="0.25">
      <c r="A86" s="50" t="s">
        <v>1688</v>
      </c>
      <c r="B86" s="50"/>
      <c r="C86" s="50">
        <v>0.3</v>
      </c>
      <c r="D86" s="50">
        <v>0.3</v>
      </c>
    </row>
    <row r="87" spans="1:7" x14ac:dyDescent="0.25">
      <c r="A87" s="50" t="s">
        <v>1689</v>
      </c>
      <c r="B87" s="50"/>
      <c r="C87" s="50">
        <v>2.46901E-2</v>
      </c>
      <c r="D87" s="50">
        <v>2.46901E-2</v>
      </c>
    </row>
    <row r="88" spans="1:7" x14ac:dyDescent="0.25">
      <c r="A88" s="50" t="s">
        <v>1690</v>
      </c>
      <c r="B88" s="50"/>
      <c r="C88" s="50">
        <v>0.01</v>
      </c>
      <c r="D88" s="50">
        <v>0.01</v>
      </c>
    </row>
    <row r="89" spans="1:7" x14ac:dyDescent="0.25">
      <c r="A89" s="50" t="s">
        <v>1691</v>
      </c>
      <c r="B89" s="50"/>
      <c r="C89" s="50">
        <v>2.2726300000000001E-2</v>
      </c>
      <c r="D89" s="50">
        <v>2.2726300000000001E-2</v>
      </c>
    </row>
    <row r="90" spans="1:7" x14ac:dyDescent="0.25">
      <c r="A90" s="50" t="s">
        <v>1692</v>
      </c>
      <c r="B90" s="50"/>
      <c r="C90" s="50">
        <v>0.3</v>
      </c>
      <c r="D90" s="50">
        <v>0.3</v>
      </c>
    </row>
    <row r="91" spans="1:7" x14ac:dyDescent="0.25">
      <c r="A91" s="50" t="s">
        <v>1693</v>
      </c>
      <c r="B91" s="50"/>
      <c r="C91" s="50">
        <v>4.11901E-2</v>
      </c>
      <c r="D91" s="50">
        <v>4.11901E-2</v>
      </c>
    </row>
    <row r="93" spans="1:7" x14ac:dyDescent="0.25">
      <c r="A93" t="s">
        <v>1666</v>
      </c>
      <c r="B93" s="3" t="s">
        <v>82</v>
      </c>
    </row>
    <row r="94" spans="1:7" ht="30" x14ac:dyDescent="0.25">
      <c r="A94" s="47" t="s">
        <v>1667</v>
      </c>
      <c r="B94" s="3" t="s">
        <v>82</v>
      </c>
    </row>
    <row r="95" spans="1:7" x14ac:dyDescent="0.25">
      <c r="A95" s="47" t="s">
        <v>1668</v>
      </c>
      <c r="B95" s="3" t="s">
        <v>82</v>
      </c>
    </row>
    <row r="96" spans="1:7" x14ac:dyDescent="0.25">
      <c r="A96" t="s">
        <v>1669</v>
      </c>
      <c r="B96" s="49">
        <v>7.3825229999999999</v>
      </c>
    </row>
    <row r="97" spans="1:4" ht="30" x14ac:dyDescent="0.25">
      <c r="A97" s="47" t="s">
        <v>1670</v>
      </c>
      <c r="B97" s="3" t="s">
        <v>82</v>
      </c>
    </row>
    <row r="98" spans="1:4" ht="30" x14ac:dyDescent="0.25">
      <c r="A98" s="47" t="s">
        <v>1671</v>
      </c>
      <c r="B98" s="3" t="s">
        <v>82</v>
      </c>
    </row>
    <row r="99" spans="1:4" x14ac:dyDescent="0.25">
      <c r="A99" s="59" t="s">
        <v>1803</v>
      </c>
      <c r="B99" s="60" t="s">
        <v>82</v>
      </c>
    </row>
    <row r="100" spans="1:4" x14ac:dyDescent="0.25">
      <c r="A100" s="59" t="s">
        <v>1804</v>
      </c>
      <c r="B100" s="60" t="s">
        <v>82</v>
      </c>
    </row>
    <row r="102" spans="1:4" x14ac:dyDescent="0.25">
      <c r="A102" s="24" t="s">
        <v>1847</v>
      </c>
      <c r="B102" s="64" t="s">
        <v>1848</v>
      </c>
      <c r="C102" s="64" t="s">
        <v>1813</v>
      </c>
      <c r="D102" s="64" t="s">
        <v>1814</v>
      </c>
    </row>
    <row r="103" spans="1:4" ht="30" x14ac:dyDescent="0.25">
      <c r="A103" s="73" t="str">
        <f>HYPERLINK("[EDEL_Portfolio Monthly 31-Jul-2021.xlsx]EDBPDF!A1","Edelweiss Banking and PSU Debt Fund")</f>
        <v>Edelweiss Banking and PSU Debt Fund</v>
      </c>
      <c r="B103" s="65"/>
      <c r="C103" s="66" t="s">
        <v>1820</v>
      </c>
      <c r="D103"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057E-BB6F-4D7F-9096-B9413ECDC295}">
  <dimension ref="A1:H50"/>
  <sheetViews>
    <sheetView showGridLines="0" workbookViewId="0">
      <pane ySplit="4" topLeftCell="A44" activePane="bottomLeft" state="frozen"/>
      <selection activeCell="A38" sqref="A38"/>
      <selection pane="bottomLeft" activeCell="A49" sqref="A49:XFD50"/>
    </sheetView>
  </sheetViews>
  <sheetFormatPr defaultRowHeight="15" x14ac:dyDescent="0.25"/>
  <cols>
    <col min="1" max="1" width="79.85546875" customWidth="1"/>
    <col min="2" max="2" width="17.85546875" bestFit="1"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19</v>
      </c>
      <c r="B1" s="61"/>
      <c r="C1" s="61"/>
      <c r="D1" s="61"/>
      <c r="E1" s="61"/>
      <c r="F1" s="61"/>
      <c r="G1" s="61"/>
      <c r="H1" s="51" t="str">
        <f>HYPERLINK("[EDEL_Portfolio Monthly 31-Oct-2021.xlsx]Index!A1","Index")</f>
        <v>Index</v>
      </c>
    </row>
    <row r="2" spans="1:8" ht="19.5" customHeight="1" x14ac:dyDescent="0.25">
      <c r="A2" s="61" t="s">
        <v>20</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3"/>
      <c r="B9" s="35"/>
      <c r="C9" s="35"/>
      <c r="D9" s="14"/>
      <c r="E9" s="15"/>
      <c r="F9" s="16"/>
      <c r="G9" s="16"/>
    </row>
    <row r="10" spans="1:8" x14ac:dyDescent="0.25">
      <c r="A10" s="17" t="s">
        <v>448</v>
      </c>
      <c r="B10" s="35"/>
      <c r="C10" s="35"/>
      <c r="D10" s="14"/>
      <c r="E10" s="15"/>
      <c r="F10" s="16"/>
      <c r="G10" s="16"/>
    </row>
    <row r="11" spans="1:8" x14ac:dyDescent="0.25">
      <c r="A11" s="13" t="s">
        <v>449</v>
      </c>
      <c r="B11" s="35" t="s">
        <v>450</v>
      </c>
      <c r="C11" s="35"/>
      <c r="D11" s="14">
        <v>7796248</v>
      </c>
      <c r="E11" s="15">
        <v>89635.05</v>
      </c>
      <c r="F11" s="16">
        <v>0.9819</v>
      </c>
      <c r="G11" s="16"/>
    </row>
    <row r="12" spans="1:8" x14ac:dyDescent="0.25">
      <c r="A12" s="17" t="s">
        <v>94</v>
      </c>
      <c r="B12" s="36"/>
      <c r="C12" s="36"/>
      <c r="D12" s="18"/>
      <c r="E12" s="28">
        <v>89635.05</v>
      </c>
      <c r="F12" s="29">
        <v>0.9819</v>
      </c>
      <c r="G12" s="21"/>
    </row>
    <row r="13" spans="1:8" x14ac:dyDescent="0.25">
      <c r="A13" s="13"/>
      <c r="B13" s="35"/>
      <c r="C13" s="35"/>
      <c r="D13" s="14"/>
      <c r="E13" s="15"/>
      <c r="F13" s="16"/>
      <c r="G13" s="16"/>
    </row>
    <row r="14" spans="1:8" x14ac:dyDescent="0.25">
      <c r="A14" s="24" t="s">
        <v>99</v>
      </c>
      <c r="B14" s="37"/>
      <c r="C14" s="37"/>
      <c r="D14" s="25"/>
      <c r="E14" s="28">
        <v>89635.05</v>
      </c>
      <c r="F14" s="29">
        <v>0.9819</v>
      </c>
      <c r="G14" s="21"/>
    </row>
    <row r="15" spans="1:8" x14ac:dyDescent="0.25">
      <c r="A15" s="13"/>
      <c r="B15" s="35"/>
      <c r="C15" s="35"/>
      <c r="D15" s="14"/>
      <c r="E15" s="15"/>
      <c r="F15" s="16"/>
      <c r="G15" s="16"/>
    </row>
    <row r="16" spans="1:8" x14ac:dyDescent="0.25">
      <c r="A16" s="17" t="s">
        <v>121</v>
      </c>
      <c r="B16" s="35"/>
      <c r="C16" s="35"/>
      <c r="D16" s="14"/>
      <c r="E16" s="15"/>
      <c r="F16" s="16"/>
      <c r="G16" s="16"/>
    </row>
    <row r="17" spans="1:7" x14ac:dyDescent="0.25">
      <c r="A17" s="13" t="s">
        <v>122</v>
      </c>
      <c r="B17" s="35"/>
      <c r="C17" s="35"/>
      <c r="D17" s="14"/>
      <c r="E17" s="15">
        <v>1657.55</v>
      </c>
      <c r="F17" s="16">
        <v>1.8200000000000001E-2</v>
      </c>
      <c r="G17" s="16">
        <v>3.295E-2</v>
      </c>
    </row>
    <row r="18" spans="1:7" x14ac:dyDescent="0.25">
      <c r="A18" s="17" t="s">
        <v>94</v>
      </c>
      <c r="B18" s="36"/>
      <c r="C18" s="36"/>
      <c r="D18" s="18"/>
      <c r="E18" s="28">
        <v>1657.55</v>
      </c>
      <c r="F18" s="29">
        <v>1.8200000000000001E-2</v>
      </c>
      <c r="G18" s="21"/>
    </row>
    <row r="19" spans="1:7" x14ac:dyDescent="0.25">
      <c r="A19" s="13"/>
      <c r="B19" s="35"/>
      <c r="C19" s="35"/>
      <c r="D19" s="14"/>
      <c r="E19" s="15"/>
      <c r="F19" s="16"/>
      <c r="G19" s="16"/>
    </row>
    <row r="20" spans="1:7" x14ac:dyDescent="0.25">
      <c r="A20" s="24" t="s">
        <v>99</v>
      </c>
      <c r="B20" s="37"/>
      <c r="C20" s="37"/>
      <c r="D20" s="25"/>
      <c r="E20" s="28">
        <v>1657.55</v>
      </c>
      <c r="F20" s="29">
        <v>1.8200000000000001E-2</v>
      </c>
      <c r="G20" s="21"/>
    </row>
    <row r="21" spans="1:7" x14ac:dyDescent="0.25">
      <c r="A21" s="13" t="s">
        <v>123</v>
      </c>
      <c r="B21" s="35"/>
      <c r="C21" s="35"/>
      <c r="D21" s="14"/>
      <c r="E21" s="15">
        <v>0.4489012</v>
      </c>
      <c r="F21" s="16">
        <v>3.9999999999999998E-6</v>
      </c>
      <c r="G21" s="16"/>
    </row>
    <row r="22" spans="1:7" x14ac:dyDescent="0.25">
      <c r="A22" s="13" t="s">
        <v>124</v>
      </c>
      <c r="B22" s="35"/>
      <c r="C22" s="35"/>
      <c r="D22" s="14"/>
      <c r="E22" s="30">
        <v>-3.1289012</v>
      </c>
      <c r="F22" s="31">
        <v>-1.0399999999999999E-4</v>
      </c>
      <c r="G22" s="16">
        <v>3.295E-2</v>
      </c>
    </row>
    <row r="23" spans="1:7" x14ac:dyDescent="0.25">
      <c r="A23" s="32" t="s">
        <v>125</v>
      </c>
      <c r="B23" s="38"/>
      <c r="C23" s="38"/>
      <c r="D23" s="33"/>
      <c r="E23" s="26">
        <v>91289.919999999998</v>
      </c>
      <c r="F23" s="27">
        <v>1</v>
      </c>
      <c r="G23" s="27"/>
    </row>
    <row r="28" spans="1:7" x14ac:dyDescent="0.25">
      <c r="A28" s="1" t="s">
        <v>1646</v>
      </c>
    </row>
    <row r="29" spans="1:7" x14ac:dyDescent="0.25">
      <c r="A29" s="47" t="s">
        <v>1647</v>
      </c>
      <c r="B29" s="3" t="s">
        <v>82</v>
      </c>
    </row>
    <row r="30" spans="1:7" x14ac:dyDescent="0.25">
      <c r="A30" t="s">
        <v>1648</v>
      </c>
    </row>
    <row r="31" spans="1:7" x14ac:dyDescent="0.25">
      <c r="A31" t="s">
        <v>1649</v>
      </c>
      <c r="B31" t="s">
        <v>1650</v>
      </c>
      <c r="C31" t="s">
        <v>1650</v>
      </c>
    </row>
    <row r="32" spans="1:7" x14ac:dyDescent="0.25">
      <c r="B32" s="48">
        <v>44469</v>
      </c>
      <c r="C32" s="48">
        <v>44498</v>
      </c>
    </row>
    <row r="33" spans="1:7" x14ac:dyDescent="0.25">
      <c r="A33" t="s">
        <v>1654</v>
      </c>
      <c r="B33">
        <v>11.4551</v>
      </c>
      <c r="C33">
        <v>11.474299999999999</v>
      </c>
      <c r="E33" s="2"/>
      <c r="G33"/>
    </row>
    <row r="34" spans="1:7" x14ac:dyDescent="0.25">
      <c r="A34" t="s">
        <v>1655</v>
      </c>
      <c r="B34">
        <v>11.4551</v>
      </c>
      <c r="C34">
        <v>11.474299999999999</v>
      </c>
      <c r="E34" s="2"/>
      <c r="G34"/>
    </row>
    <row r="35" spans="1:7" x14ac:dyDescent="0.25">
      <c r="A35" t="s">
        <v>1679</v>
      </c>
      <c r="B35">
        <v>11.4551</v>
      </c>
      <c r="C35">
        <v>11.474299999999999</v>
      </c>
      <c r="E35" s="2"/>
      <c r="G35"/>
    </row>
    <row r="36" spans="1:7" x14ac:dyDescent="0.25">
      <c r="A36" t="s">
        <v>1680</v>
      </c>
      <c r="B36">
        <v>11.4551</v>
      </c>
      <c r="C36">
        <v>11.474299999999999</v>
      </c>
      <c r="E36" s="2"/>
      <c r="G36"/>
    </row>
    <row r="37" spans="1:7" x14ac:dyDescent="0.25">
      <c r="E37" s="2"/>
      <c r="G37"/>
    </row>
    <row r="38" spans="1:7" x14ac:dyDescent="0.25">
      <c r="A38" t="s">
        <v>1665</v>
      </c>
      <c r="B38" s="3" t="s">
        <v>82</v>
      </c>
    </row>
    <row r="39" spans="1:7" x14ac:dyDescent="0.25">
      <c r="A39" t="s">
        <v>1666</v>
      </c>
      <c r="B39" s="3" t="s">
        <v>82</v>
      </c>
    </row>
    <row r="40" spans="1:7" ht="30" x14ac:dyDescent="0.25">
      <c r="A40" s="47" t="s">
        <v>1667</v>
      </c>
      <c r="B40" s="3" t="s">
        <v>82</v>
      </c>
    </row>
    <row r="41" spans="1:7" x14ac:dyDescent="0.25">
      <c r="A41" s="47" t="s">
        <v>1668</v>
      </c>
      <c r="B41" s="3" t="s">
        <v>82</v>
      </c>
    </row>
    <row r="42" spans="1:7" x14ac:dyDescent="0.25">
      <c r="A42" t="s">
        <v>1669</v>
      </c>
      <c r="B42" s="49" t="s">
        <v>82</v>
      </c>
    </row>
    <row r="43" spans="1:7" ht="30" x14ac:dyDescent="0.25">
      <c r="A43" s="47" t="s">
        <v>1670</v>
      </c>
      <c r="B43" s="3" t="s">
        <v>82</v>
      </c>
    </row>
    <row r="44" spans="1:7" ht="30" x14ac:dyDescent="0.25">
      <c r="A44" s="47" t="s">
        <v>1671</v>
      </c>
      <c r="B44" s="3" t="s">
        <v>82</v>
      </c>
    </row>
    <row r="45" spans="1:7" x14ac:dyDescent="0.25">
      <c r="A45" s="59" t="s">
        <v>1803</v>
      </c>
      <c r="B45" s="60" t="s">
        <v>82</v>
      </c>
    </row>
    <row r="46" spans="1:7" x14ac:dyDescent="0.25">
      <c r="A46" s="59" t="s">
        <v>1804</v>
      </c>
      <c r="B46" s="60" t="s">
        <v>82</v>
      </c>
    </row>
    <row r="49" spans="1:4" x14ac:dyDescent="0.25">
      <c r="A49" s="24" t="s">
        <v>1847</v>
      </c>
      <c r="B49" s="64" t="s">
        <v>1848</v>
      </c>
      <c r="C49" s="64" t="s">
        <v>1813</v>
      </c>
      <c r="D49" s="64" t="s">
        <v>1814</v>
      </c>
    </row>
    <row r="50" spans="1:4" ht="30" x14ac:dyDescent="0.25">
      <c r="A50" s="73" t="str">
        <f>HYPERLINK("[EDEL_Portfolio Monthly 31-Jul-2021.xlsx]EDFF23!A1","BHARAT Bond FOF - April 2023")</f>
        <v>BHARAT Bond FOF - April 2023</v>
      </c>
      <c r="B50" s="65"/>
      <c r="C50" s="66" t="s">
        <v>1816</v>
      </c>
      <c r="D50" s="65"/>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5880-EF1A-4979-9BE2-5083B7BBF530}">
  <dimension ref="A1:H49"/>
  <sheetViews>
    <sheetView showGridLines="0" workbookViewId="0">
      <pane ySplit="4" topLeftCell="A44" activePane="bottomLeft" state="frozen"/>
      <selection activeCell="A38" sqref="A38"/>
      <selection pane="bottomLeft" activeCell="A48" sqref="A48:XFD49"/>
    </sheetView>
  </sheetViews>
  <sheetFormatPr defaultRowHeight="15" x14ac:dyDescent="0.25"/>
  <cols>
    <col min="1" max="1" width="79.85546875" customWidth="1"/>
    <col min="2" max="2" width="15.85546875" customWidth="1"/>
    <col min="3" max="3" width="26.7109375" customWidth="1"/>
    <col min="4" max="4" width="15.42578125" customWidth="1"/>
    <col min="5" max="5" width="16.5703125" customWidth="1"/>
    <col min="6" max="6" width="15.42578125" customWidth="1"/>
    <col min="7" max="7" width="6" style="2" bestFit="1" customWidth="1"/>
    <col min="12" max="12" width="66.28515625" bestFit="1" customWidth="1"/>
    <col min="13" max="13" width="10" bestFit="1" customWidth="1"/>
    <col min="14" max="14" width="9.7109375" bestFit="1" customWidth="1"/>
    <col min="15" max="15" width="14.28515625" bestFit="1" customWidth="1"/>
    <col min="16" max="16" width="11.5703125" bestFit="1" customWidth="1"/>
  </cols>
  <sheetData>
    <row r="1" spans="1:8" ht="36.75" customHeight="1" x14ac:dyDescent="0.25">
      <c r="A1" s="61" t="s">
        <v>21</v>
      </c>
      <c r="B1" s="61"/>
      <c r="C1" s="61"/>
      <c r="D1" s="61"/>
      <c r="E1" s="61"/>
      <c r="F1" s="61"/>
      <c r="G1" s="61"/>
      <c r="H1" s="51" t="str">
        <f>HYPERLINK("[EDEL_Portfolio Monthly 31-Oct-2021.xlsx]Index!A1","Index")</f>
        <v>Index</v>
      </c>
    </row>
    <row r="2" spans="1:8" ht="19.5" customHeight="1" x14ac:dyDescent="0.25">
      <c r="A2" s="61" t="s">
        <v>22</v>
      </c>
      <c r="B2" s="61"/>
      <c r="C2" s="61"/>
      <c r="D2" s="61"/>
      <c r="E2" s="61"/>
      <c r="F2" s="61"/>
      <c r="G2" s="61"/>
    </row>
    <row r="4" spans="1:8" ht="48" customHeight="1" x14ac:dyDescent="0.25">
      <c r="A4" s="4" t="s">
        <v>0</v>
      </c>
      <c r="B4" s="4" t="s">
        <v>1</v>
      </c>
      <c r="C4" s="4" t="s">
        <v>5</v>
      </c>
      <c r="D4" s="5" t="s">
        <v>2</v>
      </c>
      <c r="E4" s="6" t="s">
        <v>4</v>
      </c>
      <c r="F4" s="6" t="s">
        <v>3</v>
      </c>
      <c r="G4" s="7" t="s">
        <v>6</v>
      </c>
    </row>
    <row r="5" spans="1:8" x14ac:dyDescent="0.25">
      <c r="A5" s="8"/>
      <c r="B5" s="34"/>
      <c r="C5" s="34"/>
      <c r="D5" s="9"/>
      <c r="E5" s="10"/>
      <c r="F5" s="11"/>
      <c r="G5" s="12"/>
    </row>
    <row r="6" spans="1:8" x14ac:dyDescent="0.25">
      <c r="A6" s="13"/>
      <c r="B6" s="35"/>
      <c r="C6" s="35"/>
      <c r="D6" s="14"/>
      <c r="E6" s="15"/>
      <c r="F6" s="16"/>
      <c r="G6" s="16"/>
    </row>
    <row r="7" spans="1:8" x14ac:dyDescent="0.25">
      <c r="A7" s="17" t="s">
        <v>81</v>
      </c>
      <c r="B7" s="35"/>
      <c r="C7" s="35"/>
      <c r="D7" s="14"/>
      <c r="E7" s="15" t="s">
        <v>82</v>
      </c>
      <c r="F7" s="16" t="s">
        <v>82</v>
      </c>
      <c r="G7" s="16"/>
    </row>
    <row r="8" spans="1:8" x14ac:dyDescent="0.25">
      <c r="A8" s="13"/>
      <c r="B8" s="35"/>
      <c r="C8" s="35"/>
      <c r="D8" s="14"/>
      <c r="E8" s="15"/>
      <c r="F8" s="16"/>
      <c r="G8" s="16"/>
    </row>
    <row r="9" spans="1:8" x14ac:dyDescent="0.25">
      <c r="A9" s="13"/>
      <c r="B9" s="35"/>
      <c r="C9" s="35"/>
      <c r="D9" s="14"/>
      <c r="E9" s="15"/>
      <c r="F9" s="16"/>
      <c r="G9" s="16"/>
    </row>
    <row r="10" spans="1:8" x14ac:dyDescent="0.25">
      <c r="A10" s="17" t="s">
        <v>448</v>
      </c>
      <c r="B10" s="35"/>
      <c r="C10" s="35"/>
      <c r="D10" s="14"/>
      <c r="E10" s="15"/>
      <c r="F10" s="16"/>
      <c r="G10" s="16"/>
    </row>
    <row r="11" spans="1:8" x14ac:dyDescent="0.25">
      <c r="A11" s="13" t="s">
        <v>451</v>
      </c>
      <c r="B11" s="35" t="s">
        <v>452</v>
      </c>
      <c r="C11" s="35"/>
      <c r="D11" s="14">
        <v>28948222</v>
      </c>
      <c r="E11" s="15">
        <v>308452.89</v>
      </c>
      <c r="F11" s="16">
        <v>0.99160000000000004</v>
      </c>
      <c r="G11" s="16"/>
    </row>
    <row r="12" spans="1:8" x14ac:dyDescent="0.25">
      <c r="A12" s="17" t="s">
        <v>94</v>
      </c>
      <c r="B12" s="36"/>
      <c r="C12" s="36"/>
      <c r="D12" s="18"/>
      <c r="E12" s="28">
        <v>308452.89</v>
      </c>
      <c r="F12" s="29">
        <v>0.99160000000000004</v>
      </c>
      <c r="G12" s="21"/>
    </row>
    <row r="13" spans="1:8" x14ac:dyDescent="0.25">
      <c r="A13" s="13"/>
      <c r="B13" s="35"/>
      <c r="C13" s="35"/>
      <c r="D13" s="14"/>
      <c r="E13" s="15"/>
      <c r="F13" s="16"/>
      <c r="G13" s="16"/>
    </row>
    <row r="14" spans="1:8" x14ac:dyDescent="0.25">
      <c r="A14" s="24" t="s">
        <v>99</v>
      </c>
      <c r="B14" s="37"/>
      <c r="C14" s="37"/>
      <c r="D14" s="25"/>
      <c r="E14" s="28">
        <v>308452.89</v>
      </c>
      <c r="F14" s="29">
        <v>0.99160000000000004</v>
      </c>
      <c r="G14" s="21"/>
    </row>
    <row r="15" spans="1:8" x14ac:dyDescent="0.25">
      <c r="A15" s="13"/>
      <c r="B15" s="35"/>
      <c r="C15" s="35"/>
      <c r="D15" s="14"/>
      <c r="E15" s="15"/>
      <c r="F15" s="16"/>
      <c r="G15" s="16"/>
    </row>
    <row r="16" spans="1:8" x14ac:dyDescent="0.25">
      <c r="A16" s="17" t="s">
        <v>121</v>
      </c>
      <c r="B16" s="35"/>
      <c r="C16" s="35"/>
      <c r="D16" s="14"/>
      <c r="E16" s="15"/>
      <c r="F16" s="16"/>
      <c r="G16" s="16"/>
    </row>
    <row r="17" spans="1:7" x14ac:dyDescent="0.25">
      <c r="A17" s="13" t="s">
        <v>122</v>
      </c>
      <c r="B17" s="35"/>
      <c r="C17" s="35"/>
      <c r="D17" s="14"/>
      <c r="E17" s="15">
        <v>2428.34</v>
      </c>
      <c r="F17" s="16">
        <v>7.7999999999999996E-3</v>
      </c>
      <c r="G17" s="16">
        <v>3.295E-2</v>
      </c>
    </row>
    <row r="18" spans="1:7" x14ac:dyDescent="0.25">
      <c r="A18" s="17" t="s">
        <v>94</v>
      </c>
      <c r="B18" s="36"/>
      <c r="C18" s="36"/>
      <c r="D18" s="18"/>
      <c r="E18" s="28">
        <v>2428.34</v>
      </c>
      <c r="F18" s="29">
        <v>7.7999999999999996E-3</v>
      </c>
      <c r="G18" s="21"/>
    </row>
    <row r="19" spans="1:7" x14ac:dyDescent="0.25">
      <c r="A19" s="13"/>
      <c r="B19" s="35"/>
      <c r="C19" s="35"/>
      <c r="D19" s="14"/>
      <c r="E19" s="15"/>
      <c r="F19" s="16"/>
      <c r="G19" s="16"/>
    </row>
    <row r="20" spans="1:7" x14ac:dyDescent="0.25">
      <c r="A20" s="24" t="s">
        <v>99</v>
      </c>
      <c r="B20" s="37"/>
      <c r="C20" s="37"/>
      <c r="D20" s="25"/>
      <c r="E20" s="28">
        <v>2428.34</v>
      </c>
      <c r="F20" s="29">
        <v>7.7999999999999996E-3</v>
      </c>
      <c r="G20" s="21"/>
    </row>
    <row r="21" spans="1:7" x14ac:dyDescent="0.25">
      <c r="A21" s="13" t="s">
        <v>123</v>
      </c>
      <c r="B21" s="35"/>
      <c r="C21" s="35"/>
      <c r="D21" s="14"/>
      <c r="E21" s="15">
        <v>0.65764829999999996</v>
      </c>
      <c r="F21" s="16">
        <v>1.9999999999999999E-6</v>
      </c>
      <c r="G21" s="16"/>
    </row>
    <row r="22" spans="1:7" x14ac:dyDescent="0.25">
      <c r="A22" s="13" t="s">
        <v>124</v>
      </c>
      <c r="B22" s="35"/>
      <c r="C22" s="35"/>
      <c r="D22" s="14"/>
      <c r="E22" s="15">
        <v>182.64235170000001</v>
      </c>
      <c r="F22" s="16">
        <v>5.9800000000000001E-4</v>
      </c>
      <c r="G22" s="16">
        <v>3.295E-2</v>
      </c>
    </row>
    <row r="23" spans="1:7" x14ac:dyDescent="0.25">
      <c r="A23" s="32" t="s">
        <v>125</v>
      </c>
      <c r="B23" s="38"/>
      <c r="C23" s="38"/>
      <c r="D23" s="33"/>
      <c r="E23" s="26">
        <v>311064.53000000003</v>
      </c>
      <c r="F23" s="27">
        <v>1</v>
      </c>
      <c r="G23" s="27"/>
    </row>
    <row r="28" spans="1:7" x14ac:dyDescent="0.25">
      <c r="A28" s="1" t="s">
        <v>1646</v>
      </c>
    </row>
    <row r="29" spans="1:7" x14ac:dyDescent="0.25">
      <c r="A29" s="47" t="s">
        <v>1647</v>
      </c>
      <c r="B29" s="3" t="s">
        <v>82</v>
      </c>
    </row>
    <row r="30" spans="1:7" x14ac:dyDescent="0.25">
      <c r="A30" t="s">
        <v>1648</v>
      </c>
    </row>
    <row r="31" spans="1:7" x14ac:dyDescent="0.25">
      <c r="A31" t="s">
        <v>1649</v>
      </c>
      <c r="B31" t="s">
        <v>1650</v>
      </c>
      <c r="C31" t="s">
        <v>1650</v>
      </c>
    </row>
    <row r="32" spans="1:7" x14ac:dyDescent="0.25">
      <c r="B32" s="48">
        <v>44469</v>
      </c>
      <c r="C32" s="48">
        <v>44498</v>
      </c>
    </row>
    <row r="33" spans="1:7" x14ac:dyDescent="0.25">
      <c r="A33" t="s">
        <v>1654</v>
      </c>
      <c r="B33">
        <v>10.6348</v>
      </c>
      <c r="C33">
        <v>10.64</v>
      </c>
      <c r="E33" s="2"/>
      <c r="G33"/>
    </row>
    <row r="34" spans="1:7" x14ac:dyDescent="0.25">
      <c r="A34" t="s">
        <v>1655</v>
      </c>
      <c r="B34">
        <v>10.6348</v>
      </c>
      <c r="C34">
        <v>10.64</v>
      </c>
      <c r="E34" s="2"/>
      <c r="G34"/>
    </row>
    <row r="35" spans="1:7" x14ac:dyDescent="0.25">
      <c r="A35" t="s">
        <v>1679</v>
      </c>
      <c r="B35">
        <v>10.6348</v>
      </c>
      <c r="C35">
        <v>10.64</v>
      </c>
      <c r="E35" s="2"/>
      <c r="G35"/>
    </row>
    <row r="36" spans="1:7" x14ac:dyDescent="0.25">
      <c r="A36" t="s">
        <v>1680</v>
      </c>
      <c r="B36">
        <v>10.6348</v>
      </c>
      <c r="C36">
        <v>10.64</v>
      </c>
      <c r="E36" s="2"/>
      <c r="G36"/>
    </row>
    <row r="37" spans="1:7" x14ac:dyDescent="0.25">
      <c r="E37" s="2"/>
      <c r="G37"/>
    </row>
    <row r="38" spans="1:7" x14ac:dyDescent="0.25">
      <c r="A38" t="s">
        <v>1665</v>
      </c>
      <c r="B38" s="3" t="s">
        <v>82</v>
      </c>
    </row>
    <row r="39" spans="1:7" x14ac:dyDescent="0.25">
      <c r="A39" t="s">
        <v>1666</v>
      </c>
      <c r="B39" s="3" t="s">
        <v>82</v>
      </c>
    </row>
    <row r="40" spans="1:7" ht="30" x14ac:dyDescent="0.25">
      <c r="A40" s="47" t="s">
        <v>1667</v>
      </c>
      <c r="B40" s="3" t="s">
        <v>82</v>
      </c>
    </row>
    <row r="41" spans="1:7" x14ac:dyDescent="0.25">
      <c r="A41" s="47" t="s">
        <v>1668</v>
      </c>
      <c r="B41" s="3" t="s">
        <v>82</v>
      </c>
    </row>
    <row r="42" spans="1:7" x14ac:dyDescent="0.25">
      <c r="A42" t="s">
        <v>1669</v>
      </c>
      <c r="B42" s="49" t="s">
        <v>82</v>
      </c>
    </row>
    <row r="43" spans="1:7" ht="30" x14ac:dyDescent="0.25">
      <c r="A43" s="47" t="s">
        <v>1670</v>
      </c>
      <c r="B43" s="3" t="s">
        <v>82</v>
      </c>
    </row>
    <row r="44" spans="1:7" ht="30" x14ac:dyDescent="0.25">
      <c r="A44" s="47" t="s">
        <v>1671</v>
      </c>
      <c r="B44" s="3" t="s">
        <v>82</v>
      </c>
    </row>
    <row r="45" spans="1:7" x14ac:dyDescent="0.25">
      <c r="A45" s="59" t="s">
        <v>1803</v>
      </c>
      <c r="B45" s="60" t="s">
        <v>82</v>
      </c>
    </row>
    <row r="46" spans="1:7" x14ac:dyDescent="0.25">
      <c r="A46" s="59" t="s">
        <v>1804</v>
      </c>
      <c r="B46" s="60" t="s">
        <v>82</v>
      </c>
    </row>
    <row r="48" spans="1:7" x14ac:dyDescent="0.25">
      <c r="A48" s="24" t="s">
        <v>1847</v>
      </c>
      <c r="B48" s="64" t="s">
        <v>1848</v>
      </c>
      <c r="C48" s="64" t="s">
        <v>1813</v>
      </c>
      <c r="D48" s="64" t="s">
        <v>1814</v>
      </c>
    </row>
    <row r="49" spans="1:4" ht="30" x14ac:dyDescent="0.25">
      <c r="A49" s="73" t="str">
        <f>HYPERLINK("[EDEL_Portfolio Monthly 31-Jul-2021.xlsx]EDFF25!A1","BHARAT Bond FOF - April 2025")</f>
        <v>BHARAT Bond FOF - April 2025</v>
      </c>
      <c r="B49" s="65"/>
      <c r="C49" s="66" t="s">
        <v>1816</v>
      </c>
      <c r="D49" s="67"/>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Index</vt:lpstr>
      <vt:lpstr>EDACBF</vt:lpstr>
      <vt:lpstr>EDBE23</vt:lpstr>
      <vt:lpstr>EDBE25</vt:lpstr>
      <vt:lpstr>EDBE30</vt:lpstr>
      <vt:lpstr>EDBE31</vt:lpstr>
      <vt:lpstr>EDBPDF</vt:lpstr>
      <vt:lpstr>EDFF23</vt:lpstr>
      <vt:lpstr>EDFF25</vt:lpstr>
      <vt:lpstr>EDFF30</vt:lpstr>
      <vt:lpstr>EDFF31</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EEMOF1</vt:lpstr>
      <vt:lpstr>EENFBA</vt:lpstr>
      <vt:lpstr>EEPRUA</vt:lpstr>
      <vt:lpstr>EESMCF</vt:lpstr>
      <vt:lpstr>EFMS55</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SHIVANGI PAREKH - Private Debt</cp:lastModifiedBy>
  <dcterms:created xsi:type="dcterms:W3CDTF">2015-12-17T12:36:10Z</dcterms:created>
  <dcterms:modified xsi:type="dcterms:W3CDTF">2021-11-09T12:06:05Z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iteId">
    <vt:lpwstr>b44900f1-2def-4c3b-9ec6-9020d604e19e</vt:lpwstr>
  </property>
  <property fmtid="{D5CDD505-2E9C-101B-9397-08002B2CF9AE}" pid="4" name="MSIP_Label_840e60c6-cef6-4cc0-a98d-364c7249d74b_Owner">
    <vt:lpwstr>1461198@zone1.scb.net</vt:lpwstr>
  </property>
  <property fmtid="{D5CDD505-2E9C-101B-9397-08002B2CF9AE}" pid="5" name="MSIP_Label_840e60c6-cef6-4cc0-a98d-364c7249d74b_SetDate">
    <vt:lpwstr>2020-10-16T06:35:36.3989200Z</vt:lpwstr>
  </property>
  <property fmtid="{D5CDD505-2E9C-101B-9397-08002B2CF9AE}" pid="6" name="MSIP_Label_840e60c6-cef6-4cc0-a98d-364c7249d74b_Name">
    <vt:lpwstr>Internal</vt:lpwstr>
  </property>
  <property fmtid="{D5CDD505-2E9C-101B-9397-08002B2CF9AE}" pid="7" name="MSIP_Label_840e60c6-cef6-4cc0-a98d-364c7249d74b_Application">
    <vt:lpwstr>Microsoft Azure Information Protection</vt:lpwstr>
  </property>
  <property fmtid="{D5CDD505-2E9C-101B-9397-08002B2CF9AE}" pid="8" name="MSIP_Label_840e60c6-cef6-4cc0-a98d-364c7249d74b_ActionId">
    <vt:lpwstr>8285df02-1b76-4a57-81e3-4dc8176ab3c1</vt:lpwstr>
  </property>
  <property fmtid="{D5CDD505-2E9C-101B-9397-08002B2CF9AE}" pid="9" name="MSIP_Label_840e60c6-cef6-4cc0-a98d-364c7249d74b_Extended_MSFT_Method">
    <vt:lpwstr>Manual</vt:lpwstr>
  </property>
  <property fmtid="{D5CDD505-2E9C-101B-9397-08002B2CF9AE}" pid="10" name="MSIP_Label_30e1e75b-30e8-4eb6-924b-9228391a679f_Enabled">
    <vt:lpwstr>true</vt:lpwstr>
  </property>
  <property fmtid="{D5CDD505-2E9C-101B-9397-08002B2CF9AE}" pid="11" name="MSIP_Label_30e1e75b-30e8-4eb6-924b-9228391a679f_SetDate">
    <vt:lpwstr>2021-11-09T11:38:38Z</vt:lpwstr>
  </property>
  <property fmtid="{D5CDD505-2E9C-101B-9397-08002B2CF9AE}" pid="12" name="MSIP_Label_30e1e75b-30e8-4eb6-924b-9228391a679f_Method">
    <vt:lpwstr>Standard</vt:lpwstr>
  </property>
  <property fmtid="{D5CDD505-2E9C-101B-9397-08002B2CF9AE}" pid="13" name="MSIP_Label_30e1e75b-30e8-4eb6-924b-9228391a679f_Name">
    <vt:lpwstr>Internal_0</vt:lpwstr>
  </property>
  <property fmtid="{D5CDD505-2E9C-101B-9397-08002B2CF9AE}" pid="14" name="MSIP_Label_30e1e75b-30e8-4eb6-924b-9228391a679f_SiteId">
    <vt:lpwstr>02dbf22a-371e-4cac-bdbc-60197ffafbe8</vt:lpwstr>
  </property>
  <property fmtid="{D5CDD505-2E9C-101B-9397-08002B2CF9AE}" pid="15" name="MSIP_Label_30e1e75b-30e8-4eb6-924b-9228391a679f_ActionId">
    <vt:lpwstr>02afc71f-2d76-46ea-90a8-551dde95dd63</vt:lpwstr>
  </property>
  <property fmtid="{D5CDD505-2E9C-101B-9397-08002B2CF9AE}" pid="16" name="MSIP_Label_30e1e75b-30e8-4eb6-924b-9228391a679f_ContentBits">
    <vt:lpwstr>0</vt:lpwstr>
  </property>
</Properties>
</file>