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128"/>
  <workbookPr defaultThemeVersion="124226"/>
  <mc:AlternateContent xmlns:mc="http://schemas.openxmlformats.org/markup-compatibility/2006">
    <mc:Choice Requires="x15">
      <x15ac:absPath xmlns:x15ac="http://schemas.microsoft.com/office/spreadsheetml/2010/11/ac" url="https://edelweissmf-my.sharepoint.com/personal/jehzeel_master_edelweissmf_com1/Documents/FCMPL2/LAB/COMPLIANCE/Mutual Fund/compliance/Compliance/Reports/1 - SEBI/31_Monthly Portfolio Disclosure/2022/4. April/"/>
    </mc:Choice>
  </mc:AlternateContent>
  <xr:revisionPtr revIDLastSave="428" documentId="13_ncr:1_{2952F2EF-AC03-41F2-B5DF-4C7E802BB519}" xr6:coauthVersionLast="47" xr6:coauthVersionMax="47" xr10:uidLastSave="{072EBE46-F3BE-42B1-B2AB-48BCF45B5D2C}"/>
  <bookViews>
    <workbookView xWindow="-108" yWindow="-108" windowWidth="23256" windowHeight="12576" xr2:uid="{00000000-000D-0000-FFFF-FFFF00000000}"/>
  </bookViews>
  <sheets>
    <sheet name="Index" sheetId="41" r:id="rId1"/>
    <sheet name="EDACBF" sheetId="1" r:id="rId2"/>
    <sheet name="EDBE23" sheetId="2" r:id="rId3"/>
    <sheet name="EDBE25" sheetId="3" r:id="rId4"/>
    <sheet name="EDBE30" sheetId="4" r:id="rId5"/>
    <sheet name="EDBE31" sheetId="5" r:id="rId6"/>
    <sheet name="EDBE32" sheetId="6" r:id="rId7"/>
    <sheet name="EDBPDF" sheetId="7" r:id="rId8"/>
    <sheet name="EDCPSF" sheetId="8" r:id="rId9"/>
    <sheet name="EDFF23" sheetId="9" r:id="rId10"/>
    <sheet name="EDFF25" sheetId="10" r:id="rId11"/>
    <sheet name="EDFF30" sheetId="11" r:id="rId12"/>
    <sheet name="EDFF31" sheetId="12" r:id="rId13"/>
    <sheet name="EDFF32" sheetId="13" r:id="rId14"/>
    <sheet name="EDGSEC" sheetId="14" r:id="rId15"/>
    <sheet name="EDNP27" sheetId="15" r:id="rId16"/>
    <sheet name="EDNPSF" sheetId="16" r:id="rId17"/>
    <sheet name="EDONTF" sheetId="17" r:id="rId18"/>
    <sheet name="EEARBF" sheetId="18" r:id="rId19"/>
    <sheet name="EEARFD" sheetId="19" r:id="rId20"/>
    <sheet name="EEDGEF" sheetId="20" r:id="rId21"/>
    <sheet name="EEECRF" sheetId="21" r:id="rId22"/>
    <sheet name="EEELSS" sheetId="22" r:id="rId23"/>
    <sheet name="EEEQTF" sheetId="23" r:id="rId24"/>
    <sheet name="EEESCF" sheetId="24" r:id="rId25"/>
    <sheet name="EEESSF" sheetId="25" r:id="rId26"/>
    <sheet name="EEIF30" sheetId="26" r:id="rId27"/>
    <sheet name="EEIF50" sheetId="27" r:id="rId28"/>
    <sheet name="EELMIF" sheetId="28" r:id="rId29"/>
    <sheet name="EEMOF1" sheetId="29" r:id="rId30"/>
    <sheet name="EENFBA" sheetId="30" r:id="rId31"/>
    <sheet name="EEPRUA" sheetId="31" r:id="rId32"/>
    <sheet name="EESMCF" sheetId="32" r:id="rId33"/>
    <sheet name="ELLIQF" sheetId="33" r:id="rId34"/>
    <sheet name="EOASEF" sheetId="34" r:id="rId35"/>
    <sheet name="EOCHIF" sheetId="35" r:id="rId36"/>
    <sheet name="EODWHF" sheetId="36" r:id="rId37"/>
    <sheet name="EOEDOF" sheetId="37" r:id="rId38"/>
    <sheet name="EOEMOP" sheetId="38" r:id="rId39"/>
    <sheet name="EOUSEF" sheetId="39" r:id="rId40"/>
    <sheet name="EOUSTF" sheetId="40" r:id="rId41"/>
  </sheets>
  <definedNames>
    <definedName name="_xlnm._FilterDatabase" localSheetId="1" hidden="1">EDACBF!$A$5:$P$41</definedName>
    <definedName name="_xlnm._FilterDatabase" localSheetId="2" hidden="1">EDBE23!$A$5:$P$64</definedName>
    <definedName name="_xlnm._FilterDatabase" localSheetId="3" hidden="1">EDBE25!$A$5:$P$79</definedName>
    <definedName name="_xlnm._FilterDatabase" localSheetId="4" hidden="1">EDBE30!$A$5:$P$79</definedName>
    <definedName name="_xlnm._FilterDatabase" localSheetId="5" hidden="1">EDBE31!$A$5:$P$59</definedName>
    <definedName name="_xlnm._FilterDatabase" localSheetId="6" hidden="1">EDBE32!$A$5:$P$44</definedName>
    <definedName name="_xlnm._FilterDatabase" localSheetId="7" hidden="1">EDBPDF!$A$5:$P$59</definedName>
    <definedName name="_xlnm._FilterDatabase" localSheetId="8" hidden="1">EDCPSF!$A$5:$P$57</definedName>
    <definedName name="_xlnm._FilterDatabase" localSheetId="9" hidden="1">EDFF23!$A$5:$P$23</definedName>
    <definedName name="_xlnm._FilterDatabase" localSheetId="10" hidden="1">EDFF25!$A$5:$P$23</definedName>
    <definedName name="_xlnm._FilterDatabase" localSheetId="11" hidden="1">EDFF30!$A$5:$P$23</definedName>
    <definedName name="_xlnm._FilterDatabase" localSheetId="12" hidden="1">EDFF31!$A$5:$P$23</definedName>
    <definedName name="_xlnm._FilterDatabase" localSheetId="13" hidden="1">EDFF32!$A$5:$P$23</definedName>
    <definedName name="_xlnm._FilterDatabase" localSheetId="14" hidden="1">EDGSEC!$A$5:$P$49</definedName>
    <definedName name="_xlnm._FilterDatabase" localSheetId="15" hidden="1">EDNP27!$A$5:$P$74</definedName>
    <definedName name="_xlnm._FilterDatabase" localSheetId="16" hidden="1">EDNPSF!$A$5:$P$103</definedName>
    <definedName name="_xlnm._FilterDatabase" localSheetId="17" hidden="1">EDONTF!$A$5:$P$17</definedName>
    <definedName name="_xlnm._FilterDatabase" localSheetId="18" hidden="1">EEARBF!$A$5:$P$434</definedName>
    <definedName name="_xlnm._FilterDatabase" localSheetId="19" hidden="1">EEARFD!$A$5:$P$228</definedName>
    <definedName name="_xlnm._FilterDatabase" localSheetId="20" hidden="1">EEDGEF!$A$5:$P$110</definedName>
    <definedName name="_xlnm._FilterDatabase" localSheetId="21" hidden="1">EEECRF!$A$5:$P$76</definedName>
    <definedName name="_xlnm._FilterDatabase" localSheetId="22" hidden="1">EEELSS!$A$5:$P$73</definedName>
    <definedName name="_xlnm._FilterDatabase" localSheetId="23" hidden="1">EEEQTF!$A$5:$P$86</definedName>
    <definedName name="_xlnm._FilterDatabase" localSheetId="24" hidden="1">EEESCF!$A$5:$P$98</definedName>
    <definedName name="_xlnm._FilterDatabase" localSheetId="25" hidden="1">EEESSF!$A$5:$P$172</definedName>
    <definedName name="_xlnm._FilterDatabase" localSheetId="26" hidden="1">EEIF30!$A$5:$P$64</definedName>
    <definedName name="_xlnm._FilterDatabase" localSheetId="27" hidden="1">EEIF50!$A$5:$P$85</definedName>
    <definedName name="_xlnm._FilterDatabase" localSheetId="28" hidden="1">EELMIF!$A$5:$P$271</definedName>
    <definedName name="_xlnm._FilterDatabase" localSheetId="29" hidden="1">EEMOF1!$A$5:$P$87</definedName>
    <definedName name="_xlnm._FilterDatabase" localSheetId="30" hidden="1">EENFBA!$A$5:$P$34</definedName>
    <definedName name="_xlnm._FilterDatabase" localSheetId="31" hidden="1">EEPRUA!$A$5:$P$129</definedName>
    <definedName name="_xlnm._FilterDatabase" localSheetId="32" hidden="1">EESMCF!$A$5:$P$80</definedName>
    <definedName name="_xlnm._FilterDatabase" localSheetId="33" hidden="1">ELLIQF!$A$5:$P$54</definedName>
    <definedName name="_xlnm._FilterDatabase" localSheetId="34" hidden="1">EOASEF!$A$5:$P$21</definedName>
    <definedName name="_xlnm._FilterDatabase" localSheetId="35" hidden="1">EOCHIF!$A$5:$P$21</definedName>
    <definedName name="_xlnm._FilterDatabase" localSheetId="36" hidden="1">EODWHF!$A$5:$P$70</definedName>
    <definedName name="_xlnm._FilterDatabase" localSheetId="37" hidden="1">EOEDOF!$A$5:$P$21</definedName>
    <definedName name="_xlnm._FilterDatabase" localSheetId="38" hidden="1">EOEMOP!$A$5:$P$21</definedName>
    <definedName name="_xlnm._FilterDatabase" localSheetId="39" hidden="1">EOUSEF!$A$5:$P$21</definedName>
    <definedName name="_xlnm._FilterDatabase" localSheetId="40" hidden="1">EOUSTF!$A$5:$P$21</definedName>
    <definedName name="Hedging_Positions_through_Futures_AS_ON_MMMM_DD__YYYY___NIL" localSheetId="2">EDBE23!#REF!</definedName>
    <definedName name="Hedging_Positions_through_Futures_AS_ON_MMMM_DD__YYYY___NIL" localSheetId="3">EDBE25!#REF!</definedName>
    <definedName name="Hedging_Positions_through_Futures_AS_ON_MMMM_DD__YYYY___NIL" localSheetId="4">EDBE30!#REF!</definedName>
    <definedName name="Hedging_Positions_through_Futures_AS_ON_MMMM_DD__YYYY___NIL" localSheetId="5">EDBE31!#REF!</definedName>
    <definedName name="Hedging_Positions_through_Futures_AS_ON_MMMM_DD__YYYY___NIL" localSheetId="6">EDBE32!#REF!</definedName>
    <definedName name="Hedging_Positions_through_Futures_AS_ON_MMMM_DD__YYYY___NIL" localSheetId="7">EDBPDF!#REF!</definedName>
    <definedName name="Hedging_Positions_through_Futures_AS_ON_MMMM_DD__YYYY___NIL" localSheetId="8">EDCPSF!#REF!</definedName>
    <definedName name="Hedging_Positions_through_Futures_AS_ON_MMMM_DD__YYYY___NIL" localSheetId="9">EDFF23!#REF!</definedName>
    <definedName name="Hedging_Positions_through_Futures_AS_ON_MMMM_DD__YYYY___NIL" localSheetId="10">EDFF25!#REF!</definedName>
    <definedName name="Hedging_Positions_through_Futures_AS_ON_MMMM_DD__YYYY___NIL" localSheetId="11">EDFF30!#REF!</definedName>
    <definedName name="Hedging_Positions_through_Futures_AS_ON_MMMM_DD__YYYY___NIL" localSheetId="12">EDFF31!#REF!</definedName>
    <definedName name="Hedging_Positions_through_Futures_AS_ON_MMMM_DD__YYYY___NIL" localSheetId="13">EDFF32!#REF!</definedName>
    <definedName name="Hedging_Positions_through_Futures_AS_ON_MMMM_DD__YYYY___NIL" localSheetId="14">EDGSEC!#REF!</definedName>
    <definedName name="Hedging_Positions_through_Futures_AS_ON_MMMM_DD__YYYY___NIL" localSheetId="15">EDNP27!#REF!</definedName>
    <definedName name="Hedging_Positions_through_Futures_AS_ON_MMMM_DD__YYYY___NIL" localSheetId="16">EDNPSF!#REF!</definedName>
    <definedName name="Hedging_Positions_through_Futures_AS_ON_MMMM_DD__YYYY___NIL" localSheetId="17">EDONTF!#REF!</definedName>
    <definedName name="Hedging_Positions_through_Futures_AS_ON_MMMM_DD__YYYY___NIL" localSheetId="18">EEARBF!#REF!</definedName>
    <definedName name="Hedging_Positions_through_Futures_AS_ON_MMMM_DD__YYYY___NIL" localSheetId="19">EEARFD!#REF!</definedName>
    <definedName name="Hedging_Positions_through_Futures_AS_ON_MMMM_DD__YYYY___NIL" localSheetId="20">EEDGEF!#REF!</definedName>
    <definedName name="Hedging_Positions_through_Futures_AS_ON_MMMM_DD__YYYY___NIL" localSheetId="21">EEECRF!#REF!</definedName>
    <definedName name="Hedging_Positions_through_Futures_AS_ON_MMMM_DD__YYYY___NIL" localSheetId="22">EEELSS!#REF!</definedName>
    <definedName name="Hedging_Positions_through_Futures_AS_ON_MMMM_DD__YYYY___NIL" localSheetId="23">EEEQTF!#REF!</definedName>
    <definedName name="Hedging_Positions_through_Futures_AS_ON_MMMM_DD__YYYY___NIL" localSheetId="24">EEESCF!#REF!</definedName>
    <definedName name="Hedging_Positions_through_Futures_AS_ON_MMMM_DD__YYYY___NIL" localSheetId="25">EEESSF!#REF!</definedName>
    <definedName name="Hedging_Positions_through_Futures_AS_ON_MMMM_DD__YYYY___NIL" localSheetId="26">EEIF30!#REF!</definedName>
    <definedName name="Hedging_Positions_through_Futures_AS_ON_MMMM_DD__YYYY___NIL" localSheetId="27">EEIF50!#REF!</definedName>
    <definedName name="Hedging_Positions_through_Futures_AS_ON_MMMM_DD__YYYY___NIL" localSheetId="28">EELMIF!#REF!</definedName>
    <definedName name="Hedging_Positions_through_Futures_AS_ON_MMMM_DD__YYYY___NIL" localSheetId="29">EEMOF1!#REF!</definedName>
    <definedName name="Hedging_Positions_through_Futures_AS_ON_MMMM_DD__YYYY___NIL" localSheetId="30">EENFBA!#REF!</definedName>
    <definedName name="Hedging_Positions_through_Futures_AS_ON_MMMM_DD__YYYY___NIL" localSheetId="31">EEPRUA!#REF!</definedName>
    <definedName name="Hedging_Positions_through_Futures_AS_ON_MMMM_DD__YYYY___NIL" localSheetId="32">EESMCF!#REF!</definedName>
    <definedName name="Hedging_Positions_through_Futures_AS_ON_MMMM_DD__YYYY___NIL" localSheetId="33">ELLIQF!#REF!</definedName>
    <definedName name="Hedging_Positions_through_Futures_AS_ON_MMMM_DD__YYYY___NIL" localSheetId="34">EOASEF!#REF!</definedName>
    <definedName name="Hedging_Positions_through_Futures_AS_ON_MMMM_DD__YYYY___NIL" localSheetId="35">EOCHIF!#REF!</definedName>
    <definedName name="Hedging_Positions_through_Futures_AS_ON_MMMM_DD__YYYY___NIL" localSheetId="36">EODWHF!#REF!</definedName>
    <definedName name="Hedging_Positions_through_Futures_AS_ON_MMMM_DD__YYYY___NIL" localSheetId="37">EOEDOF!#REF!</definedName>
    <definedName name="Hedging_Positions_through_Futures_AS_ON_MMMM_DD__YYYY___NIL" localSheetId="38">EOEMOP!#REF!</definedName>
    <definedName name="Hedging_Positions_through_Futures_AS_ON_MMMM_DD__YYYY___NIL" localSheetId="39">EOUSEF!#REF!</definedName>
    <definedName name="Hedging_Positions_through_Futures_AS_ON_MMMM_DD__YYYY___NIL" localSheetId="40">EOUSTF!#REF!</definedName>
    <definedName name="Hedging_Positions_through_Futures_AS_ON_MMMM_DD__YYYY___NIL">EDACBF!#REF!</definedName>
    <definedName name="JPM_Footer_disp" localSheetId="2">EDBE23!#REF!</definedName>
    <definedName name="JPM_Footer_disp" localSheetId="3">EDBE25!#REF!</definedName>
    <definedName name="JPM_Footer_disp" localSheetId="4">EDBE30!#REF!</definedName>
    <definedName name="JPM_Footer_disp" localSheetId="5">EDBE31!#REF!</definedName>
    <definedName name="JPM_Footer_disp" localSheetId="6">EDBE32!#REF!</definedName>
    <definedName name="JPM_Footer_disp" localSheetId="7">EDBPDF!#REF!</definedName>
    <definedName name="JPM_Footer_disp" localSheetId="8">EDCPSF!#REF!</definedName>
    <definedName name="JPM_Footer_disp" localSheetId="9">EDFF23!#REF!</definedName>
    <definedName name="JPM_Footer_disp" localSheetId="10">EDFF25!#REF!</definedName>
    <definedName name="JPM_Footer_disp" localSheetId="11">EDFF30!#REF!</definedName>
    <definedName name="JPM_Footer_disp" localSheetId="12">EDFF31!#REF!</definedName>
    <definedName name="JPM_Footer_disp" localSheetId="13">EDFF32!#REF!</definedName>
    <definedName name="JPM_Footer_disp" localSheetId="14">EDGSEC!#REF!</definedName>
    <definedName name="JPM_Footer_disp" localSheetId="15">EDNP27!#REF!</definedName>
    <definedName name="JPM_Footer_disp" localSheetId="16">EDNPSF!#REF!</definedName>
    <definedName name="JPM_Footer_disp" localSheetId="17">EDONTF!#REF!</definedName>
    <definedName name="JPM_Footer_disp" localSheetId="18">EEARBF!#REF!</definedName>
    <definedName name="JPM_Footer_disp" localSheetId="19">EEARFD!#REF!</definedName>
    <definedName name="JPM_Footer_disp" localSheetId="20">EEDGEF!#REF!</definedName>
    <definedName name="JPM_Footer_disp" localSheetId="21">EEECRF!#REF!</definedName>
    <definedName name="JPM_Footer_disp" localSheetId="22">EEELSS!#REF!</definedName>
    <definedName name="JPM_Footer_disp" localSheetId="23">EEEQTF!#REF!</definedName>
    <definedName name="JPM_Footer_disp" localSheetId="24">EEESCF!#REF!</definedName>
    <definedName name="JPM_Footer_disp" localSheetId="25">EEESSF!#REF!</definedName>
    <definedName name="JPM_Footer_disp" localSheetId="26">EEIF30!#REF!</definedName>
    <definedName name="JPM_Footer_disp" localSheetId="27">EEIF50!#REF!</definedName>
    <definedName name="JPM_Footer_disp" localSheetId="28">EELMIF!#REF!</definedName>
    <definedName name="JPM_Footer_disp" localSheetId="29">EEMOF1!#REF!</definedName>
    <definedName name="JPM_Footer_disp" localSheetId="30">EENFBA!#REF!</definedName>
    <definedName name="JPM_Footer_disp" localSheetId="31">EEPRUA!#REF!</definedName>
    <definedName name="JPM_Footer_disp" localSheetId="32">EESMCF!#REF!</definedName>
    <definedName name="JPM_Footer_disp" localSheetId="33">ELLIQF!#REF!</definedName>
    <definedName name="JPM_Footer_disp" localSheetId="34">EOASEF!#REF!</definedName>
    <definedName name="JPM_Footer_disp" localSheetId="35">EOCHIF!#REF!</definedName>
    <definedName name="JPM_Footer_disp" localSheetId="36">EODWHF!#REF!</definedName>
    <definedName name="JPM_Footer_disp" localSheetId="37">EOEDOF!#REF!</definedName>
    <definedName name="JPM_Footer_disp" localSheetId="38">EOEMOP!#REF!</definedName>
    <definedName name="JPM_Footer_disp" localSheetId="39">EOUSEF!#REF!</definedName>
    <definedName name="JPM_Footer_disp" localSheetId="40">EOUSTF!#REF!</definedName>
    <definedName name="JPM_Footer_disp">EDACBF!#REF!</definedName>
    <definedName name="JPM_Footer_disp12" localSheetId="2">EDBE23!#REF!</definedName>
    <definedName name="JPM_Footer_disp12" localSheetId="3">EDBE25!#REF!</definedName>
    <definedName name="JPM_Footer_disp12" localSheetId="4">EDBE30!#REF!</definedName>
    <definedName name="JPM_Footer_disp12" localSheetId="5">EDBE31!#REF!</definedName>
    <definedName name="JPM_Footer_disp12" localSheetId="6">EDBE32!#REF!</definedName>
    <definedName name="JPM_Footer_disp12" localSheetId="7">EDBPDF!#REF!</definedName>
    <definedName name="JPM_Footer_disp12" localSheetId="8">EDCPSF!#REF!</definedName>
    <definedName name="JPM_Footer_disp12" localSheetId="9">EDFF23!#REF!</definedName>
    <definedName name="JPM_Footer_disp12" localSheetId="10">EDFF25!#REF!</definedName>
    <definedName name="JPM_Footer_disp12" localSheetId="11">EDFF30!#REF!</definedName>
    <definedName name="JPM_Footer_disp12" localSheetId="12">EDFF31!#REF!</definedName>
    <definedName name="JPM_Footer_disp12" localSheetId="13">EDFF32!#REF!</definedName>
    <definedName name="JPM_Footer_disp12" localSheetId="14">EDGSEC!#REF!</definedName>
    <definedName name="JPM_Footer_disp12" localSheetId="15">EDNP27!#REF!</definedName>
    <definedName name="JPM_Footer_disp12" localSheetId="16">EDNPSF!#REF!</definedName>
    <definedName name="JPM_Footer_disp12" localSheetId="17">EDONTF!#REF!</definedName>
    <definedName name="JPM_Footer_disp12" localSheetId="18">EEARBF!#REF!</definedName>
    <definedName name="JPM_Footer_disp12" localSheetId="19">EEARFD!#REF!</definedName>
    <definedName name="JPM_Footer_disp12" localSheetId="20">EEDGEF!#REF!</definedName>
    <definedName name="JPM_Footer_disp12" localSheetId="21">EEECRF!#REF!</definedName>
    <definedName name="JPM_Footer_disp12" localSheetId="22">EEELSS!#REF!</definedName>
    <definedName name="JPM_Footer_disp12" localSheetId="23">EEEQTF!#REF!</definedName>
    <definedName name="JPM_Footer_disp12" localSheetId="24">EEESCF!#REF!</definedName>
    <definedName name="JPM_Footer_disp12" localSheetId="25">EEESSF!#REF!</definedName>
    <definedName name="JPM_Footer_disp12" localSheetId="26">EEIF30!#REF!</definedName>
    <definedName name="JPM_Footer_disp12" localSheetId="27">EEIF50!#REF!</definedName>
    <definedName name="JPM_Footer_disp12" localSheetId="28">EELMIF!#REF!</definedName>
    <definedName name="JPM_Footer_disp12" localSheetId="29">EEMOF1!#REF!</definedName>
    <definedName name="JPM_Footer_disp12" localSheetId="30">EENFBA!#REF!</definedName>
    <definedName name="JPM_Footer_disp12" localSheetId="31">EEPRUA!#REF!</definedName>
    <definedName name="JPM_Footer_disp12" localSheetId="32">EESMCF!#REF!</definedName>
    <definedName name="JPM_Footer_disp12" localSheetId="33">ELLIQF!#REF!</definedName>
    <definedName name="JPM_Footer_disp12" localSheetId="34">EOASEF!#REF!</definedName>
    <definedName name="JPM_Footer_disp12" localSheetId="35">EOCHIF!#REF!</definedName>
    <definedName name="JPM_Footer_disp12" localSheetId="36">EODWHF!#REF!</definedName>
    <definedName name="JPM_Footer_disp12" localSheetId="37">EOEDOF!#REF!</definedName>
    <definedName name="JPM_Footer_disp12" localSheetId="38">EOEMOP!#REF!</definedName>
    <definedName name="JPM_Footer_disp12" localSheetId="39">EOUSEF!#REF!</definedName>
    <definedName name="JPM_Footer_disp12" localSheetId="40">EOUSTF!#REF!</definedName>
    <definedName name="JPM_Footer_disp12">EDACBF!#REF!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1" i="11" l="1"/>
  <c r="A45" i="40"/>
  <c r="A45" i="39"/>
  <c r="A44" i="38"/>
  <c r="A44" i="37"/>
  <c r="A95" i="36"/>
  <c r="A45" i="35"/>
  <c r="A45" i="34"/>
  <c r="A115" i="33"/>
  <c r="A107" i="32"/>
  <c r="A163" i="31"/>
  <c r="A58" i="30"/>
  <c r="A113" i="29"/>
  <c r="A299" i="28"/>
  <c r="A112" i="27"/>
  <c r="A91" i="26"/>
  <c r="A209" i="25"/>
  <c r="A125" i="24"/>
  <c r="A113" i="23"/>
  <c r="A99" i="22"/>
  <c r="A103" i="21"/>
  <c r="A141" i="20"/>
  <c r="A263" i="19"/>
  <c r="A464" i="18"/>
  <c r="A71" i="17"/>
  <c r="A131" i="16"/>
  <c r="A102" i="15"/>
  <c r="A94" i="14"/>
  <c r="A51" i="13"/>
  <c r="A52" i="12"/>
  <c r="A51" i="10"/>
  <c r="A52" i="9"/>
  <c r="A85" i="8"/>
  <c r="A106" i="7"/>
  <c r="A70" i="6"/>
  <c r="A86" i="5"/>
  <c r="A106" i="4"/>
  <c r="A106" i="3"/>
  <c r="A90" i="2"/>
  <c r="A78" i="1"/>
  <c r="F58" i="36" l="1"/>
  <c r="E58" i="36"/>
  <c r="F33" i="36"/>
  <c r="E33" i="36"/>
  <c r="H1" i="1" l="1"/>
  <c r="H1" i="2"/>
  <c r="H1" i="3"/>
  <c r="H1" i="4"/>
  <c r="H1" i="5"/>
  <c r="H1" i="6"/>
  <c r="H1" i="7"/>
  <c r="H1" i="8"/>
  <c r="H1" i="9"/>
  <c r="H1" i="10"/>
  <c r="H1" i="11"/>
  <c r="H1" i="12"/>
  <c r="H1" i="13"/>
  <c r="H1" i="14"/>
  <c r="H1" i="15"/>
  <c r="H1" i="16"/>
  <c r="H1" i="17"/>
  <c r="H1" i="18"/>
  <c r="H1" i="19"/>
  <c r="H1" i="20"/>
  <c r="H1" i="21"/>
  <c r="H1" i="22"/>
  <c r="H1" i="23"/>
  <c r="H1" i="24"/>
  <c r="H1" i="25"/>
  <c r="H1" i="26"/>
  <c r="H1" i="27"/>
  <c r="H1" i="28"/>
  <c r="H1" i="29"/>
  <c r="H1" i="30"/>
  <c r="H1" i="31"/>
  <c r="H1" i="32"/>
  <c r="H1" i="33"/>
  <c r="H1" i="34"/>
  <c r="H1" i="35"/>
  <c r="H1" i="36"/>
  <c r="H1" i="37"/>
  <c r="H1" i="38"/>
  <c r="H1" i="39"/>
  <c r="H1" i="40"/>
  <c r="B43" i="41"/>
  <c r="B42" i="41"/>
  <c r="B41" i="41"/>
  <c r="B40" i="41"/>
  <c r="B39" i="41"/>
  <c r="B38" i="41"/>
  <c r="B37" i="41"/>
  <c r="B36" i="41"/>
  <c r="B35" i="41"/>
  <c r="B34" i="41"/>
  <c r="B33" i="41"/>
  <c r="B32" i="41"/>
  <c r="B31" i="41"/>
  <c r="B30" i="41"/>
  <c r="B29" i="41"/>
  <c r="B28" i="41"/>
  <c r="B27" i="41"/>
  <c r="B26" i="41"/>
  <c r="B25" i="41"/>
  <c r="B24" i="41"/>
  <c r="B23" i="41"/>
  <c r="B22" i="41"/>
  <c r="B21" i="41"/>
  <c r="B20" i="41"/>
  <c r="B19" i="41"/>
  <c r="B18" i="41"/>
  <c r="B17" i="41"/>
  <c r="B16" i="41"/>
  <c r="B15" i="41"/>
  <c r="B14" i="41"/>
  <c r="B13" i="41"/>
  <c r="B12" i="41"/>
  <c r="B11" i="41"/>
  <c r="B10" i="41"/>
  <c r="B9" i="41"/>
  <c r="B8" i="41"/>
  <c r="B7" i="41"/>
  <c r="B6" i="41"/>
  <c r="B5" i="41"/>
  <c r="B4" i="41"/>
</calcChain>
</file>

<file path=xl/sharedStrings.xml><?xml version="1.0" encoding="utf-8"?>
<sst xmlns="http://schemas.openxmlformats.org/spreadsheetml/2006/main" count="8299" uniqueCount="2074">
  <si>
    <t>Name of the Instrument</t>
  </si>
  <si>
    <t>ISIN</t>
  </si>
  <si>
    <t>Quantity</t>
  </si>
  <si>
    <t>% to Net Assets</t>
  </si>
  <si>
    <t>Market/Fair Value(Rs. In Lacs)</t>
  </si>
  <si>
    <t>Rating/Industry</t>
  </si>
  <si>
    <t>YIELD</t>
  </si>
  <si>
    <t>PORTFOLIO STATEMENT OF EDELWEISS MONEY MARKET FUND AS ON APRIL 30, 2022</t>
  </si>
  <si>
    <t>(An open-ended debt scheme investing in money market instruments)</t>
  </si>
  <si>
    <t>PORTFOLIO STATEMENT OF BHARAT BOND ETF – APRIL 2023 AS ON APRIL 30, 2022</t>
  </si>
  <si>
    <t>(An open ended Target Maturity Exchange Traded Bond Fund predominately investing in constituents of 
Nifty BHARAT Bond Index - April 2023)</t>
  </si>
  <si>
    <t>PORTFOLIO STATEMENT OF BHARAT BOND ETF – APRIL 2025 AS ON APRIL 30, 2022</t>
  </si>
  <si>
    <t>(An open ended Target Maturity Exchange Traded Bond Fund predominantly investing in constituents of Nifty BHARAT Bond Index - April 2025)</t>
  </si>
  <si>
    <t>PORTFOLIO STATEMENT OF BHARAT BOND ETF – APRIL 2030 AS ON APRIL 30, 2022</t>
  </si>
  <si>
    <t>(An open ended Target Maturity Exchange Traded Bond Fund predominately investing in constituents of Nifty BHARAT Bond Index - April 2030)</t>
  </si>
  <si>
    <t>PORTFOLIO STATEMENT OF BHARAT BOND ETF – APRIL 2031 AS ON APRIL 30, 2022</t>
  </si>
  <si>
    <t>(An open ended Target Maturity Exchange Traded Bond Fund predominantly investing in constituents of Nifty BHARAT Bond Index - April 2031)</t>
  </si>
  <si>
    <t>PORTFOLIO STATEMENT OF BHARAT BOND ETF – APRIL 2032 AS ON APRIL 30, 2022</t>
  </si>
  <si>
    <t>(An open ended Target Maturity Exchange Traded Bond Fund predominantly investing in constituents of Nifty BHARAT Bond Index - April 2032)</t>
  </si>
  <si>
    <t>PORTFOLIO STATEMENT OF EDELWEISS  BANKING AND PSU DEBT FUND AS ON APRIL 30, 2022</t>
  </si>
  <si>
    <t>(An open ended debt scheme predominantly investing in Debt Instruments of Banks, Public Sector Undertakings,
Public Financial Institutions and Municipal Bonds.)</t>
  </si>
  <si>
    <t>PORTFOLIO STATEMENT OF EDELWEISS CRL PSU PL SDL 50:50 OCT-25 FD AS ON APRIL 30, 2022</t>
  </si>
  <si>
    <t>(An open-ended target maturity Index Fund investing in the constituents of CRISIL [IBX] 50:50 PSU + SDL Index – October 2025. A moderate interest rate risk and relatively low credit risk.)</t>
  </si>
  <si>
    <t>PORTFOLIO STATEMENT OF BHARAT BOND FOF – APRIL 2023 AS ON APRIL 30, 2022</t>
  </si>
  <si>
    <t>(An open-ended Target Maturity fund of funds scheme investing in units of BHARAT Bond ETF – April 2023)</t>
  </si>
  <si>
    <t>PORTFOLIO STATEMENT OF BHARAT BOND FOF – APRIL 2025 AS ON APRIL 30, 2022</t>
  </si>
  <si>
    <t>(An open-ended Target Maturity fund of funds scheme investing in units of BHARAT Bond ETF – April 2025)</t>
  </si>
  <si>
    <t>PORTFOLIO STATEMENT OF BHARAT BOND FOF – APRIL 2030 AS ON APRIL 30, 2022</t>
  </si>
  <si>
    <t>(An open-ended Target Maturity fund of funds scheme investing in units of BHARAT Bond ETF – April 2030)</t>
  </si>
  <si>
    <t>PORTFOLIO STATEMENT OF BHARAT BOND FOF – APRIL 2031 AS ON APRIL 30, 2022</t>
  </si>
  <si>
    <t>(An open-ended Target Maturity fund of funds scheme investing in units of BHARAT Bond ETF – April 2031)</t>
  </si>
  <si>
    <t>PORTFOLIO STATEMENT OF BHARAT BOND FOF – APRIL 2032 AS ON APRIL 30, 2022</t>
  </si>
  <si>
    <t>(An open-ended Target Maturity fund of funds scheme investing in units of BHARAT Bond ETF – April 2032)</t>
  </si>
  <si>
    <t>PORTFOLIO STATEMENT OF EDELWEISS  GOVERNMENT SECURITIES FUND AS ON APRIL 30, 2022</t>
  </si>
  <si>
    <t>(An open ended debt scheme investing in government securities across maturity)</t>
  </si>
  <si>
    <t>PORTFOLIO STATEMENT OF EDELWEISS NY PSU BD PL SDL IDX FUND-2027 AS ON APRIL 30, 2022</t>
  </si>
  <si>
    <t>(An open-ended target Maturuty index fund predominantly investing in the constituents of Nifty PSU Bond Plus SDL April 2027 50:50 Index)</t>
  </si>
  <si>
    <t>PORTFOLIO STATEMENT OF EDELWEISS NIFTY PSU BOND PLUS SDL INDEX FUND – 2026 AS ON APRIL 30, 2022</t>
  </si>
  <si>
    <t>(An open-ended target Maturuty index fund predominantly investing in the constituents of Nifty PSU Bond Plus SDL April 2026 50:50 Index)</t>
  </si>
  <si>
    <t>PORTFOLIO STATEMENT OF EDELWEISS OVERNIGHT FUND AS ON APRIL 30, 2022</t>
  </si>
  <si>
    <t>(An open-ended debt scheme investing in overnight instruments.)</t>
  </si>
  <si>
    <t>PORTFOLIO STATEMENT OF EDELWEISS ARBITRAGE FUND AS ON APRIL 30, 2022</t>
  </si>
  <si>
    <t>(An open ended scheme investing in arbitrage opportunities)</t>
  </si>
  <si>
    <t>PORTFOLIO STATEMENT OF EDELWEISS BALANCED ADVANTAGE FUND AS ON APRIL 30, 2022</t>
  </si>
  <si>
    <t>(An open ended dynamic asset allocation fund)</t>
  </si>
  <si>
    <t>PORTFOLIO STATEMENT OF EDELWEISS LARGE CAP FUND AS ON APRIL 30, 2022</t>
  </si>
  <si>
    <t>(An open ended equity scheme predominantly investing in large cap stocks)</t>
  </si>
  <si>
    <t>PORTFOLIO STATEMENT OF EDELWEISS FLEXI-CAP FUND AS ON APRIL 30, 2022</t>
  </si>
  <si>
    <t>(An open ended dynamic equity scheme investing across large cap, mid cap, small cap stocks)</t>
  </si>
  <si>
    <t>PORTFOLIO STATEMENT OF EDELWEISS LONG TERM EQUITY FUND AS ON APRIL 30, 2022</t>
  </si>
  <si>
    <t>(An open ended equity linked saving scheme with a statutory lock in of 3 years and tax benefit)</t>
  </si>
  <si>
    <t>PORTFOLIO STATEMENT OF EDELWEISS LARGE &amp; MID CAP FUND AS ON APRIL 30, 2022</t>
  </si>
  <si>
    <t>(An open ended equity scheme investing in both large cap and mid cap stocks)</t>
  </si>
  <si>
    <t>PORTFOLIO STATEMENT OF EDELWEISS SMALL CAP FUND AS ON APRIL 30, 2022</t>
  </si>
  <si>
    <t>(An open ended scheme predominantly investing in small cap stocks)</t>
  </si>
  <si>
    <t>PORTFOLIO STATEMENT OF EDELWEISS EQUITY SAVINGS FUND AS ON APRIL 30, 2022</t>
  </si>
  <si>
    <t>(An Open ended scheme investing in equity, arbitrage and debt)</t>
  </si>
  <si>
    <t>PORTFOLIO STATEMENT OF EDELWEISS NIFTY 100 QUALITY 30 INDEX FND AS ON APRIL 30, 2022</t>
  </si>
  <si>
    <t>(An open ended scheme replicating Nifty 100 Quality 30 Index)</t>
  </si>
  <si>
    <t>PORTFOLIO STATEMENT OF EDELWEISS NIFTY 50 INDEX FUND AS ON APRIL 30, 2022</t>
  </si>
  <si>
    <t>(An open ended scheme replicating Nifty 50 Index)</t>
  </si>
  <si>
    <t>PORTFOLIO STATEMENT OF EDELWEISS LARGE &amp; MIDCAP INDEX FUND AS ON APRIL 30, 2022</t>
  </si>
  <si>
    <t>(An Open-ended Equity Scheme replicating Nifty LargeMidcap 250 Index)</t>
  </si>
  <si>
    <t>PORTFOLIO STATEMENT OF EDELWEISS RECENTLY LISTED IPO FUND AS ON APRIL 30, 2022</t>
  </si>
  <si>
    <t>(An open ended equity scheme following investment theme of investing in recently listed 100 companies or upcoming Initial Public Offer (IPOs).)</t>
  </si>
  <si>
    <t>PORTFOLIO STATEMENT OF EDELWEISS ETF - NIFTY BANK AS ON APRIL 30, 2022</t>
  </si>
  <si>
    <t>(An open ended scheme tracking Nifty Bank Index)</t>
  </si>
  <si>
    <t>PORTFOLIO STATEMENT OF EDELWEISS AGGRESSIVE HYBRID FUND AS ON APRIL 30, 2022</t>
  </si>
  <si>
    <t>(An open ended hybrid scheme investing predominantly in equity and equity related instruments)</t>
  </si>
  <si>
    <t>PORTFOLIO STATEMENT OF EDELWEISS MID CAP FUND AS ON APRIL 30, 2022</t>
  </si>
  <si>
    <t>(An open ended equity scheme predominantly investing in mid cap stocks)</t>
  </si>
  <si>
    <t>PORTFOLIO STATEMENT OF EDELWEISS  LIQUID FUND AS ON APRIL 30, 2022</t>
  </si>
  <si>
    <t>(An open-ended liquid scheme)</t>
  </si>
  <si>
    <t>PORTFOLIO STATEMENT OF EDELWEISS  ASEAN EQUITY OFF-SHORE FUND AS ON APRIL 30, 2022</t>
  </si>
  <si>
    <t>(An open ended fund of fund scheme investing in JPMorgan Funds – ASEAN Equity Fund)</t>
  </si>
  <si>
    <t>PORTFOLIO STATEMENT OF EDELWEISS  GREATER CHINA EQUITY OFF-SHORE FUND AS ON APRIL 30, 2022</t>
  </si>
  <si>
    <t>(An open ended fund of fund scheme investing in JPMorgan Funds – Greater China Fund)</t>
  </si>
  <si>
    <t>PORTFOLIO STATEMENT OF EDELWEISS MSCI INDIA DOMESTIC &amp; WORLD HEALTHCARE 45 INDEX AS ON APRIL 30, 2022</t>
  </si>
  <si>
    <t>(An Open-ended Equity Scheme replicating MSCI India Domestic &amp; World Healthcare 45 Index)</t>
  </si>
  <si>
    <t>PORTFOLIO STATEMENT OF EDELWEISS  EUROPE DYNAMIC EQUITY OFF-SHORE FUND AS ON APRIL 30, 2022</t>
  </si>
  <si>
    <t>(An open ended fund of fund scheme investing in JPMorgan Funds – Europe Dynamic Fund)</t>
  </si>
  <si>
    <t>PORTFOLIO STATEMENT OF EDELWEISS  EMERGING MARKETS OPPORTUNITIES EQUITY OFF-SHORE FUND AS ON APRIL 30, 2022</t>
  </si>
  <si>
    <t>(An open ended fund of fund scheme investing in JPMorgan Funds – Emerging Market Opportunities Fund)</t>
  </si>
  <si>
    <t>PORTFOLIO STATEMENT OF EDELWEISS  US VALUE EQUITY OFF-SHORE FUND AS ON APRIL 30, 2022</t>
  </si>
  <si>
    <t>(An open ended fund of fund scheme investing in JPMorgan Funds – US Value Fund)</t>
  </si>
  <si>
    <t>PORTFOLIO STATEMENT OF EDELWEISS  US TECHNOLOGY EQUITY FOF AS ON APRIL 30, 2022</t>
  </si>
  <si>
    <t>(An open ended fund of fund scheme investing in JPMorgan Funds – US TECHNOLOGY EQUITY FOF)</t>
  </si>
  <si>
    <t>Equity &amp; Equity related</t>
  </si>
  <si>
    <t>NIL</t>
  </si>
  <si>
    <t>Money Market Instruments</t>
  </si>
  <si>
    <t>Treasury bills</t>
  </si>
  <si>
    <t>364 DAYS TBILL RED 30-03-2023</t>
  </si>
  <si>
    <t>IN002021Z541</t>
  </si>
  <si>
    <t>SOVEREIGN</t>
  </si>
  <si>
    <t>182 DAYS TBILL RED 01-09-2022</t>
  </si>
  <si>
    <t>IN002021Y510</t>
  </si>
  <si>
    <t>182 DAYS TBILL RED 08-09-2022</t>
  </si>
  <si>
    <t>IN002021Y528</t>
  </si>
  <si>
    <t>Sub Total</t>
  </si>
  <si>
    <t>Certificate of Deposit</t>
  </si>
  <si>
    <t>HDFC BANK CD RED 17-08-2022#**</t>
  </si>
  <si>
    <t>INE040A16CI5</t>
  </si>
  <si>
    <t>CARE A1+</t>
  </si>
  <si>
    <t>CANARA BANK CD RED 22-08-2022#**</t>
  </si>
  <si>
    <t>INE476A16ST4</t>
  </si>
  <si>
    <t>CRISIL A1+</t>
  </si>
  <si>
    <t>KOTAK MAHINDRA BANK CD RED 17-02-2023#**</t>
  </si>
  <si>
    <t>INE237A168N5</t>
  </si>
  <si>
    <t>NABARD CD RED 16-02-2023#**</t>
  </si>
  <si>
    <t>INE261F16652</t>
  </si>
  <si>
    <t>AXIS BANK LTD CD RED 08-03-2023#**</t>
  </si>
  <si>
    <t>INE238A162Z1</t>
  </si>
  <si>
    <t>SIDBI CD RED 23-03-2023#**</t>
  </si>
  <si>
    <t>INE556F16952</t>
  </si>
  <si>
    <t>Commercial Paper</t>
  </si>
  <si>
    <t>INE121A14TP7</t>
  </si>
  <si>
    <t>INE115A14DI8</t>
  </si>
  <si>
    <t>INE018E14PJ8</t>
  </si>
  <si>
    <t>TOTAL</t>
  </si>
  <si>
    <t>TREPS / Reverse Repo</t>
  </si>
  <si>
    <t>Clearing Corporation of India Ltd.</t>
  </si>
  <si>
    <t>Accrued Interest</t>
  </si>
  <si>
    <t>Net Receivables/(Payables)</t>
  </si>
  <si>
    <t>GRAND TOTAL</t>
  </si>
  <si>
    <t>#  Unlisted Security</t>
  </si>
  <si>
    <t>**Non Traded Security</t>
  </si>
  <si>
    <t>Debt Instruments</t>
  </si>
  <si>
    <t>(a)Listed / Awaiting listing on stock Exchanges</t>
  </si>
  <si>
    <t>6.59% IRFC NCD RED 14-04-2023**</t>
  </si>
  <si>
    <t>INE053F07BZ2</t>
  </si>
  <si>
    <t>CRISIL AAA</t>
  </si>
  <si>
    <t>6.79% HUDCO NCD RED 14-04-2023**</t>
  </si>
  <si>
    <t>INE031A08764</t>
  </si>
  <si>
    <t>ICRA AAA</t>
  </si>
  <si>
    <t>6.72% NABARD NCD RED 14-04-2023**</t>
  </si>
  <si>
    <t>INE261F08BW6</t>
  </si>
  <si>
    <t>7.04% PFC LTD NCD RED 14-04-2023**</t>
  </si>
  <si>
    <t>INE134E08KJ6</t>
  </si>
  <si>
    <t>7.12% REC LTD. NCD RED 31-03-2023**</t>
  </si>
  <si>
    <t>INE020B08CH4</t>
  </si>
  <si>
    <t>6.44% INDIAN OIL CORP NCD RED 14-04-2023**</t>
  </si>
  <si>
    <t>INE242A08445</t>
  </si>
  <si>
    <t>6.38% HPCL NCD RED 12-04-2023**</t>
  </si>
  <si>
    <t>INE094A08051</t>
  </si>
  <si>
    <t>6.64% MANGALORE REF &amp; PET NCD 14-04-2023**</t>
  </si>
  <si>
    <t>INE103A08027</t>
  </si>
  <si>
    <t>8.8% POWER GRID CORP NCD RED 13-03-2023**</t>
  </si>
  <si>
    <t>INE752E07KN9</t>
  </si>
  <si>
    <t>8.82% REC LTD NCD RED 12-04-23**</t>
  </si>
  <si>
    <t>INE020B08831</t>
  </si>
  <si>
    <t>CARE AAA</t>
  </si>
  <si>
    <t>8.5% NABARD NCD RED 31-01-2023**</t>
  </si>
  <si>
    <t>INE261F08AT4</t>
  </si>
  <si>
    <t>6.35% POWER GRID CORP NCD RED 14-04-2023**</t>
  </si>
  <si>
    <t>INE752E08627</t>
  </si>
  <si>
    <t>8.8% NTPC LTD. NCD RED 04-04-2023**</t>
  </si>
  <si>
    <t>INE733E07JD2</t>
  </si>
  <si>
    <t>8.54% NPCL NCD RED 15-03-2023**</t>
  </si>
  <si>
    <t>INE206D08147</t>
  </si>
  <si>
    <t>6.27% SIDBI NCD RED 27-02-2023**</t>
  </si>
  <si>
    <t>INE556F08JP6</t>
  </si>
  <si>
    <t>8.80% EXIM BANK NCD RED 15-03-2023**</t>
  </si>
  <si>
    <t>INE514E08CI8</t>
  </si>
  <si>
    <t>8.56% NPCL NCD RED 18-03-2023**</t>
  </si>
  <si>
    <t>INE206D08139</t>
  </si>
  <si>
    <t>7.35% POWER FIN CORP NCD RED 15-10-2022**</t>
  </si>
  <si>
    <t>INE134E08KG2</t>
  </si>
  <si>
    <t>8.56% NPCL NCD RED 15-03-2023**</t>
  </si>
  <si>
    <t>INE206D08154</t>
  </si>
  <si>
    <t>7.03% REC LTD NCD RED 07-09-2022**</t>
  </si>
  <si>
    <t>INE020B08AK2</t>
  </si>
  <si>
    <t>6.8% HPCL NCD RED 15-12-2022**</t>
  </si>
  <si>
    <t>INE094A08044</t>
  </si>
  <si>
    <t>8.93% EXIM BANK OF INDIA NCD RED 121222**</t>
  </si>
  <si>
    <t>INE514E08BY7</t>
  </si>
  <si>
    <t>8.73% NTPC LTD. NCD RED 07-03-2023**</t>
  </si>
  <si>
    <t>INE733E07JC4</t>
  </si>
  <si>
    <t>8.76% EXIM NCD RED 14-02-2023**</t>
  </si>
  <si>
    <t>INE514E08CE7</t>
  </si>
  <si>
    <t>7.99% POWER FIN CORP NCD RED 20-12-2022**</t>
  </si>
  <si>
    <t>INE134E08JO8</t>
  </si>
  <si>
    <t>6.99% HUDCO NCD RED 11-11-2022**</t>
  </si>
  <si>
    <t>INE031A08756</t>
  </si>
  <si>
    <t>FITCH AAA</t>
  </si>
  <si>
    <t>7.05% HUDCO NCD RED 13-10-2022**</t>
  </si>
  <si>
    <t>INE031A08749</t>
  </si>
  <si>
    <t>6.70% NABARD NCD RED 11-11-2022**</t>
  </si>
  <si>
    <t>INE261F08BQ8</t>
  </si>
  <si>
    <t>(b)Privately Placed/Unlisted</t>
  </si>
  <si>
    <t>(c)Securitised Debt Instruments</t>
  </si>
  <si>
    <t>5.4% INDIAN OIL CORP NCD 11-04-25**</t>
  </si>
  <si>
    <t>INE242A08478</t>
  </si>
  <si>
    <t>5.36% HPCL NCD RED 11-04-2025**</t>
  </si>
  <si>
    <t>INE094A08077</t>
  </si>
  <si>
    <t>5.59% SIDBI NCD RED 21-02-2025**</t>
  </si>
  <si>
    <t>INE556F08JU6</t>
  </si>
  <si>
    <t>5.90% REC LTD. NCD RED 31-03-2025**</t>
  </si>
  <si>
    <t>INE020B08CZ6</t>
  </si>
  <si>
    <t>5.47% NABARD NCD RED 11-04-2025**</t>
  </si>
  <si>
    <t>INE261F08CI3</t>
  </si>
  <si>
    <t>5.77% PFC LTD NCD RED 11-04-2025**</t>
  </si>
  <si>
    <t>INE134E08KX7</t>
  </si>
  <si>
    <t>5.23% NABARD NCD RED 31-01-2025**</t>
  </si>
  <si>
    <t>INE261F08DI1</t>
  </si>
  <si>
    <t>5.35% HUDCO NCD RED 11-04-2025**</t>
  </si>
  <si>
    <t>INE031A08814</t>
  </si>
  <si>
    <t>6.88% NHB LTD NCD RED 21-01-2025**</t>
  </si>
  <si>
    <t>INE557F08FH9</t>
  </si>
  <si>
    <t>6.35% EXIM BANK OF INDIA NCD 18-02-2025**</t>
  </si>
  <si>
    <t>INE514E08FT8</t>
  </si>
  <si>
    <t>5.25% ONGC NCD RED 11-04-2025**</t>
  </si>
  <si>
    <t>INE213A08016</t>
  </si>
  <si>
    <t>5.34% NLC INDIA LTD. NCD 11-04-25**</t>
  </si>
  <si>
    <t>INE589A08027</t>
  </si>
  <si>
    <t>7.42% POWER FIN CORP NCD RED 19-11-2024**</t>
  </si>
  <si>
    <t>INE134E08KH0</t>
  </si>
  <si>
    <t>7.05% NAT HSG BANK NCD RED 18-12-2024**</t>
  </si>
  <si>
    <t>INE557F08FG1</t>
  </si>
  <si>
    <t>5.70% SIDBI NCD RED 28-03-2025**</t>
  </si>
  <si>
    <t>INE556F08JX0</t>
  </si>
  <si>
    <t>6.99% IRFC NCD RED 19-03-2025**</t>
  </si>
  <si>
    <t>INE053F07CB1</t>
  </si>
  <si>
    <t>6.88% REC LTD. NCD RED 20-03-2025**</t>
  </si>
  <si>
    <t>INE020B08CK8</t>
  </si>
  <si>
    <t>7.40% REC LTD. NCD RED 26-11-2024**</t>
  </si>
  <si>
    <t>INE020B08CF8</t>
  </si>
  <si>
    <t>9.18% NUCLEAR POWER CORP NCD RD 23-01-25**</t>
  </si>
  <si>
    <t>INE206D08170</t>
  </si>
  <si>
    <t>8.65% POWER FINANCE NCD RED 28-12-2024**</t>
  </si>
  <si>
    <t>INE134E08GV9</t>
  </si>
  <si>
    <t>6.39% INDIAN OIL CORP NCD RED 06-03-2025**</t>
  </si>
  <si>
    <t>INE242A08452</t>
  </si>
  <si>
    <t>8.57% REC LTD NCD 21-12-2024**</t>
  </si>
  <si>
    <t>INE020B08880</t>
  </si>
  <si>
    <t>6.99% REC LTD. NCD RED 30-09-2024**</t>
  </si>
  <si>
    <t>INE020B08CM4</t>
  </si>
  <si>
    <t>5.74% REC LTD. NCD RED 20-06-2024**</t>
  </si>
  <si>
    <t>INE020B08DR1</t>
  </si>
  <si>
    <t>5.96% NABARD NCD SR 22F RED 06-02-2025**</t>
  </si>
  <si>
    <t>INE261F08DM3</t>
  </si>
  <si>
    <t>7.69% NABARD NCD RED 29-05-2024**</t>
  </si>
  <si>
    <t>INE261F08BK1</t>
  </si>
  <si>
    <t>6.85% POWER GRID CORP NCD RED 15-04-2025**</t>
  </si>
  <si>
    <t>INE752E08643</t>
  </si>
  <si>
    <t>9.34% REC LTD NCD RED 25-08-2024**</t>
  </si>
  <si>
    <t>INE020B07IZ5</t>
  </si>
  <si>
    <t>8.27% REC LTD NCD RED 06-02-2025**</t>
  </si>
  <si>
    <t>INE020B08906</t>
  </si>
  <si>
    <t>8.23% REC LTD NCD RED 23-01-2025**</t>
  </si>
  <si>
    <t>INE020B08898</t>
  </si>
  <si>
    <t>5.63% NABARD NCD SR 22G RED 26-02-2025**</t>
  </si>
  <si>
    <t>INE261F08DN1</t>
  </si>
  <si>
    <t>8.48% POWER FIN CORP NCD RED 09-12-2024**</t>
  </si>
  <si>
    <t>INE134E08GU1</t>
  </si>
  <si>
    <t>8.20% POWER GRID CORP NCD RED 23-01-2025**</t>
  </si>
  <si>
    <t>INE752E07MG9</t>
  </si>
  <si>
    <t>8.30% REC LTD NCD RED 10-04-2025**</t>
  </si>
  <si>
    <t>INE020B08930</t>
  </si>
  <si>
    <t>5.57% SIDBI NCD RED 03-03-2025**</t>
  </si>
  <si>
    <t>INE556F08JV4</t>
  </si>
  <si>
    <t>7.49% POWER GRID CORP NCD 25-10-2024**</t>
  </si>
  <si>
    <t>INE752E08593</t>
  </si>
  <si>
    <t>8.95% POWER FIN CORP NCD RED 30-03-2025**</t>
  </si>
  <si>
    <t>INE134E08CV8</t>
  </si>
  <si>
    <t>8.87% EXIM BANK NCD RED 13-03-2025**</t>
  </si>
  <si>
    <t>INE514E08CH0</t>
  </si>
  <si>
    <t>8.11% EXIM BANK NCD RED 03-02-2025**</t>
  </si>
  <si>
    <t>INE514E08EK0</t>
  </si>
  <si>
    <t>8.80% POWER FIN CORP NCD RED 15-01-2025**</t>
  </si>
  <si>
    <t>INE134E08CP0</t>
  </si>
  <si>
    <t>8.93% POWER GRID CORP NCD 19-10-2024**</t>
  </si>
  <si>
    <t>INE752E07LY4</t>
  </si>
  <si>
    <t>8.95% INDIAN RAILWAY FIN NCD 10-03-2025**</t>
  </si>
  <si>
    <t>INE053F09GV6</t>
  </si>
  <si>
    <t>9.17% NTPC LTD NCD RED 21-09-2024**</t>
  </si>
  <si>
    <t>INE733E07JO9</t>
  </si>
  <si>
    <t>9% NTPC LTD NCD RED 25-01-2025**</t>
  </si>
  <si>
    <t>INE733E07HA2</t>
  </si>
  <si>
    <t>8.15% POWER GRID CORP NCD RED 09-03-2025**</t>
  </si>
  <si>
    <t>INE752E07MJ3</t>
  </si>
  <si>
    <t>8.10% PFC LTD NCD RED 04-06-2024**</t>
  </si>
  <si>
    <t>INE134E08KD9</t>
  </si>
  <si>
    <t>Government Securities</t>
  </si>
  <si>
    <t>6.18% GOVT OF INDIA RED 04-11-2024</t>
  </si>
  <si>
    <t>IN0020190396</t>
  </si>
  <si>
    <t>7.03% HPCL NCD RED 12-04-2030**</t>
  </si>
  <si>
    <t>INE094A08069</t>
  </si>
  <si>
    <t>7.41% POWER FIN CORP NCD RED 25-02-2030**</t>
  </si>
  <si>
    <t>INE134E08KL2</t>
  </si>
  <si>
    <t>7.89% REC LTD. NCD RED 30-03-2030**</t>
  </si>
  <si>
    <t>INE020B08CI2</t>
  </si>
  <si>
    <t>7.34% NPCIL NCD RED 23-01-2030**</t>
  </si>
  <si>
    <t>INE206D08469</t>
  </si>
  <si>
    <t>7.55% IRFC NCD RED 12-04-2030**</t>
  </si>
  <si>
    <t>INE053F07BY5</t>
  </si>
  <si>
    <t>7.86% PFC LTD NCD RED 12-04-2030**</t>
  </si>
  <si>
    <t>INE134E08KK4</t>
  </si>
  <si>
    <t>7.54% NHAI NCD RED 25-01-2030**</t>
  </si>
  <si>
    <t>INE906B07HK9</t>
  </si>
  <si>
    <t>7.4% MANGALORE REF &amp; PET NCD 12-04-2030**</t>
  </si>
  <si>
    <t>INE103A08019</t>
  </si>
  <si>
    <t>7.41% IOC NCD RED 22-10-2029**</t>
  </si>
  <si>
    <t>INE242A08437</t>
  </si>
  <si>
    <t>7.70% NHAI NCD RED 13-09-2029**</t>
  </si>
  <si>
    <t>INE906B07HH5</t>
  </si>
  <si>
    <t>7.50% REC LTD. NCD RED 28-02-2030**</t>
  </si>
  <si>
    <t>INE020B08CP7</t>
  </si>
  <si>
    <t>7.75% MANGALORE REF &amp; PET NCD 29-01-2030**</t>
  </si>
  <si>
    <t>INE103A08035</t>
  </si>
  <si>
    <t>7.38% POWER GRID CORP NCD RED 12-04-2030**</t>
  </si>
  <si>
    <t>INE752E08635</t>
  </si>
  <si>
    <t>7.49% NHAI NCD RED 01-08-2029**</t>
  </si>
  <si>
    <t>INE906B07HG7</t>
  </si>
  <si>
    <t>7.08% IRFC NCD RED 28-02-2030**</t>
  </si>
  <si>
    <t>INE053F07CA3</t>
  </si>
  <si>
    <t>7.32% NTPC LTD NCD RED 17-07-2029**</t>
  </si>
  <si>
    <t>INE733E07KL3</t>
  </si>
  <si>
    <t>7.48% IRFC NCD RED 13-08-2029**</t>
  </si>
  <si>
    <t>INE053F07BU3</t>
  </si>
  <si>
    <t>7.55% IRFC NCD RED 06-11-29**</t>
  </si>
  <si>
    <t>INE053F07BX7</t>
  </si>
  <si>
    <t>8.36% NHAI NCD RED 20-05-2029**</t>
  </si>
  <si>
    <t>INE906B07HD4</t>
  </si>
  <si>
    <t>8.25% REC GOI SERVICED NCD RED 26-03-30**</t>
  </si>
  <si>
    <t>INE020B08CR3</t>
  </si>
  <si>
    <t>8.09% NLC INDIA LTD NCD RED 29-05-2029**</t>
  </si>
  <si>
    <t>INE589A07037</t>
  </si>
  <si>
    <t>7.64% FOOD COR OF IND NCD RED 12-12-2029**</t>
  </si>
  <si>
    <t>INE861G08050</t>
  </si>
  <si>
    <t>CRISIL AAA(CE)</t>
  </si>
  <si>
    <t>7.43% NABARD GOI SERV NCD RED 31-01-2030**</t>
  </si>
  <si>
    <t>INE261F08BX4</t>
  </si>
  <si>
    <t>7.92% REC LTD. NCD RED 30-03-2030**</t>
  </si>
  <si>
    <t>INE020B08CJ0</t>
  </si>
  <si>
    <t>7.49% POWER GRID CORP NCD 25-10-2029**</t>
  </si>
  <si>
    <t>INE752E08601</t>
  </si>
  <si>
    <t>7.5% IRFC NCD RED 07-09-2029**</t>
  </si>
  <si>
    <t>INE053F07BW9</t>
  </si>
  <si>
    <t>8.3% REC LTD NCD RED 25-06-2029**</t>
  </si>
  <si>
    <t>INE020B08BU9</t>
  </si>
  <si>
    <t>8.85% REC LTD. NCD RED 16-04-2029**</t>
  </si>
  <si>
    <t>INE020B08BQ7</t>
  </si>
  <si>
    <t>7.27% NABARD NCD RED 14-02-2030**</t>
  </si>
  <si>
    <t>INE261F08BZ9</t>
  </si>
  <si>
    <t>7.5% NHPC NCD RED 06-10-2029**</t>
  </si>
  <si>
    <t>INE848E07AS5</t>
  </si>
  <si>
    <t>8.80% RECL NCD RED 14-05-2029**</t>
  </si>
  <si>
    <t>INE020B08BS3</t>
  </si>
  <si>
    <t>7.25% NPCIL NCD RED 15-12-2029 XXXIII C**</t>
  </si>
  <si>
    <t>INE206D08436</t>
  </si>
  <si>
    <t>8.85% POWER FIN CORP NCD RED 25-05-2029**</t>
  </si>
  <si>
    <t>INE134E08KC1</t>
  </si>
  <si>
    <t>7.13% NHPC LTD NCD 11-02-2030**</t>
  </si>
  <si>
    <t>INE848E07BC7</t>
  </si>
  <si>
    <t>7.10% NABARD GOI SERV NCD RED 08-02-2030**</t>
  </si>
  <si>
    <t>INE261F08BY2</t>
  </si>
  <si>
    <t>7.93% PFC LTD NCD RED 31-12-2029**</t>
  </si>
  <si>
    <t>INE134E08KI8</t>
  </si>
  <si>
    <t>7.38% NHPC LTD NCD 03-01-2030**</t>
  </si>
  <si>
    <t>INE848E07AX5</t>
  </si>
  <si>
    <t>8.15% POWER GRID CORP NCD RED 09-03-2030**</t>
  </si>
  <si>
    <t>INE752E07MK1</t>
  </si>
  <si>
    <t>8.13% NUCLEAR POWER CORP NCD 28-03-2030**</t>
  </si>
  <si>
    <t>INE206D08394</t>
  </si>
  <si>
    <t>9.3% POWER GRID CORP NCD RED 04-09-2029**</t>
  </si>
  <si>
    <t>INE752E07LR8</t>
  </si>
  <si>
    <t>7.95% IRFC NCD RED 12-06-2029**</t>
  </si>
  <si>
    <t>INE053F07BR9</t>
  </si>
  <si>
    <t>8.15% EXIM NCB 21-01-2030 R21 - 2030**</t>
  </si>
  <si>
    <t>INE514E08EJ2</t>
  </si>
  <si>
    <t>7.34% POWER GRID CORP NCD 13-07-2029**</t>
  </si>
  <si>
    <t>INE752E08577</t>
  </si>
  <si>
    <t>7.36% NLC INDIA LTD. NCD RED 25-01-2030**</t>
  </si>
  <si>
    <t>INE589A07045</t>
  </si>
  <si>
    <t>6.45% GOVT OF INDIA RED 07-10-2029</t>
  </si>
  <si>
    <t>IN0020190362</t>
  </si>
  <si>
    <t>6.79% GOVT OF INDIA RED 26-12-2029</t>
  </si>
  <si>
    <t>IN0020160118</t>
  </si>
  <si>
    <t>7.88% GOVT OF INDIA RED 19-03-2030</t>
  </si>
  <si>
    <t>IN0020150028</t>
  </si>
  <si>
    <t>6.41% IRFC NCD RED 11-04-2031**</t>
  </si>
  <si>
    <t>INE053F07CR7</t>
  </si>
  <si>
    <t>6.90% REC LTD. NCD RED 31-03-2031**</t>
  </si>
  <si>
    <t>INE020B08DA7</t>
  </si>
  <si>
    <t>6.45% NABARD NCD RED 11-04-2031**</t>
  </si>
  <si>
    <t>INE261F08CJ1</t>
  </si>
  <si>
    <t>6.88% PFC LTD NCD RED 11-04-2031**</t>
  </si>
  <si>
    <t>INE134E08KY5</t>
  </si>
  <si>
    <t>6.80% NPCL NCD RED 21-03-2031**</t>
  </si>
  <si>
    <t>INE206D08477</t>
  </si>
  <si>
    <t>6.50% NHAI NCD RED 11-04-2031**</t>
  </si>
  <si>
    <t>INE906B07IE0</t>
  </si>
  <si>
    <t>6.4% ONGC NCD RED 11-04-2031**</t>
  </si>
  <si>
    <t>INE213A08024</t>
  </si>
  <si>
    <t>6.29% NTPC LTD NCD RED 11-04-2031**</t>
  </si>
  <si>
    <t>INE733E08155</t>
  </si>
  <si>
    <t>6.63% HPCL NCD RED 11-04-2031**</t>
  </si>
  <si>
    <t>INE094A08093</t>
  </si>
  <si>
    <t>6.65% FOOD CORP OF INDIA NCD 23-10-2030**</t>
  </si>
  <si>
    <t>INE861G08076</t>
  </si>
  <si>
    <t>ICRA AAA(CE)</t>
  </si>
  <si>
    <t>6.28% POWER GRID CORP NCD 11-04-31**</t>
  </si>
  <si>
    <t>INE752E08650</t>
  </si>
  <si>
    <t>7.05% PFC LTD NCD RED 09-08-2030**</t>
  </si>
  <si>
    <t>INE134E08KZ2</t>
  </si>
  <si>
    <t>7.04% PFC LTD NCD RED 16-12-2030**</t>
  </si>
  <si>
    <t>INE134E08LC9</t>
  </si>
  <si>
    <t>6.90% REC LTD. NCD RED 31-01-2031**</t>
  </si>
  <si>
    <t>INE020B08DG4</t>
  </si>
  <si>
    <t>7.79% REC LTD. NCD RED 21-05-2030**</t>
  </si>
  <si>
    <t>INE020B08CW3</t>
  </si>
  <si>
    <t>7.75% PFC LTD NCD RED 11-06-2030**</t>
  </si>
  <si>
    <t>INE134E08KV1</t>
  </si>
  <si>
    <t>7.55% REC LTD. NCD RED 10-05-2030**</t>
  </si>
  <si>
    <t>INE020B08CU7</t>
  </si>
  <si>
    <t>8.32% POWER GRID CORP NCD RED 23-12-2030**</t>
  </si>
  <si>
    <t>INE752E07NL7</t>
  </si>
  <si>
    <t>8.13% NUCLEAR POWER CORP NCD 28-03-2031**</t>
  </si>
  <si>
    <t>INE206D08402</t>
  </si>
  <si>
    <t>6.43% NTPC LTD NCD RED 27-01-2031**</t>
  </si>
  <si>
    <t>INE733E08171</t>
  </si>
  <si>
    <t>8.13% PGCIL NCD 25-04-2030 LIII K**</t>
  </si>
  <si>
    <t>INE752E07NW4</t>
  </si>
  <si>
    <t>6.80% REC LTD NCD RED 20-12-2030**</t>
  </si>
  <si>
    <t>INE020B08DE9</t>
  </si>
  <si>
    <t>7.25% NPCIL NCD RED 15-12-2030 XXXIII D**</t>
  </si>
  <si>
    <t>INE206D08444</t>
  </si>
  <si>
    <t>7.40% POWER FIN CORP NCD RED 08-05-2030**</t>
  </si>
  <si>
    <t>INE134E08KQ1</t>
  </si>
  <si>
    <t>7% POWER FIN CORP NCD RED 22-01-2031**</t>
  </si>
  <si>
    <t>INE134E07AN1</t>
  </si>
  <si>
    <t>8.4% POWER GRID CORP NCD RED 27-05-2030**</t>
  </si>
  <si>
    <t>INE752E07MW6</t>
  </si>
  <si>
    <t>7.61% GOVT OF INDIA RED 09-05-2030</t>
  </si>
  <si>
    <t>IN0020160019</t>
  </si>
  <si>
    <t>7.48% MANGALORE REF&amp;PET 14-04-2032**</t>
  </si>
  <si>
    <t>INE103A08050</t>
  </si>
  <si>
    <t>6.74% NTPC LTD RED 14-04-2032**</t>
  </si>
  <si>
    <t>INE733E08205</t>
  </si>
  <si>
    <t>6.87% NHAI NCD RED 14-04-2032**</t>
  </si>
  <si>
    <t>INE906B07JA6</t>
  </si>
  <si>
    <t>6.92% POWER FINANCE NCD 14-04-32**</t>
  </si>
  <si>
    <t>INE134E08LN6</t>
  </si>
  <si>
    <t>6.92% REC LTD NCD RED 20-03-2032**</t>
  </si>
  <si>
    <t>INE020B08DV3</t>
  </si>
  <si>
    <t>6.87% IRFC NCD RED 14-04-2032**</t>
  </si>
  <si>
    <t>INE053F08163</t>
  </si>
  <si>
    <t>6.85% NABARD NCD RED 14-04-2032**</t>
  </si>
  <si>
    <t>INE261F08DL5</t>
  </si>
  <si>
    <t>6.85% NLC INDIA RED 13-04-2032**</t>
  </si>
  <si>
    <t>INE589A08043</t>
  </si>
  <si>
    <t>7.38% NABARD NCD RED 20-10-2031**</t>
  </si>
  <si>
    <t>INE261F08683</t>
  </si>
  <si>
    <t>6.69% NTPC LTD NCD RED 12-09-2031**</t>
  </si>
  <si>
    <t>INE733E08197</t>
  </si>
  <si>
    <t>6.10% GOVT OF INDIA RED 12-07-2031</t>
  </si>
  <si>
    <t>IN0020210095</t>
  </si>
  <si>
    <t>6.54% GOVT OF INDIA RED 17-01-2032</t>
  </si>
  <si>
    <t>IN0020210244</t>
  </si>
  <si>
    <t>8.37% HUDCO NCD RED 23-03-2029**</t>
  </si>
  <si>
    <t>INE031A08707</t>
  </si>
  <si>
    <t>8.24% NABARD NCD GOI SERVICED 22-03-2029**</t>
  </si>
  <si>
    <t>INE261F08BF1</t>
  </si>
  <si>
    <t>8.3% NTPC LTD NCD RED 15-01-2029**</t>
  </si>
  <si>
    <t>INE733E07KJ7</t>
  </si>
  <si>
    <t>8.83% EXIM BK OF INDIA NCD RED 03-11-29**</t>
  </si>
  <si>
    <t>INE514E08EE3</t>
  </si>
  <si>
    <t>8.60% AXIS BANK NCD RED 28-12-2028**</t>
  </si>
  <si>
    <t>INE238A08450</t>
  </si>
  <si>
    <t>8.55% HDFC LTD NCD RED 27-03-2029**</t>
  </si>
  <si>
    <t>INE001A07RT1</t>
  </si>
  <si>
    <t>8.12% NHPC NCD GOI SERVICED 22-03-2029**</t>
  </si>
  <si>
    <t>INE848E08136</t>
  </si>
  <si>
    <t>8.13% NUCLEAR POWER CORP NCD 28-03-2029**</t>
  </si>
  <si>
    <t>INE206D08386</t>
  </si>
  <si>
    <t>8.27% NHAI NCD RED 28-03-2029**</t>
  </si>
  <si>
    <t>INE906B07GP0</t>
  </si>
  <si>
    <t>8.95% FOOD CORP OF INDIA NCD 01-03-2029**</t>
  </si>
  <si>
    <t>INE861G08043</t>
  </si>
  <si>
    <t>8.40% NUCLEAR POW COR IN LTD NCD28-11-29**</t>
  </si>
  <si>
    <t>INE206D08253</t>
  </si>
  <si>
    <t>8.79% INDIAN RAIL FIN NCD RED 04-05-2030**</t>
  </si>
  <si>
    <t>INE053F09GX2</t>
  </si>
  <si>
    <t>8.7% LIC HOUS FIN NCD RED 23-03-2029**</t>
  </si>
  <si>
    <t>INE115A07OB4</t>
  </si>
  <si>
    <t>5.7% NABARD NCD RED SR 22D 31-07-2025**</t>
  </si>
  <si>
    <t>INE261F08DK7</t>
  </si>
  <si>
    <t>8.11% REC LTD NCD 07-10-2025 SR136**</t>
  </si>
  <si>
    <t>INE020B08963</t>
  </si>
  <si>
    <t>7.50% NHPC LTD SR Y STR A NCD 07-10-2025**</t>
  </si>
  <si>
    <t>INE848E07AO4</t>
  </si>
  <si>
    <t>6.50% POWER FIN CORP NCD RED 17-09-2025**</t>
  </si>
  <si>
    <t>INE134E08LD7</t>
  </si>
  <si>
    <t>7.17% POWER FIN COR NCD SR 202B 22-05-25**</t>
  </si>
  <si>
    <t>INE134E08KT5</t>
  </si>
  <si>
    <t>7.30% NMDC LTD SR I NCD RED 28-08-2025**</t>
  </si>
  <si>
    <t>INE584A08010</t>
  </si>
  <si>
    <t>8.75% REC LTD NCD RED 12-07-2025**</t>
  </si>
  <si>
    <t>INE020B08443</t>
  </si>
  <si>
    <t>8.4% POWER GRID CORP NCD RED 27-05-2025**</t>
  </si>
  <si>
    <t>INE752E07MR6</t>
  </si>
  <si>
    <t>5.22% GOVT OF INDIA RED 15-06-2025</t>
  </si>
  <si>
    <t>IN0020200112</t>
  </si>
  <si>
    <t>State Development Loan</t>
  </si>
  <si>
    <t>8.31% ANDHRA PRADESH SDL RED 29-07-2025</t>
  </si>
  <si>
    <t>IN1020150042</t>
  </si>
  <si>
    <t>8.31% UTTAR PRADESH SDL 29-07-2025</t>
  </si>
  <si>
    <t>IN3320150250</t>
  </si>
  <si>
    <t>8.30% JHARKHAND SDL RED 29-07-2025</t>
  </si>
  <si>
    <t>IN3720150017</t>
  </si>
  <si>
    <t>8.21% WEST BENGAL SDL RED 24-06-2025</t>
  </si>
  <si>
    <t>IN3420150036</t>
  </si>
  <si>
    <t>7.99% MAHARASHTRA SDL RED 28-10-2025</t>
  </si>
  <si>
    <t>IN2220150113</t>
  </si>
  <si>
    <t>7.97% TAMIL NADU SDL RED 14-10-2025</t>
  </si>
  <si>
    <t>IN3120150112</t>
  </si>
  <si>
    <t>8.22% TAMIL NADU SDL RED 13-05-2025</t>
  </si>
  <si>
    <t>IN3120150039</t>
  </si>
  <si>
    <t>8.25% MAHARASHTRA SDL RED 10-06-2025</t>
  </si>
  <si>
    <t>IN2220150030</t>
  </si>
  <si>
    <t>8.36% MADHYA PRADESH SDL RED 15-07-2025</t>
  </si>
  <si>
    <t>IN2120150023</t>
  </si>
  <si>
    <t>8.16% MAHARASHTRA SDL RED 23-09-2025</t>
  </si>
  <si>
    <t>IN2220150097</t>
  </si>
  <si>
    <t>8.29% KERALA SDL RED 29-07-2025</t>
  </si>
  <si>
    <t>IN2020150065</t>
  </si>
  <si>
    <t>8.28% MAHARASHTRA SDL RED 29-07-2025</t>
  </si>
  <si>
    <t>IN2220150055</t>
  </si>
  <si>
    <t>8% TAMIL NADU SDL RED 28-10-2025</t>
  </si>
  <si>
    <t>IN3120150120</t>
  </si>
  <si>
    <t>Investment in Mutual fund</t>
  </si>
  <si>
    <t>BHARAT BOND ETF-APRIL 2023-GROWTH</t>
  </si>
  <si>
    <t>INF754K01KN4</t>
  </si>
  <si>
    <t>BHARAT BOND ETF-APRIL 2025-GROWTH</t>
  </si>
  <si>
    <t>INF754K01LD3</t>
  </si>
  <si>
    <t>BHARAT BOND ETF-APRIL 2030-GROWTH</t>
  </si>
  <si>
    <t>INF754K01KO2</t>
  </si>
  <si>
    <t>BHARAT BOND ETF-APRIL 2031-GROWTH</t>
  </si>
  <si>
    <t>INF754K01LE1</t>
  </si>
  <si>
    <t>BHARAT BOND ETF–APRIL 2032-GROWTH</t>
  </si>
  <si>
    <t>INF754K01OB1</t>
  </si>
  <si>
    <t>(a) Listed / Awaiting listing on Stock Exchanges</t>
  </si>
  <si>
    <t>6.67% GOVT OF INDIA RED 15-12-2035</t>
  </si>
  <si>
    <t>IN0020210152</t>
  </si>
  <si>
    <t>6.95% GOVT OF INDIA RED 16-12-2061</t>
  </si>
  <si>
    <t>IN0020210202</t>
  </si>
  <si>
    <t>7.80% KERALA SDL RED 15-03-2027</t>
  </si>
  <si>
    <t>IN2020160155</t>
  </si>
  <si>
    <t>8.38% GUJARAT SDL RED 27-02-2029</t>
  </si>
  <si>
    <t>IN1520180309</t>
  </si>
  <si>
    <t>91 DAYS TBILL RED 30-06-2022</t>
  </si>
  <si>
    <t>IN002021X595</t>
  </si>
  <si>
    <t>6.14% IND OIL COR NCD 18-02-27**</t>
  </si>
  <si>
    <t>INE242A08502</t>
  </si>
  <si>
    <t>7.83% IRFC LTD NCD RED 19-03-2027**</t>
  </si>
  <si>
    <t>INE053F07983</t>
  </si>
  <si>
    <t>7.89% POWER GRID CORP NCD RED 09-03-2027**</t>
  </si>
  <si>
    <t>INE752E07OE0</t>
  </si>
  <si>
    <t>7.95% RECL SR 147 NCD RED 12-03-2027**</t>
  </si>
  <si>
    <t>INE020B08AH8</t>
  </si>
  <si>
    <t>7.25% EXIM BANK NCD RED 01-02-2027**</t>
  </si>
  <si>
    <t>INE514E08FJ9</t>
  </si>
  <si>
    <t>7.13% NHPC STRPP B NCD 11-02-2027**</t>
  </si>
  <si>
    <t>INE848E07AZ0</t>
  </si>
  <si>
    <t>7.52% REC LTD NCD RED 07-11-26**</t>
  </si>
  <si>
    <t>INE020B08AA3</t>
  </si>
  <si>
    <t>7.18% POWER FIN COR NCD RED 20-01-2027**</t>
  </si>
  <si>
    <t>INE134E08IR3</t>
  </si>
  <si>
    <t>7.54% REC LTD NCD RED 30-12-2026**</t>
  </si>
  <si>
    <t>INE020B08AC9</t>
  </si>
  <si>
    <t>9.25% POWER GRID CORP NCD  RED 09-03-27**</t>
  </si>
  <si>
    <t>INE752E07JN1</t>
  </si>
  <si>
    <t>7.23% POWER FIN COR NCD RED- 05-01-2027**</t>
  </si>
  <si>
    <t>INE134E08IO0</t>
  </si>
  <si>
    <t>7.78% BIHAR SDL RED 01-03-2027</t>
  </si>
  <si>
    <t>IN1320160170</t>
  </si>
  <si>
    <t>7.20% UTTAR PRADESH SDL 25-01-2027</t>
  </si>
  <si>
    <t>IN3320160309</t>
  </si>
  <si>
    <t>6.58% GUJARAT SDL RED 31-03-2027</t>
  </si>
  <si>
    <t>IN1520200347</t>
  </si>
  <si>
    <t>7.75% KARNATAKA SDL RED 01-03-2027</t>
  </si>
  <si>
    <t>IN1920160109</t>
  </si>
  <si>
    <t>7.59% GUJARAT SDL RED 15-02-2027</t>
  </si>
  <si>
    <t>IN1520160194</t>
  </si>
  <si>
    <t>8.31% RAJASTHAN SDL RED 08-04-2027</t>
  </si>
  <si>
    <t>IN2920200036</t>
  </si>
  <si>
    <t>7.92% WEST BENGAL SDL 15-03-2027</t>
  </si>
  <si>
    <t>IN3420160175</t>
  </si>
  <si>
    <t>7.61% TAMIL NADU SDL RED 15-02-2027</t>
  </si>
  <si>
    <t>IN3120160194</t>
  </si>
  <si>
    <t>7.59% RAJASTHAN SDL RED 15-02-2027</t>
  </si>
  <si>
    <t>IN2920160412</t>
  </si>
  <si>
    <t>7.78% WEST BENGAL SDL 01-03-2027</t>
  </si>
  <si>
    <t>IN3420160167</t>
  </si>
  <si>
    <t>7.74% TAMIL NADU SDL RED 01-03-2027</t>
  </si>
  <si>
    <t>IN3120161309</t>
  </si>
  <si>
    <t>7.59% HARYANA SDL RED 15-02-2027</t>
  </si>
  <si>
    <t>IN1620160268</t>
  </si>
  <si>
    <t>7.61% ANDHRA PRADESH SDL RED 15-02-2027</t>
  </si>
  <si>
    <t>IN1020160439</t>
  </si>
  <si>
    <t>7.59% BIHAR SDL RED 15-02-2027</t>
  </si>
  <si>
    <t>IN1320160162</t>
  </si>
  <si>
    <t>6.72% KERALA SDL RED 24-03-2027</t>
  </si>
  <si>
    <t>IN2020200290</t>
  </si>
  <si>
    <t>7.64% HARYANA SDL RED 29-03-2027</t>
  </si>
  <si>
    <t>IN1620160292</t>
  </si>
  <si>
    <t>7.86% KARNATAKA SDL RED 15-03-2027</t>
  </si>
  <si>
    <t>IN1920160117</t>
  </si>
  <si>
    <t>7.85% TAMIL NADU SDL RED 15-03-2027</t>
  </si>
  <si>
    <t>IN3120161317</t>
  </si>
  <si>
    <t>7.16% TAMILNADU SDL RED 11-01-2027</t>
  </si>
  <si>
    <t>IN3120160178</t>
  </si>
  <si>
    <t>7.15% KERALA SDL RED 11-01-2027</t>
  </si>
  <si>
    <t>IN2020160130</t>
  </si>
  <si>
    <t>7.14% GUJARAT SDL RED 11-01-2027</t>
  </si>
  <si>
    <t>IN1520160178</t>
  </si>
  <si>
    <t>7.17% UTTAR PRADESH SDL 11-01-2027</t>
  </si>
  <si>
    <t>IN3320160291</t>
  </si>
  <si>
    <t>7.59% Karnataka SDL RED 29-03-2027</t>
  </si>
  <si>
    <t>IN1920160125</t>
  </si>
  <si>
    <t>7.21% WEST BENGAL SDL 25-01-2027</t>
  </si>
  <si>
    <t>IN3420160142</t>
  </si>
  <si>
    <t>7.59% KARNATAKA SDL 15-02-2027</t>
  </si>
  <si>
    <t>IN1920160091</t>
  </si>
  <si>
    <t>7.15% RAJASTHAN SDL 11-01-2027</t>
  </si>
  <si>
    <t>IN2920160222</t>
  </si>
  <si>
    <t>7.14% ANDHRA PRADESH SDL RED 11-01-2027</t>
  </si>
  <si>
    <t>IN1020160421</t>
  </si>
  <si>
    <t>7.64% WEST BENGAL SDL RED 29-03-2027</t>
  </si>
  <si>
    <t>IN3420160183</t>
  </si>
  <si>
    <t>7.20% KARNATAKA SDL RED 25-01-2027</t>
  </si>
  <si>
    <t>IN1920160083</t>
  </si>
  <si>
    <t>7.15% KARNATAKA SDL RED 11-01-2027</t>
  </si>
  <si>
    <t>IN1920160075</t>
  </si>
  <si>
    <t>5.94% REC LTD. NCD RED 31-01-2026**</t>
  </si>
  <si>
    <t>INE020B08DK6</t>
  </si>
  <si>
    <t>9.18% NUCLEAR POWER NCD RED 23-01-2026**</t>
  </si>
  <si>
    <t>INE206D08188</t>
  </si>
  <si>
    <t>5.85% REC LTD NCD RED 20-12-2025**</t>
  </si>
  <si>
    <t>INE020B08DF6</t>
  </si>
  <si>
    <t>5.81% REC LTD. NCD RED 31-12-2025**</t>
  </si>
  <si>
    <t>INE020B08DH2</t>
  </si>
  <si>
    <t>6.18% MANGALORE REF &amp; PET NCD 29-12-2025**</t>
  </si>
  <si>
    <t>INE103A08043</t>
  </si>
  <si>
    <t>7.13% NHPC LTD AA STRPP A NCD 11-02-2026**</t>
  </si>
  <si>
    <t>INE848E07AY3</t>
  </si>
  <si>
    <t>8.18% EXIM BANK NCD RED 07-12-2025**</t>
  </si>
  <si>
    <t>INE514E08EU9</t>
  </si>
  <si>
    <t>9.09% INDIAN RAIL FIN NCD RED 29-03-2026**</t>
  </si>
  <si>
    <t>INE053F09HM3</t>
  </si>
  <si>
    <t>8.02% EXIM BANK NCD RED 20-04-2026**</t>
  </si>
  <si>
    <t>INE514E08FB6</t>
  </si>
  <si>
    <t>8.32% POWER GRID CORP NCD RED 23/12/2025**</t>
  </si>
  <si>
    <t>INE752E07NK9</t>
  </si>
  <si>
    <t>6.89% NHPC SR AA1 STRPP A NCD 11-03-2026**</t>
  </si>
  <si>
    <t>INE848E07BD5</t>
  </si>
  <si>
    <t>7.38% NHPC SR Y1 STRPP A NCD 03-01-2026**</t>
  </si>
  <si>
    <t>INE848E07AT3</t>
  </si>
  <si>
    <t>9.09% IRFC NCD RED 31-03-2026**</t>
  </si>
  <si>
    <t>INE053F09HN1</t>
  </si>
  <si>
    <t>8.14% NUCLEAR POWER NCD RED 25-03-2026**</t>
  </si>
  <si>
    <t>INE206D08261</t>
  </si>
  <si>
    <t>8.19% NTPC LTD NCD RED 15-12-2025**</t>
  </si>
  <si>
    <t>INE733E07JX0</t>
  </si>
  <si>
    <t>6.05% NLC INDIA LTD NCD RED 12-02-2026**</t>
  </si>
  <si>
    <t>INE589A08035</t>
  </si>
  <si>
    <t>8.85% NHPC LTD NCD 11-02-2026**</t>
  </si>
  <si>
    <t>INE848E07377</t>
  </si>
  <si>
    <t>8.78% NHPC LTD NCD 11-02-2026**</t>
  </si>
  <si>
    <t>INE848E07468</t>
  </si>
  <si>
    <t>9.25% POWER GRID CORP NCD RED 26-12-2025**</t>
  </si>
  <si>
    <t>INE752E07JL5</t>
  </si>
  <si>
    <t>5.60% INDIAN OIL CORP NCD 23-01-2026**</t>
  </si>
  <si>
    <t>INE242A08494</t>
  </si>
  <si>
    <t>5.63% GOVT OF INDIA RED 12-04-2026</t>
  </si>
  <si>
    <t>IN0020210012</t>
  </si>
  <si>
    <t>7.59% GOVT OF INDIA RED 11-01-2026</t>
  </si>
  <si>
    <t>IN0020150093</t>
  </si>
  <si>
    <t>6.18% GUJARAT SDL RED 31-03-2026</t>
  </si>
  <si>
    <t>IN1520200339</t>
  </si>
  <si>
    <t>8.38% KARNATAKA SDL RED 27-01-2026</t>
  </si>
  <si>
    <t>IN1920150084</t>
  </si>
  <si>
    <t>8.54% BIHAR SDL RED 10-02-2026</t>
  </si>
  <si>
    <t>IN1320150031</t>
  </si>
  <si>
    <t>8.51% MAHARASHTRA SDL RED 09-03-2026</t>
  </si>
  <si>
    <t>IN2220150204</t>
  </si>
  <si>
    <t>8.3% RAJASTHAN SDL RED 13-01-2026</t>
  </si>
  <si>
    <t>IN2920150223</t>
  </si>
  <si>
    <t>8.53% TAMIL NADU SDL RED 09-03-2026</t>
  </si>
  <si>
    <t>IN3120150211</t>
  </si>
  <si>
    <t>8.76% MADHYA PRADESH SDL RED 24-02-2026</t>
  </si>
  <si>
    <t>IN2120150106</t>
  </si>
  <si>
    <t>8.38% TAMILNADU SDL RED 27-01-2026</t>
  </si>
  <si>
    <t>IN3120150187</t>
  </si>
  <si>
    <t>8.57% ANDHRA PRADESH SDL RED 09-03-2026</t>
  </si>
  <si>
    <t>IN1020150141</t>
  </si>
  <si>
    <t>8.28% KARNATAKA SDL RED 06-03-2026</t>
  </si>
  <si>
    <t>IN1920180198</t>
  </si>
  <si>
    <t>8.48% RAJASTHAN SDL RED 10-02-2026</t>
  </si>
  <si>
    <t>IN2920150249</t>
  </si>
  <si>
    <t>8.39% MADHYA PRADESH SDL RED 27-01-2026</t>
  </si>
  <si>
    <t>IN2120150098</t>
  </si>
  <si>
    <t>8.88% WEST BENGAL SDL RED 24-02-2026</t>
  </si>
  <si>
    <t>IN3420150150</t>
  </si>
  <si>
    <t>8.60% BIHAR SDL RED 09-03-2026</t>
  </si>
  <si>
    <t>IN1320150056</t>
  </si>
  <si>
    <t>8.39% UTTAR PRADESH SDL 27-01-2026</t>
  </si>
  <si>
    <t>IN3320150367</t>
  </si>
  <si>
    <t>8.49% TAMIL NADU SDL RED 10-02-2026</t>
  </si>
  <si>
    <t>IN3120150195</t>
  </si>
  <si>
    <t>8.40% WEST BENGAL SDL RED 27-01-2026</t>
  </si>
  <si>
    <t>IN3420150135</t>
  </si>
  <si>
    <t>8.67% KARNATAKA SDL RED 24-02-2026</t>
  </si>
  <si>
    <t>IN1920150092</t>
  </si>
  <si>
    <t>8.67% MAHARASHTRA SDL RED 24-02-2026</t>
  </si>
  <si>
    <t>IN2220150196</t>
  </si>
  <si>
    <t>8.29% Andhra Pradesh SDL RED 13-01-2026</t>
  </si>
  <si>
    <t>IN1020150117</t>
  </si>
  <si>
    <t>8.30% MADHYA PRADESH SDL RED 13-01-2026</t>
  </si>
  <si>
    <t>IN2120150080</t>
  </si>
  <si>
    <t>8.00% GUJARAT SDL RED 20-04-2026</t>
  </si>
  <si>
    <t>IN1520160012</t>
  </si>
  <si>
    <t>8.57% WEST BENGAL SDL RED 09-03-2026</t>
  </si>
  <si>
    <t>IN3420150168</t>
  </si>
  <si>
    <t>8.34% UTTAR PRADESH SDL 13-01-2026</t>
  </si>
  <si>
    <t>IN3320150359</t>
  </si>
  <si>
    <t>8.83% UTTAR PRADESH SDL 24-02-2026</t>
  </si>
  <si>
    <t>IN3320150383</t>
  </si>
  <si>
    <t>8.53% UTTAR PRADESH SDL 10-02-2026</t>
  </si>
  <si>
    <t>IN3320150375</t>
  </si>
  <si>
    <t>8.51% WEST BENGAL SDL RED 10-02-2026</t>
  </si>
  <si>
    <t>IN3420150143</t>
  </si>
  <si>
    <t>8.72% ANDHRA PRADESH SDL RED 24-02-2026</t>
  </si>
  <si>
    <t>IN1020150133</t>
  </si>
  <si>
    <t>8.82% BIHAR SDL RED 24-02-2026</t>
  </si>
  <si>
    <t>IN1320150049</t>
  </si>
  <si>
    <t>8.36% MAHARASHTRA SDL RED 27-01-2026</t>
  </si>
  <si>
    <t>IN2220150170</t>
  </si>
  <si>
    <t>8.55% RAJASTHAN SDL RED 09-03-2026</t>
  </si>
  <si>
    <t>IN2920150264</t>
  </si>
  <si>
    <t>8.31% WEST BENGAL SDL RED 13-01-2026</t>
  </si>
  <si>
    <t>IN3420150127</t>
  </si>
  <si>
    <t>8.69% TAMIL NADU SDL RED 24-02-2026</t>
  </si>
  <si>
    <t>IN3120150203</t>
  </si>
  <si>
    <t>8.47% MAHARASHTRA SDL RED 10-02-2026</t>
  </si>
  <si>
    <t>IN2220150188</t>
  </si>
  <si>
    <t>8.38% RAJASTHAN SDL RED 27-01-2026</t>
  </si>
  <si>
    <t>IN2920150231</t>
  </si>
  <si>
    <t>7.90% RAJASTHAN SDL RED 08-04-2026</t>
  </si>
  <si>
    <t>IN2920200028</t>
  </si>
  <si>
    <t>8.39% ANDHRA PRADESH SDL RED 27-01-2026</t>
  </si>
  <si>
    <t>IN1020150125</t>
  </si>
  <si>
    <t>8.27% TAMIL NADU SDL RED 13-01-2026</t>
  </si>
  <si>
    <t>IN3120150179</t>
  </si>
  <si>
    <t>8.25% MAHARASHTRA SDL RED 13-01-2026</t>
  </si>
  <si>
    <t>IN2220150162</t>
  </si>
  <si>
    <t>8.27% KARNATAKA SDL RED 13-01-2026</t>
  </si>
  <si>
    <t>IN1920150076</t>
  </si>
  <si>
    <t>8.46% GUJARAT SDL RED 10-02-2026</t>
  </si>
  <si>
    <t>IN1520150120</t>
  </si>
  <si>
    <t>8.09% RAJASTHAN SDL RED 23-03-2026</t>
  </si>
  <si>
    <t>IN2920150363</t>
  </si>
  <si>
    <t>8.09% ANDHRA PRADESH SDL RED 23-03-2026</t>
  </si>
  <si>
    <t>IN1020150158</t>
  </si>
  <si>
    <t>7.96% TAMIL NADU SDL RED 27-04-2026</t>
  </si>
  <si>
    <t>IN3120160020</t>
  </si>
  <si>
    <t>7.96% GUJARAT SDL RED 27-04-2026</t>
  </si>
  <si>
    <t>IN1520160020</t>
  </si>
  <si>
    <t>6.70% ANDHRA PRADESH SDL RED 22-04-2026</t>
  </si>
  <si>
    <t>IN1020200078</t>
  </si>
  <si>
    <t>(a)Listed / Awaiting listing on Stock Exchanges</t>
  </si>
  <si>
    <t>HDFC Bank Ltd.</t>
  </si>
  <si>
    <t>INE040A01034</t>
  </si>
  <si>
    <t>Banks</t>
  </si>
  <si>
    <t>Housing Development Finance Corporation Ltd.</t>
  </si>
  <si>
    <t>INE001A01036</t>
  </si>
  <si>
    <t>Finance</t>
  </si>
  <si>
    <t>Reliance Industries Ltd.</t>
  </si>
  <si>
    <t>INE002A01018</t>
  </si>
  <si>
    <t>Petroleum Products</t>
  </si>
  <si>
    <t>Adani Enterprises Ltd.</t>
  </si>
  <si>
    <t>INE423A01024</t>
  </si>
  <si>
    <t>Metals &amp; Minerals Trading</t>
  </si>
  <si>
    <t>Adani Ports &amp; Special Economic Zone Ltd.</t>
  </si>
  <si>
    <t>INE742F01042</t>
  </si>
  <si>
    <t>Transport Infrastructure</t>
  </si>
  <si>
    <t>Bharti Airtel Ltd.</t>
  </si>
  <si>
    <t>INE397D01024</t>
  </si>
  <si>
    <t>Telecom - Services</t>
  </si>
  <si>
    <t>HCL Technologies Ltd.</t>
  </si>
  <si>
    <t>INE860A01027</t>
  </si>
  <si>
    <t>IT - Software</t>
  </si>
  <si>
    <t>Kotak Mahindra Bank Ltd.</t>
  </si>
  <si>
    <t>INE237A01028</t>
  </si>
  <si>
    <t>Zee Entertainment Enterprises Ltd.</t>
  </si>
  <si>
    <t>INE256A01028</t>
  </si>
  <si>
    <t>Entertainment</t>
  </si>
  <si>
    <t>Steel Authority of India Ltd.</t>
  </si>
  <si>
    <t>INE114A01011</t>
  </si>
  <si>
    <t>Ferrous Metals</t>
  </si>
  <si>
    <t>Hindalco Industries Ltd.</t>
  </si>
  <si>
    <t>INE038A01020</t>
  </si>
  <si>
    <t>Non - Ferrous Metals</t>
  </si>
  <si>
    <t>ITC Ltd.</t>
  </si>
  <si>
    <t>INE154A01025</t>
  </si>
  <si>
    <t>Diversified FMCG</t>
  </si>
  <si>
    <t>IndusInd Bank Ltd.</t>
  </si>
  <si>
    <t>INE095A01012</t>
  </si>
  <si>
    <t>Bandhan Bank Ltd.</t>
  </si>
  <si>
    <t>INE545U01014</t>
  </si>
  <si>
    <t>Vedanta Ltd.</t>
  </si>
  <si>
    <t>INE205A01025</t>
  </si>
  <si>
    <t>Diversified Metals</t>
  </si>
  <si>
    <t>Axis Bank Ltd.</t>
  </si>
  <si>
    <t>INE238A01034</t>
  </si>
  <si>
    <t>SRF Ltd.</t>
  </si>
  <si>
    <t>INE647A01010</t>
  </si>
  <si>
    <t>Chemicals &amp; Petrochemicals</t>
  </si>
  <si>
    <t>Tata Power Company Ltd.</t>
  </si>
  <si>
    <t>INE245A01021</t>
  </si>
  <si>
    <t>Power</t>
  </si>
  <si>
    <t>Grasim Industries Ltd.</t>
  </si>
  <si>
    <t>INE047A01021</t>
  </si>
  <si>
    <t>Cement &amp; Cement Products</t>
  </si>
  <si>
    <t>Bharat Electronics Ltd.</t>
  </si>
  <si>
    <t>INE263A01024</t>
  </si>
  <si>
    <t>Aerospace &amp; Defense</t>
  </si>
  <si>
    <t>Coforge Ltd.</t>
  </si>
  <si>
    <t>INE591G01017</t>
  </si>
  <si>
    <t>Hindustan Aeronautics Ltd.</t>
  </si>
  <si>
    <t>INE066F01012</t>
  </si>
  <si>
    <t>MindTree Ltd.</t>
  </si>
  <si>
    <t>INE018I01017</t>
  </si>
  <si>
    <t>TVS Motor Company Ltd.</t>
  </si>
  <si>
    <t>INE494B01023</t>
  </si>
  <si>
    <t>Automobiles</t>
  </si>
  <si>
    <t>DLF Ltd.</t>
  </si>
  <si>
    <t>INE271C01023</t>
  </si>
  <si>
    <t>Realty</t>
  </si>
  <si>
    <t>PVR Ltd.</t>
  </si>
  <si>
    <t>INE191H01014</t>
  </si>
  <si>
    <t>Larsen &amp; Toubro Ltd.</t>
  </si>
  <si>
    <t>INE018A01030</t>
  </si>
  <si>
    <t>Construction</t>
  </si>
  <si>
    <t>National Aluminium Company Ltd.</t>
  </si>
  <si>
    <t>INE139A01034</t>
  </si>
  <si>
    <t>Power Finance Corporation Ltd.</t>
  </si>
  <si>
    <t>INE134E01011</t>
  </si>
  <si>
    <t>LIC Housing Finance Ltd.</t>
  </si>
  <si>
    <t>INE115A01026</t>
  </si>
  <si>
    <t>Bajaj Finance Ltd.</t>
  </si>
  <si>
    <t>INE296A01024</t>
  </si>
  <si>
    <t>Tata Communications Ltd.</t>
  </si>
  <si>
    <t>INE151A01013</t>
  </si>
  <si>
    <t>Vodafone Idea Ltd.</t>
  </si>
  <si>
    <t>INE669E01016</t>
  </si>
  <si>
    <t>Muthoot Finance Ltd.</t>
  </si>
  <si>
    <t>INE414G01012</t>
  </si>
  <si>
    <t>Punjab National Bank</t>
  </si>
  <si>
    <t>INE160A01022</t>
  </si>
  <si>
    <t>Sun TV Network Ltd.</t>
  </si>
  <si>
    <t>INE424H01027</t>
  </si>
  <si>
    <t>IDFC Ltd.</t>
  </si>
  <si>
    <t>INE043D01016</t>
  </si>
  <si>
    <t>Tata Steel Ltd.</t>
  </si>
  <si>
    <t>INE081A01012</t>
  </si>
  <si>
    <t>Larsen &amp; Toubro Infotech Ltd.</t>
  </si>
  <si>
    <t>INE214T01019</t>
  </si>
  <si>
    <t>Godrej Properties Ltd.</t>
  </si>
  <si>
    <t>INE484J01027</t>
  </si>
  <si>
    <t>Multi Commodity Exchange Of India Ltd.</t>
  </si>
  <si>
    <t>INE745G01035</t>
  </si>
  <si>
    <t>Capital Markets</t>
  </si>
  <si>
    <t>Maruti Suzuki India Ltd.</t>
  </si>
  <si>
    <t>INE585B01010</t>
  </si>
  <si>
    <t>Hero MotoCorp Ltd.</t>
  </si>
  <si>
    <t>INE158A01026</t>
  </si>
  <si>
    <t>Indian Energy Exchange Ltd.</t>
  </si>
  <si>
    <t>INE022Q01020</t>
  </si>
  <si>
    <t>RBL Bank Ltd.</t>
  </si>
  <si>
    <t>INE976G01028</t>
  </si>
  <si>
    <t>P I INDUSTRIES LIMITED</t>
  </si>
  <si>
    <t>INE603J01030</t>
  </si>
  <si>
    <t>Fertilizers &amp; Agrochemicals</t>
  </si>
  <si>
    <t>United Spirits Ltd.</t>
  </si>
  <si>
    <t>INE854D01024</t>
  </si>
  <si>
    <t>Beverages</t>
  </si>
  <si>
    <t>Bank of Baroda</t>
  </si>
  <si>
    <t>INE028A01039</t>
  </si>
  <si>
    <t>Bharat Forge Ltd.</t>
  </si>
  <si>
    <t>INE465A01025</t>
  </si>
  <si>
    <t>Industrial Products</t>
  </si>
  <si>
    <t>Motherson Sumi Systems Ltd.</t>
  </si>
  <si>
    <t>INE775A01035</t>
  </si>
  <si>
    <t>Auto Components</t>
  </si>
  <si>
    <t>Piramal Enterprises Ltd.</t>
  </si>
  <si>
    <t>INE140A01024</t>
  </si>
  <si>
    <t>Indian Oil Corporation Ltd.</t>
  </si>
  <si>
    <t>INE242A01010</t>
  </si>
  <si>
    <t>Tech Mahindra Ltd.</t>
  </si>
  <si>
    <t>INE669C01036</t>
  </si>
  <si>
    <t>Cipla Ltd.</t>
  </si>
  <si>
    <t>INE059A01026</t>
  </si>
  <si>
    <t>Pharmaceuticals &amp; Biotechnology</t>
  </si>
  <si>
    <t>UPL Ltd.</t>
  </si>
  <si>
    <t>INE628A01036</t>
  </si>
  <si>
    <t>Infosys Ltd.</t>
  </si>
  <si>
    <t>INE009A01021</t>
  </si>
  <si>
    <t>HDFC Life Insurance Company Ltd.</t>
  </si>
  <si>
    <t>INE795G01014</t>
  </si>
  <si>
    <t>Insurance</t>
  </si>
  <si>
    <t>Manappuram Finance Ltd.</t>
  </si>
  <si>
    <t>INE522D01027</t>
  </si>
  <si>
    <t>Mphasis Ltd.</t>
  </si>
  <si>
    <t>INE356A01018</t>
  </si>
  <si>
    <t>Canara Bank</t>
  </si>
  <si>
    <t>INE476A01014</t>
  </si>
  <si>
    <t>Nestle India Ltd.</t>
  </si>
  <si>
    <t>INE239A01016</t>
  </si>
  <si>
    <t>Food Products</t>
  </si>
  <si>
    <t>NMDC Ltd.</t>
  </si>
  <si>
    <t>INE584A01023</t>
  </si>
  <si>
    <t>Minerals &amp; Mining</t>
  </si>
  <si>
    <t>Cholamandalam Investment &amp; Finance Company Ltd.</t>
  </si>
  <si>
    <t>INE121A01024</t>
  </si>
  <si>
    <t>Cummins India Ltd.</t>
  </si>
  <si>
    <t>INE298A01020</t>
  </si>
  <si>
    <t>The Ramco Cements Ltd.</t>
  </si>
  <si>
    <t>INE331A01037</t>
  </si>
  <si>
    <t>Balrampur Chini Mills Ltd.</t>
  </si>
  <si>
    <t>INE119A01028</t>
  </si>
  <si>
    <t>Agricultural Food &amp; other Products</t>
  </si>
  <si>
    <t>Bharat Petroleum Corporation Ltd.</t>
  </si>
  <si>
    <t>INE029A01011</t>
  </si>
  <si>
    <t>Tata Motors Ltd.</t>
  </si>
  <si>
    <t>INE155A01022</t>
  </si>
  <si>
    <t>Gujarat Narmada Valley Fert &amp; Chem Ltd.</t>
  </si>
  <si>
    <t>INE113A01013</t>
  </si>
  <si>
    <t>InterGlobe Aviation Ltd.</t>
  </si>
  <si>
    <t>INE646L01027</t>
  </si>
  <si>
    <t>Transport Services</t>
  </si>
  <si>
    <t>Havells India Ltd.</t>
  </si>
  <si>
    <t>INE176B01034</t>
  </si>
  <si>
    <t>Consumer Durables</t>
  </si>
  <si>
    <t>United Breweries Ltd.</t>
  </si>
  <si>
    <t>INE686F01025</t>
  </si>
  <si>
    <t>Exide Industries Ltd.</t>
  </si>
  <si>
    <t>INE302A01020</t>
  </si>
  <si>
    <t>Persistent Systems Ltd.</t>
  </si>
  <si>
    <t>INE262H01013</t>
  </si>
  <si>
    <t>Shriram Transport Finance Company Ltd.</t>
  </si>
  <si>
    <t>INE721A01013</t>
  </si>
  <si>
    <t>SBI Cards &amp; Payment Services Ltd.</t>
  </si>
  <si>
    <t>INE018E01016</t>
  </si>
  <si>
    <t>Tata Consultancy Services Ltd.</t>
  </si>
  <si>
    <t>INE467B01029</t>
  </si>
  <si>
    <t>Trent Ltd.</t>
  </si>
  <si>
    <t>INE849A01020</t>
  </si>
  <si>
    <t>Retailing</t>
  </si>
  <si>
    <t>Deepak Nitrite Ltd.</t>
  </si>
  <si>
    <t>INE288B01029</t>
  </si>
  <si>
    <t>Shree Cement Ltd.</t>
  </si>
  <si>
    <t>INE070A01015</t>
  </si>
  <si>
    <t>NTPC Ltd.</t>
  </si>
  <si>
    <t>INE733E01010</t>
  </si>
  <si>
    <t>Laurus Labs Ltd.</t>
  </si>
  <si>
    <t>INE947Q01028</t>
  </si>
  <si>
    <t>Jubilant Foodworks Ltd.</t>
  </si>
  <si>
    <t>INE797F01020</t>
  </si>
  <si>
    <t>Leisure Services</t>
  </si>
  <si>
    <t>Bharat Heavy Electricals Ltd.</t>
  </si>
  <si>
    <t>INE257A01026</t>
  </si>
  <si>
    <t>Electrical Equipment</t>
  </si>
  <si>
    <t>Hindustan Unilever Ltd.</t>
  </si>
  <si>
    <t>INE030A01027</t>
  </si>
  <si>
    <t>Indiabulls Housing Finance Ltd.</t>
  </si>
  <si>
    <t>INE148I01020</t>
  </si>
  <si>
    <t>Container Corporation Of India Ltd.</t>
  </si>
  <si>
    <t>INE111A01025</t>
  </si>
  <si>
    <t>Whirlpool of India Ltd.</t>
  </si>
  <si>
    <t>INE716A01013</t>
  </si>
  <si>
    <t>Coal India Ltd.</t>
  </si>
  <si>
    <t>INE522F01014</t>
  </si>
  <si>
    <t>Consumable Fuels</t>
  </si>
  <si>
    <t>Jindal Steel &amp; Power Ltd.</t>
  </si>
  <si>
    <t>INE749A01030</t>
  </si>
  <si>
    <t>Aditya Birla Capital Ltd.</t>
  </si>
  <si>
    <t>INE674K01013</t>
  </si>
  <si>
    <t>ICICI Prudential Life Insurance Co Ltd.</t>
  </si>
  <si>
    <t>INE726G01019</t>
  </si>
  <si>
    <t>Delta Corp Ltd.</t>
  </si>
  <si>
    <t>INE124G01033</t>
  </si>
  <si>
    <t>REC Ltd.</t>
  </si>
  <si>
    <t>INE020B01018</t>
  </si>
  <si>
    <t>The India Cements Ltd.</t>
  </si>
  <si>
    <t>INE383A01012</t>
  </si>
  <si>
    <t>Amara Raja Batteries Ltd.</t>
  </si>
  <si>
    <t>INE885A01032</t>
  </si>
  <si>
    <t>Power Grid Corporation of India Ltd.</t>
  </si>
  <si>
    <t>INE752E01010</t>
  </si>
  <si>
    <t>Bata India Ltd.</t>
  </si>
  <si>
    <t>INE176A01028</t>
  </si>
  <si>
    <t>Zydus Lifesciences Ltd.</t>
  </si>
  <si>
    <t>INE010B01027</t>
  </si>
  <si>
    <t>GAIL (India) Ltd.</t>
  </si>
  <si>
    <t>INE129A01019</t>
  </si>
  <si>
    <t>Gas</t>
  </si>
  <si>
    <t>Aarti Industries Ltd.</t>
  </si>
  <si>
    <t>INE769A01020</t>
  </si>
  <si>
    <t>Oberoi Realty Ltd.</t>
  </si>
  <si>
    <t>INE093I01010</t>
  </si>
  <si>
    <t>IDFC First Bank Ltd.</t>
  </si>
  <si>
    <t>INE092T01019</t>
  </si>
  <si>
    <t>Ambuja Cements Ltd.</t>
  </si>
  <si>
    <t>INE079A01024</t>
  </si>
  <si>
    <t>Wipro Ltd.</t>
  </si>
  <si>
    <t>INE075A01022</t>
  </si>
  <si>
    <t>GMR Infrastructure Ltd.</t>
  </si>
  <si>
    <t>INE776C01039</t>
  </si>
  <si>
    <t>Firstsource Solutions Ltd.</t>
  </si>
  <si>
    <t>INE684F01012</t>
  </si>
  <si>
    <t>IT - Services</t>
  </si>
  <si>
    <t>Escorts Ltd.</t>
  </si>
  <si>
    <t>INE042A01014</t>
  </si>
  <si>
    <t>Agricultural, Commercial &amp; Construction Vehicles</t>
  </si>
  <si>
    <t>SBI Life Insurance Company Ltd.</t>
  </si>
  <si>
    <t>INE123W01016</t>
  </si>
  <si>
    <t>Eicher Motors Ltd.</t>
  </si>
  <si>
    <t>INE066A01021</t>
  </si>
  <si>
    <t>Oil &amp; Natural Gas Corporation Ltd.</t>
  </si>
  <si>
    <t>INE213A01029</t>
  </si>
  <si>
    <t>Oil</t>
  </si>
  <si>
    <t>Mahanagar Gas Ltd.</t>
  </si>
  <si>
    <t>INE002S01010</t>
  </si>
  <si>
    <t>Apollo Tyres Ltd.</t>
  </si>
  <si>
    <t>INE438A01022</t>
  </si>
  <si>
    <t>L&amp;T Finance Holdings Ltd.</t>
  </si>
  <si>
    <t>INE498L01015</t>
  </si>
  <si>
    <t>Ashok Leyland Ltd.</t>
  </si>
  <si>
    <t>INE208A01029</t>
  </si>
  <si>
    <t>Tata Chemicals Ltd.</t>
  </si>
  <si>
    <t>INE092A01019</t>
  </si>
  <si>
    <t>Dalmia Bharat Ltd.</t>
  </si>
  <si>
    <t>INE00R701025</t>
  </si>
  <si>
    <t>Godrej Consumer Products Ltd.</t>
  </si>
  <si>
    <t>INE102D01028</t>
  </si>
  <si>
    <t>Personal Products</t>
  </si>
  <si>
    <t>Titan Company Ltd.</t>
  </si>
  <si>
    <t>INE280A01028</t>
  </si>
  <si>
    <t>ICICI Bank Ltd.</t>
  </si>
  <si>
    <t>INE090A01021</t>
  </si>
  <si>
    <t>Dr. Reddy's Laboratories Ltd.</t>
  </si>
  <si>
    <t>INE089A01023</t>
  </si>
  <si>
    <t>The Indian Hotels Company Ltd.</t>
  </si>
  <si>
    <t>INE053A01029</t>
  </si>
  <si>
    <t>JK Cement Ltd.</t>
  </si>
  <si>
    <t>INE823G01014</t>
  </si>
  <si>
    <t>State Bank of India</t>
  </si>
  <si>
    <t>INE062A01020</t>
  </si>
  <si>
    <t>Asian Paints Ltd.</t>
  </si>
  <si>
    <t>INE021A01026</t>
  </si>
  <si>
    <t>Oracle Financial Services Software Ltd.</t>
  </si>
  <si>
    <t>INE881D01027</t>
  </si>
  <si>
    <t>Intellect Design Arena Ltd.</t>
  </si>
  <si>
    <t>INE306R01017</t>
  </si>
  <si>
    <t>Apollo Hospitals Enterprise Ltd.</t>
  </si>
  <si>
    <t>INE437A01024</t>
  </si>
  <si>
    <t>Healthcare Services</t>
  </si>
  <si>
    <t>Indus Towers Ltd.</t>
  </si>
  <si>
    <t>INE121J01017</t>
  </si>
  <si>
    <t>National Buildings Construction Corporation Ltd.</t>
  </si>
  <si>
    <t>INE095N01031</t>
  </si>
  <si>
    <t>L&amp;T Technology Services Ltd.</t>
  </si>
  <si>
    <t>INE010V01017</t>
  </si>
  <si>
    <t>Ultratech Cement Ltd.</t>
  </si>
  <si>
    <t>INE481G01011</t>
  </si>
  <si>
    <t>Mahindra &amp; Mahindra Ltd.</t>
  </si>
  <si>
    <t>INE101A01026</t>
  </si>
  <si>
    <t>Strides Pharma Science Ltd.</t>
  </si>
  <si>
    <t>INE939A01011</t>
  </si>
  <si>
    <t>Aurobindo Pharma Ltd.</t>
  </si>
  <si>
    <t>INE406A01037</t>
  </si>
  <si>
    <t>Hindustan Petroleum Corporation Ltd.</t>
  </si>
  <si>
    <t>INE094A01015</t>
  </si>
  <si>
    <t>Balkrishna Industries Ltd.</t>
  </si>
  <si>
    <t>INE787D01026</t>
  </si>
  <si>
    <t>Can Fin Homes Ltd.</t>
  </si>
  <si>
    <t>INE477A01020</t>
  </si>
  <si>
    <t>JSW Steel Ltd.</t>
  </si>
  <si>
    <t>INE019A01038</t>
  </si>
  <si>
    <t>Granules India Ltd.</t>
  </si>
  <si>
    <t>INE101D01020</t>
  </si>
  <si>
    <t>Alembic Pharmaceuticals Ltd.</t>
  </si>
  <si>
    <t>INE901L01018</t>
  </si>
  <si>
    <t>Dabur India Ltd.</t>
  </si>
  <si>
    <t>INE016A01026</t>
  </si>
  <si>
    <t>ACC Ltd.</t>
  </si>
  <si>
    <t>INE012A01025</t>
  </si>
  <si>
    <t>Petronet LNG Ltd.</t>
  </si>
  <si>
    <t>INE347G01014</t>
  </si>
  <si>
    <t>Nippon Life India Asset Management Ltd.</t>
  </si>
  <si>
    <t>INE298J01013</t>
  </si>
  <si>
    <t>Siemens Ltd.</t>
  </si>
  <si>
    <t>INE003A01024</t>
  </si>
  <si>
    <t>Page Industries Ltd.</t>
  </si>
  <si>
    <t>INE761H01022</t>
  </si>
  <si>
    <t>Textiles &amp; Apparels</t>
  </si>
  <si>
    <t>Rain Industries Ltd.</t>
  </si>
  <si>
    <t>INE855B01025</t>
  </si>
  <si>
    <t>ABB India Ltd.</t>
  </si>
  <si>
    <t>INE117A01022</t>
  </si>
  <si>
    <t>Coromandel International Ltd.</t>
  </si>
  <si>
    <t>INE169A01031</t>
  </si>
  <si>
    <t>Britannia Industries Ltd.</t>
  </si>
  <si>
    <t>INE216A01030</t>
  </si>
  <si>
    <t>Alkem Laboratories Ltd.</t>
  </si>
  <si>
    <t>INE540L01014</t>
  </si>
  <si>
    <t>Lupin Ltd.</t>
  </si>
  <si>
    <t>INE326A01037</t>
  </si>
  <si>
    <t>Max Financial Services Ltd.</t>
  </si>
  <si>
    <t>INE180A01020</t>
  </si>
  <si>
    <t>Hindustan Copper Ltd.</t>
  </si>
  <si>
    <t>INE531E01026</t>
  </si>
  <si>
    <t>City Union Bank Ltd.</t>
  </si>
  <si>
    <t>INE491A01021</t>
  </si>
  <si>
    <t>Biocon Ltd.</t>
  </si>
  <si>
    <t>INE376G01013</t>
  </si>
  <si>
    <t>ICICI Lombard General Insurance Co. Ltd.</t>
  </si>
  <si>
    <t>INE765G01017</t>
  </si>
  <si>
    <t>Syngene International Ltd.</t>
  </si>
  <si>
    <t>INE398R01022</t>
  </si>
  <si>
    <t>Gujarat State Petronet Ltd.</t>
  </si>
  <si>
    <t>INE246F01010</t>
  </si>
  <si>
    <t>Mahindra &amp; Mahindra Financial Services Ltd</t>
  </si>
  <si>
    <t>INE774D01024</t>
  </si>
  <si>
    <t>Navin Fluorine International Ltd.</t>
  </si>
  <si>
    <t>INE048G01026</t>
  </si>
  <si>
    <t>Bosch Ltd.</t>
  </si>
  <si>
    <t>INE323A01026</t>
  </si>
  <si>
    <t>Info Edge (India) Ltd.</t>
  </si>
  <si>
    <t>INE663F01024</t>
  </si>
  <si>
    <t>Birlasoft Ltd.</t>
  </si>
  <si>
    <t>INE836A01035</t>
  </si>
  <si>
    <t>Marico Ltd.</t>
  </si>
  <si>
    <t>INE196A01026</t>
  </si>
  <si>
    <t>Abbott India Ltd.</t>
  </si>
  <si>
    <t>INE358A01014</t>
  </si>
  <si>
    <t>Crompton Greaves Cons Electrical Ltd.</t>
  </si>
  <si>
    <t>INE299U01018</t>
  </si>
  <si>
    <t>Torrent Pharmaceuticals Ltd.</t>
  </si>
  <si>
    <t>INE685A01028</t>
  </si>
  <si>
    <t>Glenmark Pharmaceuticals Ltd.</t>
  </si>
  <si>
    <t>INE935A01035</t>
  </si>
  <si>
    <t>Polycab India Ltd.</t>
  </si>
  <si>
    <t>INE455K01017</t>
  </si>
  <si>
    <t>Bajaj Finserv Ltd.</t>
  </si>
  <si>
    <t>INE918I01018</t>
  </si>
  <si>
    <t>Aditya Birla Fashion and Retail Ltd.</t>
  </si>
  <si>
    <t>INE647O01011</t>
  </si>
  <si>
    <t>Divi's Laboratories Ltd.</t>
  </si>
  <si>
    <t>INE361B01024</t>
  </si>
  <si>
    <t>Berger Paints (I) Ltd.</t>
  </si>
  <si>
    <t>INE463A01038</t>
  </si>
  <si>
    <t>Sun Pharmaceutical Industries Ltd.</t>
  </si>
  <si>
    <t>INE044A01036</t>
  </si>
  <si>
    <t>The Federal Bank Ltd.</t>
  </si>
  <si>
    <t>INE171A01029</t>
  </si>
  <si>
    <t>Astral Ltd.</t>
  </si>
  <si>
    <t>INE006I01046</t>
  </si>
  <si>
    <t>Colgate Palmolive (India) Ltd.</t>
  </si>
  <si>
    <t>INE259A01022</t>
  </si>
  <si>
    <t>(b) Unlisted</t>
  </si>
  <si>
    <t>Derivatives</t>
  </si>
  <si>
    <t>(a) Index/Stock Future</t>
  </si>
  <si>
    <t>Colgate Palmolive (India) Ltd.26/05/2022</t>
  </si>
  <si>
    <t>Astral Ltd.26/05/2022</t>
  </si>
  <si>
    <t>The Federal Bank Ltd.26/05/2022</t>
  </si>
  <si>
    <t>Sun Pharmaceutical Industries Ltd.26/05/2022</t>
  </si>
  <si>
    <t>Berger Paints (I) Ltd.26/05/2022</t>
  </si>
  <si>
    <t>Divi's Laboratories Ltd.26/05/2022</t>
  </si>
  <si>
    <t>Aditya Birla Fashion and Retail Ltd.26/05/2022</t>
  </si>
  <si>
    <t>Bajaj Finserv Ltd.26/05/2022</t>
  </si>
  <si>
    <t>Polycab India Ltd.26/05/2022</t>
  </si>
  <si>
    <t>Glenmark Pharmaceuticals Ltd.26/05/2022</t>
  </si>
  <si>
    <t>Torrent Pharmaceuticals Ltd.26/05/2022</t>
  </si>
  <si>
    <t>Crompton Greaves Cons Electrical Ltd.26/05/2022</t>
  </si>
  <si>
    <t>Abbott India Ltd.26/05/2022</t>
  </si>
  <si>
    <t>Marico Ltd.26/05/2022</t>
  </si>
  <si>
    <t>Birlasoft Ltd.26/05/2022</t>
  </si>
  <si>
    <t>Info Edge (India) Ltd.26/05/2022</t>
  </si>
  <si>
    <t>Bosch Ltd.26/05/2022</t>
  </si>
  <si>
    <t>Navin Fluorine International Ltd.26/05/2022</t>
  </si>
  <si>
    <t>Mahindra &amp; Mahindra Financial Services Ltd26/05/2022</t>
  </si>
  <si>
    <t>Gujarat State Petronet Ltd.26/05/2022</t>
  </si>
  <si>
    <t>Syngene International Ltd.26/05/2022</t>
  </si>
  <si>
    <t>ICICI Lombard General Insurance Co. Ltd.26/05/2022</t>
  </si>
  <si>
    <t>Biocon Ltd.26/05/2022</t>
  </si>
  <si>
    <t>City Union Bank Ltd.26/05/2022</t>
  </si>
  <si>
    <t>Hindustan Copper Ltd.26/05/2022</t>
  </si>
  <si>
    <t>Max Financial Services Ltd.26/05/2022</t>
  </si>
  <si>
    <t>Lupin Ltd.26/05/2022</t>
  </si>
  <si>
    <t>Alkem Laboratories Ltd.26/05/2022</t>
  </si>
  <si>
    <t>Britannia Industries Ltd.26/05/2022</t>
  </si>
  <si>
    <t>Coromandel International Ltd.26/05/2022</t>
  </si>
  <si>
    <t>ABB India Ltd.26/05/2022</t>
  </si>
  <si>
    <t>Rain Industries Ltd.26/05/2022</t>
  </si>
  <si>
    <t>Page Industries Ltd.26/05/2022</t>
  </si>
  <si>
    <t>Siemens Ltd.26/05/2022</t>
  </si>
  <si>
    <t>Hindustan Unilever Ltd.30/06/2022</t>
  </si>
  <si>
    <t>Nippon Life India Asset Management Ltd.26/05/2022</t>
  </si>
  <si>
    <t>Petronet LNG Ltd.26/05/2022</t>
  </si>
  <si>
    <t>ACC Ltd.26/05/2022</t>
  </si>
  <si>
    <t>Dabur India Ltd.26/05/2022</t>
  </si>
  <si>
    <t>Alembic Pharmaceuticals Ltd.26/05/2022</t>
  </si>
  <si>
    <t>Granules India Ltd.26/05/2022</t>
  </si>
  <si>
    <t>JSW Steel Ltd.26/05/2022</t>
  </si>
  <si>
    <t>Can Fin Homes Ltd.26/05/2022</t>
  </si>
  <si>
    <t>Balkrishna Industries Ltd.26/05/2022</t>
  </si>
  <si>
    <t>Hindustan Petroleum Corporation Ltd.26/05/2022</t>
  </si>
  <si>
    <t>Aurobindo Pharma Ltd.26/05/2022</t>
  </si>
  <si>
    <t>Strides Pharma Science Ltd.26/05/2022</t>
  </si>
  <si>
    <t>Mahindra &amp; Mahindra Ltd.26/05/2022</t>
  </si>
  <si>
    <t>Ultratech Cement Ltd.26/05/2022</t>
  </si>
  <si>
    <t>L&amp;T Technology Services Ltd.26/05/2022</t>
  </si>
  <si>
    <t>National Buildings Construction Corporation Ltd.26/05/2022</t>
  </si>
  <si>
    <t>Indus Towers Ltd.26/05/2022</t>
  </si>
  <si>
    <t>Oracle Financial Services Software Ltd.26/05/2022</t>
  </si>
  <si>
    <t>Apollo Hospitals Enterprise Ltd.26/05/2022</t>
  </si>
  <si>
    <t>Intellect Design Arena Ltd.26/05/2022</t>
  </si>
  <si>
    <t>Asian Paints Ltd.26/05/2022</t>
  </si>
  <si>
    <t>State Bank of India26/05/2022</t>
  </si>
  <si>
    <t>JK Cement Ltd.26/05/2022</t>
  </si>
  <si>
    <t>The Indian Hotels Company Ltd.26/05/2022</t>
  </si>
  <si>
    <t>Dr. Reddy's Laboratories Ltd.26/05/2022</t>
  </si>
  <si>
    <t>ICICI Bank Ltd.26/05/2022</t>
  </si>
  <si>
    <t>Titan Company Ltd.26/05/2022</t>
  </si>
  <si>
    <t>Godrej Consumer Products Ltd.26/05/2022</t>
  </si>
  <si>
    <t>Dalmia Bharat Ltd.26/05/2022</t>
  </si>
  <si>
    <t>Tata Chemicals Ltd.26/05/2022</t>
  </si>
  <si>
    <t>Ashok Leyland Ltd.26/05/2022</t>
  </si>
  <si>
    <t>L&amp;T Finance Holdings Ltd.26/05/2022</t>
  </si>
  <si>
    <t>Apollo Tyres Ltd.26/05/2022</t>
  </si>
  <si>
    <t>Mahanagar Gas Ltd.26/05/2022</t>
  </si>
  <si>
    <t>Oil &amp; Natural Gas Corporation Ltd.26/05/2022</t>
  </si>
  <si>
    <t>Eicher Motors Ltd.26/05/2022</t>
  </si>
  <si>
    <t>Escorts Ltd.26/05/2022</t>
  </si>
  <si>
    <t>SBI Life Insurance Company Ltd.26/05/2022</t>
  </si>
  <si>
    <t>Firstsource Solutions Ltd.26/05/2022</t>
  </si>
  <si>
    <t>GMR Infrastructure Ltd.26/05/2022</t>
  </si>
  <si>
    <t>Wipro Ltd.26/05/2022</t>
  </si>
  <si>
    <t>Ambuja Cements Ltd.26/05/2022</t>
  </si>
  <si>
    <t>IDFC First Bank Ltd.26/05/2022</t>
  </si>
  <si>
    <t>Oberoi Realty Ltd.26/05/2022</t>
  </si>
  <si>
    <t>Aarti Industries Ltd.26/05/2022</t>
  </si>
  <si>
    <t>GAIL (India) Ltd.26/05/2022</t>
  </si>
  <si>
    <t>Zydus Lifesciences Ltd.26/05/2022</t>
  </si>
  <si>
    <t>Bata India Ltd.26/05/2022</t>
  </si>
  <si>
    <t>Hindustan Unilever Ltd.26/05/2022</t>
  </si>
  <si>
    <t>Power Grid Corporation of India Ltd.26/05/2022</t>
  </si>
  <si>
    <t>Amara Raja Batteries Ltd.26/05/2022</t>
  </si>
  <si>
    <t>The India Cements Ltd.26/05/2022</t>
  </si>
  <si>
    <t>Housing Development Finance Corporation Ltd.30/06/2022</t>
  </si>
  <si>
    <t>REC Ltd.26/05/2022</t>
  </si>
  <si>
    <t>Delta Corp Ltd.26/05/2022</t>
  </si>
  <si>
    <t>ICICI Prudential Life Insurance Co Ltd.26/05/2022</t>
  </si>
  <si>
    <t>Aditya Birla Capital Ltd.26/05/2022</t>
  </si>
  <si>
    <t>Tata Steel Ltd.30/06/2022</t>
  </si>
  <si>
    <t>Jindal Steel &amp; Power Ltd.26/05/2022</t>
  </si>
  <si>
    <t>Coal India Ltd.26/05/2022</t>
  </si>
  <si>
    <t>Whirlpool of India Ltd.26/05/2022</t>
  </si>
  <si>
    <t>Container Corporation Of India Ltd.26/05/2022</t>
  </si>
  <si>
    <t>Indiabulls Housing Finance Ltd.26/05/2022</t>
  </si>
  <si>
    <t>Bharat Heavy Electricals Ltd.26/05/2022</t>
  </si>
  <si>
    <t>Jubilant Foodworks Ltd.26/05/2022</t>
  </si>
  <si>
    <t>Laurus Labs Ltd.26/05/2022</t>
  </si>
  <si>
    <t>NTPC Ltd.26/05/2022</t>
  </si>
  <si>
    <t>Shree Cement Ltd.26/05/2022</t>
  </si>
  <si>
    <t>Deepak Nitrite Ltd.26/05/2022</t>
  </si>
  <si>
    <t>Trent Ltd.26/05/2022</t>
  </si>
  <si>
    <t>Tata Consultancy Services Ltd.26/05/2022</t>
  </si>
  <si>
    <t>SBI Cards &amp; Payment Services Ltd.26/05/2022</t>
  </si>
  <si>
    <t>Shriram Transport Finance Company Ltd.26/05/2022</t>
  </si>
  <si>
    <t>Persistent Systems Ltd.26/05/2022</t>
  </si>
  <si>
    <t>Exide Industries Ltd.26/05/2022</t>
  </si>
  <si>
    <t>United Breweries Ltd.26/05/2022</t>
  </si>
  <si>
    <t>Havells India Ltd.26/05/2022</t>
  </si>
  <si>
    <t>InterGlobe Aviation Ltd.26/05/2022</t>
  </si>
  <si>
    <t>Gujarat Narmada Valley Fert &amp; Chem Ltd.26/05/2022</t>
  </si>
  <si>
    <t>Bharat Petroleum Corporation Ltd.26/05/2022</t>
  </si>
  <si>
    <t>Tata Motors Ltd.26/05/2022</t>
  </si>
  <si>
    <t>Balrampur Chini Mills Ltd.26/05/2022</t>
  </si>
  <si>
    <t>The Ramco Cements Ltd.26/05/2022</t>
  </si>
  <si>
    <t>Cummins India Ltd.26/05/2022</t>
  </si>
  <si>
    <t>Cholamandalam Investment &amp; Finance Company Ltd.26/05/2022</t>
  </si>
  <si>
    <t>NMDC Ltd.26/05/2022</t>
  </si>
  <si>
    <t>Nestle India Ltd.26/05/2022</t>
  </si>
  <si>
    <t>Canara Bank26/05/2022</t>
  </si>
  <si>
    <t>Mphasis Ltd.26/05/2022</t>
  </si>
  <si>
    <t>Manappuram Finance Ltd.26/05/2022</t>
  </si>
  <si>
    <t>HDFC Life Insurance Company Ltd.26/05/2022</t>
  </si>
  <si>
    <t>Infosys Ltd.26/05/2022</t>
  </si>
  <si>
    <t>UPL Ltd.26/05/2022</t>
  </si>
  <si>
    <t>Cipla Ltd.26/05/2022</t>
  </si>
  <si>
    <t>Tech Mahindra Ltd.26/05/2022</t>
  </si>
  <si>
    <t>Indian Oil Corporation Ltd.26/05/2022</t>
  </si>
  <si>
    <t>Piramal Enterprises Ltd.26/05/2022</t>
  </si>
  <si>
    <t>Motherson Sumi Systems Ltd.26/05/2022</t>
  </si>
  <si>
    <t>Bharat Forge Ltd.26/05/2022</t>
  </si>
  <si>
    <t>Bank of Baroda26/05/2022</t>
  </si>
  <si>
    <t>Tata Steel Ltd.26/05/2022</t>
  </si>
  <si>
    <t>United Spirits Ltd.26/05/2022</t>
  </si>
  <si>
    <t>P I INDUSTRIES LIMITED26/05/2022</t>
  </si>
  <si>
    <t>RBL Bank Ltd.26/05/2022</t>
  </si>
  <si>
    <t>Indian Energy Exchange Ltd.26/05/2022</t>
  </si>
  <si>
    <t>ITC Ltd.30/06/2022</t>
  </si>
  <si>
    <t>Hero MotoCorp Ltd.26/05/2022</t>
  </si>
  <si>
    <t>Maruti Suzuki India Ltd.26/05/2022</t>
  </si>
  <si>
    <t>Multi Commodity Exchange Of India Ltd.26/05/2022</t>
  </si>
  <si>
    <t>Larsen &amp; Toubro Infotech Ltd.26/05/2022</t>
  </si>
  <si>
    <t>Godrej Properties Ltd.26/05/2022</t>
  </si>
  <si>
    <t>IDFC Ltd.26/05/2022</t>
  </si>
  <si>
    <t>Sun TV Network Ltd.26/05/2022</t>
  </si>
  <si>
    <t>Punjab National Bank26/05/2022</t>
  </si>
  <si>
    <t>Muthoot Finance Ltd.26/05/2022</t>
  </si>
  <si>
    <t>Vodafone Idea Ltd.26/05/2022</t>
  </si>
  <si>
    <t>Tata Communications Ltd.26/05/2022</t>
  </si>
  <si>
    <t>Bajaj Finance Ltd.26/05/2022</t>
  </si>
  <si>
    <t>Power Finance Corporation Ltd.26/05/2022</t>
  </si>
  <si>
    <t>LIC Housing Finance Ltd.26/05/2022</t>
  </si>
  <si>
    <t>National Aluminium Company Ltd.26/05/2022</t>
  </si>
  <si>
    <t>PVR Ltd.26/05/2022</t>
  </si>
  <si>
    <t>Larsen &amp; Toubro Ltd.26/05/2022</t>
  </si>
  <si>
    <t>DLF Ltd.26/05/2022</t>
  </si>
  <si>
    <t>TVS Motor Company Ltd.26/05/2022</t>
  </si>
  <si>
    <t>MindTree Ltd.26/05/2022</t>
  </si>
  <si>
    <t>Hindustan Aeronautics Ltd.26/05/2022</t>
  </si>
  <si>
    <t>Coforge Ltd.26/05/2022</t>
  </si>
  <si>
    <t>Bharat Electronics Ltd.26/05/2022</t>
  </si>
  <si>
    <t>Grasim Industries Ltd.26/05/2022</t>
  </si>
  <si>
    <t>Tata Power Company Ltd.26/05/2022</t>
  </si>
  <si>
    <t>SRF Ltd.26/05/2022</t>
  </si>
  <si>
    <t>ITC Ltd.26/05/2022</t>
  </si>
  <si>
    <t>Axis Bank Ltd.26/05/2022</t>
  </si>
  <si>
    <t>Vedanta Ltd.26/05/2022</t>
  </si>
  <si>
    <t>Bandhan Bank Ltd.26/05/2022</t>
  </si>
  <si>
    <t>IndusInd Bank Ltd.26/05/2022</t>
  </si>
  <si>
    <t>Hindalco Industries Ltd.26/05/2022</t>
  </si>
  <si>
    <t>Steel Authority of India Ltd.26/05/2022</t>
  </si>
  <si>
    <t>Zee Entertainment Enterprises Ltd.26/05/2022</t>
  </si>
  <si>
    <t>Kotak Mahindra Bank Ltd.26/05/2022</t>
  </si>
  <si>
    <t>HCL Technologies Ltd.26/05/2022</t>
  </si>
  <si>
    <t>Bharti Airtel Ltd.26/05/2022</t>
  </si>
  <si>
    <t>Adani Ports &amp; Special Economic Zone Ltd.26/05/2022</t>
  </si>
  <si>
    <t>Adani Enterprises Ltd.26/05/2022</t>
  </si>
  <si>
    <t>Reliance Industries Ltd.26/05/2022</t>
  </si>
  <si>
    <t>Housing Development Finance Corporation Ltd.26/05/2022</t>
  </si>
  <si>
    <t>HDFC Bank Ltd.26/05/2022</t>
  </si>
  <si>
    <t>7% HDFC LTD NCD RED 19-05-2022**</t>
  </si>
  <si>
    <t>INE001A07SM4</t>
  </si>
  <si>
    <t>8.15% GOVT OF INDIA RED 11-06-2022</t>
  </si>
  <si>
    <t>IN0020120013</t>
  </si>
  <si>
    <t>8.35% GOVT OF INDIA RED 14-05-2022</t>
  </si>
  <si>
    <t>IN0020020072</t>
  </si>
  <si>
    <t>7.16% GOVT OF INDIA RED 20-05-2023</t>
  </si>
  <si>
    <t>IN0020130012</t>
  </si>
  <si>
    <t>6.84% GOVT OF INDIA RED 19-12-2022</t>
  </si>
  <si>
    <t>IN0020160050</t>
  </si>
  <si>
    <t>8.08% GOVT OF INDIA RED 02-08-2022</t>
  </si>
  <si>
    <t>IN0020070028</t>
  </si>
  <si>
    <t>3.96% GOVT OF INDIA RED 09-11-2022</t>
  </si>
  <si>
    <t>IN0020200260</t>
  </si>
  <si>
    <t>182 DAYS TBILL RED 14-07-2022</t>
  </si>
  <si>
    <t>IN002021Y445</t>
  </si>
  <si>
    <t>182 DAYS TBILL RED 21-07-2022</t>
  </si>
  <si>
    <t>IN002021Y452</t>
  </si>
  <si>
    <t>364 DAYS TBILL RED 05-05-2022</t>
  </si>
  <si>
    <t>IN002021Z053</t>
  </si>
  <si>
    <t>182 DAYS TBILL RED 12-05-2022</t>
  </si>
  <si>
    <t>IN002021Y338</t>
  </si>
  <si>
    <t>182 DAYS TBILL RED 04-08-2022</t>
  </si>
  <si>
    <t>IN002021Y478</t>
  </si>
  <si>
    <t>364 DAYS TBILL RED 19-01-2023</t>
  </si>
  <si>
    <t>IN002021Z442</t>
  </si>
  <si>
    <t>364 DAYS TBILL RED 20-10-2022</t>
  </si>
  <si>
    <t>IN002021Z301</t>
  </si>
  <si>
    <t>364 DAYS TBILL RED 05-01-2023</t>
  </si>
  <si>
    <t>IN002021Z426</t>
  </si>
  <si>
    <t>INE860H14W43</t>
  </si>
  <si>
    <t>ICRA A1+</t>
  </si>
  <si>
    <t>Net Receivables/(Payables) include Net Current Assets as well as the Mark to Market on derivative trades.</t>
  </si>
  <si>
    <t>Gland Pharma Ltd.</t>
  </si>
  <si>
    <t>INE068V01023</t>
  </si>
  <si>
    <t>Orient Electric Ltd.</t>
  </si>
  <si>
    <t>INE142Z01019</t>
  </si>
  <si>
    <t>Equitas Holdings Ltd.</t>
  </si>
  <si>
    <t>INE988K01017</t>
  </si>
  <si>
    <t>Tata Elxsi Ltd.</t>
  </si>
  <si>
    <t>INE670A01012</t>
  </si>
  <si>
    <t>Schaeffler India Ltd.</t>
  </si>
  <si>
    <t>INE513A01022</t>
  </si>
  <si>
    <t>Hindustan Zinc Ltd.</t>
  </si>
  <si>
    <t>INE267A01025</t>
  </si>
  <si>
    <t>BROOKFIELD INDIA REAL ESTATE TRUST</t>
  </si>
  <si>
    <t>INE0FDU25010</t>
  </si>
  <si>
    <t>Tube Investments Of India Ltd.</t>
  </si>
  <si>
    <t>INE974X01010</t>
  </si>
  <si>
    <t>GlaxoSmithKline Pharmaceuticals Ltd.</t>
  </si>
  <si>
    <t>INE159A01016</t>
  </si>
  <si>
    <t>Computer Age Management Services Ltd.</t>
  </si>
  <si>
    <t>INE596I01012</t>
  </si>
  <si>
    <t>Brigade Enterprises Ltd.</t>
  </si>
  <si>
    <t>INE791I01019</t>
  </si>
  <si>
    <t>Aptus Value Housing Finance India Ltd.</t>
  </si>
  <si>
    <t>INE852O01025</t>
  </si>
  <si>
    <t>V-Mart Retail Ltd.</t>
  </si>
  <si>
    <t>INE665J01013</t>
  </si>
  <si>
    <t>Gujarat Fluorochemicals Ltd.</t>
  </si>
  <si>
    <t>INE09N301011</t>
  </si>
  <si>
    <t>Amber Enterprises India Ltd.</t>
  </si>
  <si>
    <t>INE371P01015</t>
  </si>
  <si>
    <t>Alkyl Amines Chemicals Ltd.</t>
  </si>
  <si>
    <t>INE150B01039</t>
  </si>
  <si>
    <t>Minda Industries Ltd.</t>
  </si>
  <si>
    <t>INE405E01023</t>
  </si>
  <si>
    <t>Timken India Ltd.</t>
  </si>
  <si>
    <t>INE325A01013</t>
  </si>
  <si>
    <t>KNR Constructions Ltd.</t>
  </si>
  <si>
    <t>INE634I01029</t>
  </si>
  <si>
    <t>ICICI Securities Ltd.</t>
  </si>
  <si>
    <t>INE763G01038</t>
  </si>
  <si>
    <t>Motherson Sumi Wiring India Ltd.</t>
  </si>
  <si>
    <t>INE0FS801015</t>
  </si>
  <si>
    <t>IN9397D01014</t>
  </si>
  <si>
    <t>HDFC LTD WARRANTS</t>
  </si>
  <si>
    <t>INE001A13049</t>
  </si>
  <si>
    <t>Oil India Ltd.</t>
  </si>
  <si>
    <t>INE274J01014</t>
  </si>
  <si>
    <t>Bajaj Auto Ltd.</t>
  </si>
  <si>
    <t>INE917I01010</t>
  </si>
  <si>
    <t>Voltas Ltd.</t>
  </si>
  <si>
    <t>INE226A01021</t>
  </si>
  <si>
    <t>Nifty Bank 26/05/2022</t>
  </si>
  <si>
    <t>INDEX FUTURES</t>
  </si>
  <si>
    <t>Bajaj Auto Ltd.26/05/2022</t>
  </si>
  <si>
    <t>Voltas Ltd.26/05/2022</t>
  </si>
  <si>
    <t>NIFTY 26/05/2022</t>
  </si>
  <si>
    <t>(B)Index / Stock Option</t>
  </si>
  <si>
    <t>PUT NIFTY 26/05/2022 18500</t>
  </si>
  <si>
    <t>INDEX OPTIONS</t>
  </si>
  <si>
    <t>PUT NIFTY 26/05/2022 18000</t>
  </si>
  <si>
    <t>PUT NIFTY 26/05/2022 19000</t>
  </si>
  <si>
    <t>5.14% NABARD NCD RED 31-01-2024**</t>
  </si>
  <si>
    <t>INE261F08CK9</t>
  </si>
  <si>
    <t>5.32% NATIONAL HOUSING BANK RED 01-09-23**</t>
  </si>
  <si>
    <t>INE557F08FK3</t>
  </si>
  <si>
    <t>8.2% IND GR TRU SR V CAT III&amp;IV 06-05-31**</t>
  </si>
  <si>
    <t>INE219X07264</t>
  </si>
  <si>
    <t>7.40% IND GR TRU SR K 26-12-25 C 270925**</t>
  </si>
  <si>
    <t>INE219X07132</t>
  </si>
  <si>
    <t>5.5% BRITANNIA INDUST NCD RED 03-06-2024**</t>
  </si>
  <si>
    <t>INE216A08027</t>
  </si>
  <si>
    <t>7.37% GOVT OF INDIA RED 16-04-2023</t>
  </si>
  <si>
    <t>IN0020180025</t>
  </si>
  <si>
    <t>7.18% TAMIL NADU SDL RED 26-07-2027</t>
  </si>
  <si>
    <t>IN3120170078</t>
  </si>
  <si>
    <t>364 DAYS TBILL RED 12-01-2023</t>
  </si>
  <si>
    <t>IN002021Z434</t>
  </si>
  <si>
    <t>EDEL CRIS PSU+ SDL 50:50 OCT-25 IDX GDP</t>
  </si>
  <si>
    <t>INF754K01OG0</t>
  </si>
  <si>
    <t>Emami Ltd.</t>
  </si>
  <si>
    <t>INE548C01032</t>
  </si>
  <si>
    <t>Supreme Industries Ltd.</t>
  </si>
  <si>
    <t>INE195A01028</t>
  </si>
  <si>
    <t>Pidilite Industries Ltd.</t>
  </si>
  <si>
    <t>INE318A01026</t>
  </si>
  <si>
    <t>Procter &amp; Gamble Hygiene&amp;HealthCare Ltd.</t>
  </si>
  <si>
    <t>INE179A01014</t>
  </si>
  <si>
    <t>364 DAYS TBILL RED 09-06-2022</t>
  </si>
  <si>
    <t>IN002021Z103</t>
  </si>
  <si>
    <t>Max Healthcare Institute Ltd.</t>
  </si>
  <si>
    <t>INE027H01010</t>
  </si>
  <si>
    <t>The Phoenix Mills Ltd.</t>
  </si>
  <si>
    <t>INE211B01039</t>
  </si>
  <si>
    <t>Century Plyboards (India) Ltd.</t>
  </si>
  <si>
    <t>INE348B01021</t>
  </si>
  <si>
    <t>Chambal Fertilizers &amp; Chemicals Ltd.</t>
  </si>
  <si>
    <t>INE085A01013</t>
  </si>
  <si>
    <t>Praj Industries Ltd.</t>
  </si>
  <si>
    <t>INE074A01025</t>
  </si>
  <si>
    <t>Industrial Manufacturing</t>
  </si>
  <si>
    <t>GMM Pfaudler Ltd.</t>
  </si>
  <si>
    <t>INE541A01023</t>
  </si>
  <si>
    <t>Dixon Technologies (India) Ltd.</t>
  </si>
  <si>
    <t>INE935N01020</t>
  </si>
  <si>
    <t>Gateway Distriparks Ltd.</t>
  </si>
  <si>
    <t>INE079J01017</t>
  </si>
  <si>
    <t>Mahindra Logistics Ltd.</t>
  </si>
  <si>
    <t>INE766P01016</t>
  </si>
  <si>
    <t>Action Construction Equipment Ltd.</t>
  </si>
  <si>
    <t>INE731H01025</t>
  </si>
  <si>
    <t>APL Apollo Tubes Ltd.</t>
  </si>
  <si>
    <t>INE702C01027</t>
  </si>
  <si>
    <t>Honeywell Automation India Ltd.</t>
  </si>
  <si>
    <t>INE671A01010</t>
  </si>
  <si>
    <t>Gujarat Gas Ltd.</t>
  </si>
  <si>
    <t>INE844O01030</t>
  </si>
  <si>
    <t>Greenpanel Industries Ltd.</t>
  </si>
  <si>
    <t>INE08ZM01014</t>
  </si>
  <si>
    <t>Creditaccess Grameen Ltd.</t>
  </si>
  <si>
    <t>INE741K01010</t>
  </si>
  <si>
    <t>Ratnamani Metals &amp; Tubes Ltd.</t>
  </si>
  <si>
    <t>INE703B01027</t>
  </si>
  <si>
    <t>JK Lakshmi Cement Ltd.</t>
  </si>
  <si>
    <t>INE786A01032</t>
  </si>
  <si>
    <t>Torrent Power Ltd.</t>
  </si>
  <si>
    <t>INE813H01021</t>
  </si>
  <si>
    <t>Atul Ltd.</t>
  </si>
  <si>
    <t>INE100A01010</t>
  </si>
  <si>
    <t>Kansai Nerolac Paints Ltd.</t>
  </si>
  <si>
    <t>INE531A01024</t>
  </si>
  <si>
    <t>AIA Engineering Ltd.</t>
  </si>
  <si>
    <t>INE212H01026</t>
  </si>
  <si>
    <t>JB Chemicals &amp; Pharmaceuticals Ltd.</t>
  </si>
  <si>
    <t>INE572A01028</t>
  </si>
  <si>
    <t>K.P.R. Mill Ltd.</t>
  </si>
  <si>
    <t>INE930H01031</t>
  </si>
  <si>
    <t>KEI Industries Ltd.</t>
  </si>
  <si>
    <t>INE878B01027</t>
  </si>
  <si>
    <t>Grindwell Norton Ltd.</t>
  </si>
  <si>
    <t>INE536A01023</t>
  </si>
  <si>
    <t>Mold-Tek Packaging Ltd.</t>
  </si>
  <si>
    <t>INE893J01029</t>
  </si>
  <si>
    <t>TCI Express Ltd.</t>
  </si>
  <si>
    <t>INE586V01016</t>
  </si>
  <si>
    <t>Mastek Ltd.</t>
  </si>
  <si>
    <t>INE759A01021</t>
  </si>
  <si>
    <t>Fine Organic Industries Ltd.</t>
  </si>
  <si>
    <t>INE686Y01026</t>
  </si>
  <si>
    <t>Teamlease Services Ltd.</t>
  </si>
  <si>
    <t>INE985S01024</t>
  </si>
  <si>
    <t>Commercial Services &amp; Supplies</t>
  </si>
  <si>
    <t>Jamna Auto Industries Ltd.</t>
  </si>
  <si>
    <t>INE039C01032</t>
  </si>
  <si>
    <t>Indian Bank</t>
  </si>
  <si>
    <t>INE562A01011</t>
  </si>
  <si>
    <t>Voltamp Transformers Ltd.</t>
  </si>
  <si>
    <t>INE540H01012</t>
  </si>
  <si>
    <t>Garware Technical Fibres Ltd.</t>
  </si>
  <si>
    <t>INE276A01018</t>
  </si>
  <si>
    <t>Angel One Ltd.</t>
  </si>
  <si>
    <t>INE732I01013</t>
  </si>
  <si>
    <t>KEC International Ltd.</t>
  </si>
  <si>
    <t>INE389H01022</t>
  </si>
  <si>
    <t>PNC Infratech Ltd.</t>
  </si>
  <si>
    <t>INE195J01029</t>
  </si>
  <si>
    <t>RHI Magnesita India Ltd.</t>
  </si>
  <si>
    <t>INE743M01012</t>
  </si>
  <si>
    <t>CSB Bank Ltd.</t>
  </si>
  <si>
    <t>INE679A01013</t>
  </si>
  <si>
    <t>Zydus Wellness Ltd.</t>
  </si>
  <si>
    <t>INE768C01010</t>
  </si>
  <si>
    <t>Kajaria Ceramics Ltd.</t>
  </si>
  <si>
    <t>INE217B01036</t>
  </si>
  <si>
    <t>The Great Eastern Shipping Company Ltd.</t>
  </si>
  <si>
    <t>INE017A01032</t>
  </si>
  <si>
    <t>Westlife Development Ltd.</t>
  </si>
  <si>
    <t>INE274F01020</t>
  </si>
  <si>
    <t>Subros Ltd.</t>
  </si>
  <si>
    <t>INE287B01021</t>
  </si>
  <si>
    <t>Tejas Networks Ltd.</t>
  </si>
  <si>
    <t>INE010J01012</t>
  </si>
  <si>
    <t>Telecom - Equipment &amp; Accessories</t>
  </si>
  <si>
    <t>Agro Tech Foods Ltd.</t>
  </si>
  <si>
    <t>INE209A01019</t>
  </si>
  <si>
    <t>Apar Industries Ltd.</t>
  </si>
  <si>
    <t>INE372A01015</t>
  </si>
  <si>
    <t>Suven Pharmaceuticals Ltd.</t>
  </si>
  <si>
    <t>INE03QK01018</t>
  </si>
  <si>
    <t>Sudarshan Chemical Industries Ltd.</t>
  </si>
  <si>
    <t>INE659A01023</t>
  </si>
  <si>
    <t>Vedant Fashions Ltd.</t>
  </si>
  <si>
    <t>INE825V01034</t>
  </si>
  <si>
    <t>Ahluwalia Contracts (India) Ltd.</t>
  </si>
  <si>
    <t>INE758C01029</t>
  </si>
  <si>
    <t>Cholamandalam Financial Holdings Ltd.</t>
  </si>
  <si>
    <t>INE149A01033</t>
  </si>
  <si>
    <t>Vinati Organics Ltd.</t>
  </si>
  <si>
    <t>INE410B01037</t>
  </si>
  <si>
    <t>NOCIL Ltd.</t>
  </si>
  <si>
    <t>INE163A01018</t>
  </si>
  <si>
    <t>Rategain Travel Technologies Ltd.</t>
  </si>
  <si>
    <t>INE0CLI01024</t>
  </si>
  <si>
    <t>Ashoka Buildcon Ltd.</t>
  </si>
  <si>
    <t>INE442H01029</t>
  </si>
  <si>
    <t>MOLD-TEK PACKAGING WARRANT</t>
  </si>
  <si>
    <t>INE893J13016</t>
  </si>
  <si>
    <t>PB Fintech Ltd.</t>
  </si>
  <si>
    <t>INE417T01026</t>
  </si>
  <si>
    <t>Financial Technology (Fintech)</t>
  </si>
  <si>
    <t>BEML Ltd.</t>
  </si>
  <si>
    <t>INE258A01016</t>
  </si>
  <si>
    <t>Tarsons Products Ltd.</t>
  </si>
  <si>
    <t>INE144Z01023</t>
  </si>
  <si>
    <t>Healthcare Equipment &amp; Supplies</t>
  </si>
  <si>
    <t>ZF Commercial Vehicle Ctrl Sys Ind Ltd.</t>
  </si>
  <si>
    <t>INE342J01019</t>
  </si>
  <si>
    <t>RailTel Corporation of India Ltd.</t>
  </si>
  <si>
    <t>INE0DD101019</t>
  </si>
  <si>
    <t>MINDSPACE BUSINESS PARKS REIT</t>
  </si>
  <si>
    <t>INE0CCU25019</t>
  </si>
  <si>
    <t>EDELWEISS LIQUID FUND - DIRECT PL -GR</t>
  </si>
  <si>
    <t>INF754K01GM4</t>
  </si>
  <si>
    <t>Indraprastha Gas Ltd.</t>
  </si>
  <si>
    <t>INE203G01027</t>
  </si>
  <si>
    <t>Tata Consumer Products Ltd.</t>
  </si>
  <si>
    <t>INE192A01025</t>
  </si>
  <si>
    <t>Yes Bank Ltd.</t>
  </si>
  <si>
    <t>Adani Total Gas Ltd.</t>
  </si>
  <si>
    <t>INE399L01023</t>
  </si>
  <si>
    <t>AU Small Finance Bank Ltd.</t>
  </si>
  <si>
    <t>INE949L01017</t>
  </si>
  <si>
    <t>Adani Green Energy Ltd.</t>
  </si>
  <si>
    <t>INE364U01010</t>
  </si>
  <si>
    <t>Indian Railway Catering &amp;Tou. Corp. Ltd.</t>
  </si>
  <si>
    <t>INE335Y01020</t>
  </si>
  <si>
    <t>INE528G01035</t>
  </si>
  <si>
    <t>VARUN BEVERAGES LIMITED</t>
  </si>
  <si>
    <t>INE200M01013</t>
  </si>
  <si>
    <t>MRF Ltd.</t>
  </si>
  <si>
    <t>INE883A01011</t>
  </si>
  <si>
    <t>Adani Transmission Ltd.</t>
  </si>
  <si>
    <t>INE931S01010</t>
  </si>
  <si>
    <t>FORTIS HEALTHCARE LIMITED</t>
  </si>
  <si>
    <t>INE061F01013</t>
  </si>
  <si>
    <t>IPCA Laboratories Ltd.</t>
  </si>
  <si>
    <t>INE571A01038</t>
  </si>
  <si>
    <t>Sundaram Finance Ltd.</t>
  </si>
  <si>
    <t>INE660A01013</t>
  </si>
  <si>
    <t>JSW Energy Ltd.</t>
  </si>
  <si>
    <t>INE121E01018</t>
  </si>
  <si>
    <t>Sona BLW Precision Forgings Ltd.</t>
  </si>
  <si>
    <t>INE073K01018</t>
  </si>
  <si>
    <t>Avenue Supermarts Ltd.</t>
  </si>
  <si>
    <t>INE192R01011</t>
  </si>
  <si>
    <t>CG Power and Industrial Solutions Ltd.</t>
  </si>
  <si>
    <t>INE067A01029</t>
  </si>
  <si>
    <t>Aavas Financiers Ltd.</t>
  </si>
  <si>
    <t>INE216P01012</t>
  </si>
  <si>
    <t>NHPC Ltd.</t>
  </si>
  <si>
    <t>INE848E01016</t>
  </si>
  <si>
    <t>CRISIL Ltd.</t>
  </si>
  <si>
    <t>INE007A01025</t>
  </si>
  <si>
    <t>Macrotech Developers Ltd.</t>
  </si>
  <si>
    <t>INE670K01029</t>
  </si>
  <si>
    <t>Rajesh Exports Ltd.</t>
  </si>
  <si>
    <t>INE343B01030</t>
  </si>
  <si>
    <t>Sundram Fasteners Ltd.</t>
  </si>
  <si>
    <t>INE387A01021</t>
  </si>
  <si>
    <t>Dr. Lal Path Labs Ltd.</t>
  </si>
  <si>
    <t>INE600L01024</t>
  </si>
  <si>
    <t>Thermax Ltd.</t>
  </si>
  <si>
    <t>INE152A01029</t>
  </si>
  <si>
    <t>SKF India Ltd.</t>
  </si>
  <si>
    <t>INE640A01023</t>
  </si>
  <si>
    <t>Relaxo Footwears Ltd.</t>
  </si>
  <si>
    <t>INE131B01039</t>
  </si>
  <si>
    <t>Linde India Ltd.</t>
  </si>
  <si>
    <t>INE473A01011</t>
  </si>
  <si>
    <t>Indiamart Intermesh Ltd.</t>
  </si>
  <si>
    <t>INE933S01016</t>
  </si>
  <si>
    <t>Natco Pharma Ltd.</t>
  </si>
  <si>
    <t>INE987B01026</t>
  </si>
  <si>
    <t>Tata Teleservices (Maharashtra) Ltd.</t>
  </si>
  <si>
    <t>INE517B01013</t>
  </si>
  <si>
    <t>Pfizer Ltd.</t>
  </si>
  <si>
    <t>INE182A01018</t>
  </si>
  <si>
    <t>Solar Industries India Ltd.</t>
  </si>
  <si>
    <t>INE343H01029</t>
  </si>
  <si>
    <t>Prestige Estates Projects Ltd.</t>
  </si>
  <si>
    <t>INE811K01011</t>
  </si>
  <si>
    <t>Trident Ltd.</t>
  </si>
  <si>
    <t>INE064C01022</t>
  </si>
  <si>
    <t>Affle (India) Ltd.</t>
  </si>
  <si>
    <t>INE00WC01027</t>
  </si>
  <si>
    <t>Sanofi India Ltd.</t>
  </si>
  <si>
    <t>INE058A01010</t>
  </si>
  <si>
    <t>Happiest Minds Technologies Ltd.</t>
  </si>
  <si>
    <t>INE419U01012</t>
  </si>
  <si>
    <t>Metropolis Healthcare Ltd.</t>
  </si>
  <si>
    <t>INE112L01020</t>
  </si>
  <si>
    <t>Bayer Cropscience Ltd.</t>
  </si>
  <si>
    <t>INE462A01022</t>
  </si>
  <si>
    <t>Hatsun Agro Product Ltd.</t>
  </si>
  <si>
    <t>INE473B01035</t>
  </si>
  <si>
    <t>3M India Ltd.</t>
  </si>
  <si>
    <t>INE470A01017</t>
  </si>
  <si>
    <t>Diversified</t>
  </si>
  <si>
    <t>Sumitomo Chemical India Ltd.</t>
  </si>
  <si>
    <t>INE258G01013</t>
  </si>
  <si>
    <t>Bajaj Holdings &amp; Investment Ltd.</t>
  </si>
  <si>
    <t>INE118A01012</t>
  </si>
  <si>
    <t>Ajanta Pharma Ltd.</t>
  </si>
  <si>
    <t>INE031B01049</t>
  </si>
  <si>
    <t>Union Bank of India</t>
  </si>
  <si>
    <t>INE692A01016</t>
  </si>
  <si>
    <t>Endurance Technologies Ltd.</t>
  </si>
  <si>
    <t>INE913H01037</t>
  </si>
  <si>
    <t>Indian Railway Finance Corporation Ltd.</t>
  </si>
  <si>
    <t>INE053F01010</t>
  </si>
  <si>
    <t>Blue Dart Express Ltd.</t>
  </si>
  <si>
    <t>INE233B01017</t>
  </si>
  <si>
    <t>Bank of India</t>
  </si>
  <si>
    <t>INE084A01016</t>
  </si>
  <si>
    <t>Nuvoco Vistas Corporation Ltd.</t>
  </si>
  <si>
    <t>INE118D01016</t>
  </si>
  <si>
    <t>Clean Science and Technology Ltd.</t>
  </si>
  <si>
    <t>INE227W01023</t>
  </si>
  <si>
    <t>Star Health &amp; Allied Insurance Co Ltd.</t>
  </si>
  <si>
    <t>INE575P01011</t>
  </si>
  <si>
    <t>General Insurance Corporation of India</t>
  </si>
  <si>
    <t>INE481Y01014</t>
  </si>
  <si>
    <t>Godrej Industries Ltd.</t>
  </si>
  <si>
    <t>INE233A01035</t>
  </si>
  <si>
    <t>The New India Assurance Company Ltd.</t>
  </si>
  <si>
    <t>INE470Y01017</t>
  </si>
  <si>
    <t>HDFC Asset Management Company Ltd.</t>
  </si>
  <si>
    <t>INE127D01025</t>
  </si>
  <si>
    <t>IDBI Bank Ltd.</t>
  </si>
  <si>
    <t>INE008A01015</t>
  </si>
  <si>
    <t>Zomato Ltd.</t>
  </si>
  <si>
    <t>INE758T01015</t>
  </si>
  <si>
    <t>FSN E-Commerce Ventures Ltd.</t>
  </si>
  <si>
    <t>INE388Y01029</t>
  </si>
  <si>
    <t>One 97 Communications Ltd.</t>
  </si>
  <si>
    <t>INE982J01020</t>
  </si>
  <si>
    <t>MTAR Technologies Ltd.</t>
  </si>
  <si>
    <t>INE864I01014</t>
  </si>
  <si>
    <t>Go Fashion (India) Ltd.</t>
  </si>
  <si>
    <t>INE0BJS01011</t>
  </si>
  <si>
    <t>C.E. Info Systems Ltd.</t>
  </si>
  <si>
    <t>INE0BV301023</t>
  </si>
  <si>
    <t>G R Infraprojects Ltd.</t>
  </si>
  <si>
    <t>INE201P01022</t>
  </si>
  <si>
    <t>Metro Brands Ltd.</t>
  </si>
  <si>
    <t>INE317I01021</t>
  </si>
  <si>
    <t>Devyani International Ltd.</t>
  </si>
  <si>
    <t>INE872J01023</t>
  </si>
  <si>
    <t>Latent View Analytics Ltd.</t>
  </si>
  <si>
    <t>INE0I7C01011</t>
  </si>
  <si>
    <t>Data Patterns (India) Ltd.</t>
  </si>
  <si>
    <t>INE0IX101010</t>
  </si>
  <si>
    <t>Medplus Health Services Ltd.</t>
  </si>
  <si>
    <t>INE804L01022</t>
  </si>
  <si>
    <t>Rossari Biotech Ltd.</t>
  </si>
  <si>
    <t>INE02A801020</t>
  </si>
  <si>
    <t>TCNS Clothing Company Ltd.</t>
  </si>
  <si>
    <t>INE778U01029</t>
  </si>
  <si>
    <t>Indigo Paints Ltd.</t>
  </si>
  <si>
    <t>INE09VQ01012</t>
  </si>
  <si>
    <t>Dodla Dairy Ltd.</t>
  </si>
  <si>
    <t>INE021O01019</t>
  </si>
  <si>
    <t>Aditya Birla Sun Life AMC Ltd.</t>
  </si>
  <si>
    <t>INE404A01024</t>
  </si>
  <si>
    <t>Krishna Inst of Medical Sciences Ltd.</t>
  </si>
  <si>
    <t>INE967H01017</t>
  </si>
  <si>
    <t>Vijaya Diagnostic Centre Ltd.</t>
  </si>
  <si>
    <t>INE043W01024</t>
  </si>
  <si>
    <t>Ami Organics Ltd.</t>
  </si>
  <si>
    <t>INE00FF01017</t>
  </si>
  <si>
    <t>Route Mobile Ltd.</t>
  </si>
  <si>
    <t>INE450U01017</t>
  </si>
  <si>
    <t>Krsnaa Diagnostics Ltd.</t>
  </si>
  <si>
    <t>INE08LI01020</t>
  </si>
  <si>
    <t>Metropolis Healthcare Ltd.26/05/2022</t>
  </si>
  <si>
    <t>HDFC Asset Management Company Ltd.26/05/2022</t>
  </si>
  <si>
    <t>Dixon Technologies (India) Ltd.26/05/2022</t>
  </si>
  <si>
    <t>Procter &amp; Gamble Health Ltd.</t>
  </si>
  <si>
    <t>INE199A01012</t>
  </si>
  <si>
    <t>Sonata Software Ltd.</t>
  </si>
  <si>
    <t>INE269A01021</t>
  </si>
  <si>
    <t>CALL NIFTY 26/05/2022 15500</t>
  </si>
  <si>
    <t>91 DAYS TBILL RED 23-06-2022</t>
  </si>
  <si>
    <t>IN002021X587</t>
  </si>
  <si>
    <t>91 DAYS TBILL RED 28-07-2022</t>
  </si>
  <si>
    <t>IN002022X049</t>
  </si>
  <si>
    <t>IDFC FIRST BANK LTD. CD RED 10-06-2022#**</t>
  </si>
  <si>
    <t>INE092T16QU1</t>
  </si>
  <si>
    <t>HDFC BANK CD RED 25-07-2022#**</t>
  </si>
  <si>
    <t>INE040A16CW6</t>
  </si>
  <si>
    <t>BANK OF BARODA CD RED 13-06-2022#**</t>
  </si>
  <si>
    <t>INE028A16CS9</t>
  </si>
  <si>
    <t>KOTAK MAHINDRA BANK CD RED 03-06-2022#**</t>
  </si>
  <si>
    <t>INE237A167M9</t>
  </si>
  <si>
    <t>HDFC BANK CD RED 21-06-2022#**</t>
  </si>
  <si>
    <t>INE040A16CM7</t>
  </si>
  <si>
    <t>INE070A14570</t>
  </si>
  <si>
    <t>INE233A14US2</t>
  </si>
  <si>
    <t>INE763G14LW6</t>
  </si>
  <si>
    <t>INE094A14IL8</t>
  </si>
  <si>
    <t>INE331A14ME1</t>
  </si>
  <si>
    <t>INE110L14QA5</t>
  </si>
  <si>
    <t>INE463A14LW6</t>
  </si>
  <si>
    <t>INE982D14AG5</t>
  </si>
  <si>
    <t>INE700G14BP3</t>
  </si>
  <si>
    <t>INE850D14LR8</t>
  </si>
  <si>
    <t>INE397D14381</t>
  </si>
  <si>
    <t>INE261F14IP3</t>
  </si>
  <si>
    <t>INE556F14IC4</t>
  </si>
  <si>
    <t>INE110L14QJ6</t>
  </si>
  <si>
    <t>INE001A14YM8</t>
  </si>
  <si>
    <t>INE865C14HG9</t>
  </si>
  <si>
    <t>INE514E14QK2</t>
  </si>
  <si>
    <t>Foreign Securities and/or Overseas ETFs</t>
  </si>
  <si>
    <t>International  Mutual Fund Units</t>
  </si>
  <si>
    <t>JPM ASEAN EQUITY-I ACC USD</t>
  </si>
  <si>
    <t>LU0441852299</t>
  </si>
  <si>
    <t>JPM GREATER CHINA-I-I2 USD</t>
  </si>
  <si>
    <t>LU1727356906</t>
  </si>
  <si>
    <t>JOHNSON &amp; JOHNSON</t>
  </si>
  <si>
    <t>US4781601046</t>
  </si>
  <si>
    <t>Pharmaceuticals</t>
  </si>
  <si>
    <t>PFIZER INC</t>
  </si>
  <si>
    <t>US7170811035</t>
  </si>
  <si>
    <t>ABBVIE INC</t>
  </si>
  <si>
    <t>US00287Y1091</t>
  </si>
  <si>
    <t>Biotechnology</t>
  </si>
  <si>
    <t>MERCK &amp; CO.INC</t>
  </si>
  <si>
    <t>US58933Y1055</t>
  </si>
  <si>
    <t>THERMO FISHER SCIENTIFIC INC</t>
  </si>
  <si>
    <t>US8835561023</t>
  </si>
  <si>
    <t>Life Sciences Tools &amp; Services</t>
  </si>
  <si>
    <t>ABBOTT LABORATORIES</t>
  </si>
  <si>
    <t>US0028241000</t>
  </si>
  <si>
    <t>Health Care Equipment &amp; Supplies</t>
  </si>
  <si>
    <t>NOVARTIS AG</t>
  </si>
  <si>
    <t>US66987V1098</t>
  </si>
  <si>
    <t>BRISTOL-MYERS SQUIBB COMPANY</t>
  </si>
  <si>
    <t>US1101221083</t>
  </si>
  <si>
    <t>DANAHER CORP</t>
  </si>
  <si>
    <t>US2358511028</t>
  </si>
  <si>
    <t>MEDTRONIC PLC</t>
  </si>
  <si>
    <t>IE00BTN1Y115</t>
  </si>
  <si>
    <t>AMGEN INC</t>
  </si>
  <si>
    <t>US0311621009</t>
  </si>
  <si>
    <t>INTUITIVE SURGICAL INC</t>
  </si>
  <si>
    <t>US46120E6023</t>
  </si>
  <si>
    <t>STRYKER CORP</t>
  </si>
  <si>
    <t>US8636671013</t>
  </si>
  <si>
    <t>GILEAD SCIENCES INC</t>
  </si>
  <si>
    <t>US3755581036</t>
  </si>
  <si>
    <t>BECTON DICKINSON AND CO</t>
  </si>
  <si>
    <t>US0758871091</t>
  </si>
  <si>
    <t>VERTEX PHARMACEUTICALS INC</t>
  </si>
  <si>
    <t>US92532F1003</t>
  </si>
  <si>
    <t>MODERNA INC</t>
  </si>
  <si>
    <t>US60770K1079</t>
  </si>
  <si>
    <t>PHARMACEUTICALS</t>
  </si>
  <si>
    <t>ILLUMINA INC</t>
  </si>
  <si>
    <t>US4523271090</t>
  </si>
  <si>
    <t>IQVIA HOLDINGS INC</t>
  </si>
  <si>
    <t>US46266C1053</t>
  </si>
  <si>
    <t>AGILENT TECHNOLOGIES INC</t>
  </si>
  <si>
    <t>US00846U1016</t>
  </si>
  <si>
    <t>JPMORGAN F-EUROPE DYNAM-I-A</t>
  </si>
  <si>
    <t>LU0248045857</t>
  </si>
  <si>
    <t>JPMORGAN ASSET MGM - EMG MKT OPPS I USD</t>
  </si>
  <si>
    <t>LU0431993749</t>
  </si>
  <si>
    <t>JPMORGAN F-JPM US VALUE-I AC</t>
  </si>
  <si>
    <t>LU0248060658</t>
  </si>
  <si>
    <t>JPMORGAN F-US TECHNOLOGY-I A</t>
  </si>
  <si>
    <t>LU0248060906</t>
  </si>
  <si>
    <t>Notes:</t>
  </si>
  <si>
    <t>1. Security in default beyond its maturiy date</t>
  </si>
  <si>
    <t>2. NAV at the beginning of the period (Rs. per unit)</t>
  </si>
  <si>
    <t>Plan /option (Face Value 10)</t>
  </si>
  <si>
    <t>As on</t>
  </si>
  <si>
    <t>Direct Plan Annual IDCW Option</t>
  </si>
  <si>
    <t>Direct Plan Bonus Option</t>
  </si>
  <si>
    <t>^</t>
  </si>
  <si>
    <t>Direct Plan Growth Option</t>
  </si>
  <si>
    <t>Direct Plan IDCW Option</t>
  </si>
  <si>
    <t>Institutional Annual IDCW Option</t>
  </si>
  <si>
    <t>Institutional Growth Option</t>
  </si>
  <si>
    <t>Institutional IDCW Option</t>
  </si>
  <si>
    <t>Regular Plan - Annual IDCW Option</t>
  </si>
  <si>
    <t>Regular Plan - Bonus Option</t>
  </si>
  <si>
    <t>Regular Plan - Growth</t>
  </si>
  <si>
    <t>Regular Plan - IDCW Option</t>
  </si>
  <si>
    <t>Regular Plan Bonus Option</t>
  </si>
  <si>
    <t>^ There were no investors in this option.</t>
  </si>
  <si>
    <t xml:space="preserve">3. Total Dividend (Net) declared during the month </t>
  </si>
  <si>
    <t>4. Bonus was declared during the month</t>
  </si>
  <si>
    <t>5. Investment in Repo of Corporate Debt Securities during the month ended April 30, 2022</t>
  </si>
  <si>
    <t>6. Investment in foreign securities/ADRs/GDRs at the end of the month</t>
  </si>
  <si>
    <t>7. Average Portfolio Maturity</t>
  </si>
  <si>
    <t>8. Total gross exposure to derivative instruments (excluding reversed positions) at the end of the month (Rs. in Lakhs)</t>
  </si>
  <si>
    <t>9. Margin Deposits includes Margin money placed on derivatives other than margin money placed with bank</t>
  </si>
  <si>
    <t>Plan /option (Face Value 1000)</t>
  </si>
  <si>
    <t>Growth Option</t>
  </si>
  <si>
    <t>10. Value of investment made by other schemes under same management (Rs. In Lakhs)</t>
  </si>
  <si>
    <t>Direct Plan Fortnightly IDCW Option</t>
  </si>
  <si>
    <t>Direct Plan Monthly IDCW Option</t>
  </si>
  <si>
    <t>Direct Plan Weekly IDCW Option</t>
  </si>
  <si>
    <t>Regular Plan Fortnightly IDCW Option</t>
  </si>
  <si>
    <t>Regular Plan Growth Option</t>
  </si>
  <si>
    <t>Regular Plan IDCW Option</t>
  </si>
  <si>
    <t>Regular Plan Monthly IDCW Option</t>
  </si>
  <si>
    <t>Regular Plan Weekly IDCW Option</t>
  </si>
  <si>
    <t>3. Total Dividend (Net) declared during the month</t>
  </si>
  <si>
    <t>Plan/Option Name</t>
  </si>
  <si>
    <t xml:space="preserve"> </t>
  </si>
  <si>
    <t>individual &amp; HUF</t>
  </si>
  <si>
    <t>others</t>
  </si>
  <si>
    <t>Direct Plan - IDCW</t>
  </si>
  <si>
    <t>Direct Plan Fortnightly IDCW</t>
  </si>
  <si>
    <t>Direct Plan weekly IDCW</t>
  </si>
  <si>
    <t>Regular Plan Fortnightly IDCW</t>
  </si>
  <si>
    <t>Regular Plan IDCW</t>
  </si>
  <si>
    <t>Regular Plan Weekly IDCW</t>
  </si>
  <si>
    <t>Direct Plan Daily IDCW Option</t>
  </si>
  <si>
    <t>Regular Annual IDCW Option</t>
  </si>
  <si>
    <t>Regular Daily IDCW Option</t>
  </si>
  <si>
    <t>Direct Daily IDCW</t>
  </si>
  <si>
    <t>Direct Fortnightly IDCW</t>
  </si>
  <si>
    <t>Direct Monthly IDCW</t>
  </si>
  <si>
    <t>Regular Daily IDCW</t>
  </si>
  <si>
    <t>Regular Fortnightly IDCW</t>
  </si>
  <si>
    <t>Regular Monthly IDCW</t>
  </si>
  <si>
    <t>Regular Weekly IDCW</t>
  </si>
  <si>
    <t>7. Portfolio Turnover Ratio</t>
  </si>
  <si>
    <t>Direct plan -Quarterly IDCW option</t>
  </si>
  <si>
    <t>Regular Plan -Quarterly IDCW option</t>
  </si>
  <si>
    <t>Direct Plan – Monthly IDCW</t>
  </si>
  <si>
    <t>Regular Plan - Monthly IDCW</t>
  </si>
  <si>
    <t>Plan B - Growth option</t>
  </si>
  <si>
    <t>Plan B - IDCW option</t>
  </si>
  <si>
    <t>Plan C - Growth option</t>
  </si>
  <si>
    <t>Plan C - IDCW option</t>
  </si>
  <si>
    <t>Direct Plan Monthly IDCW</t>
  </si>
  <si>
    <t>Regular Plan Monthly IDCW</t>
  </si>
  <si>
    <t>Direct Plan IDCW</t>
  </si>
  <si>
    <t>Regular Plan Annual IDCW</t>
  </si>
  <si>
    <t>Regular Plan Daily IDCW</t>
  </si>
  <si>
    <t>Regular Plan Growth</t>
  </si>
  <si>
    <t>Retail Annual IDCW Option</t>
  </si>
  <si>
    <t>Retail Bonus Option</t>
  </si>
  <si>
    <t>Retail Daily IDCW Option</t>
  </si>
  <si>
    <t>Retail Fortnightly IDCW Option</t>
  </si>
  <si>
    <t>Retail Growth Option</t>
  </si>
  <si>
    <t>Retail IDCW Option</t>
  </si>
  <si>
    <t>Retail Monthly IDCW Option</t>
  </si>
  <si>
    <t>Retail Weekly IDCW Option</t>
  </si>
  <si>
    <t>Unclaimed IDCW less than 3 yrs</t>
  </si>
  <si>
    <t>Unclaimed IDCW more than 3 yrs</t>
  </si>
  <si>
    <t>Unclaimed Redemption less than 3 yrs</t>
  </si>
  <si>
    <t>Unclaimed Redemption more than 3 yrs</t>
  </si>
  <si>
    <t>Retail Plan Monthly IDCW</t>
  </si>
  <si>
    <t>Retail Plan Weekly IDCW</t>
  </si>
  <si>
    <t>7. Total gross exposure to derivative instruments (excluding reversed positions) at the end of the month (Rs. in Lakhs)</t>
  </si>
  <si>
    <t>8. Margin Deposits includes Margin money placed on derivatives other than margin money placed with bank</t>
  </si>
  <si>
    <t>Fund Id</t>
  </si>
  <si>
    <t>Fund Desc</t>
  </si>
  <si>
    <t>EDELWEISS MUTUAL FUND</t>
  </si>
  <si>
    <t>EDACBF</t>
  </si>
  <si>
    <t>EDBE23</t>
  </si>
  <si>
    <t>EDBE25</t>
  </si>
  <si>
    <t>EDBE30</t>
  </si>
  <si>
    <t>EDBE31</t>
  </si>
  <si>
    <t>EDBE32</t>
  </si>
  <si>
    <t>EDBPDF</t>
  </si>
  <si>
    <t>EDCPSF</t>
  </si>
  <si>
    <t>EDFF23</t>
  </si>
  <si>
    <t>EDFF25</t>
  </si>
  <si>
    <t>EDFF30</t>
  </si>
  <si>
    <t>EDFF31</t>
  </si>
  <si>
    <t>EDFF32</t>
  </si>
  <si>
    <t>EDGSEC</t>
  </si>
  <si>
    <t>EDNP27</t>
  </si>
  <si>
    <t>EDNPSF</t>
  </si>
  <si>
    <t>EDONTF</t>
  </si>
  <si>
    <t>EEARBF</t>
  </si>
  <si>
    <t>EEARFD</t>
  </si>
  <si>
    <t>EEDGEF</t>
  </si>
  <si>
    <t>EEECRF</t>
  </si>
  <si>
    <t>EEELSS</t>
  </si>
  <si>
    <t>EEEQTF</t>
  </si>
  <si>
    <t>EEESCF</t>
  </si>
  <si>
    <t>EEESSF</t>
  </si>
  <si>
    <t>EEIF30</t>
  </si>
  <si>
    <t>EEIF50</t>
  </si>
  <si>
    <t>EELMIF</t>
  </si>
  <si>
    <t>EEMOF1</t>
  </si>
  <si>
    <t>EENFBA</t>
  </si>
  <si>
    <t>EEPRUA</t>
  </si>
  <si>
    <t>EESMCF</t>
  </si>
  <si>
    <t>ELLIQF</t>
  </si>
  <si>
    <t>EOASEF</t>
  </si>
  <si>
    <t>EOCHIF</t>
  </si>
  <si>
    <t>EODWHF</t>
  </si>
  <si>
    <t>EOEDOF</t>
  </si>
  <si>
    <t>EOEMOP</t>
  </si>
  <si>
    <t>EOUSEF</t>
  </si>
  <si>
    <t>EOUSTF</t>
  </si>
  <si>
    <t>@ These equity shares are under lock-in of three years till March 12, 2023 pursuant to the Gazette notification (Reference no: G.S.R.174(E)) issued by Ministry of Finance on March 13, 2020, for Yes Bank Limited Reconstruction Scheme, 2020. Further, in accordance with AMFI guidance, these equity shares are valued at ZERO with effect from March 16,  2020. For any realisation beyond the carrying value shall be distributed to the set of investors existing the unit holders’ register /BENPOS as on March 13, 2020.</t>
  </si>
  <si>
    <t>Yes Bank Ltd.@</t>
  </si>
  <si>
    <t>(c) Listed / Awaiting listing on International Stock Exchanges</t>
  </si>
  <si>
    <t>SHREE CEMENTS LTD. CP 17-06-2022**</t>
  </si>
  <si>
    <t>GODREJ INDUSTRIES LTD CP 29-07-22**</t>
  </si>
  <si>
    <t>ICICI SECURITIES CP RED 17-05-2022**</t>
  </si>
  <si>
    <t>HINDUSTAN PETRO CORP CP 27-05-2022**</t>
  </si>
  <si>
    <t>THE RAMCO CEMENTS CP RED 03-06-2022**</t>
  </si>
  <si>
    <t>RELIANCE JIO INFO CP RED 17-06-2022**</t>
  </si>
  <si>
    <t>BERGER PAINTS CP RED 29-06-2022**</t>
  </si>
  <si>
    <t>GODREJ &amp; BOYCE MFG CO  CP RED 11-07-2022**</t>
  </si>
  <si>
    <t>HDFC SECURITIES LTD. CP 22-07-22**</t>
  </si>
  <si>
    <t>GODREJ AGROVET CP RED 11-05-2022**</t>
  </si>
  <si>
    <t>BHARTI AIRTEL LTD. CP RED 20-05-2022**</t>
  </si>
  <si>
    <t>NABARD CP RED 25-05-2022**</t>
  </si>
  <si>
    <t>SIDBI CP RED 06-06-2022**</t>
  </si>
  <si>
    <t>RELIANCE JIO INFO LTD CP RED 13-06-2022**</t>
  </si>
  <si>
    <t>HDFC LTD CP RED 23-06-2022**</t>
  </si>
  <si>
    <t>ADITYA BIRLA MONEY CP 20-06-2022**</t>
  </si>
  <si>
    <t>EXIM BANK CP RED 29-07-2022**</t>
  </si>
  <si>
    <t>ADITYA BIRLA FIN LTD CP RED 18-11-2022**</t>
  </si>
  <si>
    <t>CHOLAMANDALAM INV &amp; FI CP RED 16-06-2022**</t>
  </si>
  <si>
    <t>LIC HSG FIN CP RED 12-08-2022**</t>
  </si>
  <si>
    <t>SBI CARDS &amp; PAYM SERV CP RED 28-09-2022**</t>
  </si>
  <si>
    <t>11. Number of instance of deviation In valuation of securities</t>
  </si>
  <si>
    <t>12. Total value and percentage of illiquid equity shares / securities</t>
  </si>
  <si>
    <t>10. Number of instance of deviation In valuation of securities</t>
  </si>
  <si>
    <t>11. Total value and percentage of illiquid equity shares / securities</t>
  </si>
  <si>
    <t>9. Number of instance of deviation In valuation of securities</t>
  </si>
  <si>
    <t>10. Total value and percentage of illiquid equity shares / securities</t>
  </si>
  <si>
    <t>Scheme Risk- O - Meter</t>
  </si>
  <si>
    <t>Benchmark of the Scheme</t>
  </si>
  <si>
    <t>Benchmark Risk-o-meter</t>
  </si>
  <si>
    <t>NIFTY BHARAT Bond Index - April 2023</t>
  </si>
  <si>
    <t>NIFTY BHARAT Bond Index - April 2025</t>
  </si>
  <si>
    <t>NIFTY BHARAT Bond Index - April 2030</t>
  </si>
  <si>
    <t>NIFTY BHARAT Bond Index - April 2031</t>
  </si>
  <si>
    <t>Nifty BHARAT Bond Index – April 2032</t>
  </si>
  <si>
    <t>NIFTY Banking and PSU Debt Index</t>
  </si>
  <si>
    <t>CRISIL [IBX] 50:50 PSU + SDL Index - October 2025</t>
  </si>
  <si>
    <t>Nifty PSU Bond Plus SDL Apr 2027 50:50 Index</t>
  </si>
  <si>
    <t>Nifty PSU Bond Plus SDL Apr 2026 50:50 Index</t>
  </si>
  <si>
    <t>Nifty 50 Arbitrage Index</t>
  </si>
  <si>
    <t>CRISIL Hybrid 50+50 Moderate Index</t>
  </si>
  <si>
    <t>Nifty 50 Total Return Index</t>
  </si>
  <si>
    <t>Nifty 500 Total Return Index</t>
  </si>
  <si>
    <t>Nifty Large Midcap 250 Index - Total Return Index</t>
  </si>
  <si>
    <t>Nifty Smallcap 250 TR Index</t>
  </si>
  <si>
    <t>NIFTY Equity Savings Index</t>
  </si>
  <si>
    <t>Nifty 100 Quality 30</t>
  </si>
  <si>
    <t>Nifty 50</t>
  </si>
  <si>
    <t>NIFTY LargeMidcap 250 Total Return Index</t>
  </si>
  <si>
    <t>India Recent 100 IPO</t>
  </si>
  <si>
    <t>Nifty Bank</t>
  </si>
  <si>
    <t>CRISIL Hybrid 35+65 - Aggressive Index</t>
  </si>
  <si>
    <t>Nifty Midcap 100 Total Return Index</t>
  </si>
  <si>
    <t>MSCI AC ASEAN Index</t>
  </si>
  <si>
    <t>MSCI Golden Dragon Index (Total Return Net)</t>
  </si>
  <si>
    <t>MSCI India Domestic &amp; World Healthcare 45 Index           </t>
  </si>
  <si>
    <t>MSCI Europe Index (Total Return Net)</t>
  </si>
  <si>
    <t>MSCI Emerging Market Index</t>
  </si>
  <si>
    <t>Russell 1000 Equal Weighted Technology Index</t>
  </si>
  <si>
    <t>Scheme Name</t>
  </si>
  <si>
    <t>Risk- O - Meter</t>
  </si>
  <si>
    <t>NIFTY 1D Rate Index</t>
  </si>
  <si>
    <t>NIFTY All Duration G-Sec Index</t>
  </si>
  <si>
    <t>NIFTY Money Market Index B-I (TIER-1)</t>
  </si>
  <si>
    <t>NIFTY Money Market
Index A-I (TIER-2)</t>
  </si>
  <si>
    <t>NIFTY Liquid Index B-I (TIER-1)</t>
  </si>
  <si>
    <t>NIFTY Liquid Index  A-I (TIER-2)</t>
  </si>
  <si>
    <t>PORTFOLIO STATEMENT as on April 30,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</si>
</sst>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numFmt numFmtId="165" formatCode="#,##0.00_);\(##,##0\)"/>
    <numFmt numFmtId="166" formatCode="#,##0.00_);\(##,##0.00\)"/>
    <numFmt numFmtId="167" formatCode="0.00%_);\(0.00%\)"/>
    <numFmt numFmtId="168" formatCode="mmmm\ dd\,\ yyyy"/>
    <numFmt numFmtId="169" formatCode="#,##0.000000"/>
  </numFmts>
  <fonts count="9" x14ac:knownFonts="1">
    <font>
      <sz val="11"/>
      <color theme="1"/>
      <name val="Calibri"/>
      <family val="2"/>
      <scheme val="minor"/>
    </font>
    <font>
      <b/>
      <sz val="14"/>
      <color theme="0"/>
      <name val="Calibri"/>
      <family val="2"/>
      <scheme val="minor"/>
    </font>
    <font>
      <b/>
      <sz val="9"/>
      <color theme="1" tint="4.9989318521683403E-2"/>
      <name val="Arial"/>
      <family val="2"/>
    </font>
    <font>
      <b/>
      <sz val="11"/>
      <color theme="1"/>
      <name val="Calibri"/>
      <family val="2"/>
      <scheme val="minor"/>
    </font>
    <font>
      <u/>
      <sz val="11"/>
      <color theme="10"/>
      <name val="Calibri"/>
      <family val="2"/>
      <scheme val="minor"/>
    </font>
    <font>
      <u/>
      <sz val="11"/>
      <name val="Calibri"/>
      <family val="2"/>
      <scheme val="minor"/>
    </font>
    <font>
      <sz val="11"/>
      <color theme="1"/>
      <name val="Calibri"/>
      <family val="2"/>
    </font>
    <font>
      <u/>
      <sz val="11"/>
      <color rgb="FF0000FF"/>
      <name val="Calibri"/>
      <family val="2"/>
    </font>
    <font>
      <u/>
      <sz val="11"/>
      <name val="Calibri"/>
      <family val="2"/>
    </font>
  </fonts>
  <fills count="3">
    <fill>
      <patternFill patternType="none"/>
    </fill>
    <fill>
      <patternFill patternType="gray125"/>
    </fill>
    <fill>
      <patternFill patternType="solid">
        <fgColor theme="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indexed="64"/>
      </top>
      <bottom style="thin">
        <color indexed="64"/>
      </bottom>
      <diagonal/>
    </border>
    <border>
      <left style="thin">
        <color auto="1"/>
      </left>
      <right style="thin">
        <color auto="1"/>
      </right>
      <top/>
      <bottom style="thin">
        <color indexed="64"/>
      </bottom>
      <diagonal/>
    </border>
    <border>
      <left style="thin">
        <color auto="1"/>
      </left>
      <right style="thin">
        <color auto="1"/>
      </right>
      <top style="thin">
        <color indexed="64"/>
      </top>
      <bottom style="thin">
        <color auto="1"/>
      </bottom>
      <diagonal/>
    </border>
    <border>
      <left style="medium">
        <color indexed="64"/>
      </left>
      <right/>
      <top/>
      <bottom/>
      <diagonal/>
    </border>
    <border>
      <left style="thin">
        <color auto="1"/>
      </left>
      <right/>
      <top/>
      <bottom/>
      <diagonal/>
    </border>
    <border>
      <left style="thin">
        <color auto="1"/>
      </left>
      <right/>
      <top/>
      <bottom style="thin">
        <color indexed="64"/>
      </bottom>
      <diagonal/>
    </border>
    <border>
      <left/>
      <right/>
      <top/>
      <bottom style="thin">
        <color indexed="64"/>
      </bottom>
      <diagonal/>
    </border>
  </borders>
  <cellStyleXfs count="2">
    <xf numFmtId="0" fontId="0" fillId="0" borderId="0"/>
    <xf numFmtId="0" fontId="4" fillId="0" borderId="0" applyNumberFormat="0" applyFill="0" applyBorder="0" applyAlignment="0" applyProtection="0"/>
  </cellStyleXfs>
  <cellXfs count="79">
    <xf numFmtId="0" fontId="0" fillId="0" borderId="0" xfId="0"/>
    <xf numFmtId="0" fontId="3" fillId="0" borderId="0" xfId="0" applyFont="1"/>
    <xf numFmtId="10" fontId="0" fillId="0" borderId="0" xfId="0" applyNumberFormat="1"/>
    <xf numFmtId="0" fontId="2" fillId="0" borderId="2" xfId="0" applyFont="1" applyBorder="1" applyAlignment="1">
      <alignment horizontal="center" vertical="center"/>
    </xf>
    <xf numFmtId="164" fontId="2" fillId="0" borderId="2" xfId="0" applyNumberFormat="1" applyFont="1" applyBorder="1" applyAlignment="1">
      <alignment horizontal="center" vertical="center"/>
    </xf>
    <xf numFmtId="0" fontId="2" fillId="0" borderId="2" xfId="0" applyFont="1" applyBorder="1" applyAlignment="1">
      <alignment horizontal="center" vertical="center" wrapText="1"/>
    </xf>
    <xf numFmtId="10" fontId="2" fillId="0" borderId="2" xfId="0" applyNumberFormat="1" applyFont="1" applyFill="1" applyBorder="1" applyAlignment="1">
      <alignment horizontal="center" vertical="center"/>
    </xf>
    <xf numFmtId="0" fontId="0" fillId="0" borderId="3" xfId="0" applyBorder="1"/>
    <xf numFmtId="165" fontId="0" fillId="0" borderId="3" xfId="0" applyNumberFormat="1" applyBorder="1"/>
    <xf numFmtId="166" fontId="0" fillId="0" borderId="3" xfId="0" applyNumberFormat="1" applyBorder="1"/>
    <xf numFmtId="167" fontId="0" fillId="0" borderId="3" xfId="0" applyNumberFormat="1" applyBorder="1"/>
    <xf numFmtId="10" fontId="0" fillId="0" borderId="3" xfId="0" applyNumberFormat="1" applyBorder="1"/>
    <xf numFmtId="0" fontId="0" fillId="0" borderId="4" xfId="0" applyBorder="1"/>
    <xf numFmtId="164" fontId="0" fillId="0" borderId="4" xfId="0" applyNumberFormat="1" applyBorder="1"/>
    <xf numFmtId="4" fontId="0" fillId="0" borderId="4" xfId="0" applyNumberFormat="1" applyBorder="1"/>
    <xf numFmtId="10" fontId="0" fillId="0" borderId="4" xfId="0" applyNumberFormat="1" applyBorder="1"/>
    <xf numFmtId="0" fontId="3" fillId="0" borderId="4" xfId="0" applyFont="1" applyBorder="1"/>
    <xf numFmtId="164" fontId="3" fillId="0" borderId="4" xfId="0" applyNumberFormat="1" applyFont="1" applyBorder="1"/>
    <xf numFmtId="4" fontId="3" fillId="0" borderId="5" xfId="0" applyNumberFormat="1" applyFont="1" applyBorder="1"/>
    <xf numFmtId="10" fontId="3" fillId="0" borderId="5" xfId="0" applyNumberFormat="1" applyFont="1" applyBorder="1"/>
    <xf numFmtId="10" fontId="3" fillId="0" borderId="4" xfId="0" applyNumberFormat="1" applyFont="1" applyBorder="1"/>
    <xf numFmtId="0" fontId="3" fillId="0" borderId="5" xfId="0" applyFont="1" applyBorder="1"/>
    <xf numFmtId="164" fontId="3" fillId="0" borderId="5" xfId="0" applyNumberFormat="1" applyFont="1" applyBorder="1"/>
    <xf numFmtId="0" fontId="3" fillId="0" borderId="6" xfId="0" applyFont="1" applyBorder="1"/>
    <xf numFmtId="164" fontId="3" fillId="0" borderId="6" xfId="0" applyNumberFormat="1" applyFont="1" applyBorder="1"/>
    <xf numFmtId="4" fontId="3" fillId="0" borderId="6" xfId="0" applyNumberFormat="1" applyFont="1" applyBorder="1"/>
    <xf numFmtId="10" fontId="3" fillId="0" borderId="6" xfId="0" applyNumberFormat="1" applyFont="1" applyBorder="1"/>
    <xf numFmtId="0" fontId="0" fillId="0" borderId="3" xfId="0" applyBorder="1" applyAlignment="1">
      <alignment horizontal="center"/>
    </xf>
    <xf numFmtId="0" fontId="0" fillId="0" borderId="4" xfId="0"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3" fillId="0" borderId="6" xfId="0" applyFont="1" applyBorder="1" applyAlignment="1">
      <alignment horizontal="center"/>
    </xf>
    <xf numFmtId="0" fontId="0" fillId="0" borderId="0" xfId="0" applyAlignment="1">
      <alignment horizontal="right"/>
    </xf>
    <xf numFmtId="4" fontId="0" fillId="0" borderId="5" xfId="0" applyNumberFormat="1" applyBorder="1" applyAlignment="1">
      <alignment horizontal="right"/>
    </xf>
    <xf numFmtId="10" fontId="0" fillId="0" borderId="5" xfId="0" applyNumberFormat="1" applyBorder="1" applyAlignment="1">
      <alignment horizontal="right"/>
    </xf>
    <xf numFmtId="166" fontId="0" fillId="0" borderId="4" xfId="0" applyNumberFormat="1" applyBorder="1"/>
    <xf numFmtId="167" fontId="0" fillId="0" borderId="4" xfId="0" applyNumberFormat="1" applyBorder="1"/>
    <xf numFmtId="4" fontId="3" fillId="0" borderId="7" xfId="0" applyNumberFormat="1" applyFont="1" applyBorder="1"/>
    <xf numFmtId="10" fontId="3" fillId="0" borderId="7" xfId="0" applyNumberFormat="1" applyFont="1" applyBorder="1"/>
    <xf numFmtId="4" fontId="0" fillId="0" borderId="7" xfId="0" applyNumberFormat="1" applyBorder="1" applyAlignment="1">
      <alignment horizontal="right"/>
    </xf>
    <xf numFmtId="10" fontId="0" fillId="0" borderId="7" xfId="0" applyNumberFormat="1" applyBorder="1" applyAlignment="1">
      <alignment horizontal="right"/>
    </xf>
    <xf numFmtId="165" fontId="0" fillId="0" borderId="4" xfId="0" applyNumberFormat="1" applyBorder="1"/>
    <xf numFmtId="166" fontId="3" fillId="0" borderId="7" xfId="0" applyNumberFormat="1" applyFont="1" applyBorder="1"/>
    <xf numFmtId="167" fontId="3" fillId="0" borderId="7" xfId="0" applyNumberFormat="1" applyFont="1" applyBorder="1"/>
    <xf numFmtId="166" fontId="3" fillId="0" borderId="5" xfId="0" applyNumberFormat="1" applyFont="1" applyBorder="1"/>
    <xf numFmtId="167" fontId="3" fillId="0" borderId="5" xfId="0" applyNumberFormat="1" applyFont="1" applyBorder="1"/>
    <xf numFmtId="4" fontId="3" fillId="0" borderId="4" xfId="0" applyNumberFormat="1" applyFont="1" applyBorder="1"/>
    <xf numFmtId="0" fontId="0" fillId="0" borderId="0" xfId="0" applyAlignment="1">
      <alignment wrapText="1"/>
    </xf>
    <xf numFmtId="168" fontId="3" fillId="0" borderId="0" xfId="0" applyNumberFormat="1" applyFont="1"/>
    <xf numFmtId="4" fontId="0" fillId="0" borderId="0" xfId="0" applyNumberFormat="1" applyAlignment="1">
      <alignment horizontal="right"/>
    </xf>
    <xf numFmtId="169" fontId="0" fillId="0" borderId="1" xfId="0" applyNumberFormat="1" applyBorder="1"/>
    <xf numFmtId="0" fontId="4" fillId="0" borderId="0" xfId="1"/>
    <xf numFmtId="4" fontId="0" fillId="0" borderId="6" xfId="0" applyNumberFormat="1" applyBorder="1" applyAlignment="1">
      <alignment horizontal="right"/>
    </xf>
    <xf numFmtId="10" fontId="0" fillId="0" borderId="6" xfId="0" applyNumberFormat="1" applyBorder="1" applyAlignment="1">
      <alignment horizontal="right"/>
    </xf>
    <xf numFmtId="4" fontId="0" fillId="0" borderId="4" xfId="0" applyNumberFormat="1" applyBorder="1" applyAlignment="1">
      <alignment horizontal="right"/>
    </xf>
    <xf numFmtId="10" fontId="0" fillId="0" borderId="4" xfId="0" applyNumberFormat="1" applyBorder="1" applyAlignment="1">
      <alignment horizontal="right"/>
    </xf>
    <xf numFmtId="0" fontId="3" fillId="0" borderId="7" xfId="0" applyFont="1" applyBorder="1" applyAlignment="1">
      <alignment vertical="top"/>
    </xf>
    <xf numFmtId="0" fontId="0" fillId="0" borderId="7" xfId="0" applyBorder="1" applyAlignment="1">
      <alignment vertical="top"/>
    </xf>
    <xf numFmtId="0" fontId="0" fillId="0" borderId="7" xfId="0" applyBorder="1" applyAlignment="1">
      <alignment vertical="top" wrapText="1"/>
    </xf>
    <xf numFmtId="0" fontId="5" fillId="0" borderId="7" xfId="1" applyFont="1" applyFill="1" applyBorder="1" applyAlignment="1">
      <alignment vertical="top"/>
    </xf>
    <xf numFmtId="0" fontId="0" fillId="0" borderId="7" xfId="0" applyBorder="1"/>
    <xf numFmtId="0" fontId="0" fillId="0" borderId="7" xfId="0" applyBorder="1" applyAlignment="1">
      <alignment horizontal="left" vertical="top" wrapText="1"/>
    </xf>
    <xf numFmtId="0" fontId="3" fillId="0" borderId="7" xfId="0" applyFont="1" applyBorder="1"/>
    <xf numFmtId="0" fontId="4" fillId="0" borderId="7" xfId="1" applyBorder="1"/>
    <xf numFmtId="0" fontId="6" fillId="0" borderId="7" xfId="0" applyFont="1" applyBorder="1"/>
    <xf numFmtId="0" fontId="7" fillId="0" borderId="7" xfId="1" applyFont="1" applyFill="1" applyBorder="1"/>
    <xf numFmtId="0" fontId="6" fillId="0" borderId="7" xfId="0" applyFont="1" applyBorder="1" applyAlignment="1">
      <alignment vertical="top"/>
    </xf>
    <xf numFmtId="0" fontId="3" fillId="0" borderId="7" xfId="0" applyFont="1" applyBorder="1" applyAlignment="1">
      <alignment vertical="top" wrapText="1"/>
    </xf>
    <xf numFmtId="0" fontId="6" fillId="0" borderId="7" xfId="0" applyFont="1" applyBorder="1" applyAlignment="1">
      <alignment vertical="top" wrapText="1"/>
    </xf>
    <xf numFmtId="0" fontId="8" fillId="0" borderId="7" xfId="1" applyFont="1" applyFill="1" applyBorder="1" applyAlignment="1">
      <alignment vertical="top"/>
    </xf>
    <xf numFmtId="0" fontId="6" fillId="0" borderId="7" xfId="0" applyFont="1" applyBorder="1" applyAlignment="1">
      <alignment horizontal="left" vertical="top" wrapText="1"/>
    </xf>
    <xf numFmtId="0" fontId="0" fillId="0" borderId="7" xfId="0" applyBorder="1" applyAlignment="1">
      <alignment horizontal="center" vertical="center"/>
    </xf>
    <xf numFmtId="0" fontId="3" fillId="0" borderId="9" xfId="0" applyFont="1" applyBorder="1" applyAlignment="1">
      <alignment horizontal="center"/>
    </xf>
    <xf numFmtId="0" fontId="3" fillId="0" borderId="0" xfId="0" applyFont="1" applyBorder="1" applyAlignment="1">
      <alignment horizontal="center"/>
    </xf>
    <xf numFmtId="0" fontId="3" fillId="0" borderId="10" xfId="0" applyFont="1" applyBorder="1" applyAlignment="1">
      <alignment horizontal="center"/>
    </xf>
    <xf numFmtId="0" fontId="3" fillId="0" borderId="11" xfId="0" applyFont="1" applyBorder="1" applyAlignment="1">
      <alignment horizontal="center"/>
    </xf>
    <xf numFmtId="0" fontId="1" fillId="2" borderId="0" xfId="0" applyFont="1" applyFill="1" applyAlignment="1">
      <alignment horizontal="center" vertical="center" wrapText="1"/>
    </xf>
    <xf numFmtId="0" fontId="3" fillId="0" borderId="8" xfId="0" quotePrefix="1" applyFont="1" applyBorder="1" applyAlignment="1">
      <alignment horizontal="left" vertical="top" wrapText="1"/>
    </xf>
    <xf numFmtId="0" fontId="3" fillId="0" borderId="0" xfId="0" quotePrefix="1" applyFont="1" applyAlignment="1">
      <alignment horizontal="left" vertical="top" wrapText="1"/>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5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3.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24.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25.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image" Target="../media/image33.png"/></Relationships>
</file>

<file path=xl/drawings/_rels/drawing27.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25.png"/></Relationships>
</file>

<file path=xl/drawings/_rels/drawing28.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37.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31.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40.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4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22.png"/></Relationships>
</file>

<file path=xl/drawings/_rels/drawing34.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56.png"/><Relationship Id="rId1" Type="http://schemas.openxmlformats.org/officeDocument/2006/relationships/image" Target="../media/image4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45.png"/></Relationships>
</file>

<file path=xl/drawings/_rels/drawing36.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image" Target="../media/image46.png"/></Relationships>
</file>

<file path=xl/drawings/_rels/drawing37.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48.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image" Target="../media/image49.png"/></Relationships>
</file>

<file path=xl/drawings/_rels/drawing39.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50.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51.png"/></Relationships>
</file>

<file path=xl/drawings/_rels/drawing41.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52.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2</xdr:col>
      <xdr:colOff>57150</xdr:colOff>
      <xdr:row>4</xdr:row>
      <xdr:rowOff>38099</xdr:rowOff>
    </xdr:from>
    <xdr:to>
      <xdr:col>2</xdr:col>
      <xdr:colOff>1571625</xdr:colOff>
      <xdr:row>5</xdr:row>
      <xdr:rowOff>2964</xdr:rowOff>
    </xdr:to>
    <xdr:pic>
      <xdr:nvPicPr>
        <xdr:cNvPr id="4" name="Picture 3">
          <a:extLst>
            <a:ext uri="{FF2B5EF4-FFF2-40B4-BE49-F238E27FC236}">
              <a16:creationId xmlns:a16="http://schemas.microsoft.com/office/drawing/2014/main" id="{852F5B87-E9E0-464E-A977-7B2045C11E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9590" y="1363979"/>
          <a:ext cx="1362075" cy="742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57151</xdr:colOff>
      <xdr:row>4</xdr:row>
      <xdr:rowOff>38100</xdr:rowOff>
    </xdr:from>
    <xdr:to>
      <xdr:col>4</xdr:col>
      <xdr:colOff>1506683</xdr:colOff>
      <xdr:row>4</xdr:row>
      <xdr:rowOff>717478</xdr:rowOff>
    </xdr:to>
    <xdr:pic>
      <xdr:nvPicPr>
        <xdr:cNvPr id="5" name="Picture 4">
          <a:extLst>
            <a:ext uri="{FF2B5EF4-FFF2-40B4-BE49-F238E27FC236}">
              <a16:creationId xmlns:a16="http://schemas.microsoft.com/office/drawing/2014/main" id="{3B09EE5D-02AA-4CC4-84A5-656C38CA32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48551" y="1363980"/>
          <a:ext cx="1449532" cy="679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4</xdr:row>
      <xdr:rowOff>38099</xdr:rowOff>
    </xdr:from>
    <xdr:to>
      <xdr:col>2</xdr:col>
      <xdr:colOff>1571625</xdr:colOff>
      <xdr:row>5</xdr:row>
      <xdr:rowOff>2964</xdr:rowOff>
    </xdr:to>
    <xdr:pic>
      <xdr:nvPicPr>
        <xdr:cNvPr id="6" name="Picture 5">
          <a:extLst>
            <a:ext uri="{FF2B5EF4-FFF2-40B4-BE49-F238E27FC236}">
              <a16:creationId xmlns:a16="http://schemas.microsoft.com/office/drawing/2014/main" id="{42A1B9BA-5CDA-4D1F-B2AB-7CD188204C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9590" y="1363979"/>
          <a:ext cx="1362075" cy="742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4</xdr:row>
      <xdr:rowOff>38099</xdr:rowOff>
    </xdr:from>
    <xdr:to>
      <xdr:col>2</xdr:col>
      <xdr:colOff>1571625</xdr:colOff>
      <xdr:row>5</xdr:row>
      <xdr:rowOff>2964</xdr:rowOff>
    </xdr:to>
    <xdr:pic>
      <xdr:nvPicPr>
        <xdr:cNvPr id="7" name="Picture 6">
          <a:extLst>
            <a:ext uri="{FF2B5EF4-FFF2-40B4-BE49-F238E27FC236}">
              <a16:creationId xmlns:a16="http://schemas.microsoft.com/office/drawing/2014/main" id="{9DA9DB96-D298-4642-AEFE-F07FD14A8A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9590" y="1363979"/>
          <a:ext cx="1362075" cy="742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4</xdr:row>
      <xdr:rowOff>38099</xdr:rowOff>
    </xdr:from>
    <xdr:to>
      <xdr:col>2</xdr:col>
      <xdr:colOff>1571625</xdr:colOff>
      <xdr:row>5</xdr:row>
      <xdr:rowOff>2964</xdr:rowOff>
    </xdr:to>
    <xdr:pic>
      <xdr:nvPicPr>
        <xdr:cNvPr id="8" name="Picture 7">
          <a:extLst>
            <a:ext uri="{FF2B5EF4-FFF2-40B4-BE49-F238E27FC236}">
              <a16:creationId xmlns:a16="http://schemas.microsoft.com/office/drawing/2014/main" id="{6CB46285-679D-4553-A124-658F019521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9590" y="1363979"/>
          <a:ext cx="1362075" cy="742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5</xdr:row>
      <xdr:rowOff>0</xdr:rowOff>
    </xdr:from>
    <xdr:to>
      <xdr:col>2</xdr:col>
      <xdr:colOff>1767840</xdr:colOff>
      <xdr:row>5</xdr:row>
      <xdr:rowOff>833545</xdr:rowOff>
    </xdr:to>
    <xdr:pic>
      <xdr:nvPicPr>
        <xdr:cNvPr id="9" name="Picture 8">
          <a:extLst>
            <a:ext uri="{FF2B5EF4-FFF2-40B4-BE49-F238E27FC236}">
              <a16:creationId xmlns:a16="http://schemas.microsoft.com/office/drawing/2014/main" id="{67DDD3F4-95F6-4748-A934-7E8E1620F8B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20540" y="2103120"/>
          <a:ext cx="1379220" cy="780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5</xdr:row>
      <xdr:rowOff>30480</xdr:rowOff>
    </xdr:from>
    <xdr:to>
      <xdr:col>5</xdr:col>
      <xdr:colOff>0</xdr:colOff>
      <xdr:row>6</xdr:row>
      <xdr:rowOff>4693</xdr:rowOff>
    </xdr:to>
    <xdr:pic>
      <xdr:nvPicPr>
        <xdr:cNvPr id="10" name="Picture 9">
          <a:extLst>
            <a:ext uri="{FF2B5EF4-FFF2-40B4-BE49-F238E27FC236}">
              <a16:creationId xmlns:a16="http://schemas.microsoft.com/office/drawing/2014/main" id="{EF6E5323-E9EE-46E1-B2DF-2C10B9F3586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91400" y="2133600"/>
          <a:ext cx="1516380" cy="7514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5</xdr:row>
      <xdr:rowOff>0</xdr:rowOff>
    </xdr:from>
    <xdr:to>
      <xdr:col>2</xdr:col>
      <xdr:colOff>1767840</xdr:colOff>
      <xdr:row>5</xdr:row>
      <xdr:rowOff>833545</xdr:rowOff>
    </xdr:to>
    <xdr:pic>
      <xdr:nvPicPr>
        <xdr:cNvPr id="11" name="Picture 10">
          <a:extLst>
            <a:ext uri="{FF2B5EF4-FFF2-40B4-BE49-F238E27FC236}">
              <a16:creationId xmlns:a16="http://schemas.microsoft.com/office/drawing/2014/main" id="{F4B8CD6E-6626-4C94-8011-71BC5C374DC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20540" y="2103120"/>
          <a:ext cx="1379220" cy="780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xdr:row>
      <xdr:rowOff>19049</xdr:rowOff>
    </xdr:from>
    <xdr:to>
      <xdr:col>3</xdr:col>
      <xdr:colOff>9525</xdr:colOff>
      <xdr:row>6</xdr:row>
      <xdr:rowOff>933450</xdr:rowOff>
    </xdr:to>
    <xdr:pic>
      <xdr:nvPicPr>
        <xdr:cNvPr id="12" name="Picture 11">
          <a:extLst>
            <a:ext uri="{FF2B5EF4-FFF2-40B4-BE49-F238E27FC236}">
              <a16:creationId xmlns:a16="http://schemas.microsoft.com/office/drawing/2014/main" id="{77AA658F-8447-4F1A-B5CF-F0A73061D23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82440" y="2899409"/>
          <a:ext cx="1426845" cy="754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xdr:row>
      <xdr:rowOff>19049</xdr:rowOff>
    </xdr:from>
    <xdr:to>
      <xdr:col>3</xdr:col>
      <xdr:colOff>9525</xdr:colOff>
      <xdr:row>6</xdr:row>
      <xdr:rowOff>933450</xdr:rowOff>
    </xdr:to>
    <xdr:pic>
      <xdr:nvPicPr>
        <xdr:cNvPr id="13" name="Picture 12">
          <a:extLst>
            <a:ext uri="{FF2B5EF4-FFF2-40B4-BE49-F238E27FC236}">
              <a16:creationId xmlns:a16="http://schemas.microsoft.com/office/drawing/2014/main" id="{76388BC7-667D-4FD1-8EB4-D40D2374ADA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82440" y="2899409"/>
          <a:ext cx="1426845" cy="754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6</xdr:row>
      <xdr:rowOff>19049</xdr:rowOff>
    </xdr:from>
    <xdr:to>
      <xdr:col>4</xdr:col>
      <xdr:colOff>1524000</xdr:colOff>
      <xdr:row>6</xdr:row>
      <xdr:rowOff>717162</xdr:rowOff>
    </xdr:to>
    <xdr:pic>
      <xdr:nvPicPr>
        <xdr:cNvPr id="14" name="Picture 13">
          <a:extLst>
            <a:ext uri="{FF2B5EF4-FFF2-40B4-BE49-F238E27FC236}">
              <a16:creationId xmlns:a16="http://schemas.microsoft.com/office/drawing/2014/main" id="{127E32F5-1545-4B0F-B292-44926374978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91400" y="2899409"/>
          <a:ext cx="1516380" cy="698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5</xdr:row>
      <xdr:rowOff>30480</xdr:rowOff>
    </xdr:from>
    <xdr:to>
      <xdr:col>5</xdr:col>
      <xdr:colOff>0</xdr:colOff>
      <xdr:row>6</xdr:row>
      <xdr:rowOff>4693</xdr:rowOff>
    </xdr:to>
    <xdr:pic>
      <xdr:nvPicPr>
        <xdr:cNvPr id="15" name="Picture 14">
          <a:extLst>
            <a:ext uri="{FF2B5EF4-FFF2-40B4-BE49-F238E27FC236}">
              <a16:creationId xmlns:a16="http://schemas.microsoft.com/office/drawing/2014/main" id="{8518777E-99EE-40EB-9F40-A67EE903F88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91400" y="2133600"/>
          <a:ext cx="1516380" cy="7514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xdr:row>
      <xdr:rowOff>0</xdr:rowOff>
    </xdr:from>
    <xdr:to>
      <xdr:col>3</xdr:col>
      <xdr:colOff>0</xdr:colOff>
      <xdr:row>7</xdr:row>
      <xdr:rowOff>1009650</xdr:rowOff>
    </xdr:to>
    <xdr:pic>
      <xdr:nvPicPr>
        <xdr:cNvPr id="16" name="Picture 15">
          <a:extLst>
            <a:ext uri="{FF2B5EF4-FFF2-40B4-BE49-F238E27FC236}">
              <a16:creationId xmlns:a16="http://schemas.microsoft.com/office/drawing/2014/main" id="{3FA7689A-44EC-46D9-8DAD-DF8DCCCDA7C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82440" y="3657600"/>
          <a:ext cx="1417320" cy="773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7</xdr:row>
      <xdr:rowOff>0</xdr:rowOff>
    </xdr:from>
    <xdr:to>
      <xdr:col>5</xdr:col>
      <xdr:colOff>0</xdr:colOff>
      <xdr:row>7</xdr:row>
      <xdr:rowOff>1009650</xdr:rowOff>
    </xdr:to>
    <xdr:pic>
      <xdr:nvPicPr>
        <xdr:cNvPr id="17" name="Picture 16">
          <a:extLst>
            <a:ext uri="{FF2B5EF4-FFF2-40B4-BE49-F238E27FC236}">
              <a16:creationId xmlns:a16="http://schemas.microsoft.com/office/drawing/2014/main" id="{DCECEB76-E63C-4166-B2EB-0D75F25C264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391400" y="3657600"/>
          <a:ext cx="1516380" cy="773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xdr:row>
      <xdr:rowOff>0</xdr:rowOff>
    </xdr:from>
    <xdr:to>
      <xdr:col>2</xdr:col>
      <xdr:colOff>1714500</xdr:colOff>
      <xdr:row>9</xdr:row>
      <xdr:rowOff>0</xdr:rowOff>
    </xdr:to>
    <xdr:pic>
      <xdr:nvPicPr>
        <xdr:cNvPr id="18" name="Picture 17">
          <a:extLst>
            <a:ext uri="{FF2B5EF4-FFF2-40B4-BE49-F238E27FC236}">
              <a16:creationId xmlns:a16="http://schemas.microsoft.com/office/drawing/2014/main" id="{E174762F-9ADE-42CF-A093-ADC22B66A2B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282440" y="4434840"/>
          <a:ext cx="141732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8</xdr:row>
      <xdr:rowOff>0</xdr:rowOff>
    </xdr:from>
    <xdr:to>
      <xdr:col>4</xdr:col>
      <xdr:colOff>1714500</xdr:colOff>
      <xdr:row>9</xdr:row>
      <xdr:rowOff>0</xdr:rowOff>
    </xdr:to>
    <xdr:pic>
      <xdr:nvPicPr>
        <xdr:cNvPr id="19" name="Picture 18">
          <a:extLst>
            <a:ext uri="{FF2B5EF4-FFF2-40B4-BE49-F238E27FC236}">
              <a16:creationId xmlns:a16="http://schemas.microsoft.com/office/drawing/2014/main" id="{65379927-F0A5-4C31-B9E9-8B8A01CEC38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1400" y="4434840"/>
          <a:ext cx="151638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9</xdr:row>
      <xdr:rowOff>0</xdr:rowOff>
    </xdr:from>
    <xdr:to>
      <xdr:col>4</xdr:col>
      <xdr:colOff>1515341</xdr:colOff>
      <xdr:row>9</xdr:row>
      <xdr:rowOff>722679</xdr:rowOff>
    </xdr:to>
    <xdr:pic>
      <xdr:nvPicPr>
        <xdr:cNvPr id="21" name="Picture 20">
          <a:extLst>
            <a:ext uri="{FF2B5EF4-FFF2-40B4-BE49-F238E27FC236}">
              <a16:creationId xmlns:a16="http://schemas.microsoft.com/office/drawing/2014/main" id="{E508241C-FA47-4E53-8BC1-5E515D83EC9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391400" y="5212080"/>
          <a:ext cx="1515341" cy="722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12</xdr:row>
      <xdr:rowOff>12700</xdr:rowOff>
    </xdr:from>
    <xdr:to>
      <xdr:col>3</xdr:col>
      <xdr:colOff>1270</xdr:colOff>
      <xdr:row>12</xdr:row>
      <xdr:rowOff>818305</xdr:rowOff>
    </xdr:to>
    <xdr:pic>
      <xdr:nvPicPr>
        <xdr:cNvPr id="26" name="Picture 25">
          <a:extLst>
            <a:ext uri="{FF2B5EF4-FFF2-40B4-BE49-F238E27FC236}">
              <a16:creationId xmlns:a16="http://schemas.microsoft.com/office/drawing/2014/main" id="{63E7160D-B782-443B-9A2D-818FBF67D64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312920" y="7967980"/>
          <a:ext cx="1395730" cy="805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13</xdr:row>
      <xdr:rowOff>19049</xdr:rowOff>
    </xdr:from>
    <xdr:to>
      <xdr:col>5</xdr:col>
      <xdr:colOff>0</xdr:colOff>
      <xdr:row>14</xdr:row>
      <xdr:rowOff>7620</xdr:rowOff>
    </xdr:to>
    <xdr:pic>
      <xdr:nvPicPr>
        <xdr:cNvPr id="28" name="Picture 27">
          <a:extLst>
            <a:ext uri="{FF2B5EF4-FFF2-40B4-BE49-F238E27FC236}">
              <a16:creationId xmlns:a16="http://schemas.microsoft.com/office/drawing/2014/main" id="{B1D2CBF0-1632-4F84-8C54-F0F931353CE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15200" y="8797289"/>
          <a:ext cx="1516380" cy="81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14</xdr:row>
      <xdr:rowOff>0</xdr:rowOff>
    </xdr:from>
    <xdr:to>
      <xdr:col>5</xdr:col>
      <xdr:colOff>0</xdr:colOff>
      <xdr:row>15</xdr:row>
      <xdr:rowOff>0</xdr:rowOff>
    </xdr:to>
    <xdr:pic>
      <xdr:nvPicPr>
        <xdr:cNvPr id="29" name="Picture 28">
          <a:extLst>
            <a:ext uri="{FF2B5EF4-FFF2-40B4-BE49-F238E27FC236}">
              <a16:creationId xmlns:a16="http://schemas.microsoft.com/office/drawing/2014/main" id="{9F943689-9AC5-4314-9961-299DB6FAFBF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391400" y="9098280"/>
          <a:ext cx="151638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15</xdr:row>
      <xdr:rowOff>0</xdr:rowOff>
    </xdr:from>
    <xdr:to>
      <xdr:col>4</xdr:col>
      <xdr:colOff>1714500</xdr:colOff>
      <xdr:row>15</xdr:row>
      <xdr:rowOff>838200</xdr:rowOff>
    </xdr:to>
    <xdr:pic>
      <xdr:nvPicPr>
        <xdr:cNvPr id="30" name="Picture 29">
          <a:extLst>
            <a:ext uri="{FF2B5EF4-FFF2-40B4-BE49-F238E27FC236}">
              <a16:creationId xmlns:a16="http://schemas.microsoft.com/office/drawing/2014/main" id="{FD00E208-BBD2-4104-9C2E-27DE4A13D2D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1400" y="9875520"/>
          <a:ext cx="151638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14</xdr:row>
      <xdr:rowOff>0</xdr:rowOff>
    </xdr:from>
    <xdr:to>
      <xdr:col>3</xdr:col>
      <xdr:colOff>0</xdr:colOff>
      <xdr:row>14</xdr:row>
      <xdr:rowOff>731520</xdr:rowOff>
    </xdr:to>
    <xdr:pic>
      <xdr:nvPicPr>
        <xdr:cNvPr id="32" name="Picture 31">
          <a:extLst>
            <a:ext uri="{FF2B5EF4-FFF2-40B4-BE49-F238E27FC236}">
              <a16:creationId xmlns:a16="http://schemas.microsoft.com/office/drawing/2014/main" id="{0269F1E2-0C8A-4D06-9D4B-7E0A68DF2ED9}"/>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82440" y="9098280"/>
          <a:ext cx="141732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0</xdr:rowOff>
    </xdr:from>
    <xdr:to>
      <xdr:col>2</xdr:col>
      <xdr:colOff>1666876</xdr:colOff>
      <xdr:row>18</xdr:row>
      <xdr:rowOff>0</xdr:rowOff>
    </xdr:to>
    <xdr:pic>
      <xdr:nvPicPr>
        <xdr:cNvPr id="35" name="Picture 3">
          <a:extLst>
            <a:ext uri="{FF2B5EF4-FFF2-40B4-BE49-F238E27FC236}">
              <a16:creationId xmlns:a16="http://schemas.microsoft.com/office/drawing/2014/main" id="{14A86550-4155-47E7-B59A-EB48BB05646A}"/>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282440" y="11430000"/>
          <a:ext cx="1415416"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17</xdr:row>
      <xdr:rowOff>0</xdr:rowOff>
    </xdr:from>
    <xdr:to>
      <xdr:col>4</xdr:col>
      <xdr:colOff>1524000</xdr:colOff>
      <xdr:row>18</xdr:row>
      <xdr:rowOff>1697</xdr:rowOff>
    </xdr:to>
    <xdr:pic>
      <xdr:nvPicPr>
        <xdr:cNvPr id="36" name="Picture 3">
          <a:extLst>
            <a:ext uri="{FF2B5EF4-FFF2-40B4-BE49-F238E27FC236}">
              <a16:creationId xmlns:a16="http://schemas.microsoft.com/office/drawing/2014/main" id="{D7B5A9AD-2F0A-4AA2-ABF6-A516639495EC}"/>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7391400" y="11430000"/>
          <a:ext cx="1516380" cy="778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47624</xdr:colOff>
      <xdr:row>18</xdr:row>
      <xdr:rowOff>0</xdr:rowOff>
    </xdr:from>
    <xdr:to>
      <xdr:col>3</xdr:col>
      <xdr:colOff>0</xdr:colOff>
      <xdr:row>19</xdr:row>
      <xdr:rowOff>30479</xdr:rowOff>
    </xdr:to>
    <xdr:pic>
      <xdr:nvPicPr>
        <xdr:cNvPr id="37" name="Picture 3">
          <a:extLst>
            <a:ext uri="{FF2B5EF4-FFF2-40B4-BE49-F238E27FC236}">
              <a16:creationId xmlns:a16="http://schemas.microsoft.com/office/drawing/2014/main" id="{529BAF23-32F3-43E7-A891-569B3FDFE417}"/>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330064" y="12893040"/>
          <a:ext cx="1377316" cy="853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xdr:colOff>
      <xdr:row>18</xdr:row>
      <xdr:rowOff>0</xdr:rowOff>
    </xdr:from>
    <xdr:to>
      <xdr:col>5</xdr:col>
      <xdr:colOff>1</xdr:colOff>
      <xdr:row>19</xdr:row>
      <xdr:rowOff>0</xdr:rowOff>
    </xdr:to>
    <xdr:pic>
      <xdr:nvPicPr>
        <xdr:cNvPr id="38" name="Picture 3">
          <a:extLst>
            <a:ext uri="{FF2B5EF4-FFF2-40B4-BE49-F238E27FC236}">
              <a16:creationId xmlns:a16="http://schemas.microsoft.com/office/drawing/2014/main" id="{E9C2FC87-3B0D-4608-A9BD-69D845BCC1D7}"/>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7315201" y="12893040"/>
          <a:ext cx="151638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17</xdr:row>
      <xdr:rowOff>0</xdr:rowOff>
    </xdr:from>
    <xdr:to>
      <xdr:col>4</xdr:col>
      <xdr:colOff>1524000</xdr:colOff>
      <xdr:row>18</xdr:row>
      <xdr:rowOff>1697</xdr:rowOff>
    </xdr:to>
    <xdr:pic>
      <xdr:nvPicPr>
        <xdr:cNvPr id="39" name="Picture 3">
          <a:extLst>
            <a:ext uri="{FF2B5EF4-FFF2-40B4-BE49-F238E27FC236}">
              <a16:creationId xmlns:a16="http://schemas.microsoft.com/office/drawing/2014/main" id="{A31E0FBA-F3FC-4490-8AAA-C40DA1D93A41}"/>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7391400" y="11430000"/>
          <a:ext cx="1516380" cy="778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123824</xdr:colOff>
      <xdr:row>19</xdr:row>
      <xdr:rowOff>0</xdr:rowOff>
    </xdr:from>
    <xdr:to>
      <xdr:col>2</xdr:col>
      <xdr:colOff>1695449</xdr:colOff>
      <xdr:row>19</xdr:row>
      <xdr:rowOff>742950</xdr:rowOff>
    </xdr:to>
    <xdr:pic>
      <xdr:nvPicPr>
        <xdr:cNvPr id="40" name="Picture 39">
          <a:extLst>
            <a:ext uri="{FF2B5EF4-FFF2-40B4-BE49-F238E27FC236}">
              <a16:creationId xmlns:a16="http://schemas.microsoft.com/office/drawing/2014/main" id="{8B24F8B3-E4EE-466A-A8C6-991469C2D32F}"/>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406264" y="12984480"/>
          <a:ext cx="129730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19</xdr:row>
      <xdr:rowOff>0</xdr:rowOff>
    </xdr:from>
    <xdr:to>
      <xdr:col>4</xdr:col>
      <xdr:colOff>1493145</xdr:colOff>
      <xdr:row>20</xdr:row>
      <xdr:rowOff>7619</xdr:rowOff>
    </xdr:to>
    <xdr:pic>
      <xdr:nvPicPr>
        <xdr:cNvPr id="41" name="Picture 40">
          <a:extLst>
            <a:ext uri="{FF2B5EF4-FFF2-40B4-BE49-F238E27FC236}">
              <a16:creationId xmlns:a16="http://schemas.microsoft.com/office/drawing/2014/main" id="{6A871F49-6F4C-4E2B-BBDF-4B285C2BCF7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315200" y="13716000"/>
          <a:ext cx="1493145" cy="830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xdr:colOff>
      <xdr:row>20</xdr:row>
      <xdr:rowOff>0</xdr:rowOff>
    </xdr:from>
    <xdr:to>
      <xdr:col>4</xdr:col>
      <xdr:colOff>1512571</xdr:colOff>
      <xdr:row>20</xdr:row>
      <xdr:rowOff>815339</xdr:rowOff>
    </xdr:to>
    <xdr:pic>
      <xdr:nvPicPr>
        <xdr:cNvPr id="43" name="Picture 42">
          <a:extLst>
            <a:ext uri="{FF2B5EF4-FFF2-40B4-BE49-F238E27FC236}">
              <a16:creationId xmlns:a16="http://schemas.microsoft.com/office/drawing/2014/main" id="{F7161140-A409-454A-B6E3-3FF0D7B51021}"/>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7315201" y="14538960"/>
          <a:ext cx="1512570" cy="81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637</xdr:colOff>
      <xdr:row>21</xdr:row>
      <xdr:rowOff>30481</xdr:rowOff>
    </xdr:from>
    <xdr:to>
      <xdr:col>2</xdr:col>
      <xdr:colOff>1402080</xdr:colOff>
      <xdr:row>22</xdr:row>
      <xdr:rowOff>45720</xdr:rowOff>
    </xdr:to>
    <xdr:pic>
      <xdr:nvPicPr>
        <xdr:cNvPr id="46" name="Picture 45">
          <a:extLst>
            <a:ext uri="{FF2B5EF4-FFF2-40B4-BE49-F238E27FC236}">
              <a16:creationId xmlns:a16="http://schemas.microsoft.com/office/drawing/2014/main" id="{D66B1786-8B9E-427D-A405-1A82079B31D0}"/>
            </a:ext>
          </a:extLst>
        </xdr:cNvPr>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283077" y="15392401"/>
          <a:ext cx="1401443" cy="838199"/>
        </a:xfrm>
        <a:prstGeom prst="rect">
          <a:avLst/>
        </a:prstGeom>
        <a:noFill/>
        <a:ln>
          <a:noFill/>
        </a:ln>
      </xdr:spPr>
    </xdr:pic>
    <xdr:clientData/>
  </xdr:twoCellAnchor>
  <xdr:twoCellAnchor editAs="oneCell">
    <xdr:from>
      <xdr:col>4</xdr:col>
      <xdr:colOff>19051</xdr:colOff>
      <xdr:row>21</xdr:row>
      <xdr:rowOff>2</xdr:rowOff>
    </xdr:from>
    <xdr:to>
      <xdr:col>4</xdr:col>
      <xdr:colOff>1501141</xdr:colOff>
      <xdr:row>21</xdr:row>
      <xdr:rowOff>815340</xdr:rowOff>
    </xdr:to>
    <xdr:pic>
      <xdr:nvPicPr>
        <xdr:cNvPr id="47" name="Picture 46">
          <a:extLst>
            <a:ext uri="{FF2B5EF4-FFF2-40B4-BE49-F238E27FC236}">
              <a16:creationId xmlns:a16="http://schemas.microsoft.com/office/drawing/2014/main" id="{75FB9638-B642-4BE9-A428-9069DC0CE2B8}"/>
            </a:ext>
          </a:extLst>
        </xdr:cNvPr>
        <xdr:cNvPicPr>
          <a:picLocks noChangeAspect="1"/>
        </xdr:cNvPicPr>
      </xdr:nvPicPr>
      <xdr:blipFill>
        <a:blip xmlns:r="http://schemas.openxmlformats.org/officeDocument/2006/relationships" r:embed="rId22"/>
        <a:stretch>
          <a:fillRect/>
        </a:stretch>
      </xdr:blipFill>
      <xdr:spPr>
        <a:xfrm>
          <a:off x="7334251" y="15361922"/>
          <a:ext cx="1482090" cy="815338"/>
        </a:xfrm>
        <a:prstGeom prst="rect">
          <a:avLst/>
        </a:prstGeom>
      </xdr:spPr>
    </xdr:pic>
    <xdr:clientData/>
  </xdr:twoCellAnchor>
  <xdr:twoCellAnchor>
    <xdr:from>
      <xdr:col>2</xdr:col>
      <xdr:colOff>26670</xdr:colOff>
      <xdr:row>23</xdr:row>
      <xdr:rowOff>30480</xdr:rowOff>
    </xdr:from>
    <xdr:to>
      <xdr:col>2</xdr:col>
      <xdr:colOff>1390650</xdr:colOff>
      <xdr:row>23</xdr:row>
      <xdr:rowOff>792480</xdr:rowOff>
    </xdr:to>
    <xdr:pic>
      <xdr:nvPicPr>
        <xdr:cNvPr id="48" name="Picture 47">
          <a:extLst>
            <a:ext uri="{FF2B5EF4-FFF2-40B4-BE49-F238E27FC236}">
              <a16:creationId xmlns:a16="http://schemas.microsoft.com/office/drawing/2014/main" id="{1A0E5108-DB54-4E3D-83F4-14BF8ADC2107}"/>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4309110" y="17038320"/>
          <a:ext cx="136398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22</xdr:row>
      <xdr:rowOff>0</xdr:rowOff>
    </xdr:from>
    <xdr:to>
      <xdr:col>4</xdr:col>
      <xdr:colOff>1466850</xdr:colOff>
      <xdr:row>23</xdr:row>
      <xdr:rowOff>0</xdr:rowOff>
    </xdr:to>
    <xdr:pic>
      <xdr:nvPicPr>
        <xdr:cNvPr id="49" name="Picture 48">
          <a:extLst>
            <a:ext uri="{FF2B5EF4-FFF2-40B4-BE49-F238E27FC236}">
              <a16:creationId xmlns:a16="http://schemas.microsoft.com/office/drawing/2014/main" id="{F9E0E6E7-6FB7-41A6-BC76-AAD579192083}"/>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7391400" y="15316200"/>
          <a:ext cx="146685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43814</xdr:colOff>
      <xdr:row>22</xdr:row>
      <xdr:rowOff>38100</xdr:rowOff>
    </xdr:from>
    <xdr:to>
      <xdr:col>2</xdr:col>
      <xdr:colOff>1402080</xdr:colOff>
      <xdr:row>22</xdr:row>
      <xdr:rowOff>800100</xdr:rowOff>
    </xdr:to>
    <xdr:pic>
      <xdr:nvPicPr>
        <xdr:cNvPr id="50" name="Picture 49">
          <a:extLst>
            <a:ext uri="{FF2B5EF4-FFF2-40B4-BE49-F238E27FC236}">
              <a16:creationId xmlns:a16="http://schemas.microsoft.com/office/drawing/2014/main" id="{5A3F6CC6-072A-4850-831D-16731FA60759}"/>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326254" y="16222980"/>
          <a:ext cx="1358266"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23</xdr:row>
      <xdr:rowOff>0</xdr:rowOff>
    </xdr:from>
    <xdr:to>
      <xdr:col>4</xdr:col>
      <xdr:colOff>1428750</xdr:colOff>
      <xdr:row>24</xdr:row>
      <xdr:rowOff>0</xdr:rowOff>
    </xdr:to>
    <xdr:pic>
      <xdr:nvPicPr>
        <xdr:cNvPr id="51" name="Picture 50">
          <a:extLst>
            <a:ext uri="{FF2B5EF4-FFF2-40B4-BE49-F238E27FC236}">
              <a16:creationId xmlns:a16="http://schemas.microsoft.com/office/drawing/2014/main" id="{1DCEBC6D-C2FA-4A1C-90B3-0246193598D7}"/>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7391400" y="16093440"/>
          <a:ext cx="142875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38099</xdr:colOff>
      <xdr:row>24</xdr:row>
      <xdr:rowOff>0</xdr:rowOff>
    </xdr:from>
    <xdr:to>
      <xdr:col>3</xdr:col>
      <xdr:colOff>1904</xdr:colOff>
      <xdr:row>25</xdr:row>
      <xdr:rowOff>0</xdr:rowOff>
    </xdr:to>
    <xdr:pic>
      <xdr:nvPicPr>
        <xdr:cNvPr id="52" name="Picture 51">
          <a:extLst>
            <a:ext uri="{FF2B5EF4-FFF2-40B4-BE49-F238E27FC236}">
              <a16:creationId xmlns:a16="http://schemas.microsoft.com/office/drawing/2014/main" id="{76DACA79-2F76-4C35-95E6-A92FE469BF31}"/>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4320539" y="17830800"/>
          <a:ext cx="1388745"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24</xdr:row>
      <xdr:rowOff>0</xdr:rowOff>
    </xdr:from>
    <xdr:to>
      <xdr:col>4</xdr:col>
      <xdr:colOff>1504950</xdr:colOff>
      <xdr:row>25</xdr:row>
      <xdr:rowOff>0</xdr:rowOff>
    </xdr:to>
    <xdr:pic>
      <xdr:nvPicPr>
        <xdr:cNvPr id="53" name="Picture 52">
          <a:extLst>
            <a:ext uri="{FF2B5EF4-FFF2-40B4-BE49-F238E27FC236}">
              <a16:creationId xmlns:a16="http://schemas.microsoft.com/office/drawing/2014/main" id="{282C0397-C6C5-4F9A-9704-BB6279185F16}"/>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7391400" y="16870680"/>
          <a:ext cx="150495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30481</xdr:colOff>
      <xdr:row>25</xdr:row>
      <xdr:rowOff>0</xdr:rowOff>
    </xdr:from>
    <xdr:to>
      <xdr:col>3</xdr:col>
      <xdr:colOff>1905</xdr:colOff>
      <xdr:row>26</xdr:row>
      <xdr:rowOff>22860</xdr:rowOff>
    </xdr:to>
    <xdr:pic>
      <xdr:nvPicPr>
        <xdr:cNvPr id="54" name="Picture 53">
          <a:extLst>
            <a:ext uri="{FF2B5EF4-FFF2-40B4-BE49-F238E27FC236}">
              <a16:creationId xmlns:a16="http://schemas.microsoft.com/office/drawing/2014/main" id="{8A426167-F093-4C8F-9CE6-7F91471DA3CA}"/>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4312921" y="17647920"/>
          <a:ext cx="1388744"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133349</xdr:colOff>
      <xdr:row>25</xdr:row>
      <xdr:rowOff>0</xdr:rowOff>
    </xdr:from>
    <xdr:to>
      <xdr:col>4</xdr:col>
      <xdr:colOff>1685924</xdr:colOff>
      <xdr:row>26</xdr:row>
      <xdr:rowOff>0</xdr:rowOff>
    </xdr:to>
    <xdr:pic>
      <xdr:nvPicPr>
        <xdr:cNvPr id="55" name="Picture 54">
          <a:extLst>
            <a:ext uri="{FF2B5EF4-FFF2-40B4-BE49-F238E27FC236}">
              <a16:creationId xmlns:a16="http://schemas.microsoft.com/office/drawing/2014/main" id="{37C6F6C7-0B28-4B4D-B83A-D3513094A836}"/>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7524749" y="17647920"/>
          <a:ext cx="1384935"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30481</xdr:colOff>
      <xdr:row>25</xdr:row>
      <xdr:rowOff>0</xdr:rowOff>
    </xdr:from>
    <xdr:to>
      <xdr:col>3</xdr:col>
      <xdr:colOff>1905</xdr:colOff>
      <xdr:row>26</xdr:row>
      <xdr:rowOff>22860</xdr:rowOff>
    </xdr:to>
    <xdr:pic>
      <xdr:nvPicPr>
        <xdr:cNvPr id="56" name="Picture 55">
          <a:extLst>
            <a:ext uri="{FF2B5EF4-FFF2-40B4-BE49-F238E27FC236}">
              <a16:creationId xmlns:a16="http://schemas.microsoft.com/office/drawing/2014/main" id="{48EBB4FD-4F79-459D-ACA9-A494D2ACCBDA}"/>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4312921" y="17647920"/>
          <a:ext cx="1388744"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30481</xdr:colOff>
      <xdr:row>25</xdr:row>
      <xdr:rowOff>0</xdr:rowOff>
    </xdr:from>
    <xdr:to>
      <xdr:col>3</xdr:col>
      <xdr:colOff>1905</xdr:colOff>
      <xdr:row>26</xdr:row>
      <xdr:rowOff>22860</xdr:rowOff>
    </xdr:to>
    <xdr:pic>
      <xdr:nvPicPr>
        <xdr:cNvPr id="58" name="Picture 57">
          <a:extLst>
            <a:ext uri="{FF2B5EF4-FFF2-40B4-BE49-F238E27FC236}">
              <a16:creationId xmlns:a16="http://schemas.microsoft.com/office/drawing/2014/main" id="{31CF80F4-8217-40C1-9BB0-AFB6887DDCEC}"/>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4312921" y="17647920"/>
          <a:ext cx="1388744"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30481</xdr:colOff>
      <xdr:row>25</xdr:row>
      <xdr:rowOff>0</xdr:rowOff>
    </xdr:from>
    <xdr:to>
      <xdr:col>3</xdr:col>
      <xdr:colOff>1905</xdr:colOff>
      <xdr:row>26</xdr:row>
      <xdr:rowOff>22860</xdr:rowOff>
    </xdr:to>
    <xdr:pic>
      <xdr:nvPicPr>
        <xdr:cNvPr id="59" name="Picture 58">
          <a:extLst>
            <a:ext uri="{FF2B5EF4-FFF2-40B4-BE49-F238E27FC236}">
              <a16:creationId xmlns:a16="http://schemas.microsoft.com/office/drawing/2014/main" id="{2BFF89C6-AA43-4C59-96DE-47C0B361CB7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4312921" y="17647920"/>
          <a:ext cx="1388744"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26</xdr:row>
      <xdr:rowOff>15240</xdr:rowOff>
    </xdr:from>
    <xdr:to>
      <xdr:col>2</xdr:col>
      <xdr:colOff>1421130</xdr:colOff>
      <xdr:row>27</xdr:row>
      <xdr:rowOff>0</xdr:rowOff>
    </xdr:to>
    <xdr:pic>
      <xdr:nvPicPr>
        <xdr:cNvPr id="60" name="Picture 59">
          <a:extLst>
            <a:ext uri="{FF2B5EF4-FFF2-40B4-BE49-F238E27FC236}">
              <a16:creationId xmlns:a16="http://schemas.microsoft.com/office/drawing/2014/main" id="{4C36E3D2-28FD-47BA-9C20-4E132AA1EAB8}"/>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4377690" y="18440400"/>
          <a:ext cx="13182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38100</xdr:colOff>
      <xdr:row>26</xdr:row>
      <xdr:rowOff>0</xdr:rowOff>
    </xdr:from>
    <xdr:to>
      <xdr:col>4</xdr:col>
      <xdr:colOff>1512570</xdr:colOff>
      <xdr:row>27</xdr:row>
      <xdr:rowOff>0</xdr:rowOff>
    </xdr:to>
    <xdr:pic>
      <xdr:nvPicPr>
        <xdr:cNvPr id="61" name="Picture 60">
          <a:extLst>
            <a:ext uri="{FF2B5EF4-FFF2-40B4-BE49-F238E27FC236}">
              <a16:creationId xmlns:a16="http://schemas.microsoft.com/office/drawing/2014/main" id="{03F9821A-CB16-4F4F-82A8-371F33F5790D}"/>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7353300" y="19476720"/>
          <a:ext cx="147447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27</xdr:row>
      <xdr:rowOff>0</xdr:rowOff>
    </xdr:from>
    <xdr:to>
      <xdr:col>5</xdr:col>
      <xdr:colOff>0</xdr:colOff>
      <xdr:row>28</xdr:row>
      <xdr:rowOff>0</xdr:rowOff>
    </xdr:to>
    <xdr:pic>
      <xdr:nvPicPr>
        <xdr:cNvPr id="62" name="Picture 61">
          <a:extLst>
            <a:ext uri="{FF2B5EF4-FFF2-40B4-BE49-F238E27FC236}">
              <a16:creationId xmlns:a16="http://schemas.microsoft.com/office/drawing/2014/main" id="{89777E65-8A88-4F0B-9B9D-86D4FEBB269E}"/>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315200" y="20299680"/>
          <a:ext cx="151638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67228</xdr:colOff>
      <xdr:row>28</xdr:row>
      <xdr:rowOff>22860</xdr:rowOff>
    </xdr:from>
    <xdr:to>
      <xdr:col>2</xdr:col>
      <xdr:colOff>1423035</xdr:colOff>
      <xdr:row>29</xdr:row>
      <xdr:rowOff>22860</xdr:rowOff>
    </xdr:to>
    <xdr:pic>
      <xdr:nvPicPr>
        <xdr:cNvPr id="63" name="Picture 62">
          <a:extLst>
            <a:ext uri="{FF2B5EF4-FFF2-40B4-BE49-F238E27FC236}">
              <a16:creationId xmlns:a16="http://schemas.microsoft.com/office/drawing/2014/main" id="{3BF8A19E-6F01-45DD-A9A8-6A4D5E903295}"/>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349668" y="20002500"/>
          <a:ext cx="1348187"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22860</xdr:colOff>
      <xdr:row>28</xdr:row>
      <xdr:rowOff>29008</xdr:rowOff>
    </xdr:from>
    <xdr:to>
      <xdr:col>4</xdr:col>
      <xdr:colOff>1514475</xdr:colOff>
      <xdr:row>28</xdr:row>
      <xdr:rowOff>800100</xdr:rowOff>
    </xdr:to>
    <xdr:pic>
      <xdr:nvPicPr>
        <xdr:cNvPr id="64" name="Picture 63">
          <a:extLst>
            <a:ext uri="{FF2B5EF4-FFF2-40B4-BE49-F238E27FC236}">
              <a16:creationId xmlns:a16="http://schemas.microsoft.com/office/drawing/2014/main" id="{35A3EE47-CC09-440C-A462-54DB196ACDFD}"/>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338060" y="21151648"/>
          <a:ext cx="1491615" cy="771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67228</xdr:colOff>
      <xdr:row>28</xdr:row>
      <xdr:rowOff>22860</xdr:rowOff>
    </xdr:from>
    <xdr:to>
      <xdr:col>2</xdr:col>
      <xdr:colOff>1423035</xdr:colOff>
      <xdr:row>29</xdr:row>
      <xdr:rowOff>22860</xdr:rowOff>
    </xdr:to>
    <xdr:pic>
      <xdr:nvPicPr>
        <xdr:cNvPr id="65" name="Picture 64">
          <a:extLst>
            <a:ext uri="{FF2B5EF4-FFF2-40B4-BE49-F238E27FC236}">
              <a16:creationId xmlns:a16="http://schemas.microsoft.com/office/drawing/2014/main" id="{F55CD7FC-F3F0-4199-840B-A952A2F562F6}"/>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349668" y="20002500"/>
          <a:ext cx="1348187"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104774</xdr:colOff>
      <xdr:row>29</xdr:row>
      <xdr:rowOff>24764</xdr:rowOff>
    </xdr:from>
    <xdr:to>
      <xdr:col>2</xdr:col>
      <xdr:colOff>1638299</xdr:colOff>
      <xdr:row>29</xdr:row>
      <xdr:rowOff>823122</xdr:rowOff>
    </xdr:to>
    <xdr:pic>
      <xdr:nvPicPr>
        <xdr:cNvPr id="66" name="Picture 65">
          <a:extLst>
            <a:ext uri="{FF2B5EF4-FFF2-40B4-BE49-F238E27FC236}">
              <a16:creationId xmlns:a16="http://schemas.microsoft.com/office/drawing/2014/main" id="{FA576D56-2131-4959-8699-B748C2BEA3B3}"/>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4387214" y="20781644"/>
          <a:ext cx="1312545" cy="7526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22860</xdr:colOff>
      <xdr:row>29</xdr:row>
      <xdr:rowOff>17144</xdr:rowOff>
    </xdr:from>
    <xdr:to>
      <xdr:col>4</xdr:col>
      <xdr:colOff>1516379</xdr:colOff>
      <xdr:row>29</xdr:row>
      <xdr:rowOff>807720</xdr:rowOff>
    </xdr:to>
    <xdr:pic>
      <xdr:nvPicPr>
        <xdr:cNvPr id="67" name="Picture 66">
          <a:extLst>
            <a:ext uri="{FF2B5EF4-FFF2-40B4-BE49-F238E27FC236}">
              <a16:creationId xmlns:a16="http://schemas.microsoft.com/office/drawing/2014/main" id="{203EBAD8-A57E-455B-9897-B309DA329CC2}"/>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7338060" y="21962744"/>
          <a:ext cx="1493519" cy="7905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104774</xdr:colOff>
      <xdr:row>29</xdr:row>
      <xdr:rowOff>24764</xdr:rowOff>
    </xdr:from>
    <xdr:to>
      <xdr:col>2</xdr:col>
      <xdr:colOff>1638299</xdr:colOff>
      <xdr:row>29</xdr:row>
      <xdr:rowOff>823122</xdr:rowOff>
    </xdr:to>
    <xdr:pic>
      <xdr:nvPicPr>
        <xdr:cNvPr id="68" name="Picture 67">
          <a:extLst>
            <a:ext uri="{FF2B5EF4-FFF2-40B4-BE49-F238E27FC236}">
              <a16:creationId xmlns:a16="http://schemas.microsoft.com/office/drawing/2014/main" id="{624A4928-9401-413A-98A7-80D69CA499F6}"/>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4387214" y="20781644"/>
          <a:ext cx="1312545" cy="7526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68580</xdr:colOff>
      <xdr:row>30</xdr:row>
      <xdr:rowOff>0</xdr:rowOff>
    </xdr:from>
    <xdr:to>
      <xdr:col>2</xdr:col>
      <xdr:colOff>1702114</xdr:colOff>
      <xdr:row>30</xdr:row>
      <xdr:rowOff>838200</xdr:rowOff>
    </xdr:to>
    <xdr:pic>
      <xdr:nvPicPr>
        <xdr:cNvPr id="69" name="Picture 68">
          <a:extLst>
            <a:ext uri="{FF2B5EF4-FFF2-40B4-BE49-F238E27FC236}">
              <a16:creationId xmlns:a16="http://schemas.microsoft.com/office/drawing/2014/main" id="{38CD5A47-33FA-4E6B-AA69-107809309F2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4351020" y="21534120"/>
          <a:ext cx="1351594"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30480</xdr:colOff>
      <xdr:row>30</xdr:row>
      <xdr:rowOff>15240</xdr:rowOff>
    </xdr:from>
    <xdr:to>
      <xdr:col>4</xdr:col>
      <xdr:colOff>1664014</xdr:colOff>
      <xdr:row>30</xdr:row>
      <xdr:rowOff>853440</xdr:rowOff>
    </xdr:to>
    <xdr:pic>
      <xdr:nvPicPr>
        <xdr:cNvPr id="70" name="Picture 69">
          <a:extLst>
            <a:ext uri="{FF2B5EF4-FFF2-40B4-BE49-F238E27FC236}">
              <a16:creationId xmlns:a16="http://schemas.microsoft.com/office/drawing/2014/main" id="{7C65FF56-6648-4227-8B24-0779E8906654}"/>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7421880" y="21549360"/>
          <a:ext cx="148875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50486</xdr:colOff>
      <xdr:row>31</xdr:row>
      <xdr:rowOff>0</xdr:rowOff>
    </xdr:from>
    <xdr:to>
      <xdr:col>2</xdr:col>
      <xdr:colOff>1394460</xdr:colOff>
      <xdr:row>31</xdr:row>
      <xdr:rowOff>807720</xdr:rowOff>
    </xdr:to>
    <xdr:pic>
      <xdr:nvPicPr>
        <xdr:cNvPr id="71" name="Picture 70">
          <a:extLst>
            <a:ext uri="{FF2B5EF4-FFF2-40B4-BE49-F238E27FC236}">
              <a16:creationId xmlns:a16="http://schemas.microsoft.com/office/drawing/2014/main" id="{458D0962-C130-4A1C-8251-BA1506E052BC}"/>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4332926" y="23591520"/>
          <a:ext cx="1343974" cy="80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80966</xdr:colOff>
      <xdr:row>31</xdr:row>
      <xdr:rowOff>0</xdr:rowOff>
    </xdr:from>
    <xdr:to>
      <xdr:col>5</xdr:col>
      <xdr:colOff>0</xdr:colOff>
      <xdr:row>31</xdr:row>
      <xdr:rowOff>807720</xdr:rowOff>
    </xdr:to>
    <xdr:pic>
      <xdr:nvPicPr>
        <xdr:cNvPr id="72" name="Picture 71">
          <a:extLst>
            <a:ext uri="{FF2B5EF4-FFF2-40B4-BE49-F238E27FC236}">
              <a16:creationId xmlns:a16="http://schemas.microsoft.com/office/drawing/2014/main" id="{C9AFDA3F-98A4-42A2-A334-A364CCD1DEF5}"/>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7396166" y="23591520"/>
          <a:ext cx="1435414" cy="80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32</xdr:row>
      <xdr:rowOff>0</xdr:rowOff>
    </xdr:from>
    <xdr:to>
      <xdr:col>2</xdr:col>
      <xdr:colOff>1423034</xdr:colOff>
      <xdr:row>32</xdr:row>
      <xdr:rowOff>792480</xdr:rowOff>
    </xdr:to>
    <xdr:pic>
      <xdr:nvPicPr>
        <xdr:cNvPr id="73" name="Picture 72">
          <a:extLst>
            <a:ext uri="{FF2B5EF4-FFF2-40B4-BE49-F238E27FC236}">
              <a16:creationId xmlns:a16="http://schemas.microsoft.com/office/drawing/2014/main" id="{CE6AAD03-93F3-4608-88FE-654A29FF6437}"/>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4368165" y="24414480"/>
          <a:ext cx="1337309"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58106</xdr:colOff>
      <xdr:row>32</xdr:row>
      <xdr:rowOff>0</xdr:rowOff>
    </xdr:from>
    <xdr:to>
      <xdr:col>4</xdr:col>
      <xdr:colOff>1493520</xdr:colOff>
      <xdr:row>32</xdr:row>
      <xdr:rowOff>777240</xdr:rowOff>
    </xdr:to>
    <xdr:pic>
      <xdr:nvPicPr>
        <xdr:cNvPr id="74" name="Picture 73">
          <a:extLst>
            <a:ext uri="{FF2B5EF4-FFF2-40B4-BE49-F238E27FC236}">
              <a16:creationId xmlns:a16="http://schemas.microsoft.com/office/drawing/2014/main" id="{BDA78CA2-53B6-4772-A9D6-CF784CD224CD}"/>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7373306" y="24414480"/>
          <a:ext cx="1435414"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96539</xdr:colOff>
      <xdr:row>33</xdr:row>
      <xdr:rowOff>0</xdr:rowOff>
    </xdr:from>
    <xdr:to>
      <xdr:col>2</xdr:col>
      <xdr:colOff>1685924</xdr:colOff>
      <xdr:row>33</xdr:row>
      <xdr:rowOff>685800</xdr:rowOff>
    </xdr:to>
    <xdr:pic>
      <xdr:nvPicPr>
        <xdr:cNvPr id="75" name="Picture 74">
          <a:extLst>
            <a:ext uri="{FF2B5EF4-FFF2-40B4-BE49-F238E27FC236}">
              <a16:creationId xmlns:a16="http://schemas.microsoft.com/office/drawing/2014/main" id="{9F377FEB-1A6B-4D33-8B97-EB1A3B4F2EDF}"/>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4378979" y="23865840"/>
          <a:ext cx="13226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34</xdr:row>
      <xdr:rowOff>45720</xdr:rowOff>
    </xdr:from>
    <xdr:to>
      <xdr:col>4</xdr:col>
      <xdr:colOff>1501140</xdr:colOff>
      <xdr:row>34</xdr:row>
      <xdr:rowOff>800100</xdr:rowOff>
    </xdr:to>
    <xdr:pic>
      <xdr:nvPicPr>
        <xdr:cNvPr id="76" name="Picture 75">
          <a:extLst>
            <a:ext uri="{FF2B5EF4-FFF2-40B4-BE49-F238E27FC236}">
              <a16:creationId xmlns:a16="http://schemas.microsoft.com/office/drawing/2014/main" id="{2F612883-1834-4FB2-BEEE-E8E6D64CB9D5}"/>
            </a:ext>
          </a:extLst>
        </xdr:cNvPr>
        <xdr:cNvPicPr>
          <a:picLocks noChangeAspect="1"/>
        </xdr:cNvPicPr>
      </xdr:nvPicPr>
      <xdr:blipFill>
        <a:blip xmlns:r="http://schemas.openxmlformats.org/officeDocument/2006/relationships" r:embed="rId22"/>
        <a:stretch>
          <a:fillRect/>
        </a:stretch>
      </xdr:blipFill>
      <xdr:spPr>
        <a:xfrm>
          <a:off x="7343775" y="26106120"/>
          <a:ext cx="1472565" cy="754380"/>
        </a:xfrm>
        <a:prstGeom prst="rect">
          <a:avLst/>
        </a:prstGeom>
      </xdr:spPr>
    </xdr:pic>
    <xdr:clientData/>
  </xdr:twoCellAnchor>
  <xdr:twoCellAnchor>
    <xdr:from>
      <xdr:col>2</xdr:col>
      <xdr:colOff>44149</xdr:colOff>
      <xdr:row>34</xdr:row>
      <xdr:rowOff>0</xdr:rowOff>
    </xdr:from>
    <xdr:to>
      <xdr:col>2</xdr:col>
      <xdr:colOff>1721832</xdr:colOff>
      <xdr:row>34</xdr:row>
      <xdr:rowOff>723900</xdr:rowOff>
    </xdr:to>
    <xdr:pic>
      <xdr:nvPicPr>
        <xdr:cNvPr id="77" name="Picture 76">
          <a:extLst>
            <a:ext uri="{FF2B5EF4-FFF2-40B4-BE49-F238E27FC236}">
              <a16:creationId xmlns:a16="http://schemas.microsoft.com/office/drawing/2014/main" id="{398F83F5-AB41-4049-BC6A-44701BA0F714}"/>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4326589" y="24643080"/>
          <a:ext cx="1372883"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30480</xdr:colOff>
      <xdr:row>33</xdr:row>
      <xdr:rowOff>30480</xdr:rowOff>
    </xdr:from>
    <xdr:ext cx="1478279" cy="754380"/>
    <xdr:pic>
      <xdr:nvPicPr>
        <xdr:cNvPr id="78" name="Picture 77">
          <a:extLst>
            <a:ext uri="{FF2B5EF4-FFF2-40B4-BE49-F238E27FC236}">
              <a16:creationId xmlns:a16="http://schemas.microsoft.com/office/drawing/2014/main" id="{FD0C18D1-74A5-4ABC-9B9D-95D2976FDA14}"/>
            </a:ext>
          </a:extLst>
        </xdr:cNvPr>
        <xdr:cNvPicPr>
          <a:picLocks noChangeAspect="1"/>
        </xdr:cNvPicPr>
      </xdr:nvPicPr>
      <xdr:blipFill>
        <a:blip xmlns:r="http://schemas.openxmlformats.org/officeDocument/2006/relationships" r:embed="rId22"/>
        <a:stretch>
          <a:fillRect/>
        </a:stretch>
      </xdr:blipFill>
      <xdr:spPr>
        <a:xfrm>
          <a:off x="7345680" y="25267920"/>
          <a:ext cx="1478279" cy="754380"/>
        </a:xfrm>
        <a:prstGeom prst="rect">
          <a:avLst/>
        </a:prstGeom>
      </xdr:spPr>
    </xdr:pic>
    <xdr:clientData/>
  </xdr:oneCellAnchor>
  <xdr:twoCellAnchor>
    <xdr:from>
      <xdr:col>4</xdr:col>
      <xdr:colOff>0</xdr:colOff>
      <xdr:row>35</xdr:row>
      <xdr:rowOff>0</xdr:rowOff>
    </xdr:from>
    <xdr:to>
      <xdr:col>5</xdr:col>
      <xdr:colOff>0</xdr:colOff>
      <xdr:row>36</xdr:row>
      <xdr:rowOff>15240</xdr:rowOff>
    </xdr:to>
    <xdr:pic>
      <xdr:nvPicPr>
        <xdr:cNvPr id="80" name="Picture 79">
          <a:extLst>
            <a:ext uri="{FF2B5EF4-FFF2-40B4-BE49-F238E27FC236}">
              <a16:creationId xmlns:a16="http://schemas.microsoft.com/office/drawing/2014/main" id="{1A4196F7-24F2-4636-A3DA-0A30963DBAA7}"/>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7315200" y="26883360"/>
          <a:ext cx="151638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110374</xdr:colOff>
      <xdr:row>36</xdr:row>
      <xdr:rowOff>1</xdr:rowOff>
    </xdr:from>
    <xdr:to>
      <xdr:col>2</xdr:col>
      <xdr:colOff>1655608</xdr:colOff>
      <xdr:row>36</xdr:row>
      <xdr:rowOff>752475</xdr:rowOff>
    </xdr:to>
    <xdr:pic>
      <xdr:nvPicPr>
        <xdr:cNvPr id="82" name="Picture 81">
          <a:extLst>
            <a:ext uri="{FF2B5EF4-FFF2-40B4-BE49-F238E27FC236}">
              <a16:creationId xmlns:a16="http://schemas.microsoft.com/office/drawing/2014/main" id="{DDEED4EB-672B-4A22-BF91-B9A3FD3EC77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4392814" y="26974801"/>
          <a:ext cx="1309014"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110374</xdr:colOff>
      <xdr:row>36</xdr:row>
      <xdr:rowOff>1</xdr:rowOff>
    </xdr:from>
    <xdr:to>
      <xdr:col>4</xdr:col>
      <xdr:colOff>1655608</xdr:colOff>
      <xdr:row>36</xdr:row>
      <xdr:rowOff>752475</xdr:rowOff>
    </xdr:to>
    <xdr:pic>
      <xdr:nvPicPr>
        <xdr:cNvPr id="83" name="Picture 82">
          <a:extLst>
            <a:ext uri="{FF2B5EF4-FFF2-40B4-BE49-F238E27FC236}">
              <a16:creationId xmlns:a16="http://schemas.microsoft.com/office/drawing/2014/main" id="{94ADD121-49BA-4FAD-8B7D-EF5E0575AF6F}"/>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7501774" y="26974801"/>
          <a:ext cx="1408074"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44149</xdr:colOff>
      <xdr:row>37</xdr:row>
      <xdr:rowOff>0</xdr:rowOff>
    </xdr:from>
    <xdr:to>
      <xdr:col>2</xdr:col>
      <xdr:colOff>1677682</xdr:colOff>
      <xdr:row>37</xdr:row>
      <xdr:rowOff>704850</xdr:rowOff>
    </xdr:to>
    <xdr:pic>
      <xdr:nvPicPr>
        <xdr:cNvPr id="84" name="Picture 83">
          <a:extLst>
            <a:ext uri="{FF2B5EF4-FFF2-40B4-BE49-F238E27FC236}">
              <a16:creationId xmlns:a16="http://schemas.microsoft.com/office/drawing/2014/main" id="{9EC29C36-41DD-4290-897E-3652314C5A9F}"/>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4326589" y="27752040"/>
          <a:ext cx="1374453"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110374</xdr:colOff>
      <xdr:row>37</xdr:row>
      <xdr:rowOff>1</xdr:rowOff>
    </xdr:from>
    <xdr:to>
      <xdr:col>4</xdr:col>
      <xdr:colOff>1655608</xdr:colOff>
      <xdr:row>37</xdr:row>
      <xdr:rowOff>752475</xdr:rowOff>
    </xdr:to>
    <xdr:pic>
      <xdr:nvPicPr>
        <xdr:cNvPr id="85" name="Picture 84">
          <a:extLst>
            <a:ext uri="{FF2B5EF4-FFF2-40B4-BE49-F238E27FC236}">
              <a16:creationId xmlns:a16="http://schemas.microsoft.com/office/drawing/2014/main" id="{AD96E28C-76F0-416C-865C-3F203E12527F}"/>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7501774" y="27752041"/>
          <a:ext cx="1408074"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49365</xdr:colOff>
      <xdr:row>38</xdr:row>
      <xdr:rowOff>0</xdr:rowOff>
    </xdr:from>
    <xdr:to>
      <xdr:col>2</xdr:col>
      <xdr:colOff>1704974</xdr:colOff>
      <xdr:row>38</xdr:row>
      <xdr:rowOff>714375</xdr:rowOff>
    </xdr:to>
    <xdr:pic>
      <xdr:nvPicPr>
        <xdr:cNvPr id="86" name="Picture 85">
          <a:extLst>
            <a:ext uri="{FF2B5EF4-FFF2-40B4-BE49-F238E27FC236}">
              <a16:creationId xmlns:a16="http://schemas.microsoft.com/office/drawing/2014/main" id="{36C77C8F-1733-4DDC-AD3D-55BB2184868B}"/>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4331805" y="28529280"/>
          <a:ext cx="1366049"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110374</xdr:colOff>
      <xdr:row>38</xdr:row>
      <xdr:rowOff>1</xdr:rowOff>
    </xdr:from>
    <xdr:to>
      <xdr:col>4</xdr:col>
      <xdr:colOff>1655608</xdr:colOff>
      <xdr:row>38</xdr:row>
      <xdr:rowOff>752475</xdr:rowOff>
    </xdr:to>
    <xdr:pic>
      <xdr:nvPicPr>
        <xdr:cNvPr id="87" name="Picture 86">
          <a:extLst>
            <a:ext uri="{FF2B5EF4-FFF2-40B4-BE49-F238E27FC236}">
              <a16:creationId xmlns:a16="http://schemas.microsoft.com/office/drawing/2014/main" id="{B070FF50-4DC0-44DB-A0AE-A215E20678AC}"/>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7501774" y="28529281"/>
          <a:ext cx="1408074"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39</xdr:row>
      <xdr:rowOff>1</xdr:rowOff>
    </xdr:from>
    <xdr:to>
      <xdr:col>2</xdr:col>
      <xdr:colOff>1721830</xdr:colOff>
      <xdr:row>39</xdr:row>
      <xdr:rowOff>710071</xdr:rowOff>
    </xdr:to>
    <xdr:pic>
      <xdr:nvPicPr>
        <xdr:cNvPr id="88" name="Picture 87">
          <a:extLst>
            <a:ext uri="{FF2B5EF4-FFF2-40B4-BE49-F238E27FC236}">
              <a16:creationId xmlns:a16="http://schemas.microsoft.com/office/drawing/2014/main" id="{92CDB113-6D67-4B76-A13A-612AC26BB325}"/>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4358640" y="29306521"/>
          <a:ext cx="1340830" cy="71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110374</xdr:colOff>
      <xdr:row>39</xdr:row>
      <xdr:rowOff>1</xdr:rowOff>
    </xdr:from>
    <xdr:to>
      <xdr:col>4</xdr:col>
      <xdr:colOff>1655608</xdr:colOff>
      <xdr:row>39</xdr:row>
      <xdr:rowOff>752475</xdr:rowOff>
    </xdr:to>
    <xdr:pic>
      <xdr:nvPicPr>
        <xdr:cNvPr id="89" name="Picture 88">
          <a:extLst>
            <a:ext uri="{FF2B5EF4-FFF2-40B4-BE49-F238E27FC236}">
              <a16:creationId xmlns:a16="http://schemas.microsoft.com/office/drawing/2014/main" id="{1BA36519-40C9-4226-9CF8-6BEB78E2D12A}"/>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7501774" y="29306521"/>
          <a:ext cx="1408074"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110373</xdr:colOff>
      <xdr:row>40</xdr:row>
      <xdr:rowOff>0</xdr:rowOff>
    </xdr:from>
    <xdr:to>
      <xdr:col>2</xdr:col>
      <xdr:colOff>1699754</xdr:colOff>
      <xdr:row>40</xdr:row>
      <xdr:rowOff>733425</xdr:rowOff>
    </xdr:to>
    <xdr:pic>
      <xdr:nvPicPr>
        <xdr:cNvPr id="90" name="Picture 89">
          <a:extLst>
            <a:ext uri="{FF2B5EF4-FFF2-40B4-BE49-F238E27FC236}">
              <a16:creationId xmlns:a16="http://schemas.microsoft.com/office/drawing/2014/main" id="{7112A880-B200-41D8-A09E-C53D1BF5DF8A}"/>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4392813" y="30083760"/>
          <a:ext cx="1307441"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110374</xdr:colOff>
      <xdr:row>40</xdr:row>
      <xdr:rowOff>1</xdr:rowOff>
    </xdr:from>
    <xdr:to>
      <xdr:col>4</xdr:col>
      <xdr:colOff>1655608</xdr:colOff>
      <xdr:row>40</xdr:row>
      <xdr:rowOff>752475</xdr:rowOff>
    </xdr:to>
    <xdr:pic>
      <xdr:nvPicPr>
        <xdr:cNvPr id="91" name="Picture 90">
          <a:extLst>
            <a:ext uri="{FF2B5EF4-FFF2-40B4-BE49-F238E27FC236}">
              <a16:creationId xmlns:a16="http://schemas.microsoft.com/office/drawing/2014/main" id="{5B1523C6-5D84-4648-A634-4D950A3944B7}"/>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7501774" y="30083761"/>
          <a:ext cx="1408074"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41</xdr:row>
      <xdr:rowOff>0</xdr:rowOff>
    </xdr:from>
    <xdr:to>
      <xdr:col>2</xdr:col>
      <xdr:colOff>1709730</xdr:colOff>
      <xdr:row>41</xdr:row>
      <xdr:rowOff>704849</xdr:rowOff>
    </xdr:to>
    <xdr:pic>
      <xdr:nvPicPr>
        <xdr:cNvPr id="92" name="Picture 91">
          <a:extLst>
            <a:ext uri="{FF2B5EF4-FFF2-40B4-BE49-F238E27FC236}">
              <a16:creationId xmlns:a16="http://schemas.microsoft.com/office/drawing/2014/main" id="{E2148E52-CBCA-4326-939F-C565CF746418}"/>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4358640" y="30861000"/>
          <a:ext cx="1343970" cy="70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110374</xdr:colOff>
      <xdr:row>41</xdr:row>
      <xdr:rowOff>1</xdr:rowOff>
    </xdr:from>
    <xdr:to>
      <xdr:col>4</xdr:col>
      <xdr:colOff>1655608</xdr:colOff>
      <xdr:row>41</xdr:row>
      <xdr:rowOff>752475</xdr:rowOff>
    </xdr:to>
    <xdr:pic>
      <xdr:nvPicPr>
        <xdr:cNvPr id="93" name="Picture 92">
          <a:extLst>
            <a:ext uri="{FF2B5EF4-FFF2-40B4-BE49-F238E27FC236}">
              <a16:creationId xmlns:a16="http://schemas.microsoft.com/office/drawing/2014/main" id="{CC1B7523-248E-4906-89A2-938F1A9E1006}"/>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7501774" y="30861001"/>
          <a:ext cx="1408074"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41</xdr:row>
      <xdr:rowOff>0</xdr:rowOff>
    </xdr:from>
    <xdr:to>
      <xdr:col>2</xdr:col>
      <xdr:colOff>1709730</xdr:colOff>
      <xdr:row>41</xdr:row>
      <xdr:rowOff>704849</xdr:rowOff>
    </xdr:to>
    <xdr:pic>
      <xdr:nvPicPr>
        <xdr:cNvPr id="94" name="Picture 93">
          <a:extLst>
            <a:ext uri="{FF2B5EF4-FFF2-40B4-BE49-F238E27FC236}">
              <a16:creationId xmlns:a16="http://schemas.microsoft.com/office/drawing/2014/main" id="{A7B43E4A-7A79-4603-BB2B-82B663E02F2E}"/>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4358640" y="30861000"/>
          <a:ext cx="1343970" cy="70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104774</xdr:colOff>
      <xdr:row>42</xdr:row>
      <xdr:rowOff>0</xdr:rowOff>
    </xdr:from>
    <xdr:to>
      <xdr:col>2</xdr:col>
      <xdr:colOff>1672080</xdr:colOff>
      <xdr:row>42</xdr:row>
      <xdr:rowOff>676275</xdr:rowOff>
    </xdr:to>
    <xdr:pic>
      <xdr:nvPicPr>
        <xdr:cNvPr id="95" name="Picture 94">
          <a:extLst>
            <a:ext uri="{FF2B5EF4-FFF2-40B4-BE49-F238E27FC236}">
              <a16:creationId xmlns:a16="http://schemas.microsoft.com/office/drawing/2014/main" id="{358DF942-B56D-42BE-8C5C-67CADADF38CE}"/>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4387214" y="31638240"/>
          <a:ext cx="131584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110374</xdr:colOff>
      <xdr:row>42</xdr:row>
      <xdr:rowOff>1</xdr:rowOff>
    </xdr:from>
    <xdr:to>
      <xdr:col>4</xdr:col>
      <xdr:colOff>1655608</xdr:colOff>
      <xdr:row>42</xdr:row>
      <xdr:rowOff>752475</xdr:rowOff>
    </xdr:to>
    <xdr:pic>
      <xdr:nvPicPr>
        <xdr:cNvPr id="96" name="Picture 95">
          <a:extLst>
            <a:ext uri="{FF2B5EF4-FFF2-40B4-BE49-F238E27FC236}">
              <a16:creationId xmlns:a16="http://schemas.microsoft.com/office/drawing/2014/main" id="{E15E08C5-A541-4DA3-83CF-916CC635AB37}"/>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7501774" y="31638241"/>
          <a:ext cx="1408074"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xdr:colOff>
      <xdr:row>3</xdr:row>
      <xdr:rowOff>0</xdr:rowOff>
    </xdr:from>
    <xdr:to>
      <xdr:col>2</xdr:col>
      <xdr:colOff>1392555</xdr:colOff>
      <xdr:row>3</xdr:row>
      <xdr:rowOff>787825</xdr:rowOff>
    </xdr:to>
    <xdr:pic>
      <xdr:nvPicPr>
        <xdr:cNvPr id="97" name="Picture 96">
          <a:extLst>
            <a:ext uri="{FF2B5EF4-FFF2-40B4-BE49-F238E27FC236}">
              <a16:creationId xmlns:a16="http://schemas.microsoft.com/office/drawing/2014/main" id="{10D142D9-2EC9-4688-B468-1EA34C07E7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05300" y="548640"/>
          <a:ext cx="1369695" cy="78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9</xdr:row>
      <xdr:rowOff>0</xdr:rowOff>
    </xdr:from>
    <xdr:to>
      <xdr:col>3</xdr:col>
      <xdr:colOff>0</xdr:colOff>
      <xdr:row>10</xdr:row>
      <xdr:rowOff>0</xdr:rowOff>
    </xdr:to>
    <xdr:pic>
      <xdr:nvPicPr>
        <xdr:cNvPr id="98" name="Picture 97">
          <a:extLst>
            <a:ext uri="{FF2B5EF4-FFF2-40B4-BE49-F238E27FC236}">
              <a16:creationId xmlns:a16="http://schemas.microsoft.com/office/drawing/2014/main" id="{A4FC5644-E928-4B40-8A60-518D8E842C9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282440" y="5486400"/>
          <a:ext cx="142494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0</xdr:rowOff>
    </xdr:from>
    <xdr:to>
      <xdr:col>3</xdr:col>
      <xdr:colOff>0</xdr:colOff>
      <xdr:row>11</xdr:row>
      <xdr:rowOff>0</xdr:rowOff>
    </xdr:to>
    <xdr:pic>
      <xdr:nvPicPr>
        <xdr:cNvPr id="99" name="Picture 98">
          <a:extLst>
            <a:ext uri="{FF2B5EF4-FFF2-40B4-BE49-F238E27FC236}">
              <a16:creationId xmlns:a16="http://schemas.microsoft.com/office/drawing/2014/main" id="{7A523A1A-3C26-464F-9EB3-E8DB0B3A2C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282440" y="6309360"/>
          <a:ext cx="142494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10</xdr:row>
      <xdr:rowOff>0</xdr:rowOff>
    </xdr:from>
    <xdr:to>
      <xdr:col>5</xdr:col>
      <xdr:colOff>15240</xdr:colOff>
      <xdr:row>11</xdr:row>
      <xdr:rowOff>0</xdr:rowOff>
    </xdr:to>
    <xdr:pic>
      <xdr:nvPicPr>
        <xdr:cNvPr id="101" name="Picture 100">
          <a:extLst>
            <a:ext uri="{FF2B5EF4-FFF2-40B4-BE49-F238E27FC236}">
              <a16:creationId xmlns:a16="http://schemas.microsoft.com/office/drawing/2014/main" id="{DDDB3073-82E8-4EB7-B471-BD986BF75BA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315200" y="6309360"/>
          <a:ext cx="153162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0</xdr:rowOff>
    </xdr:from>
    <xdr:to>
      <xdr:col>2</xdr:col>
      <xdr:colOff>1395730</xdr:colOff>
      <xdr:row>11</xdr:row>
      <xdr:rowOff>805605</xdr:rowOff>
    </xdr:to>
    <xdr:pic>
      <xdr:nvPicPr>
        <xdr:cNvPr id="102" name="Picture 101">
          <a:extLst>
            <a:ext uri="{FF2B5EF4-FFF2-40B4-BE49-F238E27FC236}">
              <a16:creationId xmlns:a16="http://schemas.microsoft.com/office/drawing/2014/main" id="{06DEE593-47B4-4A4E-B9BA-BF9A436CEC03}"/>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282440" y="7132320"/>
          <a:ext cx="1395730" cy="805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11</xdr:row>
      <xdr:rowOff>0</xdr:rowOff>
    </xdr:from>
    <xdr:to>
      <xdr:col>4</xdr:col>
      <xdr:colOff>1493520</xdr:colOff>
      <xdr:row>11</xdr:row>
      <xdr:rowOff>805605</xdr:rowOff>
    </xdr:to>
    <xdr:pic>
      <xdr:nvPicPr>
        <xdr:cNvPr id="103" name="Picture 102">
          <a:extLst>
            <a:ext uri="{FF2B5EF4-FFF2-40B4-BE49-F238E27FC236}">
              <a16:creationId xmlns:a16="http://schemas.microsoft.com/office/drawing/2014/main" id="{8DD51B96-838C-47A9-BEA9-546C5861F973}"/>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15200" y="7132320"/>
          <a:ext cx="1493520" cy="805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12</xdr:row>
      <xdr:rowOff>0</xdr:rowOff>
    </xdr:from>
    <xdr:to>
      <xdr:col>4</xdr:col>
      <xdr:colOff>1424940</xdr:colOff>
      <xdr:row>13</xdr:row>
      <xdr:rowOff>0</xdr:rowOff>
    </xdr:to>
    <xdr:pic>
      <xdr:nvPicPr>
        <xdr:cNvPr id="104" name="Picture 103">
          <a:extLst>
            <a:ext uri="{FF2B5EF4-FFF2-40B4-BE49-F238E27FC236}">
              <a16:creationId xmlns:a16="http://schemas.microsoft.com/office/drawing/2014/main" id="{9A4801F9-08B5-48D2-BEA3-C88B567C8EF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315200" y="7955280"/>
          <a:ext cx="142494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20</xdr:row>
      <xdr:rowOff>0</xdr:rowOff>
    </xdr:from>
    <xdr:to>
      <xdr:col>3</xdr:col>
      <xdr:colOff>87630</xdr:colOff>
      <xdr:row>20</xdr:row>
      <xdr:rowOff>815339</xdr:rowOff>
    </xdr:to>
    <xdr:pic>
      <xdr:nvPicPr>
        <xdr:cNvPr id="105" name="Picture 104">
          <a:extLst>
            <a:ext uri="{FF2B5EF4-FFF2-40B4-BE49-F238E27FC236}">
              <a16:creationId xmlns:a16="http://schemas.microsoft.com/office/drawing/2014/main" id="{3356C0FA-F67A-4555-B407-711F2C8DC257}"/>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282440" y="14538960"/>
          <a:ext cx="1512570" cy="81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13</xdr:row>
      <xdr:rowOff>19049</xdr:rowOff>
    </xdr:from>
    <xdr:to>
      <xdr:col>3</xdr:col>
      <xdr:colOff>0</xdr:colOff>
      <xdr:row>14</xdr:row>
      <xdr:rowOff>7620</xdr:rowOff>
    </xdr:to>
    <xdr:pic>
      <xdr:nvPicPr>
        <xdr:cNvPr id="106" name="Picture 105">
          <a:extLst>
            <a:ext uri="{FF2B5EF4-FFF2-40B4-BE49-F238E27FC236}">
              <a16:creationId xmlns:a16="http://schemas.microsoft.com/office/drawing/2014/main" id="{08C5CD86-2791-4C8B-8397-BFB2FAC483A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15200" y="8797289"/>
          <a:ext cx="1516380" cy="81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15</xdr:row>
      <xdr:rowOff>19049</xdr:rowOff>
    </xdr:from>
    <xdr:to>
      <xdr:col>3</xdr:col>
      <xdr:colOff>0</xdr:colOff>
      <xdr:row>16</xdr:row>
      <xdr:rowOff>7620</xdr:rowOff>
    </xdr:to>
    <xdr:pic>
      <xdr:nvPicPr>
        <xdr:cNvPr id="107" name="Picture 106">
          <a:extLst>
            <a:ext uri="{FF2B5EF4-FFF2-40B4-BE49-F238E27FC236}">
              <a16:creationId xmlns:a16="http://schemas.microsoft.com/office/drawing/2014/main" id="{81A81677-9617-4084-9620-9EC0D789278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15200" y="8797289"/>
          <a:ext cx="1516380" cy="81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27</xdr:row>
      <xdr:rowOff>0</xdr:rowOff>
    </xdr:from>
    <xdr:to>
      <xdr:col>2</xdr:col>
      <xdr:colOff>1379220</xdr:colOff>
      <xdr:row>28</xdr:row>
      <xdr:rowOff>0</xdr:rowOff>
    </xdr:to>
    <xdr:pic>
      <xdr:nvPicPr>
        <xdr:cNvPr id="108" name="Picture 107">
          <a:extLst>
            <a:ext uri="{FF2B5EF4-FFF2-40B4-BE49-F238E27FC236}">
              <a16:creationId xmlns:a16="http://schemas.microsoft.com/office/drawing/2014/main" id="{E525EE43-A601-408F-9302-2B00AB213051}"/>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4312920" y="11247120"/>
          <a:ext cx="134874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26</xdr:row>
      <xdr:rowOff>19049</xdr:rowOff>
    </xdr:from>
    <xdr:to>
      <xdr:col>3</xdr:col>
      <xdr:colOff>0</xdr:colOff>
      <xdr:row>27</xdr:row>
      <xdr:rowOff>7620</xdr:rowOff>
    </xdr:to>
    <xdr:pic>
      <xdr:nvPicPr>
        <xdr:cNvPr id="109" name="Picture 108">
          <a:extLst>
            <a:ext uri="{FF2B5EF4-FFF2-40B4-BE49-F238E27FC236}">
              <a16:creationId xmlns:a16="http://schemas.microsoft.com/office/drawing/2014/main" id="{06730081-E92D-4819-AE4A-588660C865B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282440" y="10443209"/>
          <a:ext cx="1424940" cy="81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16</xdr:row>
      <xdr:rowOff>12700</xdr:rowOff>
    </xdr:from>
    <xdr:to>
      <xdr:col>3</xdr:col>
      <xdr:colOff>1270</xdr:colOff>
      <xdr:row>16</xdr:row>
      <xdr:rowOff>818305</xdr:rowOff>
    </xdr:to>
    <xdr:pic>
      <xdr:nvPicPr>
        <xdr:cNvPr id="110" name="Picture 109">
          <a:extLst>
            <a:ext uri="{FF2B5EF4-FFF2-40B4-BE49-F238E27FC236}">
              <a16:creationId xmlns:a16="http://schemas.microsoft.com/office/drawing/2014/main" id="{41319C49-BF5B-4BA1-B82F-BD6FB1780699}"/>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312920" y="7967980"/>
          <a:ext cx="1395730" cy="805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35</xdr:row>
      <xdr:rowOff>0</xdr:rowOff>
    </xdr:from>
    <xdr:to>
      <xdr:col>3</xdr:col>
      <xdr:colOff>0</xdr:colOff>
      <xdr:row>36</xdr:row>
      <xdr:rowOff>15240</xdr:rowOff>
    </xdr:to>
    <xdr:pic>
      <xdr:nvPicPr>
        <xdr:cNvPr id="111" name="Picture 110">
          <a:extLst>
            <a:ext uri="{FF2B5EF4-FFF2-40B4-BE49-F238E27FC236}">
              <a16:creationId xmlns:a16="http://schemas.microsoft.com/office/drawing/2014/main" id="{71815566-B604-4CFC-95A9-A9460B13D551}"/>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7315200" y="26883360"/>
          <a:ext cx="151638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xdr:row>
      <xdr:rowOff>30480</xdr:rowOff>
    </xdr:from>
    <xdr:to>
      <xdr:col>5</xdr:col>
      <xdr:colOff>0</xdr:colOff>
      <xdr:row>4</xdr:row>
      <xdr:rowOff>4693</xdr:rowOff>
    </xdr:to>
    <xdr:pic>
      <xdr:nvPicPr>
        <xdr:cNvPr id="100" name="Picture 99">
          <a:extLst>
            <a:ext uri="{FF2B5EF4-FFF2-40B4-BE49-F238E27FC236}">
              <a16:creationId xmlns:a16="http://schemas.microsoft.com/office/drawing/2014/main" id="{081492E0-70F6-403F-A624-DE98717923F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15200" y="2225040"/>
          <a:ext cx="1516380" cy="79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xdr:row>
      <xdr:rowOff>30480</xdr:rowOff>
    </xdr:from>
    <xdr:to>
      <xdr:col>5</xdr:col>
      <xdr:colOff>0</xdr:colOff>
      <xdr:row>4</xdr:row>
      <xdr:rowOff>4693</xdr:rowOff>
    </xdr:to>
    <xdr:pic>
      <xdr:nvPicPr>
        <xdr:cNvPr id="112" name="Picture 111">
          <a:extLst>
            <a:ext uri="{FF2B5EF4-FFF2-40B4-BE49-F238E27FC236}">
              <a16:creationId xmlns:a16="http://schemas.microsoft.com/office/drawing/2014/main" id="{CAEA79CD-BD96-4DA6-9582-8E3C33028E9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15200" y="2225040"/>
          <a:ext cx="1516380" cy="79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16</xdr:row>
      <xdr:rowOff>0</xdr:rowOff>
    </xdr:from>
    <xdr:to>
      <xdr:col>4</xdr:col>
      <xdr:colOff>1714500</xdr:colOff>
      <xdr:row>16</xdr:row>
      <xdr:rowOff>838200</xdr:rowOff>
    </xdr:to>
    <xdr:pic>
      <xdr:nvPicPr>
        <xdr:cNvPr id="113" name="Picture 112">
          <a:extLst>
            <a:ext uri="{FF2B5EF4-FFF2-40B4-BE49-F238E27FC236}">
              <a16:creationId xmlns:a16="http://schemas.microsoft.com/office/drawing/2014/main" id="{4DD9C9AF-6C3C-4384-A463-FC079132234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15200" y="10424160"/>
          <a:ext cx="151638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3</xdr:row>
      <xdr:rowOff>0</xdr:rowOff>
    </xdr:from>
    <xdr:to>
      <xdr:col>6</xdr:col>
      <xdr:colOff>1767840</xdr:colOff>
      <xdr:row>3</xdr:row>
      <xdr:rowOff>833545</xdr:rowOff>
    </xdr:to>
    <xdr:pic>
      <xdr:nvPicPr>
        <xdr:cNvPr id="118" name="Picture 117">
          <a:extLst>
            <a:ext uri="{FF2B5EF4-FFF2-40B4-BE49-F238E27FC236}">
              <a16:creationId xmlns:a16="http://schemas.microsoft.com/office/drawing/2014/main" id="{4BCED117-692A-4395-942F-05D0166536D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20540" y="2194560"/>
          <a:ext cx="1386840" cy="82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3</xdr:row>
      <xdr:rowOff>0</xdr:rowOff>
    </xdr:from>
    <xdr:to>
      <xdr:col>6</xdr:col>
      <xdr:colOff>1767840</xdr:colOff>
      <xdr:row>3</xdr:row>
      <xdr:rowOff>833545</xdr:rowOff>
    </xdr:to>
    <xdr:pic>
      <xdr:nvPicPr>
        <xdr:cNvPr id="119" name="Picture 118">
          <a:extLst>
            <a:ext uri="{FF2B5EF4-FFF2-40B4-BE49-F238E27FC236}">
              <a16:creationId xmlns:a16="http://schemas.microsoft.com/office/drawing/2014/main" id="{A12057B7-FC5D-4EA9-A87E-841714A862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20540" y="2194560"/>
          <a:ext cx="1386840" cy="82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35</xdr:row>
      <xdr:rowOff>0</xdr:rowOff>
    </xdr:from>
    <xdr:to>
      <xdr:col>6</xdr:col>
      <xdr:colOff>1767840</xdr:colOff>
      <xdr:row>35</xdr:row>
      <xdr:rowOff>833545</xdr:rowOff>
    </xdr:to>
    <xdr:pic>
      <xdr:nvPicPr>
        <xdr:cNvPr id="120" name="Picture 119">
          <a:extLst>
            <a:ext uri="{FF2B5EF4-FFF2-40B4-BE49-F238E27FC236}">
              <a16:creationId xmlns:a16="http://schemas.microsoft.com/office/drawing/2014/main" id="{5693812B-717C-40C4-A38C-C6885BD4E1B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77500" y="548640"/>
          <a:ext cx="1478280" cy="82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35</xdr:row>
      <xdr:rowOff>0</xdr:rowOff>
    </xdr:from>
    <xdr:to>
      <xdr:col>6</xdr:col>
      <xdr:colOff>1767840</xdr:colOff>
      <xdr:row>35</xdr:row>
      <xdr:rowOff>833545</xdr:rowOff>
    </xdr:to>
    <xdr:pic>
      <xdr:nvPicPr>
        <xdr:cNvPr id="121" name="Picture 120">
          <a:extLst>
            <a:ext uri="{FF2B5EF4-FFF2-40B4-BE49-F238E27FC236}">
              <a16:creationId xmlns:a16="http://schemas.microsoft.com/office/drawing/2014/main" id="{C8CA5055-620C-4732-9755-1111DB2CBB4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77500" y="548640"/>
          <a:ext cx="1478280" cy="82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51</xdr:row>
      <xdr:rowOff>0</xdr:rowOff>
    </xdr:from>
    <xdr:to>
      <xdr:col>1</xdr:col>
      <xdr:colOff>1395730</xdr:colOff>
      <xdr:row>51</xdr:row>
      <xdr:rowOff>805605</xdr:rowOff>
    </xdr:to>
    <xdr:pic>
      <xdr:nvPicPr>
        <xdr:cNvPr id="2" name="Picture 1">
          <a:extLst>
            <a:ext uri="{FF2B5EF4-FFF2-40B4-BE49-F238E27FC236}">
              <a16:creationId xmlns:a16="http://schemas.microsoft.com/office/drawing/2014/main" id="{72FC0504-CB50-43DB-82C2-D6A9F822AC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2440" y="7132320"/>
          <a:ext cx="1395730" cy="805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51</xdr:row>
      <xdr:rowOff>0</xdr:rowOff>
    </xdr:from>
    <xdr:to>
      <xdr:col>3</xdr:col>
      <xdr:colOff>1493520</xdr:colOff>
      <xdr:row>51</xdr:row>
      <xdr:rowOff>805605</xdr:rowOff>
    </xdr:to>
    <xdr:pic>
      <xdr:nvPicPr>
        <xdr:cNvPr id="3" name="Picture 2">
          <a:extLst>
            <a:ext uri="{FF2B5EF4-FFF2-40B4-BE49-F238E27FC236}">
              <a16:creationId xmlns:a16="http://schemas.microsoft.com/office/drawing/2014/main" id="{BE08E7A6-7B9D-4E43-A7A6-4A987F310C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7132320"/>
          <a:ext cx="1493520" cy="805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30480</xdr:colOff>
      <xdr:row>50</xdr:row>
      <xdr:rowOff>12700</xdr:rowOff>
    </xdr:from>
    <xdr:to>
      <xdr:col>2</xdr:col>
      <xdr:colOff>1270</xdr:colOff>
      <xdr:row>50</xdr:row>
      <xdr:rowOff>818305</xdr:rowOff>
    </xdr:to>
    <xdr:pic>
      <xdr:nvPicPr>
        <xdr:cNvPr id="2" name="Picture 1">
          <a:extLst>
            <a:ext uri="{FF2B5EF4-FFF2-40B4-BE49-F238E27FC236}">
              <a16:creationId xmlns:a16="http://schemas.microsoft.com/office/drawing/2014/main" id="{65CFEC8C-C96B-439A-BDF7-AAC0D4FD72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2920" y="7967980"/>
          <a:ext cx="1395730" cy="805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50</xdr:row>
      <xdr:rowOff>0</xdr:rowOff>
    </xdr:from>
    <xdr:to>
      <xdr:col>3</xdr:col>
      <xdr:colOff>1424940</xdr:colOff>
      <xdr:row>51</xdr:row>
      <xdr:rowOff>0</xdr:rowOff>
    </xdr:to>
    <xdr:pic>
      <xdr:nvPicPr>
        <xdr:cNvPr id="3" name="Picture 2">
          <a:extLst>
            <a:ext uri="{FF2B5EF4-FFF2-40B4-BE49-F238E27FC236}">
              <a16:creationId xmlns:a16="http://schemas.microsoft.com/office/drawing/2014/main" id="{9B7D9897-0EF6-40CD-AB46-2368454F3BA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7955280"/>
          <a:ext cx="142494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0</xdr:colOff>
      <xdr:row>50</xdr:row>
      <xdr:rowOff>19049</xdr:rowOff>
    </xdr:from>
    <xdr:to>
      <xdr:col>4</xdr:col>
      <xdr:colOff>0</xdr:colOff>
      <xdr:row>51</xdr:row>
      <xdr:rowOff>7620</xdr:rowOff>
    </xdr:to>
    <xdr:pic>
      <xdr:nvPicPr>
        <xdr:cNvPr id="2" name="Picture 1">
          <a:extLst>
            <a:ext uri="{FF2B5EF4-FFF2-40B4-BE49-F238E27FC236}">
              <a16:creationId xmlns:a16="http://schemas.microsoft.com/office/drawing/2014/main" id="{8F6E3886-2559-40A1-9583-3DFE88436F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8797289"/>
          <a:ext cx="1516380" cy="81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50</xdr:row>
      <xdr:rowOff>0</xdr:rowOff>
    </xdr:from>
    <xdr:to>
      <xdr:col>1</xdr:col>
      <xdr:colOff>1059180</xdr:colOff>
      <xdr:row>50</xdr:row>
      <xdr:rowOff>994411</xdr:rowOff>
    </xdr:to>
    <xdr:pic>
      <xdr:nvPicPr>
        <xdr:cNvPr id="6" name="Picture 5">
          <a:extLst>
            <a:ext uri="{FF2B5EF4-FFF2-40B4-BE49-F238E27FC236}">
              <a16:creationId xmlns:a16="http://schemas.microsoft.com/office/drawing/2014/main" id="{7071B242-680E-4E12-8A06-BBA8A2228B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4940" y="10279380"/>
          <a:ext cx="1059180" cy="994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51</xdr:row>
      <xdr:rowOff>0</xdr:rowOff>
    </xdr:from>
    <xdr:to>
      <xdr:col>4</xdr:col>
      <xdr:colOff>0</xdr:colOff>
      <xdr:row>52</xdr:row>
      <xdr:rowOff>0</xdr:rowOff>
    </xdr:to>
    <xdr:pic>
      <xdr:nvPicPr>
        <xdr:cNvPr id="3" name="Picture 2">
          <a:extLst>
            <a:ext uri="{FF2B5EF4-FFF2-40B4-BE49-F238E27FC236}">
              <a16:creationId xmlns:a16="http://schemas.microsoft.com/office/drawing/2014/main" id="{34669F74-B620-4946-A780-A110AB6BC1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9601200"/>
          <a:ext cx="151638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51</xdr:row>
      <xdr:rowOff>0</xdr:rowOff>
    </xdr:from>
    <xdr:to>
      <xdr:col>2</xdr:col>
      <xdr:colOff>0</xdr:colOff>
      <xdr:row>51</xdr:row>
      <xdr:rowOff>1005840</xdr:rowOff>
    </xdr:to>
    <xdr:pic>
      <xdr:nvPicPr>
        <xdr:cNvPr id="4" name="Picture 3">
          <a:extLst>
            <a:ext uri="{FF2B5EF4-FFF2-40B4-BE49-F238E27FC236}">
              <a16:creationId xmlns:a16="http://schemas.microsoft.com/office/drawing/2014/main" id="{C27D4434-DDA8-4150-AFFA-F97101D525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4940" y="10462260"/>
          <a:ext cx="1089660" cy="1005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1821180</xdr:colOff>
      <xdr:row>50</xdr:row>
      <xdr:rowOff>0</xdr:rowOff>
    </xdr:from>
    <xdr:to>
      <xdr:col>3</xdr:col>
      <xdr:colOff>1043940</xdr:colOff>
      <xdr:row>50</xdr:row>
      <xdr:rowOff>1028700</xdr:rowOff>
    </xdr:to>
    <xdr:pic>
      <xdr:nvPicPr>
        <xdr:cNvPr id="2" name="Picture 1">
          <a:extLst>
            <a:ext uri="{FF2B5EF4-FFF2-40B4-BE49-F238E27FC236}">
              <a16:creationId xmlns:a16="http://schemas.microsoft.com/office/drawing/2014/main" id="{F3DE95BC-925C-4F7E-8EB5-FC5B291EEB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45780" y="10279380"/>
          <a:ext cx="105918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45720</xdr:colOff>
      <xdr:row>50</xdr:row>
      <xdr:rowOff>0</xdr:rowOff>
    </xdr:from>
    <xdr:to>
      <xdr:col>1</xdr:col>
      <xdr:colOff>1043940</xdr:colOff>
      <xdr:row>50</xdr:row>
      <xdr:rowOff>1028700</xdr:rowOff>
    </xdr:to>
    <xdr:pic>
      <xdr:nvPicPr>
        <xdr:cNvPr id="4" name="Picture 3">
          <a:extLst>
            <a:ext uri="{FF2B5EF4-FFF2-40B4-BE49-F238E27FC236}">
              <a16:creationId xmlns:a16="http://schemas.microsoft.com/office/drawing/2014/main" id="{88241E0B-7391-4E3B-B15C-02642C6325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80660" y="10279380"/>
          <a:ext cx="99822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xdr:colOff>
      <xdr:row>93</xdr:row>
      <xdr:rowOff>0</xdr:rowOff>
    </xdr:from>
    <xdr:to>
      <xdr:col>1</xdr:col>
      <xdr:colOff>1082041</xdr:colOff>
      <xdr:row>93</xdr:row>
      <xdr:rowOff>1021080</xdr:rowOff>
    </xdr:to>
    <xdr:pic>
      <xdr:nvPicPr>
        <xdr:cNvPr id="4" name="Picture 3">
          <a:extLst>
            <a:ext uri="{FF2B5EF4-FFF2-40B4-BE49-F238E27FC236}">
              <a16:creationId xmlns:a16="http://schemas.microsoft.com/office/drawing/2014/main" id="{2513B5A4-F07A-606D-CC6B-6C9F475893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4941" y="18143220"/>
          <a:ext cx="1082040" cy="1021080"/>
        </a:xfrm>
        <a:prstGeom prst="rect">
          <a:avLst/>
        </a:prstGeom>
        <a:noFill/>
        <a:ln>
          <a:noFill/>
        </a:ln>
      </xdr:spPr>
    </xdr:pic>
    <xdr:clientData/>
  </xdr:twoCellAnchor>
  <xdr:twoCellAnchor>
    <xdr:from>
      <xdr:col>3</xdr:col>
      <xdr:colOff>0</xdr:colOff>
      <xdr:row>93</xdr:row>
      <xdr:rowOff>0</xdr:rowOff>
    </xdr:from>
    <xdr:to>
      <xdr:col>4</xdr:col>
      <xdr:colOff>0</xdr:colOff>
      <xdr:row>93</xdr:row>
      <xdr:rowOff>1013460</xdr:rowOff>
    </xdr:to>
    <xdr:pic>
      <xdr:nvPicPr>
        <xdr:cNvPr id="6" name="Picture 5">
          <a:extLst>
            <a:ext uri="{FF2B5EF4-FFF2-40B4-BE49-F238E27FC236}">
              <a16:creationId xmlns:a16="http://schemas.microsoft.com/office/drawing/2014/main" id="{0F22D076-AAC9-49C2-A21A-0420F3CCBDD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61020" y="18326100"/>
          <a:ext cx="105918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101</xdr:row>
      <xdr:rowOff>0</xdr:rowOff>
    </xdr:from>
    <xdr:to>
      <xdr:col>1</xdr:col>
      <xdr:colOff>1666876</xdr:colOff>
      <xdr:row>102</xdr:row>
      <xdr:rowOff>0</xdr:rowOff>
    </xdr:to>
    <xdr:pic>
      <xdr:nvPicPr>
        <xdr:cNvPr id="2" name="Picture 3">
          <a:extLst>
            <a:ext uri="{FF2B5EF4-FFF2-40B4-BE49-F238E27FC236}">
              <a16:creationId xmlns:a16="http://schemas.microsoft.com/office/drawing/2014/main" id="{9752C801-67FF-4C6A-9E26-B16C0241EB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2440" y="12070080"/>
          <a:ext cx="1423036"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101</xdr:row>
      <xdr:rowOff>0</xdr:rowOff>
    </xdr:from>
    <xdr:to>
      <xdr:col>3</xdr:col>
      <xdr:colOff>1524000</xdr:colOff>
      <xdr:row>102</xdr:row>
      <xdr:rowOff>1697</xdr:rowOff>
    </xdr:to>
    <xdr:pic>
      <xdr:nvPicPr>
        <xdr:cNvPr id="3" name="Picture 3">
          <a:extLst>
            <a:ext uri="{FF2B5EF4-FFF2-40B4-BE49-F238E27FC236}">
              <a16:creationId xmlns:a16="http://schemas.microsoft.com/office/drawing/2014/main" id="{17D08B86-5971-4D96-BDE5-126A1DF435F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12070080"/>
          <a:ext cx="1516380" cy="824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101</xdr:row>
      <xdr:rowOff>0</xdr:rowOff>
    </xdr:from>
    <xdr:to>
      <xdr:col>3</xdr:col>
      <xdr:colOff>1524000</xdr:colOff>
      <xdr:row>102</xdr:row>
      <xdr:rowOff>1697</xdr:rowOff>
    </xdr:to>
    <xdr:pic>
      <xdr:nvPicPr>
        <xdr:cNvPr id="4" name="Picture 3">
          <a:extLst>
            <a:ext uri="{FF2B5EF4-FFF2-40B4-BE49-F238E27FC236}">
              <a16:creationId xmlns:a16="http://schemas.microsoft.com/office/drawing/2014/main" id="{A3E67503-8162-447A-85EE-0934CA5919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12070080"/>
          <a:ext cx="1516380" cy="824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47624</xdr:colOff>
      <xdr:row>130</xdr:row>
      <xdr:rowOff>0</xdr:rowOff>
    </xdr:from>
    <xdr:to>
      <xdr:col>2</xdr:col>
      <xdr:colOff>0</xdr:colOff>
      <xdr:row>131</xdr:row>
      <xdr:rowOff>30479</xdr:rowOff>
    </xdr:to>
    <xdr:pic>
      <xdr:nvPicPr>
        <xdr:cNvPr id="3" name="Picture 3">
          <a:extLst>
            <a:ext uri="{FF2B5EF4-FFF2-40B4-BE49-F238E27FC236}">
              <a16:creationId xmlns:a16="http://schemas.microsoft.com/office/drawing/2014/main" id="{3BEC29DB-E4DE-4C96-9B47-29676E31FA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0064" y="12893040"/>
          <a:ext cx="1377316" cy="853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xdr:colOff>
      <xdr:row>130</xdr:row>
      <xdr:rowOff>0</xdr:rowOff>
    </xdr:from>
    <xdr:to>
      <xdr:col>4</xdr:col>
      <xdr:colOff>1</xdr:colOff>
      <xdr:row>131</xdr:row>
      <xdr:rowOff>0</xdr:rowOff>
    </xdr:to>
    <xdr:pic>
      <xdr:nvPicPr>
        <xdr:cNvPr id="4" name="Picture 3">
          <a:extLst>
            <a:ext uri="{FF2B5EF4-FFF2-40B4-BE49-F238E27FC236}">
              <a16:creationId xmlns:a16="http://schemas.microsoft.com/office/drawing/2014/main" id="{CB076454-2DF3-49D7-84EB-399C5153FAF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1" y="12893040"/>
          <a:ext cx="151638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5227320</xdr:colOff>
      <xdr:row>70</xdr:row>
      <xdr:rowOff>0</xdr:rowOff>
    </xdr:from>
    <xdr:to>
      <xdr:col>2</xdr:col>
      <xdr:colOff>3809</xdr:colOff>
      <xdr:row>70</xdr:row>
      <xdr:rowOff>1013460</xdr:rowOff>
    </xdr:to>
    <xdr:pic>
      <xdr:nvPicPr>
        <xdr:cNvPr id="3" name="Picture 2">
          <a:extLst>
            <a:ext uri="{FF2B5EF4-FFF2-40B4-BE49-F238E27FC236}">
              <a16:creationId xmlns:a16="http://schemas.microsoft.com/office/drawing/2014/main" id="{CB0D4372-07A8-4FFF-9E21-860BE3F551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27320" y="13936980"/>
          <a:ext cx="1101089"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70</xdr:row>
      <xdr:rowOff>0</xdr:rowOff>
    </xdr:from>
    <xdr:to>
      <xdr:col>3</xdr:col>
      <xdr:colOff>1058805</xdr:colOff>
      <xdr:row>70</xdr:row>
      <xdr:rowOff>1028699</xdr:rowOff>
    </xdr:to>
    <xdr:pic>
      <xdr:nvPicPr>
        <xdr:cNvPr id="4" name="Picture 3">
          <a:extLst>
            <a:ext uri="{FF2B5EF4-FFF2-40B4-BE49-F238E27FC236}">
              <a16:creationId xmlns:a16="http://schemas.microsoft.com/office/drawing/2014/main" id="{D4A263FE-967F-4D42-AAEC-BC645F380C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61020" y="13936980"/>
          <a:ext cx="1058805" cy="1028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xdr:colOff>
      <xdr:row>463</xdr:row>
      <xdr:rowOff>0</xdr:rowOff>
    </xdr:from>
    <xdr:to>
      <xdr:col>3</xdr:col>
      <xdr:colOff>1512571</xdr:colOff>
      <xdr:row>463</xdr:row>
      <xdr:rowOff>815339</xdr:rowOff>
    </xdr:to>
    <xdr:pic>
      <xdr:nvPicPr>
        <xdr:cNvPr id="2" name="Picture 1">
          <a:extLst>
            <a:ext uri="{FF2B5EF4-FFF2-40B4-BE49-F238E27FC236}">
              <a16:creationId xmlns:a16="http://schemas.microsoft.com/office/drawing/2014/main" id="{AFE89924-A2F8-4747-B47F-85519AFF76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1" y="14538960"/>
          <a:ext cx="1512570" cy="81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463</xdr:row>
      <xdr:rowOff>0</xdr:rowOff>
    </xdr:from>
    <xdr:to>
      <xdr:col>2</xdr:col>
      <xdr:colOff>15240</xdr:colOff>
      <xdr:row>463</xdr:row>
      <xdr:rowOff>815339</xdr:rowOff>
    </xdr:to>
    <xdr:pic>
      <xdr:nvPicPr>
        <xdr:cNvPr id="3" name="Picture 2">
          <a:extLst>
            <a:ext uri="{FF2B5EF4-FFF2-40B4-BE49-F238E27FC236}">
              <a16:creationId xmlns:a16="http://schemas.microsoft.com/office/drawing/2014/main" id="{E9605373-55C0-4E32-B657-22C3AFC889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4940" y="85808820"/>
          <a:ext cx="1104900" cy="81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22860</xdr:colOff>
      <xdr:row>77</xdr:row>
      <xdr:rowOff>0</xdr:rowOff>
    </xdr:from>
    <xdr:to>
      <xdr:col>1</xdr:col>
      <xdr:colOff>1392555</xdr:colOff>
      <xdr:row>77</xdr:row>
      <xdr:rowOff>787825</xdr:rowOff>
    </xdr:to>
    <xdr:pic>
      <xdr:nvPicPr>
        <xdr:cNvPr id="5" name="Picture 4">
          <a:extLst>
            <a:ext uri="{FF2B5EF4-FFF2-40B4-BE49-F238E27FC236}">
              <a16:creationId xmlns:a16="http://schemas.microsoft.com/office/drawing/2014/main" id="{EE49C1EB-D720-46B3-B11F-E4078D911D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05300" y="548640"/>
          <a:ext cx="1369695" cy="78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77</xdr:row>
      <xdr:rowOff>30480</xdr:rowOff>
    </xdr:from>
    <xdr:to>
      <xdr:col>4</xdr:col>
      <xdr:colOff>0</xdr:colOff>
      <xdr:row>78</xdr:row>
      <xdr:rowOff>4693</xdr:rowOff>
    </xdr:to>
    <xdr:pic>
      <xdr:nvPicPr>
        <xdr:cNvPr id="8" name="Picture 7">
          <a:extLst>
            <a:ext uri="{FF2B5EF4-FFF2-40B4-BE49-F238E27FC236}">
              <a16:creationId xmlns:a16="http://schemas.microsoft.com/office/drawing/2014/main" id="{2E364E67-8904-414B-B4E6-ABBDC77FED7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579120"/>
          <a:ext cx="1516380" cy="79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77</xdr:row>
      <xdr:rowOff>30480</xdr:rowOff>
    </xdr:from>
    <xdr:to>
      <xdr:col>4</xdr:col>
      <xdr:colOff>0</xdr:colOff>
      <xdr:row>78</xdr:row>
      <xdr:rowOff>4693</xdr:rowOff>
    </xdr:to>
    <xdr:pic>
      <xdr:nvPicPr>
        <xdr:cNvPr id="9" name="Picture 8">
          <a:extLst>
            <a:ext uri="{FF2B5EF4-FFF2-40B4-BE49-F238E27FC236}">
              <a16:creationId xmlns:a16="http://schemas.microsoft.com/office/drawing/2014/main" id="{04E04D24-ADE5-4498-97B2-02FAB651418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579120"/>
          <a:ext cx="1516380" cy="79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38100</xdr:colOff>
      <xdr:row>77</xdr:row>
      <xdr:rowOff>0</xdr:rowOff>
    </xdr:from>
    <xdr:to>
      <xdr:col>5</xdr:col>
      <xdr:colOff>1767840</xdr:colOff>
      <xdr:row>77</xdr:row>
      <xdr:rowOff>833545</xdr:rowOff>
    </xdr:to>
    <xdr:pic>
      <xdr:nvPicPr>
        <xdr:cNvPr id="6" name="Picture 5">
          <a:extLst>
            <a:ext uri="{FF2B5EF4-FFF2-40B4-BE49-F238E27FC236}">
              <a16:creationId xmlns:a16="http://schemas.microsoft.com/office/drawing/2014/main" id="{CE8AA12A-AAAD-43F5-A080-816ABD5D591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77500" y="548640"/>
          <a:ext cx="1478280" cy="82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38100</xdr:colOff>
      <xdr:row>77</xdr:row>
      <xdr:rowOff>0</xdr:rowOff>
    </xdr:from>
    <xdr:to>
      <xdr:col>5</xdr:col>
      <xdr:colOff>1767840</xdr:colOff>
      <xdr:row>77</xdr:row>
      <xdr:rowOff>833545</xdr:rowOff>
    </xdr:to>
    <xdr:pic>
      <xdr:nvPicPr>
        <xdr:cNvPr id="7" name="Picture 6">
          <a:extLst>
            <a:ext uri="{FF2B5EF4-FFF2-40B4-BE49-F238E27FC236}">
              <a16:creationId xmlns:a16="http://schemas.microsoft.com/office/drawing/2014/main" id="{5E141A08-9935-44FB-90E5-F75DF32E5DC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77500" y="548640"/>
          <a:ext cx="1478280" cy="82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637</xdr:colOff>
      <xdr:row>262</xdr:row>
      <xdr:rowOff>30481</xdr:rowOff>
    </xdr:from>
    <xdr:to>
      <xdr:col>1</xdr:col>
      <xdr:colOff>1074420</xdr:colOff>
      <xdr:row>262</xdr:row>
      <xdr:rowOff>937260</xdr:rowOff>
    </xdr:to>
    <xdr:pic>
      <xdr:nvPicPr>
        <xdr:cNvPr id="2" name="Picture 1">
          <a:extLst>
            <a:ext uri="{FF2B5EF4-FFF2-40B4-BE49-F238E27FC236}">
              <a16:creationId xmlns:a16="http://schemas.microsoft.com/office/drawing/2014/main" id="{14736FB4-6B23-462C-8A09-1EF0659E5D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5577" y="49080421"/>
          <a:ext cx="1073783" cy="906779"/>
        </a:xfrm>
        <a:prstGeom prst="rect">
          <a:avLst/>
        </a:prstGeom>
        <a:noFill/>
        <a:ln>
          <a:noFill/>
        </a:ln>
      </xdr:spPr>
    </xdr:pic>
    <xdr:clientData/>
  </xdr:twoCellAnchor>
  <xdr:twoCellAnchor editAs="oneCell">
    <xdr:from>
      <xdr:col>3</xdr:col>
      <xdr:colOff>19051</xdr:colOff>
      <xdr:row>262</xdr:row>
      <xdr:rowOff>2</xdr:rowOff>
    </xdr:from>
    <xdr:to>
      <xdr:col>3</xdr:col>
      <xdr:colOff>1043940</xdr:colOff>
      <xdr:row>262</xdr:row>
      <xdr:rowOff>922019</xdr:rowOff>
    </xdr:to>
    <xdr:pic>
      <xdr:nvPicPr>
        <xdr:cNvPr id="3" name="Picture 2">
          <a:extLst>
            <a:ext uri="{FF2B5EF4-FFF2-40B4-BE49-F238E27FC236}">
              <a16:creationId xmlns:a16="http://schemas.microsoft.com/office/drawing/2014/main" id="{06EDA6C0-9517-4893-AA98-D6491CEB7E95}"/>
            </a:ext>
          </a:extLst>
        </xdr:cNvPr>
        <xdr:cNvPicPr>
          <a:picLocks noChangeAspect="1"/>
        </xdr:cNvPicPr>
      </xdr:nvPicPr>
      <xdr:blipFill>
        <a:blip xmlns:r="http://schemas.openxmlformats.org/officeDocument/2006/relationships" r:embed="rId2"/>
        <a:stretch>
          <a:fillRect/>
        </a:stretch>
      </xdr:blipFill>
      <xdr:spPr>
        <a:xfrm>
          <a:off x="8180071" y="49049942"/>
          <a:ext cx="1024889" cy="92201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3</xdr:col>
      <xdr:colOff>0</xdr:colOff>
      <xdr:row>140</xdr:row>
      <xdr:rowOff>0</xdr:rowOff>
    </xdr:from>
    <xdr:to>
      <xdr:col>3</xdr:col>
      <xdr:colOff>1466850</xdr:colOff>
      <xdr:row>141</xdr:row>
      <xdr:rowOff>0</xdr:rowOff>
    </xdr:to>
    <xdr:pic>
      <xdr:nvPicPr>
        <xdr:cNvPr id="2" name="Picture 1">
          <a:extLst>
            <a:ext uri="{FF2B5EF4-FFF2-40B4-BE49-F238E27FC236}">
              <a16:creationId xmlns:a16="http://schemas.microsoft.com/office/drawing/2014/main" id="{B07B7591-7F22-4C40-9808-928340F753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6184880"/>
          <a:ext cx="146685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43814</xdr:colOff>
      <xdr:row>140</xdr:row>
      <xdr:rowOff>38100</xdr:rowOff>
    </xdr:from>
    <xdr:to>
      <xdr:col>2</xdr:col>
      <xdr:colOff>0</xdr:colOff>
      <xdr:row>140</xdr:row>
      <xdr:rowOff>944880</xdr:rowOff>
    </xdr:to>
    <xdr:pic>
      <xdr:nvPicPr>
        <xdr:cNvPr id="3" name="Picture 2">
          <a:extLst>
            <a:ext uri="{FF2B5EF4-FFF2-40B4-BE49-F238E27FC236}">
              <a16:creationId xmlns:a16="http://schemas.microsoft.com/office/drawing/2014/main" id="{B869824A-BFB0-46CA-84FF-9F180EBC8B3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8754" y="26776680"/>
          <a:ext cx="1045846" cy="90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26670</xdr:colOff>
      <xdr:row>102</xdr:row>
      <xdr:rowOff>30480</xdr:rowOff>
    </xdr:from>
    <xdr:to>
      <xdr:col>1</xdr:col>
      <xdr:colOff>1390650</xdr:colOff>
      <xdr:row>102</xdr:row>
      <xdr:rowOff>792480</xdr:rowOff>
    </xdr:to>
    <xdr:pic>
      <xdr:nvPicPr>
        <xdr:cNvPr id="2" name="Picture 1">
          <a:extLst>
            <a:ext uri="{FF2B5EF4-FFF2-40B4-BE49-F238E27FC236}">
              <a16:creationId xmlns:a16="http://schemas.microsoft.com/office/drawing/2014/main" id="{4A722A8F-515B-45CD-9342-56470AE998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09110" y="17038320"/>
          <a:ext cx="136398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102</xdr:row>
      <xdr:rowOff>0</xdr:rowOff>
    </xdr:from>
    <xdr:to>
      <xdr:col>3</xdr:col>
      <xdr:colOff>1428750</xdr:colOff>
      <xdr:row>103</xdr:row>
      <xdr:rowOff>0</xdr:rowOff>
    </xdr:to>
    <xdr:pic>
      <xdr:nvPicPr>
        <xdr:cNvPr id="3" name="Picture 2">
          <a:extLst>
            <a:ext uri="{FF2B5EF4-FFF2-40B4-BE49-F238E27FC236}">
              <a16:creationId xmlns:a16="http://schemas.microsoft.com/office/drawing/2014/main" id="{DA837FD4-27B6-40A1-976D-853D39CE053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17007840"/>
          <a:ext cx="142875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38099</xdr:colOff>
      <xdr:row>98</xdr:row>
      <xdr:rowOff>0</xdr:rowOff>
    </xdr:from>
    <xdr:to>
      <xdr:col>2</xdr:col>
      <xdr:colOff>1904</xdr:colOff>
      <xdr:row>99</xdr:row>
      <xdr:rowOff>0</xdr:rowOff>
    </xdr:to>
    <xdr:pic>
      <xdr:nvPicPr>
        <xdr:cNvPr id="2" name="Picture 1">
          <a:extLst>
            <a:ext uri="{FF2B5EF4-FFF2-40B4-BE49-F238E27FC236}">
              <a16:creationId xmlns:a16="http://schemas.microsoft.com/office/drawing/2014/main" id="{5F522B49-4039-48FD-9AAD-2C71130B2C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0539" y="17830800"/>
          <a:ext cx="1388745"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98</xdr:row>
      <xdr:rowOff>0</xdr:rowOff>
    </xdr:from>
    <xdr:to>
      <xdr:col>3</xdr:col>
      <xdr:colOff>1504950</xdr:colOff>
      <xdr:row>99</xdr:row>
      <xdr:rowOff>0</xdr:rowOff>
    </xdr:to>
    <xdr:pic>
      <xdr:nvPicPr>
        <xdr:cNvPr id="3" name="Picture 2">
          <a:extLst>
            <a:ext uri="{FF2B5EF4-FFF2-40B4-BE49-F238E27FC236}">
              <a16:creationId xmlns:a16="http://schemas.microsoft.com/office/drawing/2014/main" id="{38C093BF-3DD8-4950-9B12-5E32E5DC1D1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17830800"/>
          <a:ext cx="150495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30481</xdr:colOff>
      <xdr:row>112</xdr:row>
      <xdr:rowOff>0</xdr:rowOff>
    </xdr:from>
    <xdr:to>
      <xdr:col>2</xdr:col>
      <xdr:colOff>1905</xdr:colOff>
      <xdr:row>113</xdr:row>
      <xdr:rowOff>22860</xdr:rowOff>
    </xdr:to>
    <xdr:pic>
      <xdr:nvPicPr>
        <xdr:cNvPr id="2" name="Picture 1">
          <a:extLst>
            <a:ext uri="{FF2B5EF4-FFF2-40B4-BE49-F238E27FC236}">
              <a16:creationId xmlns:a16="http://schemas.microsoft.com/office/drawing/2014/main" id="{F71DBE91-6807-47F7-888F-70AA4FF7B9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2921" y="18653760"/>
          <a:ext cx="1396364" cy="845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22861</xdr:colOff>
      <xdr:row>112</xdr:row>
      <xdr:rowOff>0</xdr:rowOff>
    </xdr:from>
    <xdr:to>
      <xdr:col>4</xdr:col>
      <xdr:colOff>1905</xdr:colOff>
      <xdr:row>113</xdr:row>
      <xdr:rowOff>0</xdr:rowOff>
    </xdr:to>
    <xdr:pic>
      <xdr:nvPicPr>
        <xdr:cNvPr id="3" name="Picture 2">
          <a:extLst>
            <a:ext uri="{FF2B5EF4-FFF2-40B4-BE49-F238E27FC236}">
              <a16:creationId xmlns:a16="http://schemas.microsoft.com/office/drawing/2014/main" id="{AB56E191-4785-445D-9471-A2752A7C36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83881" y="21617940"/>
          <a:ext cx="1038224"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30481</xdr:colOff>
      <xdr:row>112</xdr:row>
      <xdr:rowOff>0</xdr:rowOff>
    </xdr:from>
    <xdr:to>
      <xdr:col>2</xdr:col>
      <xdr:colOff>1905</xdr:colOff>
      <xdr:row>113</xdr:row>
      <xdr:rowOff>22860</xdr:rowOff>
    </xdr:to>
    <xdr:pic>
      <xdr:nvPicPr>
        <xdr:cNvPr id="4" name="Picture 3">
          <a:extLst>
            <a:ext uri="{FF2B5EF4-FFF2-40B4-BE49-F238E27FC236}">
              <a16:creationId xmlns:a16="http://schemas.microsoft.com/office/drawing/2014/main" id="{EAE88C27-C5A7-455C-9A88-367125C97B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2921" y="18653760"/>
          <a:ext cx="1396364" cy="845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30481</xdr:colOff>
      <xdr:row>112</xdr:row>
      <xdr:rowOff>0</xdr:rowOff>
    </xdr:from>
    <xdr:to>
      <xdr:col>2</xdr:col>
      <xdr:colOff>1905</xdr:colOff>
      <xdr:row>113</xdr:row>
      <xdr:rowOff>22860</xdr:rowOff>
    </xdr:to>
    <xdr:pic>
      <xdr:nvPicPr>
        <xdr:cNvPr id="5" name="Picture 4">
          <a:extLst>
            <a:ext uri="{FF2B5EF4-FFF2-40B4-BE49-F238E27FC236}">
              <a16:creationId xmlns:a16="http://schemas.microsoft.com/office/drawing/2014/main" id="{3BD22BD8-5AA8-4127-BA25-67C1404A37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2921" y="18653760"/>
          <a:ext cx="1396364" cy="845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30481</xdr:colOff>
      <xdr:row>112</xdr:row>
      <xdr:rowOff>0</xdr:rowOff>
    </xdr:from>
    <xdr:to>
      <xdr:col>2</xdr:col>
      <xdr:colOff>1905</xdr:colOff>
      <xdr:row>113</xdr:row>
      <xdr:rowOff>22860</xdr:rowOff>
    </xdr:to>
    <xdr:pic>
      <xdr:nvPicPr>
        <xdr:cNvPr id="6" name="Picture 5">
          <a:extLst>
            <a:ext uri="{FF2B5EF4-FFF2-40B4-BE49-F238E27FC236}">
              <a16:creationId xmlns:a16="http://schemas.microsoft.com/office/drawing/2014/main" id="{7AF5F51A-2130-41F2-B2B9-00BE6BFC68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2921" y="18653760"/>
          <a:ext cx="1396364" cy="845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95250</xdr:colOff>
      <xdr:row>124</xdr:row>
      <xdr:rowOff>15240</xdr:rowOff>
    </xdr:from>
    <xdr:to>
      <xdr:col>1</xdr:col>
      <xdr:colOff>1421130</xdr:colOff>
      <xdr:row>125</xdr:row>
      <xdr:rowOff>0</xdr:rowOff>
    </xdr:to>
    <xdr:pic>
      <xdr:nvPicPr>
        <xdr:cNvPr id="6" name="Picture 5">
          <a:extLst>
            <a:ext uri="{FF2B5EF4-FFF2-40B4-BE49-F238E27FC236}">
              <a16:creationId xmlns:a16="http://schemas.microsoft.com/office/drawing/2014/main" id="{5932C7DF-3CE5-47F2-8CDF-F6A70305BC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77690" y="19491960"/>
          <a:ext cx="1325880" cy="80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xdr:colOff>
      <xdr:row>124</xdr:row>
      <xdr:rowOff>0</xdr:rowOff>
    </xdr:from>
    <xdr:to>
      <xdr:col>3</xdr:col>
      <xdr:colOff>1512570</xdr:colOff>
      <xdr:row>125</xdr:row>
      <xdr:rowOff>0</xdr:rowOff>
    </xdr:to>
    <xdr:pic>
      <xdr:nvPicPr>
        <xdr:cNvPr id="7" name="Picture 6">
          <a:extLst>
            <a:ext uri="{FF2B5EF4-FFF2-40B4-BE49-F238E27FC236}">
              <a16:creationId xmlns:a16="http://schemas.microsoft.com/office/drawing/2014/main" id="{DF2A9D5B-A3BA-474F-8662-7DBCCA19C99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19476720"/>
          <a:ext cx="147447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3</xdr:col>
      <xdr:colOff>0</xdr:colOff>
      <xdr:row>208</xdr:row>
      <xdr:rowOff>0</xdr:rowOff>
    </xdr:from>
    <xdr:to>
      <xdr:col>4</xdr:col>
      <xdr:colOff>0</xdr:colOff>
      <xdr:row>209</xdr:row>
      <xdr:rowOff>0</xdr:rowOff>
    </xdr:to>
    <xdr:pic>
      <xdr:nvPicPr>
        <xdr:cNvPr id="2" name="Picture 1">
          <a:extLst>
            <a:ext uri="{FF2B5EF4-FFF2-40B4-BE49-F238E27FC236}">
              <a16:creationId xmlns:a16="http://schemas.microsoft.com/office/drawing/2014/main" id="{27CD50B8-C241-42B4-B62B-606C181B15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20299680"/>
          <a:ext cx="151638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xdr:colOff>
      <xdr:row>208</xdr:row>
      <xdr:rowOff>0</xdr:rowOff>
    </xdr:from>
    <xdr:to>
      <xdr:col>1</xdr:col>
      <xdr:colOff>1082041</xdr:colOff>
      <xdr:row>208</xdr:row>
      <xdr:rowOff>1005840</xdr:rowOff>
    </xdr:to>
    <xdr:pic>
      <xdr:nvPicPr>
        <xdr:cNvPr id="4" name="Picture 3">
          <a:extLst>
            <a:ext uri="{FF2B5EF4-FFF2-40B4-BE49-F238E27FC236}">
              <a16:creationId xmlns:a16="http://schemas.microsoft.com/office/drawing/2014/main" id="{F7F59554-5FDB-8DEE-6C76-EE0EE9487D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4941" y="39174420"/>
          <a:ext cx="1082040" cy="100584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67228</xdr:colOff>
      <xdr:row>90</xdr:row>
      <xdr:rowOff>22860</xdr:rowOff>
    </xdr:from>
    <xdr:to>
      <xdr:col>1</xdr:col>
      <xdr:colOff>1423035</xdr:colOff>
      <xdr:row>91</xdr:row>
      <xdr:rowOff>22860</xdr:rowOff>
    </xdr:to>
    <xdr:pic>
      <xdr:nvPicPr>
        <xdr:cNvPr id="2" name="Picture 1">
          <a:extLst>
            <a:ext uri="{FF2B5EF4-FFF2-40B4-BE49-F238E27FC236}">
              <a16:creationId xmlns:a16="http://schemas.microsoft.com/office/drawing/2014/main" id="{90E46B0D-5B47-4D8A-B2A8-61E92AFAE3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49668" y="21145500"/>
          <a:ext cx="1355807"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22860</xdr:colOff>
      <xdr:row>90</xdr:row>
      <xdr:rowOff>29008</xdr:rowOff>
    </xdr:from>
    <xdr:to>
      <xdr:col>3</xdr:col>
      <xdr:colOff>1514475</xdr:colOff>
      <xdr:row>90</xdr:row>
      <xdr:rowOff>800100</xdr:rowOff>
    </xdr:to>
    <xdr:pic>
      <xdr:nvPicPr>
        <xdr:cNvPr id="3" name="Picture 2">
          <a:extLst>
            <a:ext uri="{FF2B5EF4-FFF2-40B4-BE49-F238E27FC236}">
              <a16:creationId xmlns:a16="http://schemas.microsoft.com/office/drawing/2014/main" id="{28F2AA81-DE76-4401-9F5C-655B381886A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38060" y="21151648"/>
          <a:ext cx="1491615" cy="771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67228</xdr:colOff>
      <xdr:row>90</xdr:row>
      <xdr:rowOff>22860</xdr:rowOff>
    </xdr:from>
    <xdr:to>
      <xdr:col>1</xdr:col>
      <xdr:colOff>1423035</xdr:colOff>
      <xdr:row>91</xdr:row>
      <xdr:rowOff>22860</xdr:rowOff>
    </xdr:to>
    <xdr:pic>
      <xdr:nvPicPr>
        <xdr:cNvPr id="4" name="Picture 3">
          <a:extLst>
            <a:ext uri="{FF2B5EF4-FFF2-40B4-BE49-F238E27FC236}">
              <a16:creationId xmlns:a16="http://schemas.microsoft.com/office/drawing/2014/main" id="{500EE7BA-C395-4F59-8A19-1566E629D0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49668" y="21145500"/>
          <a:ext cx="1355807"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104774</xdr:colOff>
      <xdr:row>111</xdr:row>
      <xdr:rowOff>24764</xdr:rowOff>
    </xdr:from>
    <xdr:to>
      <xdr:col>1</xdr:col>
      <xdr:colOff>1638299</xdr:colOff>
      <xdr:row>111</xdr:row>
      <xdr:rowOff>823122</xdr:rowOff>
    </xdr:to>
    <xdr:pic>
      <xdr:nvPicPr>
        <xdr:cNvPr id="4" name="Picture 3">
          <a:extLst>
            <a:ext uri="{FF2B5EF4-FFF2-40B4-BE49-F238E27FC236}">
              <a16:creationId xmlns:a16="http://schemas.microsoft.com/office/drawing/2014/main" id="{7C062C6F-2064-4603-962E-BDBEC33CD3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7214" y="21970364"/>
          <a:ext cx="1320165" cy="798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22860</xdr:colOff>
      <xdr:row>111</xdr:row>
      <xdr:rowOff>17144</xdr:rowOff>
    </xdr:from>
    <xdr:to>
      <xdr:col>3</xdr:col>
      <xdr:colOff>1516379</xdr:colOff>
      <xdr:row>111</xdr:row>
      <xdr:rowOff>807720</xdr:rowOff>
    </xdr:to>
    <xdr:pic>
      <xdr:nvPicPr>
        <xdr:cNvPr id="5" name="Picture 4">
          <a:extLst>
            <a:ext uri="{FF2B5EF4-FFF2-40B4-BE49-F238E27FC236}">
              <a16:creationId xmlns:a16="http://schemas.microsoft.com/office/drawing/2014/main" id="{B8D8B035-07A4-4050-809D-7F9195DD891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38060" y="21962744"/>
          <a:ext cx="1493519" cy="7905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104774</xdr:colOff>
      <xdr:row>111</xdr:row>
      <xdr:rowOff>24764</xdr:rowOff>
    </xdr:from>
    <xdr:to>
      <xdr:col>1</xdr:col>
      <xdr:colOff>1638299</xdr:colOff>
      <xdr:row>111</xdr:row>
      <xdr:rowOff>823122</xdr:rowOff>
    </xdr:to>
    <xdr:pic>
      <xdr:nvPicPr>
        <xdr:cNvPr id="6" name="Picture 5">
          <a:extLst>
            <a:ext uri="{FF2B5EF4-FFF2-40B4-BE49-F238E27FC236}">
              <a16:creationId xmlns:a16="http://schemas.microsoft.com/office/drawing/2014/main" id="{F5D90B52-248C-4E6C-AEB5-90B9A1C762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7214" y="21970364"/>
          <a:ext cx="1320165" cy="798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68580</xdr:colOff>
      <xdr:row>298</xdr:row>
      <xdr:rowOff>0</xdr:rowOff>
    </xdr:from>
    <xdr:to>
      <xdr:col>1</xdr:col>
      <xdr:colOff>1702114</xdr:colOff>
      <xdr:row>298</xdr:row>
      <xdr:rowOff>838200</xdr:rowOff>
    </xdr:to>
    <xdr:pic>
      <xdr:nvPicPr>
        <xdr:cNvPr id="4" name="Picture 3">
          <a:extLst>
            <a:ext uri="{FF2B5EF4-FFF2-40B4-BE49-F238E27FC236}">
              <a16:creationId xmlns:a16="http://schemas.microsoft.com/office/drawing/2014/main" id="{41D3F0FA-A7DE-4313-91AF-DDBB7F8AF8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51020" y="22768560"/>
          <a:ext cx="1359214"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xdr:colOff>
      <xdr:row>298</xdr:row>
      <xdr:rowOff>15240</xdr:rowOff>
    </xdr:from>
    <xdr:to>
      <xdr:col>3</xdr:col>
      <xdr:colOff>1664014</xdr:colOff>
      <xdr:row>298</xdr:row>
      <xdr:rowOff>853440</xdr:rowOff>
    </xdr:to>
    <xdr:pic>
      <xdr:nvPicPr>
        <xdr:cNvPr id="5" name="Picture 4">
          <a:extLst>
            <a:ext uri="{FF2B5EF4-FFF2-40B4-BE49-F238E27FC236}">
              <a16:creationId xmlns:a16="http://schemas.microsoft.com/office/drawing/2014/main" id="{A253F5CC-F337-4881-94DF-17A5656E4B0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45680" y="22783800"/>
          <a:ext cx="1488754" cy="80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57150</xdr:colOff>
      <xdr:row>89</xdr:row>
      <xdr:rowOff>38099</xdr:rowOff>
    </xdr:from>
    <xdr:to>
      <xdr:col>1</xdr:col>
      <xdr:colOff>1571625</xdr:colOff>
      <xdr:row>90</xdr:row>
      <xdr:rowOff>2964</xdr:rowOff>
    </xdr:to>
    <xdr:pic>
      <xdr:nvPicPr>
        <xdr:cNvPr id="2" name="Picture 1">
          <a:extLst>
            <a:ext uri="{FF2B5EF4-FFF2-40B4-BE49-F238E27FC236}">
              <a16:creationId xmlns:a16="http://schemas.microsoft.com/office/drawing/2014/main" id="{396A0BC6-2A15-4FB0-822A-FEF891DF24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9590" y="1409699"/>
          <a:ext cx="1369695" cy="78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57151</xdr:colOff>
      <xdr:row>89</xdr:row>
      <xdr:rowOff>38100</xdr:rowOff>
    </xdr:from>
    <xdr:to>
      <xdr:col>3</xdr:col>
      <xdr:colOff>1506683</xdr:colOff>
      <xdr:row>89</xdr:row>
      <xdr:rowOff>717478</xdr:rowOff>
    </xdr:to>
    <xdr:pic>
      <xdr:nvPicPr>
        <xdr:cNvPr id="3" name="Picture 2">
          <a:extLst>
            <a:ext uri="{FF2B5EF4-FFF2-40B4-BE49-F238E27FC236}">
              <a16:creationId xmlns:a16="http://schemas.microsoft.com/office/drawing/2014/main" id="{94C6026E-E1BA-4D4E-8589-830C34DF67A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72351" y="1409700"/>
          <a:ext cx="1449532" cy="679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89</xdr:row>
      <xdr:rowOff>38099</xdr:rowOff>
    </xdr:from>
    <xdr:to>
      <xdr:col>1</xdr:col>
      <xdr:colOff>1571625</xdr:colOff>
      <xdr:row>90</xdr:row>
      <xdr:rowOff>2964</xdr:rowOff>
    </xdr:to>
    <xdr:pic>
      <xdr:nvPicPr>
        <xdr:cNvPr id="4" name="Picture 3">
          <a:extLst>
            <a:ext uri="{FF2B5EF4-FFF2-40B4-BE49-F238E27FC236}">
              <a16:creationId xmlns:a16="http://schemas.microsoft.com/office/drawing/2014/main" id="{DC795875-F5DA-4A50-821C-2676739C63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9590" y="1409699"/>
          <a:ext cx="1369695" cy="78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89</xdr:row>
      <xdr:rowOff>38099</xdr:rowOff>
    </xdr:from>
    <xdr:to>
      <xdr:col>1</xdr:col>
      <xdr:colOff>1571625</xdr:colOff>
      <xdr:row>90</xdr:row>
      <xdr:rowOff>2964</xdr:rowOff>
    </xdr:to>
    <xdr:pic>
      <xdr:nvPicPr>
        <xdr:cNvPr id="5" name="Picture 4">
          <a:extLst>
            <a:ext uri="{FF2B5EF4-FFF2-40B4-BE49-F238E27FC236}">
              <a16:creationId xmlns:a16="http://schemas.microsoft.com/office/drawing/2014/main" id="{09B9824D-E0BA-478B-8733-38CF7587D3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9590" y="1409699"/>
          <a:ext cx="1369695" cy="78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89</xdr:row>
      <xdr:rowOff>38099</xdr:rowOff>
    </xdr:from>
    <xdr:to>
      <xdr:col>1</xdr:col>
      <xdr:colOff>1571625</xdr:colOff>
      <xdr:row>90</xdr:row>
      <xdr:rowOff>2964</xdr:rowOff>
    </xdr:to>
    <xdr:pic>
      <xdr:nvPicPr>
        <xdr:cNvPr id="6" name="Picture 5">
          <a:extLst>
            <a:ext uri="{FF2B5EF4-FFF2-40B4-BE49-F238E27FC236}">
              <a16:creationId xmlns:a16="http://schemas.microsoft.com/office/drawing/2014/main" id="{AD9C6A1F-DE20-4076-9FC3-52BC902C1C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9590" y="1409699"/>
          <a:ext cx="1369695" cy="78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50486</xdr:colOff>
      <xdr:row>112</xdr:row>
      <xdr:rowOff>0</xdr:rowOff>
    </xdr:from>
    <xdr:to>
      <xdr:col>1</xdr:col>
      <xdr:colOff>1394460</xdr:colOff>
      <xdr:row>112</xdr:row>
      <xdr:rowOff>807720</xdr:rowOff>
    </xdr:to>
    <xdr:pic>
      <xdr:nvPicPr>
        <xdr:cNvPr id="2" name="Picture 1">
          <a:extLst>
            <a:ext uri="{FF2B5EF4-FFF2-40B4-BE49-F238E27FC236}">
              <a16:creationId xmlns:a16="http://schemas.microsoft.com/office/drawing/2014/main" id="{921AD090-C20E-4FAD-9391-82247DB6A2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2926" y="23591520"/>
          <a:ext cx="1343974" cy="80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80966</xdr:colOff>
      <xdr:row>112</xdr:row>
      <xdr:rowOff>0</xdr:rowOff>
    </xdr:from>
    <xdr:to>
      <xdr:col>4</xdr:col>
      <xdr:colOff>0</xdr:colOff>
      <xdr:row>112</xdr:row>
      <xdr:rowOff>807720</xdr:rowOff>
    </xdr:to>
    <xdr:pic>
      <xdr:nvPicPr>
        <xdr:cNvPr id="3" name="Picture 2">
          <a:extLst>
            <a:ext uri="{FF2B5EF4-FFF2-40B4-BE49-F238E27FC236}">
              <a16:creationId xmlns:a16="http://schemas.microsoft.com/office/drawing/2014/main" id="{7CC3C0D9-540E-4D7F-A51F-E91A77BE3D5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96166" y="23591520"/>
          <a:ext cx="1435414" cy="80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85725</xdr:colOff>
      <xdr:row>57</xdr:row>
      <xdr:rowOff>0</xdr:rowOff>
    </xdr:from>
    <xdr:to>
      <xdr:col>1</xdr:col>
      <xdr:colOff>1423034</xdr:colOff>
      <xdr:row>57</xdr:row>
      <xdr:rowOff>792480</xdr:rowOff>
    </xdr:to>
    <xdr:pic>
      <xdr:nvPicPr>
        <xdr:cNvPr id="2" name="Picture 1">
          <a:extLst>
            <a:ext uri="{FF2B5EF4-FFF2-40B4-BE49-F238E27FC236}">
              <a16:creationId xmlns:a16="http://schemas.microsoft.com/office/drawing/2014/main" id="{900F7FCC-2E7E-476D-9D60-0017AA0283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68165" y="24414480"/>
          <a:ext cx="1337309"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58106</xdr:colOff>
      <xdr:row>57</xdr:row>
      <xdr:rowOff>0</xdr:rowOff>
    </xdr:from>
    <xdr:to>
      <xdr:col>3</xdr:col>
      <xdr:colOff>1493520</xdr:colOff>
      <xdr:row>57</xdr:row>
      <xdr:rowOff>777240</xdr:rowOff>
    </xdr:to>
    <xdr:pic>
      <xdr:nvPicPr>
        <xdr:cNvPr id="3" name="Picture 2">
          <a:extLst>
            <a:ext uri="{FF2B5EF4-FFF2-40B4-BE49-F238E27FC236}">
              <a16:creationId xmlns:a16="http://schemas.microsoft.com/office/drawing/2014/main" id="{32FE6602-6965-435B-909C-AA2CE1728F3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73306" y="24414480"/>
          <a:ext cx="1435414"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5227321</xdr:colOff>
      <xdr:row>162</xdr:row>
      <xdr:rowOff>0</xdr:rowOff>
    </xdr:from>
    <xdr:to>
      <xdr:col>2</xdr:col>
      <xdr:colOff>1905</xdr:colOff>
      <xdr:row>162</xdr:row>
      <xdr:rowOff>922020</xdr:rowOff>
    </xdr:to>
    <xdr:pic>
      <xdr:nvPicPr>
        <xdr:cNvPr id="2" name="Picture 1">
          <a:extLst>
            <a:ext uri="{FF2B5EF4-FFF2-40B4-BE49-F238E27FC236}">
              <a16:creationId xmlns:a16="http://schemas.microsoft.com/office/drawing/2014/main" id="{1170B1D1-7FF7-453F-95C9-19BA7018DD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27321" y="30761940"/>
          <a:ext cx="1099184"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30481</xdr:colOff>
      <xdr:row>162</xdr:row>
      <xdr:rowOff>30480</xdr:rowOff>
    </xdr:from>
    <xdr:ext cx="1021080" cy="899160"/>
    <xdr:pic>
      <xdr:nvPicPr>
        <xdr:cNvPr id="3" name="Picture 2">
          <a:extLst>
            <a:ext uri="{FF2B5EF4-FFF2-40B4-BE49-F238E27FC236}">
              <a16:creationId xmlns:a16="http://schemas.microsoft.com/office/drawing/2014/main" id="{13453886-D693-4514-B152-5B387A61C168}"/>
            </a:ext>
          </a:extLst>
        </xdr:cNvPr>
        <xdr:cNvPicPr>
          <a:picLocks noChangeAspect="1"/>
        </xdr:cNvPicPr>
      </xdr:nvPicPr>
      <xdr:blipFill>
        <a:blip xmlns:r="http://schemas.openxmlformats.org/officeDocument/2006/relationships" r:embed="rId2"/>
        <a:stretch>
          <a:fillRect/>
        </a:stretch>
      </xdr:blipFill>
      <xdr:spPr>
        <a:xfrm>
          <a:off x="8191501" y="30792420"/>
          <a:ext cx="1021080" cy="899160"/>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twoCellAnchor editAs="oneCell">
    <xdr:from>
      <xdr:col>3</xdr:col>
      <xdr:colOff>28575</xdr:colOff>
      <xdr:row>106</xdr:row>
      <xdr:rowOff>45721</xdr:rowOff>
    </xdr:from>
    <xdr:to>
      <xdr:col>3</xdr:col>
      <xdr:colOff>1036320</xdr:colOff>
      <xdr:row>106</xdr:row>
      <xdr:rowOff>929640</xdr:rowOff>
    </xdr:to>
    <xdr:pic>
      <xdr:nvPicPr>
        <xdr:cNvPr id="2" name="Picture 1">
          <a:extLst>
            <a:ext uri="{FF2B5EF4-FFF2-40B4-BE49-F238E27FC236}">
              <a16:creationId xmlns:a16="http://schemas.microsoft.com/office/drawing/2014/main" id="{3EFB3404-BD3F-483B-9A94-8116BD17E692}"/>
            </a:ext>
          </a:extLst>
        </xdr:cNvPr>
        <xdr:cNvPicPr>
          <a:picLocks noChangeAspect="1"/>
        </xdr:cNvPicPr>
      </xdr:nvPicPr>
      <xdr:blipFill>
        <a:blip xmlns:r="http://schemas.openxmlformats.org/officeDocument/2006/relationships" r:embed="rId1"/>
        <a:stretch>
          <a:fillRect/>
        </a:stretch>
      </xdr:blipFill>
      <xdr:spPr>
        <a:xfrm>
          <a:off x="8189595" y="20566381"/>
          <a:ext cx="1007745" cy="883919"/>
        </a:xfrm>
        <a:prstGeom prst="rect">
          <a:avLst/>
        </a:prstGeom>
      </xdr:spPr>
    </xdr:pic>
    <xdr:clientData/>
  </xdr:twoCellAnchor>
  <xdr:twoCellAnchor>
    <xdr:from>
      <xdr:col>1</xdr:col>
      <xdr:colOff>44149</xdr:colOff>
      <xdr:row>106</xdr:row>
      <xdr:rowOff>0</xdr:rowOff>
    </xdr:from>
    <xdr:to>
      <xdr:col>1</xdr:col>
      <xdr:colOff>1089372</xdr:colOff>
      <xdr:row>106</xdr:row>
      <xdr:rowOff>944880</xdr:rowOff>
    </xdr:to>
    <xdr:pic>
      <xdr:nvPicPr>
        <xdr:cNvPr id="3" name="Picture 2">
          <a:extLst>
            <a:ext uri="{FF2B5EF4-FFF2-40B4-BE49-F238E27FC236}">
              <a16:creationId xmlns:a16="http://schemas.microsoft.com/office/drawing/2014/main" id="{891530B0-4776-4381-AD3C-3D5370085AD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9089" y="20520660"/>
          <a:ext cx="1045223"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3</xdr:col>
      <xdr:colOff>0</xdr:colOff>
      <xdr:row>114</xdr:row>
      <xdr:rowOff>0</xdr:rowOff>
    </xdr:from>
    <xdr:to>
      <xdr:col>4</xdr:col>
      <xdr:colOff>0</xdr:colOff>
      <xdr:row>115</xdr:row>
      <xdr:rowOff>15240</xdr:rowOff>
    </xdr:to>
    <xdr:pic>
      <xdr:nvPicPr>
        <xdr:cNvPr id="3" name="Picture 2">
          <a:extLst>
            <a:ext uri="{FF2B5EF4-FFF2-40B4-BE49-F238E27FC236}">
              <a16:creationId xmlns:a16="http://schemas.microsoft.com/office/drawing/2014/main" id="{C4CAE1C9-648A-436F-B677-F84D8F378B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26883360"/>
          <a:ext cx="151638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114</xdr:row>
      <xdr:rowOff>0</xdr:rowOff>
    </xdr:from>
    <xdr:to>
      <xdr:col>1</xdr:col>
      <xdr:colOff>1074420</xdr:colOff>
      <xdr:row>115</xdr:row>
      <xdr:rowOff>0</xdr:rowOff>
    </xdr:to>
    <xdr:pic>
      <xdr:nvPicPr>
        <xdr:cNvPr id="5" name="Picture 4">
          <a:extLst>
            <a:ext uri="{FF2B5EF4-FFF2-40B4-BE49-F238E27FC236}">
              <a16:creationId xmlns:a16="http://schemas.microsoft.com/office/drawing/2014/main" id="{CB531C9A-22DD-E5FE-918C-547A59A861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4940" y="21983700"/>
          <a:ext cx="1074420" cy="838200"/>
        </a:xfrm>
        <a:prstGeom prst="rect">
          <a:avLst/>
        </a:prstGeom>
        <a:noFill/>
        <a:ln>
          <a:noFill/>
        </a:ln>
      </xdr:spPr>
    </xdr:pic>
    <xdr:clientData/>
  </xdr:twoCellAnchor>
  <xdr:twoCellAnchor>
    <xdr:from>
      <xdr:col>5</xdr:col>
      <xdr:colOff>38100</xdr:colOff>
      <xdr:row>114</xdr:row>
      <xdr:rowOff>0</xdr:rowOff>
    </xdr:from>
    <xdr:to>
      <xdr:col>5</xdr:col>
      <xdr:colOff>1767840</xdr:colOff>
      <xdr:row>114</xdr:row>
      <xdr:rowOff>833545</xdr:rowOff>
    </xdr:to>
    <xdr:pic>
      <xdr:nvPicPr>
        <xdr:cNvPr id="4" name="Picture 3">
          <a:extLst>
            <a:ext uri="{FF2B5EF4-FFF2-40B4-BE49-F238E27FC236}">
              <a16:creationId xmlns:a16="http://schemas.microsoft.com/office/drawing/2014/main" id="{8198B414-878D-4D3E-915F-6D7BD57F6A9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77500" y="26883360"/>
          <a:ext cx="1478280" cy="82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38100</xdr:colOff>
      <xdr:row>114</xdr:row>
      <xdr:rowOff>0</xdr:rowOff>
    </xdr:from>
    <xdr:to>
      <xdr:col>5</xdr:col>
      <xdr:colOff>1767840</xdr:colOff>
      <xdr:row>114</xdr:row>
      <xdr:rowOff>833545</xdr:rowOff>
    </xdr:to>
    <xdr:pic>
      <xdr:nvPicPr>
        <xdr:cNvPr id="6" name="Picture 5">
          <a:extLst>
            <a:ext uri="{FF2B5EF4-FFF2-40B4-BE49-F238E27FC236}">
              <a16:creationId xmlns:a16="http://schemas.microsoft.com/office/drawing/2014/main" id="{934CFCAA-6F61-4CED-B892-5B2AF6EAF99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77500" y="26883360"/>
          <a:ext cx="1478280" cy="82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2</xdr:col>
      <xdr:colOff>1828800</xdr:colOff>
      <xdr:row>44</xdr:row>
      <xdr:rowOff>0</xdr:rowOff>
    </xdr:from>
    <xdr:to>
      <xdr:col>4</xdr:col>
      <xdr:colOff>2068</xdr:colOff>
      <xdr:row>44</xdr:row>
      <xdr:rowOff>868679</xdr:rowOff>
    </xdr:to>
    <xdr:pic>
      <xdr:nvPicPr>
        <xdr:cNvPr id="5" name="Picture 4">
          <a:extLst>
            <a:ext uri="{FF2B5EF4-FFF2-40B4-BE49-F238E27FC236}">
              <a16:creationId xmlns:a16="http://schemas.microsoft.com/office/drawing/2014/main" id="{6D3598D3-CB92-4091-A893-9C76981E9F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53400" y="9182100"/>
          <a:ext cx="1068868" cy="86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44</xdr:row>
      <xdr:rowOff>0</xdr:rowOff>
    </xdr:from>
    <xdr:to>
      <xdr:col>2</xdr:col>
      <xdr:colOff>0</xdr:colOff>
      <xdr:row>44</xdr:row>
      <xdr:rowOff>883920</xdr:rowOff>
    </xdr:to>
    <xdr:pic>
      <xdr:nvPicPr>
        <xdr:cNvPr id="6" name="Picture 5">
          <a:extLst>
            <a:ext uri="{FF2B5EF4-FFF2-40B4-BE49-F238E27FC236}">
              <a16:creationId xmlns:a16="http://schemas.microsoft.com/office/drawing/2014/main" id="{15D3A663-737B-4B21-979A-17D763DF65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4940" y="9182100"/>
          <a:ext cx="1089660" cy="88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44149</xdr:colOff>
      <xdr:row>44</xdr:row>
      <xdr:rowOff>0</xdr:rowOff>
    </xdr:from>
    <xdr:to>
      <xdr:col>1</xdr:col>
      <xdr:colOff>1677682</xdr:colOff>
      <xdr:row>44</xdr:row>
      <xdr:rowOff>704850</xdr:rowOff>
    </xdr:to>
    <xdr:pic>
      <xdr:nvPicPr>
        <xdr:cNvPr id="2" name="Picture 1">
          <a:extLst>
            <a:ext uri="{FF2B5EF4-FFF2-40B4-BE49-F238E27FC236}">
              <a16:creationId xmlns:a16="http://schemas.microsoft.com/office/drawing/2014/main" id="{F1CFA64C-CCE4-46C5-B010-092DD27746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6589" y="28529280"/>
          <a:ext cx="1382073"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110374</xdr:colOff>
      <xdr:row>44</xdr:row>
      <xdr:rowOff>1</xdr:rowOff>
    </xdr:from>
    <xdr:to>
      <xdr:col>3</xdr:col>
      <xdr:colOff>1655608</xdr:colOff>
      <xdr:row>44</xdr:row>
      <xdr:rowOff>752475</xdr:rowOff>
    </xdr:to>
    <xdr:pic>
      <xdr:nvPicPr>
        <xdr:cNvPr id="3" name="Picture 2">
          <a:extLst>
            <a:ext uri="{FF2B5EF4-FFF2-40B4-BE49-F238E27FC236}">
              <a16:creationId xmlns:a16="http://schemas.microsoft.com/office/drawing/2014/main" id="{11134CA2-C915-43BE-A294-6FEC4886F4F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5574" y="28529281"/>
          <a:ext cx="1408074"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49365</xdr:colOff>
      <xdr:row>94</xdr:row>
      <xdr:rowOff>0</xdr:rowOff>
    </xdr:from>
    <xdr:to>
      <xdr:col>1</xdr:col>
      <xdr:colOff>1087754</xdr:colOff>
      <xdr:row>95</xdr:row>
      <xdr:rowOff>7620</xdr:rowOff>
    </xdr:to>
    <xdr:pic>
      <xdr:nvPicPr>
        <xdr:cNvPr id="2" name="Picture 1">
          <a:extLst>
            <a:ext uri="{FF2B5EF4-FFF2-40B4-BE49-F238E27FC236}">
              <a16:creationId xmlns:a16="http://schemas.microsoft.com/office/drawing/2014/main" id="{7F884491-964D-44F5-B508-762C200CD5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84305" y="18417540"/>
          <a:ext cx="1038389"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xdr:colOff>
      <xdr:row>94</xdr:row>
      <xdr:rowOff>0</xdr:rowOff>
    </xdr:from>
    <xdr:to>
      <xdr:col>4</xdr:col>
      <xdr:colOff>2068</xdr:colOff>
      <xdr:row>94</xdr:row>
      <xdr:rowOff>967739</xdr:rowOff>
    </xdr:to>
    <xdr:pic>
      <xdr:nvPicPr>
        <xdr:cNvPr id="3" name="Picture 2">
          <a:extLst>
            <a:ext uri="{FF2B5EF4-FFF2-40B4-BE49-F238E27FC236}">
              <a16:creationId xmlns:a16="http://schemas.microsoft.com/office/drawing/2014/main" id="{82B1D7EE-2A66-41DD-AECB-1F4C0603D2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91500" y="18417540"/>
          <a:ext cx="1030768" cy="9677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76200</xdr:colOff>
      <xdr:row>43</xdr:row>
      <xdr:rowOff>1</xdr:rowOff>
    </xdr:from>
    <xdr:to>
      <xdr:col>1</xdr:col>
      <xdr:colOff>1721830</xdr:colOff>
      <xdr:row>43</xdr:row>
      <xdr:rowOff>710071</xdr:rowOff>
    </xdr:to>
    <xdr:pic>
      <xdr:nvPicPr>
        <xdr:cNvPr id="2" name="Picture 1">
          <a:extLst>
            <a:ext uri="{FF2B5EF4-FFF2-40B4-BE49-F238E27FC236}">
              <a16:creationId xmlns:a16="http://schemas.microsoft.com/office/drawing/2014/main" id="{13571E2F-5CD2-493B-926C-6777D58064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58640" y="30175201"/>
          <a:ext cx="1348450" cy="71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110374</xdr:colOff>
      <xdr:row>43</xdr:row>
      <xdr:rowOff>1</xdr:rowOff>
    </xdr:from>
    <xdr:to>
      <xdr:col>3</xdr:col>
      <xdr:colOff>1655608</xdr:colOff>
      <xdr:row>43</xdr:row>
      <xdr:rowOff>752475</xdr:rowOff>
    </xdr:to>
    <xdr:pic>
      <xdr:nvPicPr>
        <xdr:cNvPr id="3" name="Picture 2">
          <a:extLst>
            <a:ext uri="{FF2B5EF4-FFF2-40B4-BE49-F238E27FC236}">
              <a16:creationId xmlns:a16="http://schemas.microsoft.com/office/drawing/2014/main" id="{E60ACF45-6C51-4A56-9FF6-2CBF5C83CE0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5574" y="30175201"/>
          <a:ext cx="1408074"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110373</xdr:colOff>
      <xdr:row>43</xdr:row>
      <xdr:rowOff>0</xdr:rowOff>
    </xdr:from>
    <xdr:to>
      <xdr:col>1</xdr:col>
      <xdr:colOff>1699754</xdr:colOff>
      <xdr:row>43</xdr:row>
      <xdr:rowOff>733425</xdr:rowOff>
    </xdr:to>
    <xdr:pic>
      <xdr:nvPicPr>
        <xdr:cNvPr id="2" name="Picture 1">
          <a:extLst>
            <a:ext uri="{FF2B5EF4-FFF2-40B4-BE49-F238E27FC236}">
              <a16:creationId xmlns:a16="http://schemas.microsoft.com/office/drawing/2014/main" id="{A141AB31-1844-4566-ADA8-555A28A68F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2813" y="30998160"/>
          <a:ext cx="1315061"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110374</xdr:colOff>
      <xdr:row>43</xdr:row>
      <xdr:rowOff>1</xdr:rowOff>
    </xdr:from>
    <xdr:to>
      <xdr:col>3</xdr:col>
      <xdr:colOff>1655608</xdr:colOff>
      <xdr:row>43</xdr:row>
      <xdr:rowOff>752475</xdr:rowOff>
    </xdr:to>
    <xdr:pic>
      <xdr:nvPicPr>
        <xdr:cNvPr id="3" name="Picture 2">
          <a:extLst>
            <a:ext uri="{FF2B5EF4-FFF2-40B4-BE49-F238E27FC236}">
              <a16:creationId xmlns:a16="http://schemas.microsoft.com/office/drawing/2014/main" id="{23E8B7A7-3FAD-4107-8945-005C744CAB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5574" y="30998161"/>
          <a:ext cx="1408074"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38100</xdr:colOff>
      <xdr:row>105</xdr:row>
      <xdr:rowOff>0</xdr:rowOff>
    </xdr:from>
    <xdr:to>
      <xdr:col>1</xdr:col>
      <xdr:colOff>1767840</xdr:colOff>
      <xdr:row>105</xdr:row>
      <xdr:rowOff>833545</xdr:rowOff>
    </xdr:to>
    <xdr:pic>
      <xdr:nvPicPr>
        <xdr:cNvPr id="6" name="Picture 5">
          <a:extLst>
            <a:ext uri="{FF2B5EF4-FFF2-40B4-BE49-F238E27FC236}">
              <a16:creationId xmlns:a16="http://schemas.microsoft.com/office/drawing/2014/main" id="{AD71B060-C1B7-4DA0-8DC9-1AD7A09725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0540" y="2194560"/>
          <a:ext cx="1386840" cy="82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105</xdr:row>
      <xdr:rowOff>30480</xdr:rowOff>
    </xdr:from>
    <xdr:to>
      <xdr:col>4</xdr:col>
      <xdr:colOff>0</xdr:colOff>
      <xdr:row>106</xdr:row>
      <xdr:rowOff>4693</xdr:rowOff>
    </xdr:to>
    <xdr:pic>
      <xdr:nvPicPr>
        <xdr:cNvPr id="7" name="Picture 6">
          <a:extLst>
            <a:ext uri="{FF2B5EF4-FFF2-40B4-BE49-F238E27FC236}">
              <a16:creationId xmlns:a16="http://schemas.microsoft.com/office/drawing/2014/main" id="{CD3EA8E8-EE45-41FF-A607-ECEBCA97F95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2225040"/>
          <a:ext cx="1516380" cy="79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105</xdr:row>
      <xdr:rowOff>0</xdr:rowOff>
    </xdr:from>
    <xdr:to>
      <xdr:col>1</xdr:col>
      <xdr:colOff>1767840</xdr:colOff>
      <xdr:row>105</xdr:row>
      <xdr:rowOff>833545</xdr:rowOff>
    </xdr:to>
    <xdr:pic>
      <xdr:nvPicPr>
        <xdr:cNvPr id="8" name="Picture 7">
          <a:extLst>
            <a:ext uri="{FF2B5EF4-FFF2-40B4-BE49-F238E27FC236}">
              <a16:creationId xmlns:a16="http://schemas.microsoft.com/office/drawing/2014/main" id="{7B62D75A-BCD5-438E-8AF6-30C7F0440B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0540" y="2194560"/>
          <a:ext cx="1386840" cy="82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105</xdr:row>
      <xdr:rowOff>30480</xdr:rowOff>
    </xdr:from>
    <xdr:to>
      <xdr:col>4</xdr:col>
      <xdr:colOff>0</xdr:colOff>
      <xdr:row>106</xdr:row>
      <xdr:rowOff>4693</xdr:rowOff>
    </xdr:to>
    <xdr:pic>
      <xdr:nvPicPr>
        <xdr:cNvPr id="9" name="Picture 8">
          <a:extLst>
            <a:ext uri="{FF2B5EF4-FFF2-40B4-BE49-F238E27FC236}">
              <a16:creationId xmlns:a16="http://schemas.microsoft.com/office/drawing/2014/main" id="{35E8819E-457B-4589-ABDA-CCE49DB303B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2225040"/>
          <a:ext cx="1516380" cy="79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76200</xdr:colOff>
      <xdr:row>44</xdr:row>
      <xdr:rowOff>0</xdr:rowOff>
    </xdr:from>
    <xdr:to>
      <xdr:col>1</xdr:col>
      <xdr:colOff>1709730</xdr:colOff>
      <xdr:row>44</xdr:row>
      <xdr:rowOff>704849</xdr:rowOff>
    </xdr:to>
    <xdr:pic>
      <xdr:nvPicPr>
        <xdr:cNvPr id="2" name="Picture 1">
          <a:extLst>
            <a:ext uri="{FF2B5EF4-FFF2-40B4-BE49-F238E27FC236}">
              <a16:creationId xmlns:a16="http://schemas.microsoft.com/office/drawing/2014/main" id="{9D06251E-A37D-4DCE-A893-550A832FCA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58640" y="31821120"/>
          <a:ext cx="1351590" cy="70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110374</xdr:colOff>
      <xdr:row>44</xdr:row>
      <xdr:rowOff>1</xdr:rowOff>
    </xdr:from>
    <xdr:to>
      <xdr:col>3</xdr:col>
      <xdr:colOff>1655608</xdr:colOff>
      <xdr:row>44</xdr:row>
      <xdr:rowOff>752475</xdr:rowOff>
    </xdr:to>
    <xdr:pic>
      <xdr:nvPicPr>
        <xdr:cNvPr id="3" name="Picture 2">
          <a:extLst>
            <a:ext uri="{FF2B5EF4-FFF2-40B4-BE49-F238E27FC236}">
              <a16:creationId xmlns:a16="http://schemas.microsoft.com/office/drawing/2014/main" id="{4AFB80B9-F1EC-46BE-B213-5E9DB08EF75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5574" y="31821121"/>
          <a:ext cx="1408074"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44</xdr:row>
      <xdr:rowOff>0</xdr:rowOff>
    </xdr:from>
    <xdr:to>
      <xdr:col>1</xdr:col>
      <xdr:colOff>1709730</xdr:colOff>
      <xdr:row>44</xdr:row>
      <xdr:rowOff>704849</xdr:rowOff>
    </xdr:to>
    <xdr:pic>
      <xdr:nvPicPr>
        <xdr:cNvPr id="4" name="Picture 3">
          <a:extLst>
            <a:ext uri="{FF2B5EF4-FFF2-40B4-BE49-F238E27FC236}">
              <a16:creationId xmlns:a16="http://schemas.microsoft.com/office/drawing/2014/main" id="{4CC5E6AD-5B84-4CBF-A7C5-4FB8E8FA99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58640" y="31821120"/>
          <a:ext cx="1351590" cy="70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104774</xdr:colOff>
      <xdr:row>44</xdr:row>
      <xdr:rowOff>0</xdr:rowOff>
    </xdr:from>
    <xdr:to>
      <xdr:col>1</xdr:col>
      <xdr:colOff>1672080</xdr:colOff>
      <xdr:row>44</xdr:row>
      <xdr:rowOff>676275</xdr:rowOff>
    </xdr:to>
    <xdr:pic>
      <xdr:nvPicPr>
        <xdr:cNvPr id="2" name="Picture 1">
          <a:extLst>
            <a:ext uri="{FF2B5EF4-FFF2-40B4-BE49-F238E27FC236}">
              <a16:creationId xmlns:a16="http://schemas.microsoft.com/office/drawing/2014/main" id="{11E0013F-9A2A-4207-B2C8-6639B9759C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7214" y="32644080"/>
          <a:ext cx="132346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110374</xdr:colOff>
      <xdr:row>44</xdr:row>
      <xdr:rowOff>1</xdr:rowOff>
    </xdr:from>
    <xdr:to>
      <xdr:col>3</xdr:col>
      <xdr:colOff>1655608</xdr:colOff>
      <xdr:row>44</xdr:row>
      <xdr:rowOff>752475</xdr:rowOff>
    </xdr:to>
    <xdr:pic>
      <xdr:nvPicPr>
        <xdr:cNvPr id="3" name="Picture 2">
          <a:extLst>
            <a:ext uri="{FF2B5EF4-FFF2-40B4-BE49-F238E27FC236}">
              <a16:creationId xmlns:a16="http://schemas.microsoft.com/office/drawing/2014/main" id="{8B16C7D7-78AF-404E-8525-2317D5F9A1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5574" y="32644081"/>
          <a:ext cx="1408074"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105</xdr:row>
      <xdr:rowOff>19049</xdr:rowOff>
    </xdr:from>
    <xdr:to>
      <xdr:col>2</xdr:col>
      <xdr:colOff>9525</xdr:colOff>
      <xdr:row>105</xdr:row>
      <xdr:rowOff>933450</xdr:rowOff>
    </xdr:to>
    <xdr:pic>
      <xdr:nvPicPr>
        <xdr:cNvPr id="5" name="Picture 4">
          <a:extLst>
            <a:ext uri="{FF2B5EF4-FFF2-40B4-BE49-F238E27FC236}">
              <a16:creationId xmlns:a16="http://schemas.microsoft.com/office/drawing/2014/main" id="{0B30B398-8949-49B7-869C-1F36C07367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2440" y="3036569"/>
          <a:ext cx="1434465" cy="800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105</xdr:row>
      <xdr:rowOff>19049</xdr:rowOff>
    </xdr:from>
    <xdr:to>
      <xdr:col>2</xdr:col>
      <xdr:colOff>9525</xdr:colOff>
      <xdr:row>105</xdr:row>
      <xdr:rowOff>933450</xdr:rowOff>
    </xdr:to>
    <xdr:pic>
      <xdr:nvPicPr>
        <xdr:cNvPr id="6" name="Picture 5">
          <a:extLst>
            <a:ext uri="{FF2B5EF4-FFF2-40B4-BE49-F238E27FC236}">
              <a16:creationId xmlns:a16="http://schemas.microsoft.com/office/drawing/2014/main" id="{C20F1307-18FF-47FB-91F9-8577C9DF26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2440" y="3036569"/>
          <a:ext cx="1434465" cy="800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105</xdr:row>
      <xdr:rowOff>19049</xdr:rowOff>
    </xdr:from>
    <xdr:to>
      <xdr:col>3</xdr:col>
      <xdr:colOff>1524000</xdr:colOff>
      <xdr:row>105</xdr:row>
      <xdr:rowOff>717162</xdr:rowOff>
    </xdr:to>
    <xdr:pic>
      <xdr:nvPicPr>
        <xdr:cNvPr id="7" name="Picture 6">
          <a:extLst>
            <a:ext uri="{FF2B5EF4-FFF2-40B4-BE49-F238E27FC236}">
              <a16:creationId xmlns:a16="http://schemas.microsoft.com/office/drawing/2014/main" id="{89053999-2B46-4FAD-AAA7-EBEEE4A552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3036569"/>
          <a:ext cx="1516380" cy="698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85</xdr:row>
      <xdr:rowOff>0</xdr:rowOff>
    </xdr:from>
    <xdr:to>
      <xdr:col>2</xdr:col>
      <xdr:colOff>0</xdr:colOff>
      <xdr:row>85</xdr:row>
      <xdr:rowOff>1009650</xdr:rowOff>
    </xdr:to>
    <xdr:pic>
      <xdr:nvPicPr>
        <xdr:cNvPr id="2" name="Picture 1">
          <a:extLst>
            <a:ext uri="{FF2B5EF4-FFF2-40B4-BE49-F238E27FC236}">
              <a16:creationId xmlns:a16="http://schemas.microsoft.com/office/drawing/2014/main" id="{AB21D978-C1B6-4A4D-A4A6-55ED9A6719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2440" y="3840480"/>
          <a:ext cx="142494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85</xdr:row>
      <xdr:rowOff>0</xdr:rowOff>
    </xdr:from>
    <xdr:to>
      <xdr:col>4</xdr:col>
      <xdr:colOff>0</xdr:colOff>
      <xdr:row>85</xdr:row>
      <xdr:rowOff>1009650</xdr:rowOff>
    </xdr:to>
    <xdr:pic>
      <xdr:nvPicPr>
        <xdr:cNvPr id="3" name="Picture 2">
          <a:extLst>
            <a:ext uri="{FF2B5EF4-FFF2-40B4-BE49-F238E27FC236}">
              <a16:creationId xmlns:a16="http://schemas.microsoft.com/office/drawing/2014/main" id="{E689AE88-1876-42C3-B332-455C43E768E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3840480"/>
          <a:ext cx="151638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69</xdr:row>
      <xdr:rowOff>0</xdr:rowOff>
    </xdr:from>
    <xdr:to>
      <xdr:col>1</xdr:col>
      <xdr:colOff>1714500</xdr:colOff>
      <xdr:row>70</xdr:row>
      <xdr:rowOff>0</xdr:rowOff>
    </xdr:to>
    <xdr:pic>
      <xdr:nvPicPr>
        <xdr:cNvPr id="2" name="Picture 1">
          <a:extLst>
            <a:ext uri="{FF2B5EF4-FFF2-40B4-BE49-F238E27FC236}">
              <a16:creationId xmlns:a16="http://schemas.microsoft.com/office/drawing/2014/main" id="{85331BAF-59F3-440F-935B-C90BBB6C91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2440" y="4663440"/>
          <a:ext cx="142494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69</xdr:row>
      <xdr:rowOff>0</xdr:rowOff>
    </xdr:from>
    <xdr:to>
      <xdr:col>3</xdr:col>
      <xdr:colOff>1714500</xdr:colOff>
      <xdr:row>70</xdr:row>
      <xdr:rowOff>0</xdr:rowOff>
    </xdr:to>
    <xdr:pic>
      <xdr:nvPicPr>
        <xdr:cNvPr id="3" name="Picture 2">
          <a:extLst>
            <a:ext uri="{FF2B5EF4-FFF2-40B4-BE49-F238E27FC236}">
              <a16:creationId xmlns:a16="http://schemas.microsoft.com/office/drawing/2014/main" id="{5BAE8137-6A23-4254-A61D-F0B2F27180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4663440"/>
          <a:ext cx="151638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105</xdr:row>
      <xdr:rowOff>0</xdr:rowOff>
    </xdr:from>
    <xdr:to>
      <xdr:col>3</xdr:col>
      <xdr:colOff>1515341</xdr:colOff>
      <xdr:row>105</xdr:row>
      <xdr:rowOff>722679</xdr:rowOff>
    </xdr:to>
    <xdr:pic>
      <xdr:nvPicPr>
        <xdr:cNvPr id="2" name="Picture 1">
          <a:extLst>
            <a:ext uri="{FF2B5EF4-FFF2-40B4-BE49-F238E27FC236}">
              <a16:creationId xmlns:a16="http://schemas.microsoft.com/office/drawing/2014/main" id="{995E925D-9D70-4B64-A721-A3DB2A16B8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5486400"/>
          <a:ext cx="1515341" cy="722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105</xdr:row>
      <xdr:rowOff>0</xdr:rowOff>
    </xdr:from>
    <xdr:to>
      <xdr:col>2</xdr:col>
      <xdr:colOff>0</xdr:colOff>
      <xdr:row>106</xdr:row>
      <xdr:rowOff>0</xdr:rowOff>
    </xdr:to>
    <xdr:pic>
      <xdr:nvPicPr>
        <xdr:cNvPr id="3" name="Picture 2">
          <a:extLst>
            <a:ext uri="{FF2B5EF4-FFF2-40B4-BE49-F238E27FC236}">
              <a16:creationId xmlns:a16="http://schemas.microsoft.com/office/drawing/2014/main" id="{307B8F13-E834-4DFB-A99A-E304E071A1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2440" y="5486400"/>
          <a:ext cx="142494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84</xdr:row>
      <xdr:rowOff>0</xdr:rowOff>
    </xdr:from>
    <xdr:to>
      <xdr:col>2</xdr:col>
      <xdr:colOff>0</xdr:colOff>
      <xdr:row>85</xdr:row>
      <xdr:rowOff>0</xdr:rowOff>
    </xdr:to>
    <xdr:pic>
      <xdr:nvPicPr>
        <xdr:cNvPr id="2" name="Picture 1">
          <a:extLst>
            <a:ext uri="{FF2B5EF4-FFF2-40B4-BE49-F238E27FC236}">
              <a16:creationId xmlns:a16="http://schemas.microsoft.com/office/drawing/2014/main" id="{6E4B27D4-883B-4801-A20C-9A11E83836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2440" y="6309360"/>
          <a:ext cx="142494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84</xdr:row>
      <xdr:rowOff>0</xdr:rowOff>
    </xdr:from>
    <xdr:to>
      <xdr:col>4</xdr:col>
      <xdr:colOff>15240</xdr:colOff>
      <xdr:row>85</xdr:row>
      <xdr:rowOff>0</xdr:rowOff>
    </xdr:to>
    <xdr:pic>
      <xdr:nvPicPr>
        <xdr:cNvPr id="3" name="Picture 2">
          <a:extLst>
            <a:ext uri="{FF2B5EF4-FFF2-40B4-BE49-F238E27FC236}">
              <a16:creationId xmlns:a16="http://schemas.microsoft.com/office/drawing/2014/main" id="{8B68BE54-FB0C-47F1-9D7C-6BD19DC931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6309360"/>
          <a:ext cx="153162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D06F8-520F-40D0-BA3B-21400CF94254}">
  <dimension ref="A1:G43"/>
  <sheetViews>
    <sheetView tabSelected="1" workbookViewId="0">
      <selection activeCell="I4" sqref="I4"/>
    </sheetView>
  </sheetViews>
  <sheetFormatPr defaultRowHeight="64.8" customHeight="1" x14ac:dyDescent="0.3"/>
  <cols>
    <col min="1" max="1" width="8.44140625" bestFit="1" customWidth="1"/>
    <col min="2" max="2" width="54" bestFit="1" customWidth="1"/>
    <col min="3" max="3" width="20.77734375" bestFit="1" customWidth="1"/>
    <col min="4" max="4" width="23.44140625" bestFit="1" customWidth="1"/>
    <col min="5" max="5" width="22.109375" bestFit="1" customWidth="1"/>
    <col min="6" max="6" width="23.44140625" bestFit="1" customWidth="1"/>
    <col min="7" max="7" width="22.109375" bestFit="1" customWidth="1"/>
  </cols>
  <sheetData>
    <row r="1" spans="1:7" s="1" customFormat="1" ht="14.4" x14ac:dyDescent="0.3">
      <c r="A1" s="72" t="s">
        <v>1962</v>
      </c>
      <c r="B1" s="73"/>
      <c r="C1" s="73"/>
      <c r="D1" s="73"/>
      <c r="E1" s="73"/>
      <c r="F1" s="73"/>
      <c r="G1" s="73"/>
    </row>
    <row r="2" spans="1:7" s="1" customFormat="1" ht="14.4" x14ac:dyDescent="0.3">
      <c r="A2" s="74" t="s">
        <v>2073</v>
      </c>
      <c r="B2" s="75"/>
      <c r="C2" s="75"/>
      <c r="D2" s="75"/>
      <c r="E2" s="75"/>
      <c r="F2" s="75"/>
      <c r="G2" s="75"/>
    </row>
    <row r="3" spans="1:7" s="1" customFormat="1" ht="14.4" x14ac:dyDescent="0.3">
      <c r="A3" s="62" t="s">
        <v>1960</v>
      </c>
      <c r="B3" s="62" t="s">
        <v>1961</v>
      </c>
      <c r="C3" s="56" t="s">
        <v>2033</v>
      </c>
      <c r="D3" s="56" t="s">
        <v>2034</v>
      </c>
      <c r="E3" s="56" t="s">
        <v>2035</v>
      </c>
      <c r="F3" s="56" t="s">
        <v>2034</v>
      </c>
      <c r="G3" s="56" t="s">
        <v>2035</v>
      </c>
    </row>
    <row r="4" spans="1:7" ht="64.8" customHeight="1" x14ac:dyDescent="0.3">
      <c r="A4" s="60" t="s">
        <v>1963</v>
      </c>
      <c r="B4" s="63" t="str">
        <f>HYPERLINK("[EDEL_Portfolio Monthly 30-Apr-2022.xlsx]EDACBF!A1","Edelweiss Money Market Fund")</f>
        <v>Edelweiss Money Market Fund</v>
      </c>
      <c r="C4" s="57"/>
      <c r="D4" s="58" t="s">
        <v>2069</v>
      </c>
      <c r="E4" s="59"/>
      <c r="F4" s="58" t="s">
        <v>2070</v>
      </c>
      <c r="G4" s="59"/>
    </row>
    <row r="5" spans="1:7" ht="64.8" customHeight="1" x14ac:dyDescent="0.3">
      <c r="A5" s="60" t="s">
        <v>1964</v>
      </c>
      <c r="B5" s="63" t="str">
        <f>HYPERLINK("[EDEL_Portfolio Monthly 30-Apr-2022.xlsx]EDBE23!A1","BHARAT Bond ETF - April 2023")</f>
        <v>BHARAT Bond ETF - April 2023</v>
      </c>
      <c r="C5" s="57"/>
      <c r="D5" s="58" t="s">
        <v>2036</v>
      </c>
      <c r="E5" s="57"/>
      <c r="F5" s="60"/>
      <c r="G5" s="60"/>
    </row>
    <row r="6" spans="1:7" ht="64.8" customHeight="1" x14ac:dyDescent="0.3">
      <c r="A6" s="60" t="s">
        <v>1965</v>
      </c>
      <c r="B6" s="63" t="str">
        <f>HYPERLINK("[EDEL_Portfolio Monthly 30-Apr-2022.xlsx]EDBE25!A1","BHARAT Bond ETF - April 2025")</f>
        <v>BHARAT Bond ETF - April 2025</v>
      </c>
      <c r="C6" s="59"/>
      <c r="D6" s="58" t="s">
        <v>2037</v>
      </c>
      <c r="E6" s="59"/>
      <c r="F6" s="60"/>
      <c r="G6" s="60"/>
    </row>
    <row r="7" spans="1:7" ht="64.8" customHeight="1" x14ac:dyDescent="0.3">
      <c r="A7" s="60" t="s">
        <v>1966</v>
      </c>
      <c r="B7" s="63" t="str">
        <f>HYPERLINK("[EDEL_Portfolio Monthly 30-Apr-2022.xlsx]EDBE30!A1","BHARAT Bond ETF - April 2030")</f>
        <v>BHARAT Bond ETF - April 2030</v>
      </c>
      <c r="C7" s="57"/>
      <c r="D7" s="58" t="s">
        <v>2038</v>
      </c>
      <c r="E7" s="57"/>
      <c r="F7" s="60"/>
      <c r="G7" s="60"/>
    </row>
    <row r="8" spans="1:7" ht="64.8" customHeight="1" x14ac:dyDescent="0.3">
      <c r="A8" s="60" t="s">
        <v>1967</v>
      </c>
      <c r="B8" s="63" t="str">
        <f>HYPERLINK("[EDEL_Portfolio Monthly 30-Apr-2022.xlsx]EDBE31!A1","BHARAT Bond ETF - April 2031")</f>
        <v>BHARAT Bond ETF - April 2031</v>
      </c>
      <c r="C8" s="57"/>
      <c r="D8" s="58" t="s">
        <v>2039</v>
      </c>
      <c r="E8" s="57"/>
      <c r="F8" s="60"/>
      <c r="G8" s="60"/>
    </row>
    <row r="9" spans="1:7" ht="64.8" customHeight="1" x14ac:dyDescent="0.3">
      <c r="A9" s="60" t="s">
        <v>1968</v>
      </c>
      <c r="B9" s="63" t="str">
        <f>HYPERLINK("[EDEL_Portfolio Monthly 30-Apr-2022.xlsx]EDBE32!A1","BHARAT Bond ETF - April 2032")</f>
        <v>BHARAT Bond ETF - April 2032</v>
      </c>
      <c r="C9" s="60"/>
      <c r="D9" s="58" t="s">
        <v>2040</v>
      </c>
      <c r="E9" s="60"/>
      <c r="F9" s="60"/>
      <c r="G9" s="60"/>
    </row>
    <row r="10" spans="1:7" ht="64.8" customHeight="1" x14ac:dyDescent="0.3">
      <c r="A10" s="60" t="s">
        <v>1969</v>
      </c>
      <c r="B10" s="63" t="str">
        <f>HYPERLINK("[EDEL_Portfolio Monthly 30-Apr-2022.xlsx]EDBPDF!A1","Edelweiss Banking and PSU Debt Fund")</f>
        <v>Edelweiss Banking and PSU Debt Fund</v>
      </c>
      <c r="C10" s="57"/>
      <c r="D10" s="58" t="s">
        <v>2041</v>
      </c>
      <c r="E10" s="57"/>
      <c r="F10" s="60"/>
      <c r="G10" s="60"/>
    </row>
    <row r="11" spans="1:7" ht="64.8" customHeight="1" x14ac:dyDescent="0.3">
      <c r="A11" s="60" t="s">
        <v>1970</v>
      </c>
      <c r="B11" s="63" t="str">
        <f>HYPERLINK("[EDEL_Portfolio Monthly 30-Apr-2022.xlsx]EDCPSF!A1","Edelweiss CRL PSU PL SDL 50 50 Oct-25 FD")</f>
        <v>Edelweiss CRL PSU PL SDL 50 50 Oct-25 FD</v>
      </c>
      <c r="C11" s="60"/>
      <c r="D11" s="58" t="s">
        <v>2042</v>
      </c>
      <c r="E11" s="60"/>
      <c r="F11" s="60"/>
      <c r="G11" s="60"/>
    </row>
    <row r="12" spans="1:7" ht="64.8" customHeight="1" x14ac:dyDescent="0.3">
      <c r="A12" s="60" t="s">
        <v>1971</v>
      </c>
      <c r="B12" s="63" t="str">
        <f>HYPERLINK("[EDEL_Portfolio Monthly 30-Apr-2022.xlsx]EDFF23!A1","BHARAT Bond FOF - April 2023")</f>
        <v>BHARAT Bond FOF - April 2023</v>
      </c>
      <c r="C12" s="57"/>
      <c r="D12" s="58" t="s">
        <v>2036</v>
      </c>
      <c r="E12" s="57"/>
      <c r="F12" s="60"/>
      <c r="G12" s="60"/>
    </row>
    <row r="13" spans="1:7" ht="64.8" customHeight="1" x14ac:dyDescent="0.3">
      <c r="A13" s="60" t="s">
        <v>1972</v>
      </c>
      <c r="B13" s="63" t="str">
        <f>HYPERLINK("[EDEL_Portfolio Monthly 30-Apr-2022.xlsx]EDFF25!A1","BHARAT Bond FOF - April 2025")</f>
        <v>BHARAT Bond FOF - April 2025</v>
      </c>
      <c r="C13" s="57"/>
      <c r="D13" s="58" t="s">
        <v>2036</v>
      </c>
      <c r="E13" s="59"/>
      <c r="F13" s="60"/>
      <c r="G13" s="60"/>
    </row>
    <row r="14" spans="1:7" ht="64.8" customHeight="1" x14ac:dyDescent="0.3">
      <c r="A14" s="60" t="s">
        <v>1973</v>
      </c>
      <c r="B14" s="63" t="str">
        <f>HYPERLINK("[EDEL_Portfolio Monthly 30-Apr-2022.xlsx]EDFF30!A1","BHARAT Bond FOF - April 2030")</f>
        <v>BHARAT Bond FOF - April 2030</v>
      </c>
      <c r="C14" s="57"/>
      <c r="D14" s="58" t="s">
        <v>2038</v>
      </c>
      <c r="E14" s="57"/>
      <c r="F14" s="60"/>
      <c r="G14" s="60"/>
    </row>
    <row r="15" spans="1:7" ht="64.8" customHeight="1" x14ac:dyDescent="0.3">
      <c r="A15" s="60" t="s">
        <v>1974</v>
      </c>
      <c r="B15" s="63" t="str">
        <f>HYPERLINK("[EDEL_Portfolio Monthly 30-Apr-2022.xlsx]EDFF31!A1","BHARAT Bond FOF - April 2031")</f>
        <v>BHARAT Bond FOF - April 2031</v>
      </c>
      <c r="C15" s="57"/>
      <c r="D15" s="58" t="s">
        <v>2039</v>
      </c>
      <c r="E15" s="57"/>
      <c r="F15" s="60"/>
      <c r="G15" s="60"/>
    </row>
    <row r="16" spans="1:7" ht="64.8" customHeight="1" x14ac:dyDescent="0.3">
      <c r="A16" s="60" t="s">
        <v>1975</v>
      </c>
      <c r="B16" s="63" t="str">
        <f>HYPERLINK("[EDEL_Portfolio Monthly 30-Apr-2022.xlsx]EDFF32!A1","BHARAT Bond FOF - April 2032")</f>
        <v>BHARAT Bond FOF - April 2032</v>
      </c>
      <c r="C16" s="57"/>
      <c r="D16" s="58" t="s">
        <v>2040</v>
      </c>
      <c r="E16" s="60"/>
      <c r="F16" s="60"/>
      <c r="G16" s="60"/>
    </row>
    <row r="17" spans="1:7" ht="64.8" customHeight="1" x14ac:dyDescent="0.3">
      <c r="A17" s="60" t="s">
        <v>1976</v>
      </c>
      <c r="B17" s="63" t="str">
        <f>HYPERLINK("[EDEL_Portfolio Monthly 30-Apr-2022.xlsx]EDGSEC!A1","Edelweiss Government Securities Fund")</f>
        <v>Edelweiss Government Securities Fund</v>
      </c>
      <c r="C17" s="57"/>
      <c r="D17" s="58" t="s">
        <v>2068</v>
      </c>
      <c r="E17" s="60"/>
      <c r="F17" s="60"/>
      <c r="G17" s="60"/>
    </row>
    <row r="18" spans="1:7" ht="64.8" customHeight="1" x14ac:dyDescent="0.3">
      <c r="A18" s="60" t="s">
        <v>1977</v>
      </c>
      <c r="B18" s="63" t="str">
        <f>HYPERLINK("[EDEL_Portfolio Monthly 30-Apr-2022.xlsx]EDNP27!A1","Edelweiss NY PSU BD PL SDL IDX Fund-2027")</f>
        <v>Edelweiss NY PSU BD PL SDL IDX Fund-2027</v>
      </c>
      <c r="C18" s="57"/>
      <c r="D18" s="58" t="s">
        <v>2043</v>
      </c>
      <c r="E18" s="57"/>
      <c r="F18" s="60"/>
      <c r="G18" s="60"/>
    </row>
    <row r="19" spans="1:7" ht="64.8" customHeight="1" x14ac:dyDescent="0.3">
      <c r="A19" s="60" t="s">
        <v>1978</v>
      </c>
      <c r="B19" s="63" t="str">
        <f>HYPERLINK("[EDEL_Portfolio Monthly 30-Apr-2022.xlsx]EDNPSF!A1","Edelweiss NY PSU BD Pl SDL Idx Fund-2026")</f>
        <v>Edelweiss NY PSU BD Pl SDL Idx Fund-2026</v>
      </c>
      <c r="C19" s="57"/>
      <c r="D19" s="58" t="s">
        <v>2044</v>
      </c>
      <c r="E19" s="57"/>
      <c r="F19" s="60"/>
      <c r="G19" s="60"/>
    </row>
    <row r="20" spans="1:7" ht="64.8" customHeight="1" x14ac:dyDescent="0.3">
      <c r="A20" s="60" t="s">
        <v>1979</v>
      </c>
      <c r="B20" s="63" t="str">
        <f>HYPERLINK("[EDEL_Portfolio Monthly 30-Apr-2022.xlsx]EDONTF!A1","EDELWEISS OVERNIGHT FUND")</f>
        <v>EDELWEISS OVERNIGHT FUND</v>
      </c>
      <c r="C20" s="57"/>
      <c r="D20" s="58" t="s">
        <v>2067</v>
      </c>
      <c r="E20" s="57"/>
      <c r="F20" s="60"/>
      <c r="G20" s="60"/>
    </row>
    <row r="21" spans="1:7" ht="64.8" customHeight="1" x14ac:dyDescent="0.3">
      <c r="A21" s="60" t="s">
        <v>1980</v>
      </c>
      <c r="B21" s="63" t="str">
        <f>HYPERLINK("[EDEL_Portfolio Monthly 30-Apr-2022.xlsx]EEARBF!A1","Edelweiss Arbitrage Fund")</f>
        <v>Edelweiss Arbitrage Fund</v>
      </c>
      <c r="C21" s="57"/>
      <c r="D21" s="57" t="s">
        <v>2045</v>
      </c>
      <c r="E21" s="57"/>
      <c r="F21" s="60"/>
      <c r="G21" s="60"/>
    </row>
    <row r="22" spans="1:7" ht="64.8" customHeight="1" x14ac:dyDescent="0.3">
      <c r="A22" s="60" t="s">
        <v>1981</v>
      </c>
      <c r="B22" s="63" t="str">
        <f>HYPERLINK("[EDEL_Portfolio Monthly 30-Apr-2022.xlsx]EEARFD!A1","Edelweiss Balanced Advantage Fund")</f>
        <v>Edelweiss Balanced Advantage Fund</v>
      </c>
      <c r="C22" s="57"/>
      <c r="D22" s="58" t="s">
        <v>2046</v>
      </c>
      <c r="E22" s="57"/>
      <c r="F22" s="60"/>
      <c r="G22" s="60"/>
    </row>
    <row r="23" spans="1:7" ht="64.8" customHeight="1" x14ac:dyDescent="0.3">
      <c r="A23" s="60" t="s">
        <v>1982</v>
      </c>
      <c r="B23" s="63" t="str">
        <f>HYPERLINK("[EDEL_Portfolio Monthly 30-Apr-2022.xlsx]EEDGEF!A1","Edelweiss Large Cap Fund")</f>
        <v>Edelweiss Large Cap Fund</v>
      </c>
      <c r="C23" s="57"/>
      <c r="D23" s="57" t="s">
        <v>2047</v>
      </c>
      <c r="E23" s="57"/>
      <c r="F23" s="60"/>
      <c r="G23" s="60"/>
    </row>
    <row r="24" spans="1:7" ht="64.8" customHeight="1" x14ac:dyDescent="0.3">
      <c r="A24" s="60" t="s">
        <v>1983</v>
      </c>
      <c r="B24" s="63" t="str">
        <f>HYPERLINK("[EDEL_Portfolio Monthly 30-Apr-2022.xlsx]EEECRF!A1","Edelweiss Flexi-Cap Fund")</f>
        <v>Edelweiss Flexi-Cap Fund</v>
      </c>
      <c r="C24" s="57"/>
      <c r="D24" s="57" t="s">
        <v>2048</v>
      </c>
      <c r="E24" s="57"/>
      <c r="F24" s="60"/>
      <c r="G24" s="60"/>
    </row>
    <row r="25" spans="1:7" ht="64.8" customHeight="1" x14ac:dyDescent="0.3">
      <c r="A25" s="60" t="s">
        <v>1984</v>
      </c>
      <c r="B25" s="63" t="str">
        <f>HYPERLINK("[EDEL_Portfolio Monthly 30-Apr-2022.xlsx]EEELSS!A1","Edelweiss Long Term Equity Fund")</f>
        <v>Edelweiss Long Term Equity Fund</v>
      </c>
      <c r="C25" s="57"/>
      <c r="D25" s="57" t="s">
        <v>2048</v>
      </c>
      <c r="E25" s="57"/>
      <c r="F25" s="60"/>
      <c r="G25" s="60"/>
    </row>
    <row r="26" spans="1:7" ht="64.8" customHeight="1" x14ac:dyDescent="0.3">
      <c r="A26" s="60" t="s">
        <v>1985</v>
      </c>
      <c r="B26" s="63" t="str">
        <f>HYPERLINK("[EDEL_Portfolio Monthly 30-Apr-2022.xlsx]EEEQTF!A1","Edelweiss Large &amp; Mid Cap Fund")</f>
        <v>Edelweiss Large &amp; Mid Cap Fund</v>
      </c>
      <c r="C26" s="57"/>
      <c r="D26" s="58" t="s">
        <v>2049</v>
      </c>
      <c r="E26" s="57"/>
      <c r="F26" s="60"/>
      <c r="G26" s="60"/>
    </row>
    <row r="27" spans="1:7" ht="64.8" customHeight="1" x14ac:dyDescent="0.3">
      <c r="A27" s="60" t="s">
        <v>1986</v>
      </c>
      <c r="B27" s="63" t="str">
        <f>HYPERLINK("[EDEL_Portfolio Monthly 30-Apr-2022.xlsx]EEESCF!A1","Edelweiss Small Cap Fund")</f>
        <v>Edelweiss Small Cap Fund</v>
      </c>
      <c r="C27" s="57"/>
      <c r="D27" s="57" t="s">
        <v>2050</v>
      </c>
      <c r="E27" s="57"/>
      <c r="F27" s="60"/>
      <c r="G27" s="60"/>
    </row>
    <row r="28" spans="1:7" ht="64.8" customHeight="1" x14ac:dyDescent="0.3">
      <c r="A28" s="60" t="s">
        <v>1987</v>
      </c>
      <c r="B28" s="63" t="str">
        <f>HYPERLINK("[EDEL_Portfolio Monthly 30-Apr-2022.xlsx]EEESSF!A1","Edelweiss Equity Savings Fund")</f>
        <v>Edelweiss Equity Savings Fund</v>
      </c>
      <c r="C28" s="57"/>
      <c r="D28" s="57" t="s">
        <v>2051</v>
      </c>
      <c r="E28" s="57"/>
      <c r="F28" s="60"/>
      <c r="G28" s="60"/>
    </row>
    <row r="29" spans="1:7" ht="64.8" customHeight="1" x14ac:dyDescent="0.3">
      <c r="A29" s="60" t="s">
        <v>1988</v>
      </c>
      <c r="B29" s="63" t="str">
        <f>HYPERLINK("[EDEL_Portfolio Monthly 30-Apr-2022.xlsx]EEIF30!A1","Edelweiss Nifty 100 Quality 30 Index Fnd")</f>
        <v>Edelweiss Nifty 100 Quality 30 Index Fnd</v>
      </c>
      <c r="C29" s="57"/>
      <c r="D29" s="57" t="s">
        <v>2052</v>
      </c>
      <c r="E29" s="57"/>
      <c r="F29" s="60"/>
      <c r="G29" s="60"/>
    </row>
    <row r="30" spans="1:7" ht="64.8" customHeight="1" x14ac:dyDescent="0.3">
      <c r="A30" s="60" t="s">
        <v>1989</v>
      </c>
      <c r="B30" s="63" t="str">
        <f>HYPERLINK("[EDEL_Portfolio Monthly 30-Apr-2022.xlsx]EEIF50!A1","Edelweiss Nifty 50 Index Fund")</f>
        <v>Edelweiss Nifty 50 Index Fund</v>
      </c>
      <c r="C30" s="57"/>
      <c r="D30" s="57" t="s">
        <v>2053</v>
      </c>
      <c r="E30" s="57"/>
      <c r="F30" s="60"/>
      <c r="G30" s="60"/>
    </row>
    <row r="31" spans="1:7" ht="64.8" customHeight="1" x14ac:dyDescent="0.3">
      <c r="A31" s="60" t="s">
        <v>1990</v>
      </c>
      <c r="B31" s="63" t="str">
        <f>HYPERLINK("[EDEL_Portfolio Monthly 30-Apr-2022.xlsx]EELMIF!A1","Edelweiss Large &amp; Midcap Index Fund")</f>
        <v>Edelweiss Large &amp; Midcap Index Fund</v>
      </c>
      <c r="C31" s="60"/>
      <c r="D31" s="58" t="s">
        <v>2054</v>
      </c>
      <c r="E31" s="60"/>
      <c r="F31" s="60"/>
      <c r="G31" s="60"/>
    </row>
    <row r="32" spans="1:7" ht="64.8" customHeight="1" x14ac:dyDescent="0.3">
      <c r="A32" s="60" t="s">
        <v>1991</v>
      </c>
      <c r="B32" s="63" t="str">
        <f>HYPERLINK("[EDEL_Portfolio Monthly 30-Apr-2022.xlsx]EEMOF1!A1","EDELWEISS RECENTLY LISTED IPO FUND")</f>
        <v>EDELWEISS RECENTLY LISTED IPO FUND</v>
      </c>
      <c r="C32" s="57"/>
      <c r="D32" s="57" t="s">
        <v>2055</v>
      </c>
      <c r="E32" s="57"/>
      <c r="F32" s="60"/>
      <c r="G32" s="60"/>
    </row>
    <row r="33" spans="1:7" ht="64.8" customHeight="1" x14ac:dyDescent="0.3">
      <c r="A33" s="60" t="s">
        <v>1992</v>
      </c>
      <c r="B33" s="63" t="str">
        <f>HYPERLINK("[EDEL_Portfolio Monthly 30-Apr-2022.xlsx]EENFBA!A1","Edelweiss ETF - Nifty Bank")</f>
        <v>Edelweiss ETF - Nifty Bank</v>
      </c>
      <c r="C33" s="57"/>
      <c r="D33" s="57" t="s">
        <v>2056</v>
      </c>
      <c r="E33" s="57"/>
      <c r="F33" s="60"/>
      <c r="G33" s="60"/>
    </row>
    <row r="34" spans="1:7" ht="64.8" customHeight="1" x14ac:dyDescent="0.3">
      <c r="A34" s="60" t="s">
        <v>1993</v>
      </c>
      <c r="B34" s="63" t="str">
        <f>HYPERLINK("[EDEL_Portfolio Monthly 30-Apr-2022.xlsx]EEPRUA!A1","Edelweiss Aggressive Hybrid Fund")</f>
        <v>Edelweiss Aggressive Hybrid Fund</v>
      </c>
      <c r="C34" s="57"/>
      <c r="D34" s="58" t="s">
        <v>2057</v>
      </c>
      <c r="E34" s="57"/>
      <c r="F34" s="60"/>
      <c r="G34" s="60"/>
    </row>
    <row r="35" spans="1:7" ht="64.8" customHeight="1" x14ac:dyDescent="0.3">
      <c r="A35" s="60" t="s">
        <v>1994</v>
      </c>
      <c r="B35" s="63" t="str">
        <f>HYPERLINK("[EDEL_Portfolio Monthly 30-Apr-2022.xlsx]EESMCF!A1","Edelweiss Mid Cap Fund")</f>
        <v>Edelweiss Mid Cap Fund</v>
      </c>
      <c r="C35" s="57"/>
      <c r="D35" s="58" t="s">
        <v>2058</v>
      </c>
      <c r="E35" s="57"/>
      <c r="F35" s="60"/>
      <c r="G35" s="60"/>
    </row>
    <row r="36" spans="1:7" ht="64.8" customHeight="1" x14ac:dyDescent="0.3">
      <c r="A36" s="60" t="s">
        <v>1995</v>
      </c>
      <c r="B36" s="63" t="str">
        <f>HYPERLINK("[EDEL_Portfolio Monthly 30-Apr-2022.xlsx]ELLIQF!A1","Edelweiss Liquid Fund")</f>
        <v>Edelweiss Liquid Fund</v>
      </c>
      <c r="C36" s="57"/>
      <c r="D36" s="58" t="s">
        <v>2071</v>
      </c>
      <c r="E36" s="57"/>
      <c r="F36" s="58" t="s">
        <v>2072</v>
      </c>
      <c r="G36" s="59"/>
    </row>
    <row r="37" spans="1:7" ht="64.8" customHeight="1" x14ac:dyDescent="0.3">
      <c r="A37" s="60" t="s">
        <v>1996</v>
      </c>
      <c r="B37" s="63" t="str">
        <f>HYPERLINK("[EDEL_Portfolio Monthly 30-Apr-2022.xlsx]EOASEF!A1","Edelweiss ASEAN Equity Off-shore Fund")</f>
        <v>Edelweiss ASEAN Equity Off-shore Fund</v>
      </c>
      <c r="C37" s="57"/>
      <c r="D37" s="57" t="s">
        <v>2059</v>
      </c>
      <c r="E37" s="57"/>
      <c r="F37" s="60"/>
      <c r="G37" s="60"/>
    </row>
    <row r="38" spans="1:7" ht="64.8" customHeight="1" x14ac:dyDescent="0.3">
      <c r="A38" s="60" t="s">
        <v>1997</v>
      </c>
      <c r="B38" s="63" t="str">
        <f>HYPERLINK("[EDEL_Portfolio Monthly 30-Apr-2022.xlsx]EOCHIF!A1","Edelweiss Greater China Equity Off-shore Fund")</f>
        <v>Edelweiss Greater China Equity Off-shore Fund</v>
      </c>
      <c r="C38" s="57"/>
      <c r="D38" s="58" t="s">
        <v>2060</v>
      </c>
      <c r="E38" s="57"/>
      <c r="F38" s="60"/>
      <c r="G38" s="60"/>
    </row>
    <row r="39" spans="1:7" ht="64.8" customHeight="1" x14ac:dyDescent="0.3">
      <c r="A39" s="60" t="s">
        <v>1998</v>
      </c>
      <c r="B39" s="63" t="str">
        <f>HYPERLINK("[EDEL_Portfolio Monthly 30-Apr-2022.xlsx]EODWHF!A1","Edelweiss MSCI (I) DM &amp; WD HC 45 ID Fund")</f>
        <v>Edelweiss MSCI (I) DM &amp; WD HC 45 ID Fund</v>
      </c>
      <c r="C39" s="57"/>
      <c r="D39" s="58" t="s">
        <v>2061</v>
      </c>
      <c r="E39" s="57"/>
      <c r="F39" s="60"/>
      <c r="G39" s="60"/>
    </row>
    <row r="40" spans="1:7" ht="64.8" customHeight="1" x14ac:dyDescent="0.3">
      <c r="A40" s="60" t="s">
        <v>1999</v>
      </c>
      <c r="B40" s="63" t="str">
        <f>HYPERLINK("[EDEL_Portfolio Monthly 30-Apr-2022.xlsx]EOEDOF!A1","Edelweiss Europe Dynamic Equity Offshore Fund")</f>
        <v>Edelweiss Europe Dynamic Equity Offshore Fund</v>
      </c>
      <c r="C40" s="57"/>
      <c r="D40" s="61" t="s">
        <v>2062</v>
      </c>
      <c r="E40" s="57"/>
      <c r="F40" s="60"/>
      <c r="G40" s="60"/>
    </row>
    <row r="41" spans="1:7" ht="64.8" customHeight="1" x14ac:dyDescent="0.3">
      <c r="A41" s="60" t="s">
        <v>2000</v>
      </c>
      <c r="B41" s="63" t="str">
        <f>HYPERLINK("[EDEL_Portfolio Monthly 30-Apr-2022.xlsx]EOEMOP!A1","Edelweiss Emerging Markets Opportunities Equity Offshore Fund")</f>
        <v>Edelweiss Emerging Markets Opportunities Equity Offshore Fund</v>
      </c>
      <c r="C41" s="57"/>
      <c r="D41" s="57" t="s">
        <v>2063</v>
      </c>
      <c r="E41" s="57"/>
      <c r="F41" s="60"/>
      <c r="G41" s="60"/>
    </row>
    <row r="42" spans="1:7" ht="64.8" customHeight="1" x14ac:dyDescent="0.3">
      <c r="A42" s="60" t="s">
        <v>2001</v>
      </c>
      <c r="B42" s="63" t="str">
        <f>HYPERLINK("[EDEL_Portfolio Monthly 30-Apr-2022.xlsx]EOUSEF!A1","Edelweiss US Value Equity Off-shore Fund")</f>
        <v>Edelweiss US Value Equity Off-shore Fund</v>
      </c>
      <c r="C42" s="57"/>
      <c r="D42" s="58" t="s">
        <v>2064</v>
      </c>
      <c r="E42" s="57"/>
      <c r="F42" s="60"/>
      <c r="G42" s="60"/>
    </row>
    <row r="43" spans="1:7" ht="64.8" customHeight="1" x14ac:dyDescent="0.3">
      <c r="A43" s="60" t="s">
        <v>2002</v>
      </c>
      <c r="B43" s="63" t="str">
        <f>HYPERLINK("[EDEL_Portfolio Monthly 30-Apr-2022.xlsx]EOUSTF!A1","EDELWEISS US TECHNOLOGY EQUITY FOF")</f>
        <v>EDELWEISS US TECHNOLOGY EQUITY FOF</v>
      </c>
      <c r="C43" s="57"/>
      <c r="D43" s="58" t="s">
        <v>2064</v>
      </c>
      <c r="E43" s="57"/>
      <c r="F43" s="71"/>
      <c r="G43" s="71"/>
    </row>
  </sheetData>
  <mergeCells count="2">
    <mergeCell ref="A1:G1"/>
    <mergeCell ref="A2:G2"/>
  </mergeCells>
  <pageMargins left="0.7" right="0.7" top="0.75" bottom="0.75" header="0.3" footer="0.3"/>
  <pageSetup orientation="portrait" r:id="rId1"/>
  <headerFooter>
    <oddHeader>&amp;L&amp;"Arial"&amp;9&amp;K0078D7INTERNAL&amp;1#</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1232B-D6C5-4FB4-B224-398463E9C0C9}">
  <dimension ref="A1:H52"/>
  <sheetViews>
    <sheetView showGridLines="0" workbookViewId="0">
      <pane ySplit="4" topLeftCell="A39" activePane="bottomLeft" state="frozen"/>
      <selection sqref="A1:G1"/>
      <selection pane="bottomLeft" activeCell="A51" sqref="A51:D51"/>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23</v>
      </c>
      <c r="B1" s="76"/>
      <c r="C1" s="76"/>
      <c r="D1" s="76"/>
      <c r="E1" s="76"/>
      <c r="F1" s="76"/>
      <c r="G1" s="76"/>
      <c r="H1" s="51" t="str">
        <f>HYPERLINK("[EDEL_Portfolio Monthly 30-Apr-2022.xlsx]Index!A1","Index")</f>
        <v>Index</v>
      </c>
    </row>
    <row r="2" spans="1:8" ht="19.5" customHeight="1" x14ac:dyDescent="0.3">
      <c r="A2" s="76" t="s">
        <v>24</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2"/>
      <c r="B6" s="28"/>
      <c r="C6" s="28"/>
      <c r="D6" s="13"/>
      <c r="E6" s="14"/>
      <c r="F6" s="15"/>
      <c r="G6" s="15"/>
    </row>
    <row r="7" spans="1:8" x14ac:dyDescent="0.3">
      <c r="A7" s="16" t="s">
        <v>87</v>
      </c>
      <c r="B7" s="28"/>
      <c r="C7" s="28"/>
      <c r="D7" s="13"/>
      <c r="E7" s="14" t="s">
        <v>88</v>
      </c>
      <c r="F7" s="15" t="s">
        <v>88</v>
      </c>
      <c r="G7" s="15"/>
    </row>
    <row r="8" spans="1:8" x14ac:dyDescent="0.3">
      <c r="A8" s="12"/>
      <c r="B8" s="28"/>
      <c r="C8" s="28"/>
      <c r="D8" s="13"/>
      <c r="E8" s="14"/>
      <c r="F8" s="15"/>
      <c r="G8" s="15"/>
    </row>
    <row r="9" spans="1:8" x14ac:dyDescent="0.3">
      <c r="A9" s="12"/>
      <c r="B9" s="28"/>
      <c r="C9" s="28"/>
      <c r="D9" s="13"/>
      <c r="E9" s="14"/>
      <c r="F9" s="15"/>
      <c r="G9" s="15"/>
    </row>
    <row r="10" spans="1:8" x14ac:dyDescent="0.3">
      <c r="A10" s="16" t="s">
        <v>530</v>
      </c>
      <c r="B10" s="28"/>
      <c r="C10" s="28"/>
      <c r="D10" s="13"/>
      <c r="E10" s="14"/>
      <c r="F10" s="15"/>
      <c r="G10" s="15"/>
    </row>
    <row r="11" spans="1:8" x14ac:dyDescent="0.3">
      <c r="A11" s="12" t="s">
        <v>531</v>
      </c>
      <c r="B11" s="28" t="s">
        <v>532</v>
      </c>
      <c r="C11" s="28"/>
      <c r="D11" s="13">
        <v>12624524</v>
      </c>
      <c r="E11" s="14">
        <v>148033.25</v>
      </c>
      <c r="F11" s="15">
        <v>0.99529999999999996</v>
      </c>
      <c r="G11" s="15"/>
    </row>
    <row r="12" spans="1:8" x14ac:dyDescent="0.3">
      <c r="A12" s="16" t="s">
        <v>98</v>
      </c>
      <c r="B12" s="29"/>
      <c r="C12" s="29"/>
      <c r="D12" s="17"/>
      <c r="E12" s="18">
        <v>148033.25</v>
      </c>
      <c r="F12" s="19">
        <v>0.99529999999999996</v>
      </c>
      <c r="G12" s="20"/>
    </row>
    <row r="13" spans="1:8" x14ac:dyDescent="0.3">
      <c r="A13" s="12"/>
      <c r="B13" s="28"/>
      <c r="C13" s="28"/>
      <c r="D13" s="13"/>
      <c r="E13" s="14"/>
      <c r="F13" s="15"/>
      <c r="G13" s="15"/>
    </row>
    <row r="14" spans="1:8" x14ac:dyDescent="0.3">
      <c r="A14" s="21" t="s">
        <v>118</v>
      </c>
      <c r="B14" s="30"/>
      <c r="C14" s="30"/>
      <c r="D14" s="22"/>
      <c r="E14" s="18">
        <v>148033.25</v>
      </c>
      <c r="F14" s="19">
        <v>0.99529999999999996</v>
      </c>
      <c r="G14" s="20"/>
    </row>
    <row r="15" spans="1:8" x14ac:dyDescent="0.3">
      <c r="A15" s="12"/>
      <c r="B15" s="28"/>
      <c r="C15" s="28"/>
      <c r="D15" s="13"/>
      <c r="E15" s="14"/>
      <c r="F15" s="15"/>
      <c r="G15" s="15"/>
    </row>
    <row r="16" spans="1:8" x14ac:dyDescent="0.3">
      <c r="A16" s="16" t="s">
        <v>119</v>
      </c>
      <c r="B16" s="28"/>
      <c r="C16" s="28"/>
      <c r="D16" s="13"/>
      <c r="E16" s="14"/>
      <c r="F16" s="15"/>
      <c r="G16" s="15"/>
    </row>
    <row r="17" spans="1:7" x14ac:dyDescent="0.3">
      <c r="A17" s="12" t="s">
        <v>120</v>
      </c>
      <c r="B17" s="28"/>
      <c r="C17" s="28"/>
      <c r="D17" s="13"/>
      <c r="E17" s="14">
        <v>633.79999999999995</v>
      </c>
      <c r="F17" s="15">
        <v>4.3E-3</v>
      </c>
      <c r="G17" s="15">
        <v>3.9344999999999998E-2</v>
      </c>
    </row>
    <row r="18" spans="1:7" x14ac:dyDescent="0.3">
      <c r="A18" s="16" t="s">
        <v>98</v>
      </c>
      <c r="B18" s="29"/>
      <c r="C18" s="29"/>
      <c r="D18" s="17"/>
      <c r="E18" s="18">
        <v>633.79999999999995</v>
      </c>
      <c r="F18" s="19">
        <v>4.3E-3</v>
      </c>
      <c r="G18" s="20"/>
    </row>
    <row r="19" spans="1:7" x14ac:dyDescent="0.3">
      <c r="A19" s="12"/>
      <c r="B19" s="28"/>
      <c r="C19" s="28"/>
      <c r="D19" s="13"/>
      <c r="E19" s="14"/>
      <c r="F19" s="15"/>
      <c r="G19" s="15"/>
    </row>
    <row r="20" spans="1:7" x14ac:dyDescent="0.3">
      <c r="A20" s="21" t="s">
        <v>118</v>
      </c>
      <c r="B20" s="30"/>
      <c r="C20" s="30"/>
      <c r="D20" s="22"/>
      <c r="E20" s="18">
        <v>633.79999999999995</v>
      </c>
      <c r="F20" s="19">
        <v>4.3E-3</v>
      </c>
      <c r="G20" s="20"/>
    </row>
    <row r="21" spans="1:7" x14ac:dyDescent="0.3">
      <c r="A21" s="12" t="s">
        <v>121</v>
      </c>
      <c r="B21" s="28"/>
      <c r="C21" s="28"/>
      <c r="D21" s="13"/>
      <c r="E21" s="14">
        <v>0.13663929999999999</v>
      </c>
      <c r="F21" s="15">
        <v>0</v>
      </c>
      <c r="G21" s="15"/>
    </row>
    <row r="22" spans="1:7" x14ac:dyDescent="0.3">
      <c r="A22" s="12" t="s">
        <v>122</v>
      </c>
      <c r="B22" s="28"/>
      <c r="C22" s="28"/>
      <c r="D22" s="13"/>
      <c r="E22" s="14">
        <v>67.263360700000007</v>
      </c>
      <c r="F22" s="15">
        <v>4.0000000000000002E-4</v>
      </c>
      <c r="G22" s="15">
        <v>3.9344999999999998E-2</v>
      </c>
    </row>
    <row r="23" spans="1:7" x14ac:dyDescent="0.3">
      <c r="A23" s="23" t="s">
        <v>123</v>
      </c>
      <c r="B23" s="31"/>
      <c r="C23" s="31"/>
      <c r="D23" s="24"/>
      <c r="E23" s="25">
        <v>148734.45000000001</v>
      </c>
      <c r="F23" s="26">
        <v>1</v>
      </c>
      <c r="G23" s="26"/>
    </row>
    <row r="28" spans="1:7" x14ac:dyDescent="0.3">
      <c r="A28" s="1" t="s">
        <v>1871</v>
      </c>
    </row>
    <row r="29" spans="1:7" x14ac:dyDescent="0.3">
      <c r="A29" s="47" t="s">
        <v>1872</v>
      </c>
      <c r="B29" s="32" t="s">
        <v>88</v>
      </c>
    </row>
    <row r="30" spans="1:7" x14ac:dyDescent="0.3">
      <c r="A30" t="s">
        <v>1873</v>
      </c>
    </row>
    <row r="31" spans="1:7" x14ac:dyDescent="0.3">
      <c r="A31" t="s">
        <v>1874</v>
      </c>
      <c r="B31" t="s">
        <v>1875</v>
      </c>
      <c r="C31" t="s">
        <v>1875</v>
      </c>
    </row>
    <row r="32" spans="1:7" x14ac:dyDescent="0.3">
      <c r="B32" s="48">
        <v>44651</v>
      </c>
      <c r="C32" s="48">
        <v>44680</v>
      </c>
    </row>
    <row r="33" spans="1:7" x14ac:dyDescent="0.3">
      <c r="A33" t="s">
        <v>1879</v>
      </c>
      <c r="B33">
        <v>11.6761</v>
      </c>
      <c r="C33">
        <v>11.6966</v>
      </c>
      <c r="E33" s="2"/>
      <c r="G33"/>
    </row>
    <row r="34" spans="1:7" x14ac:dyDescent="0.3">
      <c r="A34" t="s">
        <v>1880</v>
      </c>
      <c r="B34">
        <v>11.6761</v>
      </c>
      <c r="C34">
        <v>11.6966</v>
      </c>
      <c r="E34" s="2"/>
      <c r="G34"/>
    </row>
    <row r="35" spans="1:7" x14ac:dyDescent="0.3">
      <c r="A35" t="s">
        <v>1904</v>
      </c>
      <c r="B35">
        <v>11.6761</v>
      </c>
      <c r="C35">
        <v>11.6966</v>
      </c>
      <c r="E35" s="2"/>
      <c r="G35"/>
    </row>
    <row r="36" spans="1:7" x14ac:dyDescent="0.3">
      <c r="A36" t="s">
        <v>1905</v>
      </c>
      <c r="B36">
        <v>11.6761</v>
      </c>
      <c r="C36">
        <v>11.6966</v>
      </c>
      <c r="E36" s="2"/>
      <c r="G36"/>
    </row>
    <row r="37" spans="1:7" x14ac:dyDescent="0.3">
      <c r="E37" s="2"/>
      <c r="G37"/>
    </row>
    <row r="38" spans="1:7" x14ac:dyDescent="0.3">
      <c r="A38" t="s">
        <v>1890</v>
      </c>
      <c r="B38" s="32" t="s">
        <v>88</v>
      </c>
    </row>
    <row r="39" spans="1:7" x14ac:dyDescent="0.3">
      <c r="A39" t="s">
        <v>1891</v>
      </c>
      <c r="B39" s="32" t="s">
        <v>88</v>
      </c>
    </row>
    <row r="40" spans="1:7" x14ac:dyDescent="0.3">
      <c r="A40" s="47" t="s">
        <v>1892</v>
      </c>
      <c r="B40" s="32" t="s">
        <v>88</v>
      </c>
    </row>
    <row r="41" spans="1:7" x14ac:dyDescent="0.3">
      <c r="A41" s="47" t="s">
        <v>1893</v>
      </c>
      <c r="B41" s="32" t="s">
        <v>88</v>
      </c>
    </row>
    <row r="42" spans="1:7" x14ac:dyDescent="0.3">
      <c r="A42" t="s">
        <v>1894</v>
      </c>
      <c r="B42" s="49">
        <v>1.1E-5</v>
      </c>
    </row>
    <row r="43" spans="1:7" ht="28.8" x14ac:dyDescent="0.3">
      <c r="A43" s="47" t="s">
        <v>1895</v>
      </c>
      <c r="B43" s="32" t="s">
        <v>88</v>
      </c>
    </row>
    <row r="44" spans="1:7" ht="28.8" x14ac:dyDescent="0.3">
      <c r="A44" s="47" t="s">
        <v>1896</v>
      </c>
      <c r="B44" s="32" t="s">
        <v>88</v>
      </c>
    </row>
    <row r="45" spans="1:7" x14ac:dyDescent="0.3">
      <c r="A45" t="s">
        <v>2029</v>
      </c>
      <c r="B45" s="32" t="s">
        <v>88</v>
      </c>
    </row>
    <row r="46" spans="1:7" x14ac:dyDescent="0.3">
      <c r="A46" t="s">
        <v>2030</v>
      </c>
      <c r="B46" s="32" t="s">
        <v>88</v>
      </c>
    </row>
    <row r="51" spans="1:4" ht="28.8" x14ac:dyDescent="0.3">
      <c r="A51" s="62" t="s">
        <v>2065</v>
      </c>
      <c r="B51" s="56" t="s">
        <v>2066</v>
      </c>
      <c r="C51" s="56" t="s">
        <v>2034</v>
      </c>
      <c r="D51" s="67" t="s">
        <v>2035</v>
      </c>
    </row>
    <row r="52" spans="1:4" ht="71.400000000000006" customHeight="1" x14ac:dyDescent="0.3">
      <c r="A52" s="65" t="str">
        <f>HYPERLINK("[EDEL_Portfolio Monthly 30-Apr-2022.xlsx]EDFF23!A1","BHARAT Bond FOF - April 2023")</f>
        <v>BHARAT Bond FOF - April 2023</v>
      </c>
      <c r="B52" s="66"/>
      <c r="C52" s="68" t="s">
        <v>2036</v>
      </c>
      <c r="D52"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87C4E-DD26-496F-A893-7A94C35703F9}">
  <dimension ref="A1:H51"/>
  <sheetViews>
    <sheetView showGridLines="0" workbookViewId="0">
      <pane ySplit="4" topLeftCell="A45" activePane="bottomLeft" state="frozen"/>
      <selection sqref="A1:G1"/>
      <selection pane="bottomLeft" activeCell="A50" sqref="A50:D50"/>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25</v>
      </c>
      <c r="B1" s="76"/>
      <c r="C1" s="76"/>
      <c r="D1" s="76"/>
      <c r="E1" s="76"/>
      <c r="F1" s="76"/>
      <c r="G1" s="76"/>
      <c r="H1" s="51" t="str">
        <f>HYPERLINK("[EDEL_Portfolio Monthly 30-Apr-2022.xlsx]Index!A1","Index")</f>
        <v>Index</v>
      </c>
    </row>
    <row r="2" spans="1:8" ht="19.5" customHeight="1" x14ac:dyDescent="0.3">
      <c r="A2" s="76" t="s">
        <v>26</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2"/>
      <c r="B6" s="28"/>
      <c r="C6" s="28"/>
      <c r="D6" s="13"/>
      <c r="E6" s="14"/>
      <c r="F6" s="15"/>
      <c r="G6" s="15"/>
    </row>
    <row r="7" spans="1:8" x14ac:dyDescent="0.3">
      <c r="A7" s="16" t="s">
        <v>87</v>
      </c>
      <c r="B7" s="28"/>
      <c r="C7" s="28"/>
      <c r="D7" s="13"/>
      <c r="E7" s="14" t="s">
        <v>88</v>
      </c>
      <c r="F7" s="15" t="s">
        <v>88</v>
      </c>
      <c r="G7" s="15"/>
    </row>
    <row r="8" spans="1:8" x14ac:dyDescent="0.3">
      <c r="A8" s="12"/>
      <c r="B8" s="28"/>
      <c r="C8" s="28"/>
      <c r="D8" s="13"/>
      <c r="E8" s="14"/>
      <c r="F8" s="15"/>
      <c r="G8" s="15"/>
    </row>
    <row r="9" spans="1:8" x14ac:dyDescent="0.3">
      <c r="A9" s="12"/>
      <c r="B9" s="28"/>
      <c r="C9" s="28"/>
      <c r="D9" s="13"/>
      <c r="E9" s="14"/>
      <c r="F9" s="15"/>
      <c r="G9" s="15"/>
    </row>
    <row r="10" spans="1:8" x14ac:dyDescent="0.3">
      <c r="A10" s="16" t="s">
        <v>530</v>
      </c>
      <c r="B10" s="28"/>
      <c r="C10" s="28"/>
      <c r="D10" s="13"/>
      <c r="E10" s="14"/>
      <c r="F10" s="15"/>
      <c r="G10" s="15"/>
    </row>
    <row r="11" spans="1:8" x14ac:dyDescent="0.3">
      <c r="A11" s="12" t="s">
        <v>533</v>
      </c>
      <c r="B11" s="28" t="s">
        <v>534</v>
      </c>
      <c r="C11" s="28"/>
      <c r="D11" s="13">
        <v>37864031.000000007</v>
      </c>
      <c r="E11" s="14">
        <v>407668.96</v>
      </c>
      <c r="F11" s="15">
        <v>0.99990000000000001</v>
      </c>
      <c r="G11" s="15"/>
    </row>
    <row r="12" spans="1:8" x14ac:dyDescent="0.3">
      <c r="A12" s="16" t="s">
        <v>98</v>
      </c>
      <c r="B12" s="29"/>
      <c r="C12" s="29"/>
      <c r="D12" s="17"/>
      <c r="E12" s="18">
        <v>407668.96</v>
      </c>
      <c r="F12" s="19">
        <v>0.99990000000000001</v>
      </c>
      <c r="G12" s="20"/>
    </row>
    <row r="13" spans="1:8" x14ac:dyDescent="0.3">
      <c r="A13" s="12"/>
      <c r="B13" s="28"/>
      <c r="C13" s="28"/>
      <c r="D13" s="13"/>
      <c r="E13" s="14"/>
      <c r="F13" s="15"/>
      <c r="G13" s="15"/>
    </row>
    <row r="14" spans="1:8" x14ac:dyDescent="0.3">
      <c r="A14" s="21" t="s">
        <v>118</v>
      </c>
      <c r="B14" s="30"/>
      <c r="C14" s="30"/>
      <c r="D14" s="22"/>
      <c r="E14" s="18">
        <v>407668.96</v>
      </c>
      <c r="F14" s="19">
        <v>0.99990000000000001</v>
      </c>
      <c r="G14" s="20"/>
    </row>
    <row r="15" spans="1:8" x14ac:dyDescent="0.3">
      <c r="A15" s="12"/>
      <c r="B15" s="28"/>
      <c r="C15" s="28"/>
      <c r="D15" s="13"/>
      <c r="E15" s="14"/>
      <c r="F15" s="15"/>
      <c r="G15" s="15"/>
    </row>
    <row r="16" spans="1:8" x14ac:dyDescent="0.3">
      <c r="A16" s="16" t="s">
        <v>119</v>
      </c>
      <c r="B16" s="28"/>
      <c r="C16" s="28"/>
      <c r="D16" s="13"/>
      <c r="E16" s="14"/>
      <c r="F16" s="15"/>
      <c r="G16" s="15"/>
    </row>
    <row r="17" spans="1:7" x14ac:dyDescent="0.3">
      <c r="A17" s="12" t="s">
        <v>120</v>
      </c>
      <c r="B17" s="28"/>
      <c r="C17" s="28"/>
      <c r="D17" s="13"/>
      <c r="E17" s="14">
        <v>101.97</v>
      </c>
      <c r="F17" s="15">
        <v>2.9999999999999997E-4</v>
      </c>
      <c r="G17" s="15">
        <v>3.9344999999999998E-2</v>
      </c>
    </row>
    <row r="18" spans="1:7" x14ac:dyDescent="0.3">
      <c r="A18" s="16" t="s">
        <v>98</v>
      </c>
      <c r="B18" s="29"/>
      <c r="C18" s="29"/>
      <c r="D18" s="17"/>
      <c r="E18" s="18">
        <v>101.97</v>
      </c>
      <c r="F18" s="19">
        <v>2.9999999999999997E-4</v>
      </c>
      <c r="G18" s="20"/>
    </row>
    <row r="19" spans="1:7" x14ac:dyDescent="0.3">
      <c r="A19" s="12"/>
      <c r="B19" s="28"/>
      <c r="C19" s="28"/>
      <c r="D19" s="13"/>
      <c r="E19" s="14"/>
      <c r="F19" s="15"/>
      <c r="G19" s="15"/>
    </row>
    <row r="20" spans="1:7" x14ac:dyDescent="0.3">
      <c r="A20" s="21" t="s">
        <v>118</v>
      </c>
      <c r="B20" s="30"/>
      <c r="C20" s="30"/>
      <c r="D20" s="22"/>
      <c r="E20" s="18">
        <v>101.97</v>
      </c>
      <c r="F20" s="19">
        <v>2.9999999999999997E-4</v>
      </c>
      <c r="G20" s="20"/>
    </row>
    <row r="21" spans="1:7" x14ac:dyDescent="0.3">
      <c r="A21" s="12" t="s">
        <v>121</v>
      </c>
      <c r="B21" s="28"/>
      <c r="C21" s="28"/>
      <c r="D21" s="13"/>
      <c r="E21" s="14">
        <v>2.1982999999999999E-2</v>
      </c>
      <c r="F21" s="15">
        <v>0</v>
      </c>
      <c r="G21" s="15"/>
    </row>
    <row r="22" spans="1:7" x14ac:dyDescent="0.3">
      <c r="A22" s="12" t="s">
        <v>122</v>
      </c>
      <c r="B22" s="28"/>
      <c r="C22" s="28"/>
      <c r="D22" s="13"/>
      <c r="E22" s="35">
        <v>-58.771982999999999</v>
      </c>
      <c r="F22" s="36">
        <v>-2.0000000000000001E-4</v>
      </c>
      <c r="G22" s="15">
        <v>3.9344999999999998E-2</v>
      </c>
    </row>
    <row r="23" spans="1:7" x14ac:dyDescent="0.3">
      <c r="A23" s="23" t="s">
        <v>123</v>
      </c>
      <c r="B23" s="31"/>
      <c r="C23" s="31"/>
      <c r="D23" s="24"/>
      <c r="E23" s="25">
        <v>407712.18</v>
      </c>
      <c r="F23" s="26">
        <v>1</v>
      </c>
      <c r="G23" s="26"/>
    </row>
    <row r="28" spans="1:7" x14ac:dyDescent="0.3">
      <c r="A28" s="1" t="s">
        <v>1871</v>
      </c>
    </row>
    <row r="29" spans="1:7" x14ac:dyDescent="0.3">
      <c r="A29" s="47" t="s">
        <v>1872</v>
      </c>
      <c r="B29" s="32" t="s">
        <v>88</v>
      </c>
    </row>
    <row r="30" spans="1:7" x14ac:dyDescent="0.3">
      <c r="A30" t="s">
        <v>1873</v>
      </c>
    </row>
    <row r="31" spans="1:7" x14ac:dyDescent="0.3">
      <c r="A31" t="s">
        <v>1874</v>
      </c>
      <c r="B31" t="s">
        <v>1875</v>
      </c>
      <c r="C31" t="s">
        <v>1875</v>
      </c>
    </row>
    <row r="32" spans="1:7" x14ac:dyDescent="0.3">
      <c r="B32" s="48">
        <v>44651</v>
      </c>
      <c r="C32" s="48">
        <v>44680</v>
      </c>
    </row>
    <row r="33" spans="1:7" x14ac:dyDescent="0.3">
      <c r="A33" t="s">
        <v>1879</v>
      </c>
      <c r="B33">
        <v>10.823</v>
      </c>
      <c r="C33">
        <v>10.7479</v>
      </c>
      <c r="E33" s="2"/>
      <c r="G33"/>
    </row>
    <row r="34" spans="1:7" x14ac:dyDescent="0.3">
      <c r="A34" t="s">
        <v>1880</v>
      </c>
      <c r="B34">
        <v>10.823</v>
      </c>
      <c r="C34">
        <v>10.7479</v>
      </c>
      <c r="E34" s="2"/>
      <c r="G34"/>
    </row>
    <row r="35" spans="1:7" x14ac:dyDescent="0.3">
      <c r="A35" t="s">
        <v>1904</v>
      </c>
      <c r="B35">
        <v>10.823</v>
      </c>
      <c r="C35">
        <v>10.7479</v>
      </c>
      <c r="E35" s="2"/>
      <c r="G35"/>
    </row>
    <row r="36" spans="1:7" x14ac:dyDescent="0.3">
      <c r="A36" t="s">
        <v>1905</v>
      </c>
      <c r="B36">
        <v>10.823</v>
      </c>
      <c r="C36">
        <v>10.7479</v>
      </c>
      <c r="E36" s="2"/>
      <c r="G36"/>
    </row>
    <row r="37" spans="1:7" x14ac:dyDescent="0.3">
      <c r="E37" s="2"/>
      <c r="G37"/>
    </row>
    <row r="38" spans="1:7" x14ac:dyDescent="0.3">
      <c r="A38" t="s">
        <v>1890</v>
      </c>
      <c r="B38" s="32" t="s">
        <v>88</v>
      </c>
    </row>
    <row r="39" spans="1:7" x14ac:dyDescent="0.3">
      <c r="A39" t="s">
        <v>1891</v>
      </c>
      <c r="B39" s="32" t="s">
        <v>88</v>
      </c>
    </row>
    <row r="40" spans="1:7" x14ac:dyDescent="0.3">
      <c r="A40" s="47" t="s">
        <v>1892</v>
      </c>
      <c r="B40" s="32" t="s">
        <v>88</v>
      </c>
    </row>
    <row r="41" spans="1:7" x14ac:dyDescent="0.3">
      <c r="A41" s="47" t="s">
        <v>1893</v>
      </c>
      <c r="B41" s="32" t="s">
        <v>88</v>
      </c>
    </row>
    <row r="42" spans="1:7" x14ac:dyDescent="0.3">
      <c r="A42" t="s">
        <v>1894</v>
      </c>
      <c r="B42" s="49" t="s">
        <v>88</v>
      </c>
    </row>
    <row r="43" spans="1:7" ht="28.8" x14ac:dyDescent="0.3">
      <c r="A43" s="47" t="s">
        <v>1895</v>
      </c>
      <c r="B43" s="32" t="s">
        <v>88</v>
      </c>
    </row>
    <row r="44" spans="1:7" ht="28.8" x14ac:dyDescent="0.3">
      <c r="A44" s="47" t="s">
        <v>1896</v>
      </c>
      <c r="B44" s="32" t="s">
        <v>88</v>
      </c>
    </row>
    <row r="45" spans="1:7" x14ac:dyDescent="0.3">
      <c r="A45" t="s">
        <v>2029</v>
      </c>
      <c r="B45" s="32" t="s">
        <v>88</v>
      </c>
    </row>
    <row r="46" spans="1:7" x14ac:dyDescent="0.3">
      <c r="A46" t="s">
        <v>2030</v>
      </c>
      <c r="B46" s="32" t="s">
        <v>88</v>
      </c>
    </row>
    <row r="50" spans="1:4" ht="28.8" x14ac:dyDescent="0.3">
      <c r="A50" s="62" t="s">
        <v>2065</v>
      </c>
      <c r="B50" s="56" t="s">
        <v>2066</v>
      </c>
      <c r="C50" s="56" t="s">
        <v>2034</v>
      </c>
      <c r="D50" s="67" t="s">
        <v>2035</v>
      </c>
    </row>
    <row r="51" spans="1:4" ht="75" customHeight="1" x14ac:dyDescent="0.3">
      <c r="A51" s="65" t="str">
        <f>HYPERLINK("[EDEL_Portfolio Monthly 30-Apr-2022.xlsx]EDFF25!A1","BHARAT Bond FOF - April 2025")</f>
        <v>BHARAT Bond FOF - April 2025</v>
      </c>
      <c r="B51" s="66"/>
      <c r="C51" s="68" t="s">
        <v>2036</v>
      </c>
      <c r="D51" s="69"/>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1B3D1-F298-4917-BAE1-AE70B257C131}">
  <dimension ref="A1:H51"/>
  <sheetViews>
    <sheetView showGridLines="0" workbookViewId="0">
      <pane ySplit="4" topLeftCell="A42" activePane="bottomLeft" state="frozen"/>
      <selection sqref="A1:G1"/>
      <selection pane="bottomLeft" activeCell="A50" sqref="A50:D50"/>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27</v>
      </c>
      <c r="B1" s="76"/>
      <c r="C1" s="76"/>
      <c r="D1" s="76"/>
      <c r="E1" s="76"/>
      <c r="F1" s="76"/>
      <c r="G1" s="76"/>
      <c r="H1" s="51" t="str">
        <f>HYPERLINK("[EDEL_Portfolio Monthly 30-Apr-2022.xlsx]Index!A1","Index")</f>
        <v>Index</v>
      </c>
    </row>
    <row r="2" spans="1:8" ht="19.5" customHeight="1" x14ac:dyDescent="0.3">
      <c r="A2" s="76" t="s">
        <v>28</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2"/>
      <c r="B6" s="28"/>
      <c r="C6" s="28"/>
      <c r="D6" s="13"/>
      <c r="E6" s="14"/>
      <c r="F6" s="15"/>
      <c r="G6" s="15"/>
    </row>
    <row r="7" spans="1:8" x14ac:dyDescent="0.3">
      <c r="A7" s="16" t="s">
        <v>87</v>
      </c>
      <c r="B7" s="28"/>
      <c r="C7" s="28"/>
      <c r="D7" s="13"/>
      <c r="E7" s="14" t="s">
        <v>88</v>
      </c>
      <c r="F7" s="15" t="s">
        <v>88</v>
      </c>
      <c r="G7" s="15"/>
    </row>
    <row r="8" spans="1:8" x14ac:dyDescent="0.3">
      <c r="A8" s="12"/>
      <c r="B8" s="28"/>
      <c r="C8" s="28"/>
      <c r="D8" s="13"/>
      <c r="E8" s="14"/>
      <c r="F8" s="15"/>
      <c r="G8" s="15"/>
    </row>
    <row r="9" spans="1:8" x14ac:dyDescent="0.3">
      <c r="A9" s="12"/>
      <c r="B9" s="28"/>
      <c r="C9" s="28"/>
      <c r="D9" s="13"/>
      <c r="E9" s="14"/>
      <c r="F9" s="15"/>
      <c r="G9" s="15"/>
    </row>
    <row r="10" spans="1:8" x14ac:dyDescent="0.3">
      <c r="A10" s="16" t="s">
        <v>530</v>
      </c>
      <c r="B10" s="28"/>
      <c r="C10" s="28"/>
      <c r="D10" s="13"/>
      <c r="E10" s="14"/>
      <c r="F10" s="15"/>
      <c r="G10" s="15"/>
    </row>
    <row r="11" spans="1:8" x14ac:dyDescent="0.3">
      <c r="A11" s="12" t="s">
        <v>535</v>
      </c>
      <c r="B11" s="28" t="s">
        <v>536</v>
      </c>
      <c r="C11" s="28"/>
      <c r="D11" s="13">
        <v>27444084.002099998</v>
      </c>
      <c r="E11" s="14">
        <v>326693.74</v>
      </c>
      <c r="F11" s="15">
        <v>0.99819999999999998</v>
      </c>
      <c r="G11" s="15"/>
    </row>
    <row r="12" spans="1:8" x14ac:dyDescent="0.3">
      <c r="A12" s="16" t="s">
        <v>98</v>
      </c>
      <c r="B12" s="29"/>
      <c r="C12" s="29"/>
      <c r="D12" s="17"/>
      <c r="E12" s="18">
        <v>326693.74</v>
      </c>
      <c r="F12" s="19">
        <v>0.99819999999999998</v>
      </c>
      <c r="G12" s="20"/>
    </row>
    <row r="13" spans="1:8" x14ac:dyDescent="0.3">
      <c r="A13" s="12"/>
      <c r="B13" s="28"/>
      <c r="C13" s="28"/>
      <c r="D13" s="13"/>
      <c r="E13" s="14"/>
      <c r="F13" s="15"/>
      <c r="G13" s="15"/>
    </row>
    <row r="14" spans="1:8" x14ac:dyDescent="0.3">
      <c r="A14" s="21" t="s">
        <v>118</v>
      </c>
      <c r="B14" s="30"/>
      <c r="C14" s="30"/>
      <c r="D14" s="22"/>
      <c r="E14" s="18">
        <v>326693.74</v>
      </c>
      <c r="F14" s="19">
        <v>0.99819999999999998</v>
      </c>
      <c r="G14" s="20"/>
    </row>
    <row r="15" spans="1:8" x14ac:dyDescent="0.3">
      <c r="A15" s="12"/>
      <c r="B15" s="28"/>
      <c r="C15" s="28"/>
      <c r="D15" s="13"/>
      <c r="E15" s="14"/>
      <c r="F15" s="15"/>
      <c r="G15" s="15"/>
    </row>
    <row r="16" spans="1:8" x14ac:dyDescent="0.3">
      <c r="A16" s="16" t="s">
        <v>119</v>
      </c>
      <c r="B16" s="28"/>
      <c r="C16" s="28"/>
      <c r="D16" s="13"/>
      <c r="E16" s="14"/>
      <c r="F16" s="15"/>
      <c r="G16" s="15"/>
    </row>
    <row r="17" spans="1:7" x14ac:dyDescent="0.3">
      <c r="A17" s="12" t="s">
        <v>120</v>
      </c>
      <c r="B17" s="28"/>
      <c r="C17" s="28"/>
      <c r="D17" s="13"/>
      <c r="E17" s="14">
        <v>371.88</v>
      </c>
      <c r="F17" s="15">
        <v>1.1000000000000001E-3</v>
      </c>
      <c r="G17" s="15">
        <v>3.9344999999999998E-2</v>
      </c>
    </row>
    <row r="18" spans="1:7" x14ac:dyDescent="0.3">
      <c r="A18" s="16" t="s">
        <v>98</v>
      </c>
      <c r="B18" s="29"/>
      <c r="C18" s="29"/>
      <c r="D18" s="17"/>
      <c r="E18" s="18">
        <v>371.88</v>
      </c>
      <c r="F18" s="19">
        <v>1.1000000000000001E-3</v>
      </c>
      <c r="G18" s="20"/>
    </row>
    <row r="19" spans="1:7" x14ac:dyDescent="0.3">
      <c r="A19" s="12"/>
      <c r="B19" s="28"/>
      <c r="C19" s="28"/>
      <c r="D19" s="13"/>
      <c r="E19" s="14"/>
      <c r="F19" s="15"/>
      <c r="G19" s="15"/>
    </row>
    <row r="20" spans="1:7" x14ac:dyDescent="0.3">
      <c r="A20" s="21" t="s">
        <v>118</v>
      </c>
      <c r="B20" s="30"/>
      <c r="C20" s="30"/>
      <c r="D20" s="22"/>
      <c r="E20" s="18">
        <v>371.88</v>
      </c>
      <c r="F20" s="19">
        <v>1.1000000000000001E-3</v>
      </c>
      <c r="G20" s="20"/>
    </row>
    <row r="21" spans="1:7" x14ac:dyDescent="0.3">
      <c r="A21" s="12" t="s">
        <v>121</v>
      </c>
      <c r="B21" s="28"/>
      <c r="C21" s="28"/>
      <c r="D21" s="13"/>
      <c r="E21" s="14">
        <v>8.01732E-2</v>
      </c>
      <c r="F21" s="15">
        <v>0</v>
      </c>
      <c r="G21" s="15"/>
    </row>
    <row r="22" spans="1:7" x14ac:dyDescent="0.3">
      <c r="A22" s="12" t="s">
        <v>122</v>
      </c>
      <c r="B22" s="28"/>
      <c r="C22" s="28"/>
      <c r="D22" s="13"/>
      <c r="E22" s="14">
        <v>231.4598268</v>
      </c>
      <c r="F22" s="15">
        <v>6.9999999999999999E-4</v>
      </c>
      <c r="G22" s="15">
        <v>3.9344999999999998E-2</v>
      </c>
    </row>
    <row r="23" spans="1:7" x14ac:dyDescent="0.3">
      <c r="A23" s="23" t="s">
        <v>123</v>
      </c>
      <c r="B23" s="31"/>
      <c r="C23" s="31"/>
      <c r="D23" s="24"/>
      <c r="E23" s="25">
        <v>327297.15999999997</v>
      </c>
      <c r="F23" s="26">
        <v>1</v>
      </c>
      <c r="G23" s="26"/>
    </row>
    <row r="28" spans="1:7" x14ac:dyDescent="0.3">
      <c r="A28" s="1" t="s">
        <v>1871</v>
      </c>
    </row>
    <row r="29" spans="1:7" x14ac:dyDescent="0.3">
      <c r="A29" s="47" t="s">
        <v>1872</v>
      </c>
      <c r="B29" s="32" t="s">
        <v>88</v>
      </c>
    </row>
    <row r="30" spans="1:7" x14ac:dyDescent="0.3">
      <c r="A30" t="s">
        <v>1873</v>
      </c>
    </row>
    <row r="31" spans="1:7" x14ac:dyDescent="0.3">
      <c r="A31" t="s">
        <v>1874</v>
      </c>
      <c r="B31" t="s">
        <v>1875</v>
      </c>
      <c r="C31" t="s">
        <v>1875</v>
      </c>
    </row>
    <row r="32" spans="1:7" x14ac:dyDescent="0.3">
      <c r="B32" s="48">
        <v>44651</v>
      </c>
      <c r="C32" s="48">
        <v>44680</v>
      </c>
    </row>
    <row r="33" spans="1:7" x14ac:dyDescent="0.3">
      <c r="A33" t="s">
        <v>1879</v>
      </c>
      <c r="B33">
        <v>12.006399999999999</v>
      </c>
      <c r="C33">
        <v>11.8795</v>
      </c>
      <c r="E33" s="2"/>
      <c r="G33"/>
    </row>
    <row r="34" spans="1:7" x14ac:dyDescent="0.3">
      <c r="A34" t="s">
        <v>1880</v>
      </c>
      <c r="B34">
        <v>12.006399999999999</v>
      </c>
      <c r="C34">
        <v>11.8795</v>
      </c>
      <c r="E34" s="2"/>
      <c r="G34"/>
    </row>
    <row r="35" spans="1:7" x14ac:dyDescent="0.3">
      <c r="A35" t="s">
        <v>1904</v>
      </c>
      <c r="B35">
        <v>12.006399999999999</v>
      </c>
      <c r="C35">
        <v>11.8795</v>
      </c>
      <c r="E35" s="2"/>
      <c r="G35"/>
    </row>
    <row r="36" spans="1:7" x14ac:dyDescent="0.3">
      <c r="A36" t="s">
        <v>1905</v>
      </c>
      <c r="B36">
        <v>12.006399999999999</v>
      </c>
      <c r="C36">
        <v>11.8795</v>
      </c>
      <c r="E36" s="2"/>
      <c r="G36"/>
    </row>
    <row r="37" spans="1:7" x14ac:dyDescent="0.3">
      <c r="E37" s="2"/>
      <c r="G37"/>
    </row>
    <row r="38" spans="1:7" x14ac:dyDescent="0.3">
      <c r="A38" t="s">
        <v>1890</v>
      </c>
      <c r="B38" s="32" t="s">
        <v>88</v>
      </c>
    </row>
    <row r="39" spans="1:7" x14ac:dyDescent="0.3">
      <c r="A39" t="s">
        <v>1891</v>
      </c>
      <c r="B39" s="32" t="s">
        <v>88</v>
      </c>
    </row>
    <row r="40" spans="1:7" x14ac:dyDescent="0.3">
      <c r="A40" s="47" t="s">
        <v>1892</v>
      </c>
      <c r="B40" s="32" t="s">
        <v>88</v>
      </c>
    </row>
    <row r="41" spans="1:7" x14ac:dyDescent="0.3">
      <c r="A41" s="47" t="s">
        <v>1893</v>
      </c>
      <c r="B41" s="32" t="s">
        <v>88</v>
      </c>
    </row>
    <row r="42" spans="1:7" x14ac:dyDescent="0.3">
      <c r="A42" t="s">
        <v>1894</v>
      </c>
      <c r="B42" s="49">
        <v>3.0000000000000001E-6</v>
      </c>
    </row>
    <row r="43" spans="1:7" ht="28.8" x14ac:dyDescent="0.3">
      <c r="A43" s="47" t="s">
        <v>1895</v>
      </c>
      <c r="B43" s="32" t="s">
        <v>88</v>
      </c>
    </row>
    <row r="44" spans="1:7" ht="28.8" x14ac:dyDescent="0.3">
      <c r="A44" s="47" t="s">
        <v>1896</v>
      </c>
      <c r="B44" s="32" t="s">
        <v>88</v>
      </c>
    </row>
    <row r="45" spans="1:7" x14ac:dyDescent="0.3">
      <c r="A45" t="s">
        <v>2029</v>
      </c>
      <c r="B45" s="32" t="s">
        <v>88</v>
      </c>
    </row>
    <row r="46" spans="1:7" x14ac:dyDescent="0.3">
      <c r="A46" t="s">
        <v>2030</v>
      </c>
      <c r="B46" s="32" t="s">
        <v>88</v>
      </c>
    </row>
    <row r="50" spans="1:4" ht="28.8" x14ac:dyDescent="0.3">
      <c r="A50" s="62" t="s">
        <v>2065</v>
      </c>
      <c r="B50" s="56" t="s">
        <v>2066</v>
      </c>
      <c r="C50" s="56" t="s">
        <v>2034</v>
      </c>
      <c r="D50" s="67" t="s">
        <v>2035</v>
      </c>
    </row>
    <row r="51" spans="1:4" ht="79.2" customHeight="1" x14ac:dyDescent="0.3">
      <c r="A51" s="65" t="str">
        <f>HYPERLINK("[EDEL_Portfolio Monthly 30-Apr-2022.xlsx]EDFF30!A1","BHARAT Bond FOF - April 2030")</f>
        <v>BHARAT Bond FOF - April 2030</v>
      </c>
      <c r="B51" s="66"/>
      <c r="C51" s="68" t="s">
        <v>2038</v>
      </c>
      <c r="D51"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86E4-BCE8-4A6E-B601-CD260E3E07FD}">
  <dimension ref="A1:H52"/>
  <sheetViews>
    <sheetView showGridLines="0" workbookViewId="0">
      <pane ySplit="4" topLeftCell="A42" activePane="bottomLeft" state="frozen"/>
      <selection sqref="A1:G1"/>
      <selection pane="bottomLeft" activeCell="A51" sqref="A51:D51"/>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29</v>
      </c>
      <c r="B1" s="76"/>
      <c r="C1" s="76"/>
      <c r="D1" s="76"/>
      <c r="E1" s="76"/>
      <c r="F1" s="76"/>
      <c r="G1" s="76"/>
      <c r="H1" s="51" t="str">
        <f>HYPERLINK("[EDEL_Portfolio Monthly 30-Apr-2022.xlsx]Index!A1","Index")</f>
        <v>Index</v>
      </c>
    </row>
    <row r="2" spans="1:8" ht="19.5" customHeight="1" x14ac:dyDescent="0.3">
      <c r="A2" s="76" t="s">
        <v>30</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2"/>
      <c r="B6" s="28"/>
      <c r="C6" s="28"/>
      <c r="D6" s="13"/>
      <c r="E6" s="14"/>
      <c r="F6" s="15"/>
      <c r="G6" s="15"/>
    </row>
    <row r="7" spans="1:8" x14ac:dyDescent="0.3">
      <c r="A7" s="16" t="s">
        <v>87</v>
      </c>
      <c r="B7" s="28"/>
      <c r="C7" s="28"/>
      <c r="D7" s="13"/>
      <c r="E7" s="14" t="s">
        <v>88</v>
      </c>
      <c r="F7" s="15" t="s">
        <v>88</v>
      </c>
      <c r="G7" s="15"/>
    </row>
    <row r="8" spans="1:8" x14ac:dyDescent="0.3">
      <c r="A8" s="12"/>
      <c r="B8" s="28"/>
      <c r="C8" s="28"/>
      <c r="D8" s="13"/>
      <c r="E8" s="14"/>
      <c r="F8" s="15"/>
      <c r="G8" s="15"/>
    </row>
    <row r="9" spans="1:8" x14ac:dyDescent="0.3">
      <c r="A9" s="12"/>
      <c r="B9" s="28"/>
      <c r="C9" s="28"/>
      <c r="D9" s="13"/>
      <c r="E9" s="14"/>
      <c r="F9" s="15"/>
      <c r="G9" s="15"/>
    </row>
    <row r="10" spans="1:8" x14ac:dyDescent="0.3">
      <c r="A10" s="16" t="s">
        <v>530</v>
      </c>
      <c r="B10" s="28"/>
      <c r="C10" s="28"/>
      <c r="D10" s="13"/>
      <c r="E10" s="14"/>
      <c r="F10" s="15"/>
      <c r="G10" s="15"/>
    </row>
    <row r="11" spans="1:8" x14ac:dyDescent="0.3">
      <c r="A11" s="12" t="s">
        <v>537</v>
      </c>
      <c r="B11" s="28" t="s">
        <v>538</v>
      </c>
      <c r="C11" s="28"/>
      <c r="D11" s="13">
        <v>19743762</v>
      </c>
      <c r="E11" s="14">
        <v>210237.76</v>
      </c>
      <c r="F11" s="15">
        <v>0.999</v>
      </c>
      <c r="G11" s="15"/>
    </row>
    <row r="12" spans="1:8" x14ac:dyDescent="0.3">
      <c r="A12" s="16" t="s">
        <v>98</v>
      </c>
      <c r="B12" s="29"/>
      <c r="C12" s="29"/>
      <c r="D12" s="17"/>
      <c r="E12" s="18">
        <v>210237.76</v>
      </c>
      <c r="F12" s="19">
        <v>0.999</v>
      </c>
      <c r="G12" s="20"/>
    </row>
    <row r="13" spans="1:8" x14ac:dyDescent="0.3">
      <c r="A13" s="12"/>
      <c r="B13" s="28"/>
      <c r="C13" s="28"/>
      <c r="D13" s="13"/>
      <c r="E13" s="14"/>
      <c r="F13" s="15"/>
      <c r="G13" s="15"/>
    </row>
    <row r="14" spans="1:8" x14ac:dyDescent="0.3">
      <c r="A14" s="21" t="s">
        <v>118</v>
      </c>
      <c r="B14" s="30"/>
      <c r="C14" s="30"/>
      <c r="D14" s="22"/>
      <c r="E14" s="18">
        <v>210237.76</v>
      </c>
      <c r="F14" s="19">
        <v>0.999</v>
      </c>
      <c r="G14" s="20"/>
    </row>
    <row r="15" spans="1:8" x14ac:dyDescent="0.3">
      <c r="A15" s="12"/>
      <c r="B15" s="28"/>
      <c r="C15" s="28"/>
      <c r="D15" s="13"/>
      <c r="E15" s="14"/>
      <c r="F15" s="15"/>
      <c r="G15" s="15"/>
    </row>
    <row r="16" spans="1:8" x14ac:dyDescent="0.3">
      <c r="A16" s="16" t="s">
        <v>119</v>
      </c>
      <c r="B16" s="28"/>
      <c r="C16" s="28"/>
      <c r="D16" s="13"/>
      <c r="E16" s="14"/>
      <c r="F16" s="15"/>
      <c r="G16" s="15"/>
    </row>
    <row r="17" spans="1:7" x14ac:dyDescent="0.3">
      <c r="A17" s="12" t="s">
        <v>120</v>
      </c>
      <c r="B17" s="28"/>
      <c r="C17" s="28"/>
      <c r="D17" s="13"/>
      <c r="E17" s="14">
        <v>370.88</v>
      </c>
      <c r="F17" s="15">
        <v>1.8E-3</v>
      </c>
      <c r="G17" s="15">
        <v>3.9344999999999998E-2</v>
      </c>
    </row>
    <row r="18" spans="1:7" x14ac:dyDescent="0.3">
      <c r="A18" s="16" t="s">
        <v>98</v>
      </c>
      <c r="B18" s="29"/>
      <c r="C18" s="29"/>
      <c r="D18" s="17"/>
      <c r="E18" s="18">
        <v>370.88</v>
      </c>
      <c r="F18" s="19">
        <v>1.8E-3</v>
      </c>
      <c r="G18" s="20"/>
    </row>
    <row r="19" spans="1:7" x14ac:dyDescent="0.3">
      <c r="A19" s="12"/>
      <c r="B19" s="28"/>
      <c r="C19" s="28"/>
      <c r="D19" s="13"/>
      <c r="E19" s="14"/>
      <c r="F19" s="15"/>
      <c r="G19" s="15"/>
    </row>
    <row r="20" spans="1:7" x14ac:dyDescent="0.3">
      <c r="A20" s="21" t="s">
        <v>118</v>
      </c>
      <c r="B20" s="30"/>
      <c r="C20" s="30"/>
      <c r="D20" s="22"/>
      <c r="E20" s="18">
        <v>370.88</v>
      </c>
      <c r="F20" s="19">
        <v>1.8E-3</v>
      </c>
      <c r="G20" s="20"/>
    </row>
    <row r="21" spans="1:7" x14ac:dyDescent="0.3">
      <c r="A21" s="12" t="s">
        <v>121</v>
      </c>
      <c r="B21" s="28"/>
      <c r="C21" s="28"/>
      <c r="D21" s="13"/>
      <c r="E21" s="14">
        <v>7.9957700000000007E-2</v>
      </c>
      <c r="F21" s="15">
        <v>0</v>
      </c>
      <c r="G21" s="15"/>
    </row>
    <row r="22" spans="1:7" x14ac:dyDescent="0.3">
      <c r="A22" s="12" t="s">
        <v>122</v>
      </c>
      <c r="B22" s="28"/>
      <c r="C22" s="28"/>
      <c r="D22" s="13"/>
      <c r="E22" s="35">
        <v>-165.5399577</v>
      </c>
      <c r="F22" s="36">
        <v>-8.0000000000000004E-4</v>
      </c>
      <c r="G22" s="15">
        <v>3.9344999999999998E-2</v>
      </c>
    </row>
    <row r="23" spans="1:7" x14ac:dyDescent="0.3">
      <c r="A23" s="23" t="s">
        <v>123</v>
      </c>
      <c r="B23" s="31"/>
      <c r="C23" s="31"/>
      <c r="D23" s="24"/>
      <c r="E23" s="25">
        <v>210443.18</v>
      </c>
      <c r="F23" s="26">
        <v>1</v>
      </c>
      <c r="G23" s="26"/>
    </row>
    <row r="28" spans="1:7" x14ac:dyDescent="0.3">
      <c r="A28" s="1" t="s">
        <v>1871</v>
      </c>
    </row>
    <row r="29" spans="1:7" x14ac:dyDescent="0.3">
      <c r="A29" s="47" t="s">
        <v>1872</v>
      </c>
      <c r="B29" s="32" t="s">
        <v>88</v>
      </c>
    </row>
    <row r="30" spans="1:7" x14ac:dyDescent="0.3">
      <c r="A30" t="s">
        <v>1873</v>
      </c>
    </row>
    <row r="31" spans="1:7" x14ac:dyDescent="0.3">
      <c r="A31" t="s">
        <v>1874</v>
      </c>
      <c r="B31" t="s">
        <v>1875</v>
      </c>
      <c r="C31" t="s">
        <v>1875</v>
      </c>
    </row>
    <row r="32" spans="1:7" x14ac:dyDescent="0.3">
      <c r="B32" s="48">
        <v>44651</v>
      </c>
      <c r="C32" s="48">
        <v>44680</v>
      </c>
    </row>
    <row r="33" spans="1:7" x14ac:dyDescent="0.3">
      <c r="A33" t="s">
        <v>1879</v>
      </c>
      <c r="B33">
        <v>10.758599999999999</v>
      </c>
      <c r="C33">
        <v>10.6404</v>
      </c>
      <c r="E33" s="2"/>
      <c r="G33"/>
    </row>
    <row r="34" spans="1:7" x14ac:dyDescent="0.3">
      <c r="A34" t="s">
        <v>1880</v>
      </c>
      <c r="B34">
        <v>10.758599999999999</v>
      </c>
      <c r="C34">
        <v>10.6404</v>
      </c>
      <c r="E34" s="2"/>
      <c r="G34"/>
    </row>
    <row r="35" spans="1:7" x14ac:dyDescent="0.3">
      <c r="A35" t="s">
        <v>1904</v>
      </c>
      <c r="B35">
        <v>10.758599999999999</v>
      </c>
      <c r="C35">
        <v>10.6404</v>
      </c>
      <c r="E35" s="2"/>
      <c r="G35"/>
    </row>
    <row r="36" spans="1:7" x14ac:dyDescent="0.3">
      <c r="A36" t="s">
        <v>1905</v>
      </c>
      <c r="B36">
        <v>10.758599999999999</v>
      </c>
      <c r="C36">
        <v>10.6404</v>
      </c>
      <c r="E36" s="2"/>
      <c r="G36"/>
    </row>
    <row r="37" spans="1:7" x14ac:dyDescent="0.3">
      <c r="E37" s="2"/>
      <c r="G37"/>
    </row>
    <row r="38" spans="1:7" x14ac:dyDescent="0.3">
      <c r="A38" t="s">
        <v>1890</v>
      </c>
      <c r="B38" s="32" t="s">
        <v>88</v>
      </c>
    </row>
    <row r="39" spans="1:7" x14ac:dyDescent="0.3">
      <c r="A39" t="s">
        <v>1891</v>
      </c>
      <c r="B39" s="32" t="s">
        <v>88</v>
      </c>
    </row>
    <row r="40" spans="1:7" x14ac:dyDescent="0.3">
      <c r="A40" s="47" t="s">
        <v>1892</v>
      </c>
      <c r="B40" s="32" t="s">
        <v>88</v>
      </c>
    </row>
    <row r="41" spans="1:7" x14ac:dyDescent="0.3">
      <c r="A41" s="47" t="s">
        <v>1893</v>
      </c>
      <c r="B41" s="32" t="s">
        <v>88</v>
      </c>
    </row>
    <row r="42" spans="1:7" x14ac:dyDescent="0.3">
      <c r="A42" t="s">
        <v>1894</v>
      </c>
      <c r="B42" s="49">
        <v>3.9999999999999998E-6</v>
      </c>
    </row>
    <row r="43" spans="1:7" ht="28.8" x14ac:dyDescent="0.3">
      <c r="A43" s="47" t="s">
        <v>1895</v>
      </c>
      <c r="B43" s="32" t="s">
        <v>88</v>
      </c>
    </row>
    <row r="44" spans="1:7" ht="28.8" x14ac:dyDescent="0.3">
      <c r="A44" s="47" t="s">
        <v>1896</v>
      </c>
      <c r="B44" s="32" t="s">
        <v>88</v>
      </c>
    </row>
    <row r="45" spans="1:7" x14ac:dyDescent="0.3">
      <c r="A45" t="s">
        <v>2029</v>
      </c>
      <c r="B45" s="32" t="s">
        <v>88</v>
      </c>
    </row>
    <row r="46" spans="1:7" x14ac:dyDescent="0.3">
      <c r="A46" t="s">
        <v>2030</v>
      </c>
      <c r="B46" s="32" t="s">
        <v>88</v>
      </c>
    </row>
    <row r="51" spans="1:4" ht="28.8" x14ac:dyDescent="0.3">
      <c r="A51" s="62" t="s">
        <v>2065</v>
      </c>
      <c r="B51" s="56" t="s">
        <v>2066</v>
      </c>
      <c r="C51" s="56" t="s">
        <v>2034</v>
      </c>
      <c r="D51" s="67" t="s">
        <v>2035</v>
      </c>
    </row>
    <row r="52" spans="1:4" ht="80.400000000000006" customHeight="1" x14ac:dyDescent="0.3">
      <c r="A52" s="65" t="str">
        <f>HYPERLINK("[EDEL_Portfolio Monthly 30-Apr-2022.xlsx]EDFF31!A1","BHARAT Bond FOF - April 2031")</f>
        <v>BHARAT Bond FOF - April 2031</v>
      </c>
      <c r="B52" s="66"/>
      <c r="C52" s="68" t="s">
        <v>2039</v>
      </c>
      <c r="D52"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EA60B-5C9B-47B3-9F3F-63CB747F87BF}">
  <dimension ref="A1:H51"/>
  <sheetViews>
    <sheetView showGridLines="0" workbookViewId="0">
      <pane ySplit="4" topLeftCell="A42" activePane="bottomLeft" state="frozen"/>
      <selection sqref="A1:G1"/>
      <selection pane="bottomLeft" activeCell="A50" sqref="A50:D50"/>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31</v>
      </c>
      <c r="B1" s="76"/>
      <c r="C1" s="76"/>
      <c r="D1" s="76"/>
      <c r="E1" s="76"/>
      <c r="F1" s="76"/>
      <c r="G1" s="76"/>
      <c r="H1" s="51" t="str">
        <f>HYPERLINK("[EDEL_Portfolio Monthly 30-Apr-2022.xlsx]Index!A1","Index")</f>
        <v>Index</v>
      </c>
    </row>
    <row r="2" spans="1:8" ht="19.5" customHeight="1" x14ac:dyDescent="0.3">
      <c r="A2" s="76" t="s">
        <v>32</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2"/>
      <c r="B6" s="28"/>
      <c r="C6" s="28"/>
      <c r="D6" s="13"/>
      <c r="E6" s="14"/>
      <c r="F6" s="15"/>
      <c r="G6" s="15"/>
    </row>
    <row r="7" spans="1:8" x14ac:dyDescent="0.3">
      <c r="A7" s="16" t="s">
        <v>87</v>
      </c>
      <c r="B7" s="28"/>
      <c r="C7" s="28"/>
      <c r="D7" s="13"/>
      <c r="E7" s="14" t="s">
        <v>88</v>
      </c>
      <c r="F7" s="15" t="s">
        <v>88</v>
      </c>
      <c r="G7" s="15"/>
    </row>
    <row r="8" spans="1:8" x14ac:dyDescent="0.3">
      <c r="A8" s="12"/>
      <c r="B8" s="28"/>
      <c r="C8" s="28"/>
      <c r="D8" s="13"/>
      <c r="E8" s="14"/>
      <c r="F8" s="15"/>
      <c r="G8" s="15"/>
    </row>
    <row r="9" spans="1:8" x14ac:dyDescent="0.3">
      <c r="A9" s="12"/>
      <c r="B9" s="28"/>
      <c r="C9" s="28"/>
      <c r="D9" s="13"/>
      <c r="E9" s="14"/>
      <c r="F9" s="15"/>
      <c r="G9" s="15"/>
    </row>
    <row r="10" spans="1:8" x14ac:dyDescent="0.3">
      <c r="A10" s="16" t="s">
        <v>530</v>
      </c>
      <c r="B10" s="28"/>
      <c r="C10" s="28"/>
      <c r="D10" s="13"/>
      <c r="E10" s="14"/>
      <c r="F10" s="15"/>
      <c r="G10" s="15"/>
    </row>
    <row r="11" spans="1:8" x14ac:dyDescent="0.3">
      <c r="A11" s="12" t="s">
        <v>539</v>
      </c>
      <c r="B11" s="28" t="s">
        <v>540</v>
      </c>
      <c r="C11" s="28"/>
      <c r="D11" s="13">
        <v>6967770</v>
      </c>
      <c r="E11" s="14">
        <v>69579.69</v>
      </c>
      <c r="F11" s="15">
        <v>0.99390000000000001</v>
      </c>
      <c r="G11" s="15"/>
    </row>
    <row r="12" spans="1:8" x14ac:dyDescent="0.3">
      <c r="A12" s="16" t="s">
        <v>98</v>
      </c>
      <c r="B12" s="29"/>
      <c r="C12" s="29"/>
      <c r="D12" s="17"/>
      <c r="E12" s="18">
        <v>69579.69</v>
      </c>
      <c r="F12" s="19">
        <v>0.99390000000000001</v>
      </c>
      <c r="G12" s="20"/>
    </row>
    <row r="13" spans="1:8" x14ac:dyDescent="0.3">
      <c r="A13" s="12"/>
      <c r="B13" s="28"/>
      <c r="C13" s="28"/>
      <c r="D13" s="13"/>
      <c r="E13" s="14"/>
      <c r="F13" s="15"/>
      <c r="G13" s="15"/>
    </row>
    <row r="14" spans="1:8" x14ac:dyDescent="0.3">
      <c r="A14" s="21" t="s">
        <v>118</v>
      </c>
      <c r="B14" s="30"/>
      <c r="C14" s="30"/>
      <c r="D14" s="22"/>
      <c r="E14" s="18">
        <v>69579.69</v>
      </c>
      <c r="F14" s="19">
        <v>0.99390000000000001</v>
      </c>
      <c r="G14" s="20"/>
    </row>
    <row r="15" spans="1:8" x14ac:dyDescent="0.3">
      <c r="A15" s="12"/>
      <c r="B15" s="28"/>
      <c r="C15" s="28"/>
      <c r="D15" s="13"/>
      <c r="E15" s="14"/>
      <c r="F15" s="15"/>
      <c r="G15" s="15"/>
    </row>
    <row r="16" spans="1:8" x14ac:dyDescent="0.3">
      <c r="A16" s="16" t="s">
        <v>119</v>
      </c>
      <c r="B16" s="28"/>
      <c r="C16" s="28"/>
      <c r="D16" s="13"/>
      <c r="E16" s="14"/>
      <c r="F16" s="15"/>
      <c r="G16" s="15"/>
    </row>
    <row r="17" spans="1:7" x14ac:dyDescent="0.3">
      <c r="A17" s="12" t="s">
        <v>120</v>
      </c>
      <c r="B17" s="28"/>
      <c r="C17" s="28"/>
      <c r="D17" s="13"/>
      <c r="E17" s="14">
        <v>175.94</v>
      </c>
      <c r="F17" s="15">
        <v>2.5000000000000001E-3</v>
      </c>
      <c r="G17" s="15">
        <v>3.9344999999999998E-2</v>
      </c>
    </row>
    <row r="18" spans="1:7" x14ac:dyDescent="0.3">
      <c r="A18" s="16" t="s">
        <v>98</v>
      </c>
      <c r="B18" s="29"/>
      <c r="C18" s="29"/>
      <c r="D18" s="17"/>
      <c r="E18" s="18">
        <v>175.94</v>
      </c>
      <c r="F18" s="19">
        <v>2.5000000000000001E-3</v>
      </c>
      <c r="G18" s="20"/>
    </row>
    <row r="19" spans="1:7" x14ac:dyDescent="0.3">
      <c r="A19" s="12"/>
      <c r="B19" s="28"/>
      <c r="C19" s="28"/>
      <c r="D19" s="13"/>
      <c r="E19" s="14"/>
      <c r="F19" s="15"/>
      <c r="G19" s="15"/>
    </row>
    <row r="20" spans="1:7" x14ac:dyDescent="0.3">
      <c r="A20" s="21" t="s">
        <v>118</v>
      </c>
      <c r="B20" s="30"/>
      <c r="C20" s="30"/>
      <c r="D20" s="22"/>
      <c r="E20" s="18">
        <v>175.94</v>
      </c>
      <c r="F20" s="19">
        <v>2.5000000000000001E-3</v>
      </c>
      <c r="G20" s="20"/>
    </row>
    <row r="21" spans="1:7" x14ac:dyDescent="0.3">
      <c r="A21" s="12" t="s">
        <v>121</v>
      </c>
      <c r="B21" s="28"/>
      <c r="C21" s="28"/>
      <c r="D21" s="13"/>
      <c r="E21" s="14">
        <v>3.7931399999999997E-2</v>
      </c>
      <c r="F21" s="15">
        <v>0</v>
      </c>
      <c r="G21" s="15"/>
    </row>
    <row r="22" spans="1:7" x14ac:dyDescent="0.3">
      <c r="A22" s="12" t="s">
        <v>122</v>
      </c>
      <c r="B22" s="28"/>
      <c r="C22" s="28"/>
      <c r="D22" s="13"/>
      <c r="E22" s="14">
        <v>254.08206860000001</v>
      </c>
      <c r="F22" s="15">
        <v>3.5999999999999999E-3</v>
      </c>
      <c r="G22" s="15">
        <v>3.9344999999999998E-2</v>
      </c>
    </row>
    <row r="23" spans="1:7" x14ac:dyDescent="0.3">
      <c r="A23" s="23" t="s">
        <v>123</v>
      </c>
      <c r="B23" s="31"/>
      <c r="C23" s="31"/>
      <c r="D23" s="24"/>
      <c r="E23" s="25">
        <v>70009.75</v>
      </c>
      <c r="F23" s="26">
        <v>1</v>
      </c>
      <c r="G23" s="26"/>
    </row>
    <row r="28" spans="1:7" x14ac:dyDescent="0.3">
      <c r="A28" s="1" t="s">
        <v>1871</v>
      </c>
    </row>
    <row r="29" spans="1:7" x14ac:dyDescent="0.3">
      <c r="A29" s="47" t="s">
        <v>1872</v>
      </c>
      <c r="B29" s="32" t="s">
        <v>88</v>
      </c>
    </row>
    <row r="30" spans="1:7" x14ac:dyDescent="0.3">
      <c r="A30" t="s">
        <v>1873</v>
      </c>
    </row>
    <row r="31" spans="1:7" x14ac:dyDescent="0.3">
      <c r="A31" t="s">
        <v>1874</v>
      </c>
      <c r="B31" t="s">
        <v>1875</v>
      </c>
      <c r="C31" t="s">
        <v>1875</v>
      </c>
    </row>
    <row r="32" spans="1:7" x14ac:dyDescent="0.3">
      <c r="B32" s="48">
        <v>44651</v>
      </c>
      <c r="C32" s="48">
        <v>44680</v>
      </c>
    </row>
    <row r="33" spans="1:7" x14ac:dyDescent="0.3">
      <c r="A33" t="s">
        <v>1879</v>
      </c>
      <c r="B33">
        <v>10.0999</v>
      </c>
      <c r="C33">
        <v>9.9850999999999992</v>
      </c>
      <c r="E33" s="2"/>
      <c r="G33"/>
    </row>
    <row r="34" spans="1:7" x14ac:dyDescent="0.3">
      <c r="A34" t="s">
        <v>1880</v>
      </c>
      <c r="B34">
        <v>10.0999</v>
      </c>
      <c r="C34">
        <v>9.9850999999999992</v>
      </c>
      <c r="E34" s="2"/>
      <c r="G34"/>
    </row>
    <row r="35" spans="1:7" x14ac:dyDescent="0.3">
      <c r="A35" t="s">
        <v>1904</v>
      </c>
      <c r="B35">
        <v>10.0999</v>
      </c>
      <c r="C35">
        <v>9.9850999999999992</v>
      </c>
      <c r="E35" s="2"/>
      <c r="G35"/>
    </row>
    <row r="36" spans="1:7" x14ac:dyDescent="0.3">
      <c r="A36" t="s">
        <v>1905</v>
      </c>
      <c r="B36">
        <v>10.0999</v>
      </c>
      <c r="C36">
        <v>9.9850999999999992</v>
      </c>
      <c r="E36" s="2"/>
      <c r="G36"/>
    </row>
    <row r="37" spans="1:7" x14ac:dyDescent="0.3">
      <c r="E37" s="2"/>
      <c r="G37"/>
    </row>
    <row r="38" spans="1:7" x14ac:dyDescent="0.3">
      <c r="A38" t="s">
        <v>1890</v>
      </c>
      <c r="B38" s="32" t="s">
        <v>88</v>
      </c>
    </row>
    <row r="39" spans="1:7" x14ac:dyDescent="0.3">
      <c r="A39" t="s">
        <v>1891</v>
      </c>
      <c r="B39" s="32" t="s">
        <v>88</v>
      </c>
    </row>
    <row r="40" spans="1:7" x14ac:dyDescent="0.3">
      <c r="A40" s="47" t="s">
        <v>1892</v>
      </c>
      <c r="B40" s="32" t="s">
        <v>88</v>
      </c>
    </row>
    <row r="41" spans="1:7" x14ac:dyDescent="0.3">
      <c r="A41" s="47" t="s">
        <v>1893</v>
      </c>
      <c r="B41" s="32" t="s">
        <v>88</v>
      </c>
    </row>
    <row r="42" spans="1:7" x14ac:dyDescent="0.3">
      <c r="A42" t="s">
        <v>1894</v>
      </c>
      <c r="B42" s="49">
        <v>6.0000000000000002E-6</v>
      </c>
    </row>
    <row r="43" spans="1:7" ht="28.8" x14ac:dyDescent="0.3">
      <c r="A43" s="47" t="s">
        <v>1895</v>
      </c>
      <c r="B43" s="32" t="s">
        <v>88</v>
      </c>
    </row>
    <row r="44" spans="1:7" ht="28.8" x14ac:dyDescent="0.3">
      <c r="A44" s="47" t="s">
        <v>1896</v>
      </c>
      <c r="B44" s="32" t="s">
        <v>88</v>
      </c>
    </row>
    <row r="45" spans="1:7" x14ac:dyDescent="0.3">
      <c r="A45" t="s">
        <v>2029</v>
      </c>
      <c r="B45" s="32" t="s">
        <v>88</v>
      </c>
    </row>
    <row r="46" spans="1:7" x14ac:dyDescent="0.3">
      <c r="A46" t="s">
        <v>2030</v>
      </c>
      <c r="B46" s="32" t="s">
        <v>88</v>
      </c>
    </row>
    <row r="50" spans="1:4" ht="28.8" x14ac:dyDescent="0.3">
      <c r="A50" s="62" t="s">
        <v>2065</v>
      </c>
      <c r="B50" s="56" t="s">
        <v>2066</v>
      </c>
      <c r="C50" s="56" t="s">
        <v>2034</v>
      </c>
      <c r="D50" s="67" t="s">
        <v>2035</v>
      </c>
    </row>
    <row r="51" spans="1:4" ht="83.4" customHeight="1" x14ac:dyDescent="0.3">
      <c r="A51" s="65" t="str">
        <f>HYPERLINK("[EDEL_Portfolio Monthly 30-Apr-2022.xlsx]EDFF32!A1","BHARAT Bond FOF - April 2032")</f>
        <v>BHARAT Bond FOF - April 2032</v>
      </c>
      <c r="B51" s="64"/>
      <c r="C51" s="68" t="s">
        <v>2040</v>
      </c>
      <c r="D51" s="64"/>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86F64-28E3-4A91-8C2D-561850D76F29}">
  <dimension ref="A1:H94"/>
  <sheetViews>
    <sheetView showGridLines="0" workbookViewId="0">
      <pane ySplit="4" topLeftCell="A84" activePane="bottomLeft" state="frozen"/>
      <selection sqref="A1:G1"/>
      <selection pane="bottomLeft" activeCell="E94" sqref="E94"/>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33</v>
      </c>
      <c r="B1" s="76"/>
      <c r="C1" s="76"/>
      <c r="D1" s="76"/>
      <c r="E1" s="76"/>
      <c r="F1" s="76"/>
      <c r="G1" s="76"/>
      <c r="H1" s="51" t="str">
        <f>HYPERLINK("[EDEL_Portfolio Monthly 30-Apr-2022.xlsx]Index!A1","Index")</f>
        <v>Index</v>
      </c>
    </row>
    <row r="2" spans="1:8" ht="19.5" customHeight="1" x14ac:dyDescent="0.3">
      <c r="A2" s="76" t="s">
        <v>34</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2"/>
      <c r="B6" s="28"/>
      <c r="C6" s="28"/>
      <c r="D6" s="13"/>
      <c r="E6" s="14"/>
      <c r="F6" s="15"/>
      <c r="G6" s="15"/>
    </row>
    <row r="7" spans="1:8" x14ac:dyDescent="0.3">
      <c r="A7" s="16" t="s">
        <v>87</v>
      </c>
      <c r="B7" s="28"/>
      <c r="C7" s="28"/>
      <c r="D7" s="13"/>
      <c r="E7" s="14" t="s">
        <v>88</v>
      </c>
      <c r="F7" s="15" t="s">
        <v>88</v>
      </c>
      <c r="G7" s="15"/>
    </row>
    <row r="8" spans="1:8" x14ac:dyDescent="0.3">
      <c r="A8" s="16" t="s">
        <v>126</v>
      </c>
      <c r="B8" s="28"/>
      <c r="C8" s="28"/>
      <c r="D8" s="13"/>
      <c r="E8" s="14"/>
      <c r="F8" s="15"/>
      <c r="G8" s="15"/>
    </row>
    <row r="9" spans="1:8" x14ac:dyDescent="0.3">
      <c r="A9" s="16" t="s">
        <v>541</v>
      </c>
      <c r="B9" s="28"/>
      <c r="C9" s="28"/>
      <c r="D9" s="13"/>
      <c r="E9" s="14"/>
      <c r="F9" s="15"/>
      <c r="G9" s="15"/>
    </row>
    <row r="10" spans="1:8" x14ac:dyDescent="0.3">
      <c r="A10" s="16" t="s">
        <v>98</v>
      </c>
      <c r="B10" s="28"/>
      <c r="C10" s="28"/>
      <c r="D10" s="13"/>
      <c r="E10" s="33" t="s">
        <v>88</v>
      </c>
      <c r="F10" s="34" t="s">
        <v>88</v>
      </c>
      <c r="G10" s="15"/>
    </row>
    <row r="11" spans="1:8" x14ac:dyDescent="0.3">
      <c r="A11" s="12"/>
      <c r="B11" s="28"/>
      <c r="C11" s="28"/>
      <c r="D11" s="13"/>
      <c r="E11" s="14"/>
      <c r="F11" s="15"/>
      <c r="G11" s="15"/>
    </row>
    <row r="12" spans="1:8" x14ac:dyDescent="0.3">
      <c r="A12" s="16" t="s">
        <v>282</v>
      </c>
      <c r="B12" s="28"/>
      <c r="C12" s="28"/>
      <c r="D12" s="13"/>
      <c r="E12" s="14"/>
      <c r="F12" s="15"/>
      <c r="G12" s="15"/>
    </row>
    <row r="13" spans="1:8" x14ac:dyDescent="0.3">
      <c r="A13" s="12" t="s">
        <v>457</v>
      </c>
      <c r="B13" s="28" t="s">
        <v>458</v>
      </c>
      <c r="C13" s="28" t="s">
        <v>93</v>
      </c>
      <c r="D13" s="13">
        <v>1000000</v>
      </c>
      <c r="E13" s="14">
        <v>958.55</v>
      </c>
      <c r="F13" s="15">
        <v>8.5500000000000007E-2</v>
      </c>
      <c r="G13" s="15">
        <v>7.1369000000000002E-2</v>
      </c>
    </row>
    <row r="14" spans="1:8" x14ac:dyDescent="0.3">
      <c r="A14" s="12" t="s">
        <v>542</v>
      </c>
      <c r="B14" s="28" t="s">
        <v>543</v>
      </c>
      <c r="C14" s="28" t="s">
        <v>93</v>
      </c>
      <c r="D14" s="13">
        <v>1000000</v>
      </c>
      <c r="E14" s="14">
        <v>944.66</v>
      </c>
      <c r="F14" s="15">
        <v>8.43E-2</v>
      </c>
      <c r="G14" s="15">
        <v>7.3173000000000002E-2</v>
      </c>
    </row>
    <row r="15" spans="1:8" x14ac:dyDescent="0.3">
      <c r="A15" s="12" t="s">
        <v>455</v>
      </c>
      <c r="B15" s="28" t="s">
        <v>456</v>
      </c>
      <c r="C15" s="28" t="s">
        <v>93</v>
      </c>
      <c r="D15" s="13">
        <v>1000000</v>
      </c>
      <c r="E15" s="14">
        <v>928.46</v>
      </c>
      <c r="F15" s="15">
        <v>8.2799999999999999E-2</v>
      </c>
      <c r="G15" s="15">
        <v>7.1738999999999997E-2</v>
      </c>
    </row>
    <row r="16" spans="1:8" x14ac:dyDescent="0.3">
      <c r="A16" s="12" t="s">
        <v>544</v>
      </c>
      <c r="B16" s="28" t="s">
        <v>545</v>
      </c>
      <c r="C16" s="28" t="s">
        <v>93</v>
      </c>
      <c r="D16" s="13">
        <v>389100</v>
      </c>
      <c r="E16" s="14">
        <v>365.17</v>
      </c>
      <c r="F16" s="15">
        <v>3.2599999999999997E-2</v>
      </c>
      <c r="G16" s="15">
        <v>7.4329999999999993E-2</v>
      </c>
    </row>
    <row r="17" spans="1:7" x14ac:dyDescent="0.3">
      <c r="A17" s="16" t="s">
        <v>98</v>
      </c>
      <c r="B17" s="29"/>
      <c r="C17" s="29"/>
      <c r="D17" s="17"/>
      <c r="E17" s="18">
        <v>3196.84</v>
      </c>
      <c r="F17" s="19">
        <v>0.28520000000000001</v>
      </c>
      <c r="G17" s="20"/>
    </row>
    <row r="18" spans="1:7" x14ac:dyDescent="0.3">
      <c r="A18" s="12"/>
      <c r="B18" s="28"/>
      <c r="C18" s="28"/>
      <c r="D18" s="13"/>
      <c r="E18" s="14"/>
      <c r="F18" s="15"/>
      <c r="G18" s="15"/>
    </row>
    <row r="19" spans="1:7" x14ac:dyDescent="0.3">
      <c r="A19" s="16" t="s">
        <v>503</v>
      </c>
      <c r="B19" s="28"/>
      <c r="C19" s="28"/>
      <c r="D19" s="13"/>
      <c r="E19" s="14"/>
      <c r="F19" s="15"/>
      <c r="G19" s="15"/>
    </row>
    <row r="20" spans="1:7" x14ac:dyDescent="0.3">
      <c r="A20" s="12" t="s">
        <v>546</v>
      </c>
      <c r="B20" s="28" t="s">
        <v>547</v>
      </c>
      <c r="C20" s="28" t="s">
        <v>93</v>
      </c>
      <c r="D20" s="13">
        <v>500000</v>
      </c>
      <c r="E20" s="14">
        <v>516.77</v>
      </c>
      <c r="F20" s="15">
        <v>4.6100000000000002E-2</v>
      </c>
      <c r="G20" s="15">
        <v>6.9731000000000001E-2</v>
      </c>
    </row>
    <row r="21" spans="1:7" x14ac:dyDescent="0.3">
      <c r="A21" s="12" t="s">
        <v>548</v>
      </c>
      <c r="B21" s="28" t="s">
        <v>549</v>
      </c>
      <c r="C21" s="28" t="s">
        <v>93</v>
      </c>
      <c r="D21" s="13">
        <v>9100</v>
      </c>
      <c r="E21" s="14">
        <v>9.67</v>
      </c>
      <c r="F21" s="15">
        <v>8.9999999999999998E-4</v>
      </c>
      <c r="G21" s="15">
        <v>7.1956000000000006E-2</v>
      </c>
    </row>
    <row r="22" spans="1:7" x14ac:dyDescent="0.3">
      <c r="A22" s="16" t="s">
        <v>98</v>
      </c>
      <c r="B22" s="29"/>
      <c r="C22" s="29"/>
      <c r="D22" s="17"/>
      <c r="E22" s="18">
        <v>526.44000000000005</v>
      </c>
      <c r="F22" s="19">
        <v>4.7E-2</v>
      </c>
      <c r="G22" s="20"/>
    </row>
    <row r="23" spans="1:7" x14ac:dyDescent="0.3">
      <c r="A23" s="12"/>
      <c r="B23" s="28"/>
      <c r="C23" s="28"/>
      <c r="D23" s="13"/>
      <c r="E23" s="14"/>
      <c r="F23" s="15"/>
      <c r="G23" s="15"/>
    </row>
    <row r="24" spans="1:7" x14ac:dyDescent="0.3">
      <c r="A24" s="12"/>
      <c r="B24" s="28"/>
      <c r="C24" s="28"/>
      <c r="D24" s="13"/>
      <c r="E24" s="14"/>
      <c r="F24" s="15"/>
      <c r="G24" s="15"/>
    </row>
    <row r="25" spans="1:7" x14ac:dyDescent="0.3">
      <c r="A25" s="16" t="s">
        <v>188</v>
      </c>
      <c r="B25" s="28"/>
      <c r="C25" s="28"/>
      <c r="D25" s="13"/>
      <c r="E25" s="14"/>
      <c r="F25" s="15"/>
      <c r="G25" s="15"/>
    </row>
    <row r="26" spans="1:7" x14ac:dyDescent="0.3">
      <c r="A26" s="16" t="s">
        <v>98</v>
      </c>
      <c r="B26" s="28"/>
      <c r="C26" s="28"/>
      <c r="D26" s="13"/>
      <c r="E26" s="33" t="s">
        <v>88</v>
      </c>
      <c r="F26" s="34" t="s">
        <v>88</v>
      </c>
      <c r="G26" s="15"/>
    </row>
    <row r="27" spans="1:7" x14ac:dyDescent="0.3">
      <c r="A27" s="12"/>
      <c r="B27" s="28"/>
      <c r="C27" s="28"/>
      <c r="D27" s="13"/>
      <c r="E27" s="14"/>
      <c r="F27" s="15"/>
      <c r="G27" s="15"/>
    </row>
    <row r="28" spans="1:7" x14ac:dyDescent="0.3">
      <c r="A28" s="16" t="s">
        <v>189</v>
      </c>
      <c r="B28" s="28"/>
      <c r="C28" s="28"/>
      <c r="D28" s="13"/>
      <c r="E28" s="14"/>
      <c r="F28" s="15"/>
      <c r="G28" s="15"/>
    </row>
    <row r="29" spans="1:7" x14ac:dyDescent="0.3">
      <c r="A29" s="16" t="s">
        <v>98</v>
      </c>
      <c r="B29" s="28"/>
      <c r="C29" s="28"/>
      <c r="D29" s="13"/>
      <c r="E29" s="33" t="s">
        <v>88</v>
      </c>
      <c r="F29" s="34" t="s">
        <v>88</v>
      </c>
      <c r="G29" s="15"/>
    </row>
    <row r="30" spans="1:7" x14ac:dyDescent="0.3">
      <c r="A30" s="12"/>
      <c r="B30" s="28"/>
      <c r="C30" s="28"/>
      <c r="D30" s="13"/>
      <c r="E30" s="14"/>
      <c r="F30" s="15"/>
      <c r="G30" s="15"/>
    </row>
    <row r="31" spans="1:7" x14ac:dyDescent="0.3">
      <c r="A31" s="21" t="s">
        <v>118</v>
      </c>
      <c r="B31" s="30"/>
      <c r="C31" s="30"/>
      <c r="D31" s="22"/>
      <c r="E31" s="18">
        <v>3723.28</v>
      </c>
      <c r="F31" s="19">
        <v>0.3322</v>
      </c>
      <c r="G31" s="20"/>
    </row>
    <row r="32" spans="1:7" x14ac:dyDescent="0.3">
      <c r="A32" s="12"/>
      <c r="B32" s="28"/>
      <c r="C32" s="28"/>
      <c r="D32" s="13"/>
      <c r="E32" s="14"/>
      <c r="F32" s="15"/>
      <c r="G32" s="15"/>
    </row>
    <row r="33" spans="1:7" x14ac:dyDescent="0.3">
      <c r="A33" s="16" t="s">
        <v>89</v>
      </c>
      <c r="B33" s="28"/>
      <c r="C33" s="28"/>
      <c r="D33" s="13"/>
      <c r="E33" s="14"/>
      <c r="F33" s="15"/>
      <c r="G33" s="15"/>
    </row>
    <row r="34" spans="1:7" x14ac:dyDescent="0.3">
      <c r="A34" s="12"/>
      <c r="B34" s="28"/>
      <c r="C34" s="28"/>
      <c r="D34" s="13"/>
      <c r="E34" s="14"/>
      <c r="F34" s="15"/>
      <c r="G34" s="15"/>
    </row>
    <row r="35" spans="1:7" x14ac:dyDescent="0.3">
      <c r="A35" s="16" t="s">
        <v>90</v>
      </c>
      <c r="B35" s="28"/>
      <c r="C35" s="28"/>
      <c r="D35" s="13"/>
      <c r="E35" s="14"/>
      <c r="F35" s="15"/>
      <c r="G35" s="15"/>
    </row>
    <row r="36" spans="1:7" x14ac:dyDescent="0.3">
      <c r="A36" s="12" t="s">
        <v>550</v>
      </c>
      <c r="B36" s="28" t="s">
        <v>551</v>
      </c>
      <c r="C36" s="28" t="s">
        <v>93</v>
      </c>
      <c r="D36" s="13">
        <v>5000000</v>
      </c>
      <c r="E36" s="14">
        <v>4968.96</v>
      </c>
      <c r="F36" s="15">
        <v>0.44330000000000003</v>
      </c>
      <c r="G36" s="15">
        <v>3.8001E-2</v>
      </c>
    </row>
    <row r="37" spans="1:7" x14ac:dyDescent="0.3">
      <c r="A37" s="16" t="s">
        <v>98</v>
      </c>
      <c r="B37" s="29"/>
      <c r="C37" s="29"/>
      <c r="D37" s="17"/>
      <c r="E37" s="18">
        <v>4968.96</v>
      </c>
      <c r="F37" s="19">
        <v>0.44330000000000003</v>
      </c>
      <c r="G37" s="20"/>
    </row>
    <row r="38" spans="1:7" x14ac:dyDescent="0.3">
      <c r="A38" s="12"/>
      <c r="B38" s="28"/>
      <c r="C38" s="28"/>
      <c r="D38" s="13"/>
      <c r="E38" s="14"/>
      <c r="F38" s="15"/>
      <c r="G38" s="15"/>
    </row>
    <row r="39" spans="1:7" x14ac:dyDescent="0.3">
      <c r="A39" s="21" t="s">
        <v>118</v>
      </c>
      <c r="B39" s="30"/>
      <c r="C39" s="30"/>
      <c r="D39" s="22"/>
      <c r="E39" s="18">
        <v>4968.96</v>
      </c>
      <c r="F39" s="19">
        <v>0.44330000000000003</v>
      </c>
      <c r="G39" s="20"/>
    </row>
    <row r="40" spans="1:7" x14ac:dyDescent="0.3">
      <c r="A40" s="12"/>
      <c r="B40" s="28"/>
      <c r="C40" s="28"/>
      <c r="D40" s="13"/>
      <c r="E40" s="14"/>
      <c r="F40" s="15"/>
      <c r="G40" s="15"/>
    </row>
    <row r="41" spans="1:7" x14ac:dyDescent="0.3">
      <c r="A41" s="12"/>
      <c r="B41" s="28"/>
      <c r="C41" s="28"/>
      <c r="D41" s="13"/>
      <c r="E41" s="14"/>
      <c r="F41" s="15"/>
      <c r="G41" s="15"/>
    </row>
    <row r="42" spans="1:7" x14ac:dyDescent="0.3">
      <c r="A42" s="16" t="s">
        <v>119</v>
      </c>
      <c r="B42" s="28"/>
      <c r="C42" s="28"/>
      <c r="D42" s="13"/>
      <c r="E42" s="14"/>
      <c r="F42" s="15"/>
      <c r="G42" s="15"/>
    </row>
    <row r="43" spans="1:7" x14ac:dyDescent="0.3">
      <c r="A43" s="12" t="s">
        <v>120</v>
      </c>
      <c r="B43" s="28"/>
      <c r="C43" s="28"/>
      <c r="D43" s="13"/>
      <c r="E43" s="14">
        <v>2407.2199999999998</v>
      </c>
      <c r="F43" s="15">
        <v>0.21479999999999999</v>
      </c>
      <c r="G43" s="15">
        <v>3.9344999999999998E-2</v>
      </c>
    </row>
    <row r="44" spans="1:7" x14ac:dyDescent="0.3">
      <c r="A44" s="16" t="s">
        <v>98</v>
      </c>
      <c r="B44" s="29"/>
      <c r="C44" s="29"/>
      <c r="D44" s="17"/>
      <c r="E44" s="18">
        <v>2407.2199999999998</v>
      </c>
      <c r="F44" s="19">
        <v>0.21479999999999999</v>
      </c>
      <c r="G44" s="20"/>
    </row>
    <row r="45" spans="1:7" x14ac:dyDescent="0.3">
      <c r="A45" s="12"/>
      <c r="B45" s="28"/>
      <c r="C45" s="28"/>
      <c r="D45" s="13"/>
      <c r="E45" s="14"/>
      <c r="F45" s="15"/>
      <c r="G45" s="15"/>
    </row>
    <row r="46" spans="1:7" x14ac:dyDescent="0.3">
      <c r="A46" s="21" t="s">
        <v>118</v>
      </c>
      <c r="B46" s="30"/>
      <c r="C46" s="30"/>
      <c r="D46" s="22"/>
      <c r="E46" s="18">
        <v>2407.2199999999998</v>
      </c>
      <c r="F46" s="19">
        <v>0.21479999999999999</v>
      </c>
      <c r="G46" s="20"/>
    </row>
    <row r="47" spans="1:7" x14ac:dyDescent="0.3">
      <c r="A47" s="12" t="s">
        <v>121</v>
      </c>
      <c r="B47" s="28"/>
      <c r="C47" s="28"/>
      <c r="D47" s="13"/>
      <c r="E47" s="14">
        <v>78.339348000000001</v>
      </c>
      <c r="F47" s="15">
        <v>6.9880000000000003E-3</v>
      </c>
      <c r="G47" s="15"/>
    </row>
    <row r="48" spans="1:7" x14ac:dyDescent="0.3">
      <c r="A48" s="12" t="s">
        <v>122</v>
      </c>
      <c r="B48" s="28"/>
      <c r="C48" s="28"/>
      <c r="D48" s="13"/>
      <c r="E48" s="14">
        <v>31.440652</v>
      </c>
      <c r="F48" s="15">
        <v>2.712E-3</v>
      </c>
      <c r="G48" s="15">
        <v>3.9344999999999998E-2</v>
      </c>
    </row>
    <row r="49" spans="1:7" x14ac:dyDescent="0.3">
      <c r="A49" s="23" t="s">
        <v>123</v>
      </c>
      <c r="B49" s="31"/>
      <c r="C49" s="31"/>
      <c r="D49" s="24"/>
      <c r="E49" s="25">
        <v>11209.24</v>
      </c>
      <c r="F49" s="26">
        <v>1</v>
      </c>
      <c r="G49" s="26"/>
    </row>
    <row r="51" spans="1:7" x14ac:dyDescent="0.3">
      <c r="A51" s="1" t="s">
        <v>125</v>
      </c>
    </row>
    <row r="54" spans="1:7" x14ac:dyDescent="0.3">
      <c r="A54" s="1" t="s">
        <v>1871</v>
      </c>
    </row>
    <row r="55" spans="1:7" x14ac:dyDescent="0.3">
      <c r="A55" s="47" t="s">
        <v>1872</v>
      </c>
      <c r="B55" s="32" t="s">
        <v>88</v>
      </c>
    </row>
    <row r="56" spans="1:7" x14ac:dyDescent="0.3">
      <c r="A56" t="s">
        <v>1873</v>
      </c>
    </row>
    <row r="57" spans="1:7" x14ac:dyDescent="0.3">
      <c r="A57" t="s">
        <v>1874</v>
      </c>
      <c r="B57" t="s">
        <v>1875</v>
      </c>
      <c r="C57" t="s">
        <v>1875</v>
      </c>
    </row>
    <row r="58" spans="1:7" x14ac:dyDescent="0.3">
      <c r="B58" s="48">
        <v>44651</v>
      </c>
      <c r="C58" s="48">
        <v>44680</v>
      </c>
    </row>
    <row r="59" spans="1:7" x14ac:dyDescent="0.3">
      <c r="A59" t="s">
        <v>1876</v>
      </c>
      <c r="B59" s="32" t="s">
        <v>1878</v>
      </c>
      <c r="C59" s="32" t="s">
        <v>1878</v>
      </c>
      <c r="E59" s="2"/>
      <c r="G59"/>
    </row>
    <row r="60" spans="1:7" x14ac:dyDescent="0.3">
      <c r="A60" t="s">
        <v>1877</v>
      </c>
      <c r="B60" s="32" t="s">
        <v>1878</v>
      </c>
      <c r="C60" s="32" t="s">
        <v>1878</v>
      </c>
      <c r="E60" s="2"/>
      <c r="G60"/>
    </row>
    <row r="61" spans="1:7" x14ac:dyDescent="0.3">
      <c r="A61" t="s">
        <v>1900</v>
      </c>
      <c r="B61" s="32">
        <v>20.346299999999999</v>
      </c>
      <c r="C61" s="32">
        <v>20.240600000000001</v>
      </c>
      <c r="E61" s="2"/>
      <c r="G61"/>
    </row>
    <row r="62" spans="1:7" x14ac:dyDescent="0.3">
      <c r="A62" t="s">
        <v>1879</v>
      </c>
      <c r="B62" s="32">
        <v>20.689900000000002</v>
      </c>
      <c r="C62" s="32">
        <v>20.605699999999999</v>
      </c>
      <c r="E62" s="2"/>
      <c r="G62"/>
    </row>
    <row r="63" spans="1:7" x14ac:dyDescent="0.3">
      <c r="A63" t="s">
        <v>1880</v>
      </c>
      <c r="B63" s="32">
        <v>20.607399999999998</v>
      </c>
      <c r="C63" s="32">
        <v>20.523700000000002</v>
      </c>
      <c r="E63" s="2"/>
      <c r="G63"/>
    </row>
    <row r="64" spans="1:7" x14ac:dyDescent="0.3">
      <c r="A64" t="s">
        <v>1901</v>
      </c>
      <c r="B64" s="32">
        <v>16.645099999999999</v>
      </c>
      <c r="C64" s="32">
        <v>16.577500000000001</v>
      </c>
      <c r="E64" s="2"/>
      <c r="G64"/>
    </row>
    <row r="65" spans="1:7" x14ac:dyDescent="0.3">
      <c r="A65" t="s">
        <v>1902</v>
      </c>
      <c r="B65" s="32">
        <v>16.748200000000001</v>
      </c>
      <c r="C65" s="32">
        <v>16.600300000000001</v>
      </c>
      <c r="E65" s="2"/>
      <c r="G65"/>
    </row>
    <row r="66" spans="1:7" x14ac:dyDescent="0.3">
      <c r="A66" t="s">
        <v>1884</v>
      </c>
      <c r="B66" s="32">
        <v>19.877099999999999</v>
      </c>
      <c r="C66" s="32">
        <v>19.786100000000001</v>
      </c>
      <c r="E66" s="2"/>
      <c r="G66"/>
    </row>
    <row r="67" spans="1:7" x14ac:dyDescent="0.3">
      <c r="A67" t="s">
        <v>1888</v>
      </c>
      <c r="B67" s="32" t="s">
        <v>1878</v>
      </c>
      <c r="C67" s="32" t="s">
        <v>1878</v>
      </c>
      <c r="E67" s="2"/>
      <c r="G67"/>
    </row>
    <row r="68" spans="1:7" x14ac:dyDescent="0.3">
      <c r="A68" t="s">
        <v>1903</v>
      </c>
      <c r="B68" s="32">
        <v>19.838799999999999</v>
      </c>
      <c r="C68" s="32">
        <v>19.728999999999999</v>
      </c>
      <c r="E68" s="2"/>
      <c r="G68"/>
    </row>
    <row r="69" spans="1:7" x14ac:dyDescent="0.3">
      <c r="A69" t="s">
        <v>1904</v>
      </c>
      <c r="B69" s="32">
        <v>19.868400000000001</v>
      </c>
      <c r="C69" s="32">
        <v>19.7774</v>
      </c>
      <c r="E69" s="2"/>
      <c r="G69"/>
    </row>
    <row r="70" spans="1:7" x14ac:dyDescent="0.3">
      <c r="A70" t="s">
        <v>1905</v>
      </c>
      <c r="B70" s="32">
        <v>19.8813</v>
      </c>
      <c r="C70" s="32">
        <v>19.790199999999999</v>
      </c>
      <c r="E70" s="2"/>
      <c r="G70"/>
    </row>
    <row r="71" spans="1:7" x14ac:dyDescent="0.3">
      <c r="A71" t="s">
        <v>1906</v>
      </c>
      <c r="B71" s="32">
        <v>10.524900000000001</v>
      </c>
      <c r="C71" s="32">
        <v>10.476699999999999</v>
      </c>
      <c r="E71" s="2"/>
      <c r="G71"/>
    </row>
    <row r="72" spans="1:7" x14ac:dyDescent="0.3">
      <c r="A72" t="s">
        <v>1907</v>
      </c>
      <c r="B72" s="32">
        <v>10.295299999999999</v>
      </c>
      <c r="C72" s="32">
        <v>10.248100000000001</v>
      </c>
      <c r="E72" s="2"/>
      <c r="G72"/>
    </row>
    <row r="73" spans="1:7" x14ac:dyDescent="0.3">
      <c r="A73" t="s">
        <v>1889</v>
      </c>
      <c r="E73" s="2"/>
      <c r="G73"/>
    </row>
    <row r="75" spans="1:7" x14ac:dyDescent="0.3">
      <c r="A75" t="s">
        <v>1908</v>
      </c>
    </row>
    <row r="77" spans="1:7" x14ac:dyDescent="0.3">
      <c r="A77" s="50" t="s">
        <v>1909</v>
      </c>
      <c r="B77" s="50" t="s">
        <v>1910</v>
      </c>
      <c r="C77" s="50" t="s">
        <v>1911</v>
      </c>
      <c r="D77" s="50" t="s">
        <v>1912</v>
      </c>
    </row>
    <row r="78" spans="1:7" x14ac:dyDescent="0.3">
      <c r="A78" s="50" t="s">
        <v>1914</v>
      </c>
      <c r="B78" s="50"/>
      <c r="C78" s="50">
        <v>2.3042900000000002E-2</v>
      </c>
      <c r="D78" s="50">
        <v>2.3042900000000002E-2</v>
      </c>
    </row>
    <row r="79" spans="1:7" x14ac:dyDescent="0.3">
      <c r="A79" s="50" t="s">
        <v>1915</v>
      </c>
      <c r="B79" s="50"/>
      <c r="C79" s="50">
        <v>7.9897999999999997E-2</v>
      </c>
      <c r="D79" s="50">
        <v>7.9897999999999997E-2</v>
      </c>
    </row>
    <row r="80" spans="1:7" x14ac:dyDescent="0.3">
      <c r="A80" s="50" t="s">
        <v>1916</v>
      </c>
      <c r="B80" s="50"/>
      <c r="C80" s="50">
        <v>1.9152499999999999E-2</v>
      </c>
      <c r="D80" s="50">
        <v>1.9152499999999999E-2</v>
      </c>
    </row>
    <row r="82" spans="1:4" x14ac:dyDescent="0.3">
      <c r="A82" t="s">
        <v>1891</v>
      </c>
      <c r="B82" s="32" t="s">
        <v>88</v>
      </c>
    </row>
    <row r="83" spans="1:4" x14ac:dyDescent="0.3">
      <c r="A83" s="47" t="s">
        <v>1892</v>
      </c>
      <c r="B83" s="32" t="s">
        <v>88</v>
      </c>
    </row>
    <row r="84" spans="1:4" x14ac:dyDescent="0.3">
      <c r="A84" s="47" t="s">
        <v>1893</v>
      </c>
      <c r="B84" s="32" t="s">
        <v>88</v>
      </c>
    </row>
    <row r="85" spans="1:4" x14ac:dyDescent="0.3">
      <c r="A85" t="s">
        <v>1894</v>
      </c>
      <c r="B85" s="49">
        <v>4.3383289999999999</v>
      </c>
    </row>
    <row r="86" spans="1:4" ht="28.8" x14ac:dyDescent="0.3">
      <c r="A86" s="47" t="s">
        <v>1895</v>
      </c>
      <c r="B86" s="32" t="s">
        <v>88</v>
      </c>
    </row>
    <row r="87" spans="1:4" ht="28.8" x14ac:dyDescent="0.3">
      <c r="A87" s="47" t="s">
        <v>1896</v>
      </c>
      <c r="B87" s="32" t="s">
        <v>88</v>
      </c>
    </row>
    <row r="88" spans="1:4" x14ac:dyDescent="0.3">
      <c r="A88" t="s">
        <v>2029</v>
      </c>
      <c r="B88" s="32" t="s">
        <v>88</v>
      </c>
    </row>
    <row r="89" spans="1:4" x14ac:dyDescent="0.3">
      <c r="A89" t="s">
        <v>2030</v>
      </c>
      <c r="B89" s="32" t="s">
        <v>88</v>
      </c>
    </row>
    <row r="93" spans="1:4" ht="28.8" x14ac:dyDescent="0.3">
      <c r="A93" s="62" t="s">
        <v>2065</v>
      </c>
      <c r="B93" s="56" t="s">
        <v>2066</v>
      </c>
      <c r="C93" s="56" t="s">
        <v>2034</v>
      </c>
      <c r="D93" s="67" t="s">
        <v>2035</v>
      </c>
    </row>
    <row r="94" spans="1:4" ht="81.599999999999994" customHeight="1" x14ac:dyDescent="0.3">
      <c r="A94" s="65" t="str">
        <f>HYPERLINK("[EDEL_Portfolio Monthly 30-Apr-2022.xlsx]EDGSEC!A1","Edelweiss Government Securities Fund")</f>
        <v>Edelweiss Government Securities Fund</v>
      </c>
      <c r="B94" s="66"/>
      <c r="C94" s="58" t="s">
        <v>2068</v>
      </c>
      <c r="D94"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6C242-07B4-4EDD-8642-9A698E6033A3}">
  <dimension ref="A1:H102"/>
  <sheetViews>
    <sheetView showGridLines="0" workbookViewId="0">
      <pane ySplit="4" topLeftCell="A93" activePane="bottomLeft" state="frozen"/>
      <selection sqref="A1:G1"/>
      <selection pane="bottomLeft" activeCell="A101" sqref="A101:D101"/>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35</v>
      </c>
      <c r="B1" s="76"/>
      <c r="C1" s="76"/>
      <c r="D1" s="76"/>
      <c r="E1" s="76"/>
      <c r="F1" s="76"/>
      <c r="G1" s="76"/>
      <c r="H1" s="51" t="str">
        <f>HYPERLINK("[EDEL_Portfolio Monthly 30-Apr-2022.xlsx]Index!A1","Index")</f>
        <v>Index</v>
      </c>
    </row>
    <row r="2" spans="1:8" ht="19.5" customHeight="1" x14ac:dyDescent="0.3">
      <c r="A2" s="76" t="s">
        <v>36</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2"/>
      <c r="B6" s="28"/>
      <c r="C6" s="28"/>
      <c r="D6" s="13"/>
      <c r="E6" s="14"/>
      <c r="F6" s="15"/>
      <c r="G6" s="15"/>
    </row>
    <row r="7" spans="1:8" x14ac:dyDescent="0.3">
      <c r="A7" s="16" t="s">
        <v>87</v>
      </c>
      <c r="B7" s="28"/>
      <c r="C7" s="28"/>
      <c r="D7" s="13"/>
      <c r="E7" s="14" t="s">
        <v>88</v>
      </c>
      <c r="F7" s="15" t="s">
        <v>88</v>
      </c>
      <c r="G7" s="15"/>
    </row>
    <row r="8" spans="1:8" x14ac:dyDescent="0.3">
      <c r="A8" s="12"/>
      <c r="B8" s="28"/>
      <c r="C8" s="28"/>
      <c r="D8" s="13"/>
      <c r="E8" s="14"/>
      <c r="F8" s="15"/>
      <c r="G8" s="15"/>
    </row>
    <row r="9" spans="1:8" x14ac:dyDescent="0.3">
      <c r="A9" s="16" t="s">
        <v>126</v>
      </c>
      <c r="B9" s="28"/>
      <c r="C9" s="28"/>
      <c r="D9" s="13"/>
      <c r="E9" s="14"/>
      <c r="F9" s="15"/>
      <c r="G9" s="15"/>
    </row>
    <row r="10" spans="1:8" x14ac:dyDescent="0.3">
      <c r="A10" s="16" t="s">
        <v>127</v>
      </c>
      <c r="B10" s="28"/>
      <c r="C10" s="28"/>
      <c r="D10" s="13"/>
      <c r="E10" s="14"/>
      <c r="F10" s="15"/>
      <c r="G10" s="15"/>
    </row>
    <row r="11" spans="1:8" x14ac:dyDescent="0.3">
      <c r="A11" s="12" t="s">
        <v>552</v>
      </c>
      <c r="B11" s="28" t="s">
        <v>553</v>
      </c>
      <c r="C11" s="28" t="s">
        <v>130</v>
      </c>
      <c r="D11" s="13">
        <v>15000000</v>
      </c>
      <c r="E11" s="14">
        <v>14642.06</v>
      </c>
      <c r="F11" s="15">
        <v>7.2099999999999997E-2</v>
      </c>
      <c r="G11" s="15">
        <v>6.7299999999999999E-2</v>
      </c>
    </row>
    <row r="12" spans="1:8" x14ac:dyDescent="0.3">
      <c r="A12" s="12" t="s">
        <v>554</v>
      </c>
      <c r="B12" s="28" t="s">
        <v>555</v>
      </c>
      <c r="C12" s="28" t="s">
        <v>130</v>
      </c>
      <c r="D12" s="13">
        <v>11000000</v>
      </c>
      <c r="E12" s="14">
        <v>11506.11</v>
      </c>
      <c r="F12" s="15">
        <v>5.67E-2</v>
      </c>
      <c r="G12" s="15">
        <v>6.6900000000000001E-2</v>
      </c>
    </row>
    <row r="13" spans="1:8" x14ac:dyDescent="0.3">
      <c r="A13" s="12" t="s">
        <v>556</v>
      </c>
      <c r="B13" s="28" t="s">
        <v>557</v>
      </c>
      <c r="C13" s="28" t="s">
        <v>130</v>
      </c>
      <c r="D13" s="13">
        <v>8000000</v>
      </c>
      <c r="E13" s="14">
        <v>8386.26</v>
      </c>
      <c r="F13" s="15">
        <v>4.1300000000000003E-2</v>
      </c>
      <c r="G13" s="15">
        <v>6.6850000000000007E-2</v>
      </c>
    </row>
    <row r="14" spans="1:8" x14ac:dyDescent="0.3">
      <c r="A14" s="12" t="s">
        <v>558</v>
      </c>
      <c r="B14" s="28" t="s">
        <v>559</v>
      </c>
      <c r="C14" s="28" t="s">
        <v>130</v>
      </c>
      <c r="D14" s="13">
        <v>5000000</v>
      </c>
      <c r="E14" s="14">
        <v>5231.9799999999996</v>
      </c>
      <c r="F14" s="15">
        <v>2.58E-2</v>
      </c>
      <c r="G14" s="15">
        <v>6.7949999999999997E-2</v>
      </c>
    </row>
    <row r="15" spans="1:8" x14ac:dyDescent="0.3">
      <c r="A15" s="12" t="s">
        <v>560</v>
      </c>
      <c r="B15" s="28" t="s">
        <v>561</v>
      </c>
      <c r="C15" s="28" t="s">
        <v>130</v>
      </c>
      <c r="D15" s="13">
        <v>3000000</v>
      </c>
      <c r="E15" s="14">
        <v>3064.67</v>
      </c>
      <c r="F15" s="15">
        <v>1.5100000000000001E-2</v>
      </c>
      <c r="G15" s="15">
        <v>6.6949999999999996E-2</v>
      </c>
    </row>
    <row r="16" spans="1:8" x14ac:dyDescent="0.3">
      <c r="A16" s="12" t="s">
        <v>562</v>
      </c>
      <c r="B16" s="28" t="s">
        <v>563</v>
      </c>
      <c r="C16" s="28" t="s">
        <v>150</v>
      </c>
      <c r="D16" s="13">
        <v>3000000</v>
      </c>
      <c r="E16" s="14">
        <v>3057.45</v>
      </c>
      <c r="F16" s="15">
        <v>1.5100000000000001E-2</v>
      </c>
      <c r="G16" s="15">
        <v>6.6400000000000001E-2</v>
      </c>
    </row>
    <row r="17" spans="1:7" x14ac:dyDescent="0.3">
      <c r="A17" s="12" t="s">
        <v>564</v>
      </c>
      <c r="B17" s="28" t="s">
        <v>565</v>
      </c>
      <c r="C17" s="28" t="s">
        <v>130</v>
      </c>
      <c r="D17" s="13">
        <v>2500000</v>
      </c>
      <c r="E17" s="14">
        <v>2570.25</v>
      </c>
      <c r="F17" s="15">
        <v>1.2699999999999999E-2</v>
      </c>
      <c r="G17" s="15">
        <v>6.7650000000000002E-2</v>
      </c>
    </row>
    <row r="18" spans="1:7" x14ac:dyDescent="0.3">
      <c r="A18" s="12" t="s">
        <v>566</v>
      </c>
      <c r="B18" s="28" t="s">
        <v>567</v>
      </c>
      <c r="C18" s="28" t="s">
        <v>130</v>
      </c>
      <c r="D18" s="13">
        <v>2500000</v>
      </c>
      <c r="E18" s="14">
        <v>2558.08</v>
      </c>
      <c r="F18" s="15">
        <v>1.26E-2</v>
      </c>
      <c r="G18" s="15">
        <v>6.7047999999999996E-2</v>
      </c>
    </row>
    <row r="19" spans="1:7" x14ac:dyDescent="0.3">
      <c r="A19" s="12" t="s">
        <v>568</v>
      </c>
      <c r="B19" s="28" t="s">
        <v>569</v>
      </c>
      <c r="C19" s="28" t="s">
        <v>130</v>
      </c>
      <c r="D19" s="13">
        <v>2000000</v>
      </c>
      <c r="E19" s="14">
        <v>2059.2199999999998</v>
      </c>
      <c r="F19" s="15">
        <v>1.01E-2</v>
      </c>
      <c r="G19" s="15">
        <v>6.7650000000000002E-2</v>
      </c>
    </row>
    <row r="20" spans="1:7" x14ac:dyDescent="0.3">
      <c r="A20" s="12" t="s">
        <v>570</v>
      </c>
      <c r="B20" s="28" t="s">
        <v>571</v>
      </c>
      <c r="C20" s="28" t="s">
        <v>133</v>
      </c>
      <c r="D20" s="13">
        <v>1500000</v>
      </c>
      <c r="E20" s="14">
        <v>1654.61</v>
      </c>
      <c r="F20" s="15">
        <v>8.2000000000000007E-3</v>
      </c>
      <c r="G20" s="15">
        <v>6.6850000000000007E-2</v>
      </c>
    </row>
    <row r="21" spans="1:7" x14ac:dyDescent="0.3">
      <c r="A21" s="12" t="s">
        <v>572</v>
      </c>
      <c r="B21" s="28" t="s">
        <v>573</v>
      </c>
      <c r="C21" s="28" t="s">
        <v>130</v>
      </c>
      <c r="D21" s="13">
        <v>1500000</v>
      </c>
      <c r="E21" s="14">
        <v>1524.95</v>
      </c>
      <c r="F21" s="15">
        <v>7.4999999999999997E-3</v>
      </c>
      <c r="G21" s="15">
        <v>6.7903000000000005E-2</v>
      </c>
    </row>
    <row r="22" spans="1:7" x14ac:dyDescent="0.3">
      <c r="A22" s="16" t="s">
        <v>98</v>
      </c>
      <c r="B22" s="29"/>
      <c r="C22" s="29"/>
      <c r="D22" s="17"/>
      <c r="E22" s="18">
        <v>56255.64</v>
      </c>
      <c r="F22" s="19">
        <v>0.2772</v>
      </c>
      <c r="G22" s="20"/>
    </row>
    <row r="23" spans="1:7" x14ac:dyDescent="0.3">
      <c r="A23" s="16" t="s">
        <v>503</v>
      </c>
      <c r="B23" s="28"/>
      <c r="C23" s="28"/>
      <c r="D23" s="13"/>
      <c r="E23" s="14"/>
      <c r="F23" s="15"/>
      <c r="G23" s="15"/>
    </row>
    <row r="24" spans="1:7" x14ac:dyDescent="0.3">
      <c r="A24" s="12" t="s">
        <v>574</v>
      </c>
      <c r="B24" s="28" t="s">
        <v>575</v>
      </c>
      <c r="C24" s="28" t="s">
        <v>93</v>
      </c>
      <c r="D24" s="13">
        <v>10500000</v>
      </c>
      <c r="E24" s="14">
        <v>10817.43</v>
      </c>
      <c r="F24" s="15">
        <v>5.33E-2</v>
      </c>
      <c r="G24" s="15">
        <v>7.0277999999999993E-2</v>
      </c>
    </row>
    <row r="25" spans="1:7" x14ac:dyDescent="0.3">
      <c r="A25" s="12" t="s">
        <v>576</v>
      </c>
      <c r="B25" s="28" t="s">
        <v>577</v>
      </c>
      <c r="C25" s="28" t="s">
        <v>93</v>
      </c>
      <c r="D25" s="13">
        <v>10000000</v>
      </c>
      <c r="E25" s="14">
        <v>10080.370000000001</v>
      </c>
      <c r="F25" s="15">
        <v>4.9700000000000001E-2</v>
      </c>
      <c r="G25" s="15">
        <v>6.9936999999999999E-2</v>
      </c>
    </row>
    <row r="26" spans="1:7" x14ac:dyDescent="0.3">
      <c r="A26" s="12" t="s">
        <v>546</v>
      </c>
      <c r="B26" s="28" t="s">
        <v>547</v>
      </c>
      <c r="C26" s="28" t="s">
        <v>93</v>
      </c>
      <c r="D26" s="13">
        <v>9500000</v>
      </c>
      <c r="E26" s="14">
        <v>9818.64</v>
      </c>
      <c r="F26" s="15">
        <v>4.8399999999999999E-2</v>
      </c>
      <c r="G26" s="15">
        <v>6.9731000000000001E-2</v>
      </c>
    </row>
    <row r="27" spans="1:7" x14ac:dyDescent="0.3">
      <c r="A27" s="12" t="s">
        <v>578</v>
      </c>
      <c r="B27" s="28" t="s">
        <v>579</v>
      </c>
      <c r="C27" s="28" t="s">
        <v>93</v>
      </c>
      <c r="D27" s="13">
        <v>9000000</v>
      </c>
      <c r="E27" s="14">
        <v>8864.94</v>
      </c>
      <c r="F27" s="15">
        <v>4.3700000000000003E-2</v>
      </c>
      <c r="G27" s="15">
        <v>6.9436999999999999E-2</v>
      </c>
    </row>
    <row r="28" spans="1:7" x14ac:dyDescent="0.3">
      <c r="A28" s="12" t="s">
        <v>580</v>
      </c>
      <c r="B28" s="28" t="s">
        <v>581</v>
      </c>
      <c r="C28" s="28" t="s">
        <v>93</v>
      </c>
      <c r="D28" s="13">
        <v>8500000</v>
      </c>
      <c r="E28" s="14">
        <v>8767.5499999999993</v>
      </c>
      <c r="F28" s="15">
        <v>4.3200000000000002E-2</v>
      </c>
      <c r="G28" s="15">
        <v>6.9681000000000007E-2</v>
      </c>
    </row>
    <row r="29" spans="1:7" x14ac:dyDescent="0.3">
      <c r="A29" s="12" t="s">
        <v>582</v>
      </c>
      <c r="B29" s="28" t="s">
        <v>583</v>
      </c>
      <c r="C29" s="28" t="s">
        <v>93</v>
      </c>
      <c r="D29" s="13">
        <v>8500000</v>
      </c>
      <c r="E29" s="14">
        <v>8712.2999999999993</v>
      </c>
      <c r="F29" s="15">
        <v>4.2900000000000001E-2</v>
      </c>
      <c r="G29" s="15">
        <v>6.9638000000000005E-2</v>
      </c>
    </row>
    <row r="30" spans="1:7" x14ac:dyDescent="0.3">
      <c r="A30" s="12" t="s">
        <v>584</v>
      </c>
      <c r="B30" s="28" t="s">
        <v>585</v>
      </c>
      <c r="C30" s="28" t="s">
        <v>93</v>
      </c>
      <c r="D30" s="13">
        <v>7500000</v>
      </c>
      <c r="E30" s="14">
        <v>7882.87</v>
      </c>
      <c r="F30" s="15">
        <v>3.8800000000000001E-2</v>
      </c>
      <c r="G30" s="15">
        <v>7.0651000000000005E-2</v>
      </c>
    </row>
    <row r="31" spans="1:7" x14ac:dyDescent="0.3">
      <c r="A31" s="12" t="s">
        <v>586</v>
      </c>
      <c r="B31" s="28" t="s">
        <v>587</v>
      </c>
      <c r="C31" s="28" t="s">
        <v>93</v>
      </c>
      <c r="D31" s="13">
        <v>6000000</v>
      </c>
      <c r="E31" s="14">
        <v>6224.14</v>
      </c>
      <c r="F31" s="15">
        <v>3.0700000000000002E-2</v>
      </c>
      <c r="G31" s="15">
        <v>6.9986999999999994E-2</v>
      </c>
    </row>
    <row r="32" spans="1:7" x14ac:dyDescent="0.3">
      <c r="A32" s="12" t="s">
        <v>588</v>
      </c>
      <c r="B32" s="28" t="s">
        <v>589</v>
      </c>
      <c r="C32" s="28" t="s">
        <v>93</v>
      </c>
      <c r="D32" s="13">
        <v>5500000</v>
      </c>
      <c r="E32" s="14">
        <v>5639.55</v>
      </c>
      <c r="F32" s="15">
        <v>2.7799999999999998E-2</v>
      </c>
      <c r="G32" s="15">
        <v>6.9736999999999993E-2</v>
      </c>
    </row>
    <row r="33" spans="1:7" x14ac:dyDescent="0.3">
      <c r="A33" s="12" t="s">
        <v>590</v>
      </c>
      <c r="B33" s="28" t="s">
        <v>591</v>
      </c>
      <c r="C33" s="28" t="s">
        <v>93</v>
      </c>
      <c r="D33" s="13">
        <v>5500000</v>
      </c>
      <c r="E33" s="14">
        <v>5634.85</v>
      </c>
      <c r="F33" s="15">
        <v>2.7799999999999998E-2</v>
      </c>
      <c r="G33" s="15">
        <v>6.9750000000000006E-2</v>
      </c>
    </row>
    <row r="34" spans="1:7" x14ac:dyDescent="0.3">
      <c r="A34" s="12" t="s">
        <v>592</v>
      </c>
      <c r="B34" s="28" t="s">
        <v>593</v>
      </c>
      <c r="C34" s="28" t="s">
        <v>93</v>
      </c>
      <c r="D34" s="13">
        <v>5000000</v>
      </c>
      <c r="E34" s="14">
        <v>5157.1400000000003</v>
      </c>
      <c r="F34" s="15">
        <v>2.5399999999999999E-2</v>
      </c>
      <c r="G34" s="15">
        <v>6.9986999999999994E-2</v>
      </c>
    </row>
    <row r="35" spans="1:7" x14ac:dyDescent="0.3">
      <c r="A35" s="12" t="s">
        <v>594</v>
      </c>
      <c r="B35" s="28" t="s">
        <v>595</v>
      </c>
      <c r="C35" s="28" t="s">
        <v>93</v>
      </c>
      <c r="D35" s="13">
        <v>5000000</v>
      </c>
      <c r="E35" s="14">
        <v>5154.21</v>
      </c>
      <c r="F35" s="15">
        <v>2.5399999999999999E-2</v>
      </c>
      <c r="G35" s="15">
        <v>6.9736999999999993E-2</v>
      </c>
    </row>
    <row r="36" spans="1:7" x14ac:dyDescent="0.3">
      <c r="A36" s="12" t="s">
        <v>596</v>
      </c>
      <c r="B36" s="28" t="s">
        <v>597</v>
      </c>
      <c r="C36" s="28" t="s">
        <v>93</v>
      </c>
      <c r="D36" s="13">
        <v>5000000</v>
      </c>
      <c r="E36" s="14">
        <v>5123.59</v>
      </c>
      <c r="F36" s="15">
        <v>2.52E-2</v>
      </c>
      <c r="G36" s="15">
        <v>6.9700999999999999E-2</v>
      </c>
    </row>
    <row r="37" spans="1:7" x14ac:dyDescent="0.3">
      <c r="A37" s="12" t="s">
        <v>598</v>
      </c>
      <c r="B37" s="28" t="s">
        <v>599</v>
      </c>
      <c r="C37" s="28" t="s">
        <v>93</v>
      </c>
      <c r="D37" s="13">
        <v>5000000</v>
      </c>
      <c r="E37" s="14">
        <v>5121.96</v>
      </c>
      <c r="F37" s="15">
        <v>2.52E-2</v>
      </c>
      <c r="G37" s="15">
        <v>6.9977999999999999E-2</v>
      </c>
    </row>
    <row r="38" spans="1:7" x14ac:dyDescent="0.3">
      <c r="A38" s="12" t="s">
        <v>600</v>
      </c>
      <c r="B38" s="28" t="s">
        <v>601</v>
      </c>
      <c r="C38" s="28" t="s">
        <v>93</v>
      </c>
      <c r="D38" s="13">
        <v>4500000</v>
      </c>
      <c r="E38" s="14">
        <v>4600.67</v>
      </c>
      <c r="F38" s="15">
        <v>2.2700000000000001E-2</v>
      </c>
      <c r="G38" s="15">
        <v>7.0277999999999993E-2</v>
      </c>
    </row>
    <row r="39" spans="1:7" x14ac:dyDescent="0.3">
      <c r="A39" s="12" t="s">
        <v>602</v>
      </c>
      <c r="B39" s="28" t="s">
        <v>603</v>
      </c>
      <c r="C39" s="28" t="s">
        <v>93</v>
      </c>
      <c r="D39" s="13">
        <v>4500000</v>
      </c>
      <c r="E39" s="14">
        <v>4456.67</v>
      </c>
      <c r="F39" s="15">
        <v>2.1999999999999999E-2</v>
      </c>
      <c r="G39" s="15">
        <v>6.9530999999999996E-2</v>
      </c>
    </row>
    <row r="40" spans="1:7" x14ac:dyDescent="0.3">
      <c r="A40" s="12" t="s">
        <v>604</v>
      </c>
      <c r="B40" s="28" t="s">
        <v>605</v>
      </c>
      <c r="C40" s="28" t="s">
        <v>93</v>
      </c>
      <c r="D40" s="13">
        <v>3500000</v>
      </c>
      <c r="E40" s="14">
        <v>3595.77</v>
      </c>
      <c r="F40" s="15">
        <v>1.77E-2</v>
      </c>
      <c r="G40" s="15">
        <v>6.9700999999999999E-2</v>
      </c>
    </row>
    <row r="41" spans="1:7" x14ac:dyDescent="0.3">
      <c r="A41" s="12" t="s">
        <v>606</v>
      </c>
      <c r="B41" s="28" t="s">
        <v>607</v>
      </c>
      <c r="C41" s="28" t="s">
        <v>93</v>
      </c>
      <c r="D41" s="13">
        <v>2500000</v>
      </c>
      <c r="E41" s="14">
        <v>2590.4699999999998</v>
      </c>
      <c r="F41" s="15">
        <v>1.2800000000000001E-2</v>
      </c>
      <c r="G41" s="15">
        <v>6.9681999999999994E-2</v>
      </c>
    </row>
    <row r="42" spans="1:7" x14ac:dyDescent="0.3">
      <c r="A42" s="12" t="s">
        <v>608</v>
      </c>
      <c r="B42" s="28" t="s">
        <v>609</v>
      </c>
      <c r="C42" s="28" t="s">
        <v>93</v>
      </c>
      <c r="D42" s="13">
        <v>2500000</v>
      </c>
      <c r="E42" s="14">
        <v>2588.87</v>
      </c>
      <c r="F42" s="15">
        <v>1.2800000000000001E-2</v>
      </c>
      <c r="G42" s="15">
        <v>6.9736999999999993E-2</v>
      </c>
    </row>
    <row r="43" spans="1:7" x14ac:dyDescent="0.3">
      <c r="A43" s="12" t="s">
        <v>610</v>
      </c>
      <c r="B43" s="28" t="s">
        <v>611</v>
      </c>
      <c r="C43" s="28" t="s">
        <v>93</v>
      </c>
      <c r="D43" s="13">
        <v>2500000</v>
      </c>
      <c r="E43" s="14">
        <v>2518.5100000000002</v>
      </c>
      <c r="F43" s="15">
        <v>1.24E-2</v>
      </c>
      <c r="G43" s="15">
        <v>6.9686999999999999E-2</v>
      </c>
    </row>
    <row r="44" spans="1:7" x14ac:dyDescent="0.3">
      <c r="A44" s="12" t="s">
        <v>612</v>
      </c>
      <c r="B44" s="28" t="s">
        <v>613</v>
      </c>
      <c r="C44" s="28" t="s">
        <v>93</v>
      </c>
      <c r="D44" s="13">
        <v>2500000</v>
      </c>
      <c r="E44" s="14">
        <v>2517.58</v>
      </c>
      <c r="F44" s="15">
        <v>1.24E-2</v>
      </c>
      <c r="G44" s="15">
        <v>6.9681000000000007E-2</v>
      </c>
    </row>
    <row r="45" spans="1:7" x14ac:dyDescent="0.3">
      <c r="A45" s="12" t="s">
        <v>614</v>
      </c>
      <c r="B45" s="28" t="s">
        <v>615</v>
      </c>
      <c r="C45" s="28" t="s">
        <v>93</v>
      </c>
      <c r="D45" s="13">
        <v>2500000</v>
      </c>
      <c r="E45" s="14">
        <v>2517.52</v>
      </c>
      <c r="F45" s="15">
        <v>1.24E-2</v>
      </c>
      <c r="G45" s="15">
        <v>6.9586999999999996E-2</v>
      </c>
    </row>
    <row r="46" spans="1:7" x14ac:dyDescent="0.3">
      <c r="A46" s="12" t="s">
        <v>616</v>
      </c>
      <c r="B46" s="28" t="s">
        <v>617</v>
      </c>
      <c r="C46" s="28" t="s">
        <v>93</v>
      </c>
      <c r="D46" s="13">
        <v>2500000</v>
      </c>
      <c r="E46" s="14">
        <v>2517.0100000000002</v>
      </c>
      <c r="F46" s="15">
        <v>1.24E-2</v>
      </c>
      <c r="G46" s="15">
        <v>6.9936999999999999E-2</v>
      </c>
    </row>
    <row r="47" spans="1:7" x14ac:dyDescent="0.3">
      <c r="A47" s="12" t="s">
        <v>618</v>
      </c>
      <c r="B47" s="28" t="s">
        <v>619</v>
      </c>
      <c r="C47" s="28" t="s">
        <v>93</v>
      </c>
      <c r="D47" s="13">
        <v>2000000</v>
      </c>
      <c r="E47" s="14">
        <v>2050.8000000000002</v>
      </c>
      <c r="F47" s="15">
        <v>1.01E-2</v>
      </c>
      <c r="G47" s="15">
        <v>6.9681999999999994E-2</v>
      </c>
    </row>
    <row r="48" spans="1:7" x14ac:dyDescent="0.3">
      <c r="A48" s="12" t="s">
        <v>620</v>
      </c>
      <c r="B48" s="28" t="s">
        <v>621</v>
      </c>
      <c r="C48" s="28" t="s">
        <v>93</v>
      </c>
      <c r="D48" s="13">
        <v>2000000</v>
      </c>
      <c r="E48" s="14">
        <v>2016.87</v>
      </c>
      <c r="F48" s="15">
        <v>9.9000000000000008E-3</v>
      </c>
      <c r="G48" s="15">
        <v>6.9936999999999999E-2</v>
      </c>
    </row>
    <row r="49" spans="1:7" x14ac:dyDescent="0.3">
      <c r="A49" s="12" t="s">
        <v>622</v>
      </c>
      <c r="B49" s="28" t="s">
        <v>623</v>
      </c>
      <c r="C49" s="28" t="s">
        <v>93</v>
      </c>
      <c r="D49" s="13">
        <v>1500000</v>
      </c>
      <c r="E49" s="14">
        <v>1537.2</v>
      </c>
      <c r="F49" s="15">
        <v>7.6E-3</v>
      </c>
      <c r="G49" s="15">
        <v>6.9681000000000007E-2</v>
      </c>
    </row>
    <row r="50" spans="1:7" x14ac:dyDescent="0.3">
      <c r="A50" s="12" t="s">
        <v>624</v>
      </c>
      <c r="B50" s="28" t="s">
        <v>625</v>
      </c>
      <c r="C50" s="28" t="s">
        <v>93</v>
      </c>
      <c r="D50" s="13">
        <v>1500000</v>
      </c>
      <c r="E50" s="14">
        <v>1510.44</v>
      </c>
      <c r="F50" s="15">
        <v>7.4000000000000003E-3</v>
      </c>
      <c r="G50" s="15">
        <v>6.9699999999999998E-2</v>
      </c>
    </row>
    <row r="51" spans="1:7" x14ac:dyDescent="0.3">
      <c r="A51" s="12" t="s">
        <v>626</v>
      </c>
      <c r="B51" s="28" t="s">
        <v>627</v>
      </c>
      <c r="C51" s="28" t="s">
        <v>93</v>
      </c>
      <c r="D51" s="13">
        <v>1500000</v>
      </c>
      <c r="E51" s="14">
        <v>1508.49</v>
      </c>
      <c r="F51" s="15">
        <v>7.4000000000000003E-3</v>
      </c>
      <c r="G51" s="15">
        <v>6.9928000000000004E-2</v>
      </c>
    </row>
    <row r="52" spans="1:7" x14ac:dyDescent="0.3">
      <c r="A52" s="12" t="s">
        <v>628</v>
      </c>
      <c r="B52" s="28" t="s">
        <v>629</v>
      </c>
      <c r="C52" s="28" t="s">
        <v>93</v>
      </c>
      <c r="D52" s="13">
        <v>1000000</v>
      </c>
      <c r="E52" s="14">
        <v>1026.17</v>
      </c>
      <c r="F52" s="15">
        <v>5.1000000000000004E-3</v>
      </c>
      <c r="G52" s="15">
        <v>6.9986999999999994E-2</v>
      </c>
    </row>
    <row r="53" spans="1:7" x14ac:dyDescent="0.3">
      <c r="A53" s="12" t="s">
        <v>630</v>
      </c>
      <c r="B53" s="28" t="s">
        <v>631</v>
      </c>
      <c r="C53" s="28" t="s">
        <v>93</v>
      </c>
      <c r="D53" s="13">
        <v>1000000</v>
      </c>
      <c r="E53" s="14">
        <v>1009.26</v>
      </c>
      <c r="F53" s="15">
        <v>5.0000000000000001E-3</v>
      </c>
      <c r="G53" s="15">
        <v>6.9630999999999998E-2</v>
      </c>
    </row>
    <row r="54" spans="1:7" x14ac:dyDescent="0.3">
      <c r="A54" s="12" t="s">
        <v>632</v>
      </c>
      <c r="B54" s="28" t="s">
        <v>633</v>
      </c>
      <c r="C54" s="28" t="s">
        <v>93</v>
      </c>
      <c r="D54" s="13">
        <v>500000</v>
      </c>
      <c r="E54" s="14">
        <v>503.61</v>
      </c>
      <c r="F54" s="15">
        <v>2.5000000000000001E-3</v>
      </c>
      <c r="G54" s="15">
        <v>6.9631999999999999E-2</v>
      </c>
    </row>
    <row r="55" spans="1:7" x14ac:dyDescent="0.3">
      <c r="A55" s="16" t="s">
        <v>98</v>
      </c>
      <c r="B55" s="29"/>
      <c r="C55" s="29"/>
      <c r="D55" s="17"/>
      <c r="E55" s="18">
        <v>142065.45000000001</v>
      </c>
      <c r="F55" s="19">
        <v>0.70009999999999994</v>
      </c>
      <c r="G55" s="20"/>
    </row>
    <row r="56" spans="1:7" x14ac:dyDescent="0.3">
      <c r="A56" s="12"/>
      <c r="B56" s="28"/>
      <c r="C56" s="28"/>
      <c r="D56" s="13"/>
      <c r="E56" s="14"/>
      <c r="F56" s="15"/>
      <c r="G56" s="15"/>
    </row>
    <row r="57" spans="1:7" x14ac:dyDescent="0.3">
      <c r="A57" s="12"/>
      <c r="B57" s="28"/>
      <c r="C57" s="28"/>
      <c r="D57" s="13"/>
      <c r="E57" s="14"/>
      <c r="F57" s="15"/>
      <c r="G57" s="15"/>
    </row>
    <row r="58" spans="1:7" x14ac:dyDescent="0.3">
      <c r="A58" s="16" t="s">
        <v>188</v>
      </c>
      <c r="B58" s="28"/>
      <c r="C58" s="28"/>
      <c r="D58" s="13"/>
      <c r="E58" s="14"/>
      <c r="F58" s="15"/>
      <c r="G58" s="15"/>
    </row>
    <row r="59" spans="1:7" x14ac:dyDescent="0.3">
      <c r="A59" s="16" t="s">
        <v>98</v>
      </c>
      <c r="B59" s="28"/>
      <c r="C59" s="28"/>
      <c r="D59" s="13"/>
      <c r="E59" s="33" t="s">
        <v>88</v>
      </c>
      <c r="F59" s="34" t="s">
        <v>88</v>
      </c>
      <c r="G59" s="15"/>
    </row>
    <row r="60" spans="1:7" x14ac:dyDescent="0.3">
      <c r="A60" s="12"/>
      <c r="B60" s="28"/>
      <c r="C60" s="28"/>
      <c r="D60" s="13"/>
      <c r="E60" s="14"/>
      <c r="F60" s="15"/>
      <c r="G60" s="15"/>
    </row>
    <row r="61" spans="1:7" x14ac:dyDescent="0.3">
      <c r="A61" s="16" t="s">
        <v>189</v>
      </c>
      <c r="B61" s="28"/>
      <c r="C61" s="28"/>
      <c r="D61" s="13"/>
      <c r="E61" s="14"/>
      <c r="F61" s="15"/>
      <c r="G61" s="15"/>
    </row>
    <row r="62" spans="1:7" x14ac:dyDescent="0.3">
      <c r="A62" s="16" t="s">
        <v>98</v>
      </c>
      <c r="B62" s="28"/>
      <c r="C62" s="28"/>
      <c r="D62" s="13"/>
      <c r="E62" s="33" t="s">
        <v>88</v>
      </c>
      <c r="F62" s="34" t="s">
        <v>88</v>
      </c>
      <c r="G62" s="15"/>
    </row>
    <row r="63" spans="1:7" x14ac:dyDescent="0.3">
      <c r="A63" s="12"/>
      <c r="B63" s="28"/>
      <c r="C63" s="28"/>
      <c r="D63" s="13"/>
      <c r="E63" s="14"/>
      <c r="F63" s="15"/>
      <c r="G63" s="15"/>
    </row>
    <row r="64" spans="1:7" x14ac:dyDescent="0.3">
      <c r="A64" s="21" t="s">
        <v>118</v>
      </c>
      <c r="B64" s="30"/>
      <c r="C64" s="30"/>
      <c r="D64" s="22"/>
      <c r="E64" s="18">
        <v>198321.09</v>
      </c>
      <c r="F64" s="19">
        <v>0.97729999999999995</v>
      </c>
      <c r="G64" s="20"/>
    </row>
    <row r="65" spans="1:7" x14ac:dyDescent="0.3">
      <c r="A65" s="12"/>
      <c r="B65" s="28"/>
      <c r="C65" s="28"/>
      <c r="D65" s="13"/>
      <c r="E65" s="14"/>
      <c r="F65" s="15"/>
      <c r="G65" s="15"/>
    </row>
    <row r="66" spans="1:7" x14ac:dyDescent="0.3">
      <c r="A66" s="12"/>
      <c r="B66" s="28"/>
      <c r="C66" s="28"/>
      <c r="D66" s="13"/>
      <c r="E66" s="14"/>
      <c r="F66" s="15"/>
      <c r="G66" s="15"/>
    </row>
    <row r="67" spans="1:7" x14ac:dyDescent="0.3">
      <c r="A67" s="16" t="s">
        <v>119</v>
      </c>
      <c r="B67" s="28"/>
      <c r="C67" s="28"/>
      <c r="D67" s="13"/>
      <c r="E67" s="14"/>
      <c r="F67" s="15"/>
      <c r="G67" s="15"/>
    </row>
    <row r="68" spans="1:7" x14ac:dyDescent="0.3">
      <c r="A68" s="12" t="s">
        <v>120</v>
      </c>
      <c r="B68" s="28"/>
      <c r="C68" s="28"/>
      <c r="D68" s="13"/>
      <c r="E68" s="14">
        <v>872.72</v>
      </c>
      <c r="F68" s="15">
        <v>4.3E-3</v>
      </c>
      <c r="G68" s="15">
        <v>3.9344999999999998E-2</v>
      </c>
    </row>
    <row r="69" spans="1:7" x14ac:dyDescent="0.3">
      <c r="A69" s="16" t="s">
        <v>98</v>
      </c>
      <c r="B69" s="29"/>
      <c r="C69" s="29"/>
      <c r="D69" s="17"/>
      <c r="E69" s="18">
        <v>872.72</v>
      </c>
      <c r="F69" s="19">
        <v>4.3E-3</v>
      </c>
      <c r="G69" s="20"/>
    </row>
    <row r="70" spans="1:7" x14ac:dyDescent="0.3">
      <c r="A70" s="12"/>
      <c r="B70" s="28"/>
      <c r="C70" s="28"/>
      <c r="D70" s="13"/>
      <c r="E70" s="14"/>
      <c r="F70" s="15"/>
      <c r="G70" s="15"/>
    </row>
    <row r="71" spans="1:7" x14ac:dyDescent="0.3">
      <c r="A71" s="21" t="s">
        <v>118</v>
      </c>
      <c r="B71" s="30"/>
      <c r="C71" s="30"/>
      <c r="D71" s="22"/>
      <c r="E71" s="18">
        <v>872.72</v>
      </c>
      <c r="F71" s="19">
        <v>4.3E-3</v>
      </c>
      <c r="G71" s="20"/>
    </row>
    <row r="72" spans="1:7" x14ac:dyDescent="0.3">
      <c r="A72" s="12" t="s">
        <v>121</v>
      </c>
      <c r="B72" s="28"/>
      <c r="C72" s="28"/>
      <c r="D72" s="13"/>
      <c r="E72" s="14">
        <v>2968.2686905999999</v>
      </c>
      <c r="F72" s="15">
        <v>1.4626E-2</v>
      </c>
      <c r="G72" s="15"/>
    </row>
    <row r="73" spans="1:7" x14ac:dyDescent="0.3">
      <c r="A73" s="12" t="s">
        <v>122</v>
      </c>
      <c r="B73" s="28"/>
      <c r="C73" s="28"/>
      <c r="D73" s="13"/>
      <c r="E73" s="14">
        <v>780.92130940000004</v>
      </c>
      <c r="F73" s="15">
        <v>3.774E-3</v>
      </c>
      <c r="G73" s="15">
        <v>3.9344999999999998E-2</v>
      </c>
    </row>
    <row r="74" spans="1:7" x14ac:dyDescent="0.3">
      <c r="A74" s="23" t="s">
        <v>123</v>
      </c>
      <c r="B74" s="31"/>
      <c r="C74" s="31"/>
      <c r="D74" s="24"/>
      <c r="E74" s="25">
        <v>202943</v>
      </c>
      <c r="F74" s="26">
        <v>1</v>
      </c>
      <c r="G74" s="26"/>
    </row>
    <row r="76" spans="1:7" x14ac:dyDescent="0.3">
      <c r="A76" s="1" t="s">
        <v>125</v>
      </c>
    </row>
    <row r="79" spans="1:7" x14ac:dyDescent="0.3">
      <c r="A79" s="1" t="s">
        <v>1871</v>
      </c>
    </row>
    <row r="80" spans="1:7" x14ac:dyDescent="0.3">
      <c r="A80" s="47" t="s">
        <v>1872</v>
      </c>
      <c r="B80" s="32" t="s">
        <v>88</v>
      </c>
    </row>
    <row r="81" spans="1:7" x14ac:dyDescent="0.3">
      <c r="A81" t="s">
        <v>1873</v>
      </c>
    </row>
    <row r="82" spans="1:7" x14ac:dyDescent="0.3">
      <c r="A82" t="s">
        <v>1874</v>
      </c>
      <c r="B82" t="s">
        <v>1875</v>
      </c>
      <c r="C82" t="s">
        <v>1875</v>
      </c>
    </row>
    <row r="83" spans="1:7" x14ac:dyDescent="0.3">
      <c r="B83" s="48">
        <v>44651</v>
      </c>
      <c r="C83" s="48">
        <v>44680</v>
      </c>
    </row>
    <row r="84" spans="1:7" x14ac:dyDescent="0.3">
      <c r="A84" t="s">
        <v>1879</v>
      </c>
      <c r="B84">
        <v>10.2066</v>
      </c>
      <c r="C84">
        <v>10.0512</v>
      </c>
      <c r="E84" s="2"/>
      <c r="G84"/>
    </row>
    <row r="85" spans="1:7" x14ac:dyDescent="0.3">
      <c r="A85" t="s">
        <v>1880</v>
      </c>
      <c r="B85">
        <v>10.2066</v>
      </c>
      <c r="C85">
        <v>10.051299999999999</v>
      </c>
      <c r="E85" s="2"/>
      <c r="G85"/>
    </row>
    <row r="86" spans="1:7" x14ac:dyDescent="0.3">
      <c r="A86" t="s">
        <v>1904</v>
      </c>
      <c r="B86">
        <v>10.199</v>
      </c>
      <c r="C86">
        <v>10.042299999999999</v>
      </c>
      <c r="E86" s="2"/>
      <c r="G86"/>
    </row>
    <row r="87" spans="1:7" x14ac:dyDescent="0.3">
      <c r="A87" t="s">
        <v>1905</v>
      </c>
      <c r="B87">
        <v>10.1991</v>
      </c>
      <c r="C87">
        <v>10.042400000000001</v>
      </c>
      <c r="E87" s="2"/>
      <c r="G87"/>
    </row>
    <row r="88" spans="1:7" x14ac:dyDescent="0.3">
      <c r="E88" s="2"/>
      <c r="G88"/>
    </row>
    <row r="89" spans="1:7" x14ac:dyDescent="0.3">
      <c r="A89" t="s">
        <v>1890</v>
      </c>
      <c r="B89" s="32" t="s">
        <v>88</v>
      </c>
    </row>
    <row r="90" spans="1:7" x14ac:dyDescent="0.3">
      <c r="A90" t="s">
        <v>1891</v>
      </c>
      <c r="B90" s="32" t="s">
        <v>88</v>
      </c>
    </row>
    <row r="91" spans="1:7" x14ac:dyDescent="0.3">
      <c r="A91" s="47" t="s">
        <v>1892</v>
      </c>
      <c r="B91" s="32" t="s">
        <v>88</v>
      </c>
    </row>
    <row r="92" spans="1:7" x14ac:dyDescent="0.3">
      <c r="A92" s="47" t="s">
        <v>1893</v>
      </c>
      <c r="B92" s="32" t="s">
        <v>88</v>
      </c>
    </row>
    <row r="93" spans="1:7" x14ac:dyDescent="0.3">
      <c r="A93" t="s">
        <v>1894</v>
      </c>
      <c r="B93" s="49">
        <v>4.7114089999999997</v>
      </c>
    </row>
    <row r="94" spans="1:7" ht="28.8" x14ac:dyDescent="0.3">
      <c r="A94" s="47" t="s">
        <v>1895</v>
      </c>
      <c r="B94" s="32" t="s">
        <v>88</v>
      </c>
    </row>
    <row r="95" spans="1:7" ht="28.8" x14ac:dyDescent="0.3">
      <c r="A95" s="47" t="s">
        <v>1896</v>
      </c>
      <c r="B95" s="32" t="s">
        <v>88</v>
      </c>
    </row>
    <row r="96" spans="1:7" x14ac:dyDescent="0.3">
      <c r="A96" t="s">
        <v>2029</v>
      </c>
      <c r="B96" s="32" t="s">
        <v>88</v>
      </c>
    </row>
    <row r="97" spans="1:4" x14ac:dyDescent="0.3">
      <c r="A97" t="s">
        <v>2030</v>
      </c>
      <c r="B97" s="32" t="s">
        <v>88</v>
      </c>
    </row>
    <row r="101" spans="1:4" ht="28.8" x14ac:dyDescent="0.3">
      <c r="A101" s="62" t="s">
        <v>2065</v>
      </c>
      <c r="B101" s="56" t="s">
        <v>2066</v>
      </c>
      <c r="C101" s="56" t="s">
        <v>2034</v>
      </c>
      <c r="D101" s="67" t="s">
        <v>2035</v>
      </c>
    </row>
    <row r="102" spans="1:4" ht="77.400000000000006" customHeight="1" x14ac:dyDescent="0.3">
      <c r="A102" s="65" t="str">
        <f>HYPERLINK("[EDEL_Portfolio Monthly 30-Apr-2022.xlsx]EDNP27!A1","Edelweiss NY PSU BD PL SDL IDX Fund-2027")</f>
        <v>Edelweiss NY PSU BD PL SDL IDX Fund-2027</v>
      </c>
      <c r="B102" s="66"/>
      <c r="C102" s="68" t="s">
        <v>2043</v>
      </c>
      <c r="D102"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D98EF-45F4-49D7-BC8F-345C399014C6}">
  <dimension ref="A1:H131"/>
  <sheetViews>
    <sheetView showGridLines="0" workbookViewId="0">
      <pane ySplit="4" topLeftCell="A122" activePane="bottomLeft" state="frozen"/>
      <selection sqref="A1:G1"/>
      <selection pane="bottomLeft" activeCell="A130" sqref="A130:D130"/>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37</v>
      </c>
      <c r="B1" s="76"/>
      <c r="C1" s="76"/>
      <c r="D1" s="76"/>
      <c r="E1" s="76"/>
      <c r="F1" s="76"/>
      <c r="G1" s="76"/>
      <c r="H1" s="51" t="str">
        <f>HYPERLINK("[EDEL_Portfolio Monthly 30-Apr-2022.xlsx]Index!A1","Index")</f>
        <v>Index</v>
      </c>
    </row>
    <row r="2" spans="1:8" ht="19.5" customHeight="1" x14ac:dyDescent="0.3">
      <c r="A2" s="76" t="s">
        <v>38</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2"/>
      <c r="B6" s="28"/>
      <c r="C6" s="28"/>
      <c r="D6" s="13"/>
      <c r="E6" s="14"/>
      <c r="F6" s="15"/>
      <c r="G6" s="15"/>
    </row>
    <row r="7" spans="1:8" x14ac:dyDescent="0.3">
      <c r="A7" s="16" t="s">
        <v>87</v>
      </c>
      <c r="B7" s="28"/>
      <c r="C7" s="28"/>
      <c r="D7" s="13"/>
      <c r="E7" s="14" t="s">
        <v>88</v>
      </c>
      <c r="F7" s="15" t="s">
        <v>88</v>
      </c>
      <c r="G7" s="15"/>
    </row>
    <row r="8" spans="1:8" x14ac:dyDescent="0.3">
      <c r="A8" s="12"/>
      <c r="B8" s="28"/>
      <c r="C8" s="28"/>
      <c r="D8" s="13"/>
      <c r="E8" s="14"/>
      <c r="F8" s="15"/>
      <c r="G8" s="15"/>
    </row>
    <row r="9" spans="1:8" x14ac:dyDescent="0.3">
      <c r="A9" s="16" t="s">
        <v>126</v>
      </c>
      <c r="B9" s="28"/>
      <c r="C9" s="28"/>
      <c r="D9" s="13"/>
      <c r="E9" s="14"/>
      <c r="F9" s="15"/>
      <c r="G9" s="15"/>
    </row>
    <row r="10" spans="1:8" x14ac:dyDescent="0.3">
      <c r="A10" s="16" t="s">
        <v>127</v>
      </c>
      <c r="B10" s="28"/>
      <c r="C10" s="28"/>
      <c r="D10" s="13"/>
      <c r="E10" s="14"/>
      <c r="F10" s="15"/>
      <c r="G10" s="15"/>
    </row>
    <row r="11" spans="1:8" x14ac:dyDescent="0.3">
      <c r="A11" s="12" t="s">
        <v>634</v>
      </c>
      <c r="B11" s="28" t="s">
        <v>635</v>
      </c>
      <c r="C11" s="28" t="s">
        <v>130</v>
      </c>
      <c r="D11" s="13">
        <v>19000000</v>
      </c>
      <c r="E11" s="14">
        <v>18566.900000000001</v>
      </c>
      <c r="F11" s="15">
        <v>3.44E-2</v>
      </c>
      <c r="G11" s="15">
        <v>6.6350000000000006E-2</v>
      </c>
    </row>
    <row r="12" spans="1:8" x14ac:dyDescent="0.3">
      <c r="A12" s="12" t="s">
        <v>636</v>
      </c>
      <c r="B12" s="28" t="s">
        <v>637</v>
      </c>
      <c r="C12" s="28" t="s">
        <v>130</v>
      </c>
      <c r="D12" s="13">
        <v>11200000</v>
      </c>
      <c r="E12" s="14">
        <v>12223.38</v>
      </c>
      <c r="F12" s="15">
        <v>2.2599999999999999E-2</v>
      </c>
      <c r="G12" s="15">
        <v>6.4869999999999997E-2</v>
      </c>
    </row>
    <row r="13" spans="1:8" x14ac:dyDescent="0.3">
      <c r="A13" s="12" t="s">
        <v>638</v>
      </c>
      <c r="B13" s="28" t="s">
        <v>639</v>
      </c>
      <c r="C13" s="28" t="s">
        <v>130</v>
      </c>
      <c r="D13" s="13">
        <v>12000000</v>
      </c>
      <c r="E13" s="14">
        <v>11700.88</v>
      </c>
      <c r="F13" s="15">
        <v>2.1700000000000001E-2</v>
      </c>
      <c r="G13" s="15">
        <v>6.6296999999999995E-2</v>
      </c>
    </row>
    <row r="14" spans="1:8" x14ac:dyDescent="0.3">
      <c r="A14" s="12" t="s">
        <v>640</v>
      </c>
      <c r="B14" s="28" t="s">
        <v>641</v>
      </c>
      <c r="C14" s="28" t="s">
        <v>130</v>
      </c>
      <c r="D14" s="13">
        <v>10500000</v>
      </c>
      <c r="E14" s="14">
        <v>10223.290000000001</v>
      </c>
      <c r="F14" s="15">
        <v>1.89E-2</v>
      </c>
      <c r="G14" s="15">
        <v>6.6296999999999995E-2</v>
      </c>
    </row>
    <row r="15" spans="1:8" x14ac:dyDescent="0.3">
      <c r="A15" s="12" t="s">
        <v>642</v>
      </c>
      <c r="B15" s="28" t="s">
        <v>643</v>
      </c>
      <c r="C15" s="28" t="s">
        <v>150</v>
      </c>
      <c r="D15" s="13">
        <v>9500000</v>
      </c>
      <c r="E15" s="14">
        <v>9362.2000000000007</v>
      </c>
      <c r="F15" s="15">
        <v>1.7299999999999999E-2</v>
      </c>
      <c r="G15" s="15">
        <v>6.6249000000000002E-2</v>
      </c>
    </row>
    <row r="16" spans="1:8" x14ac:dyDescent="0.3">
      <c r="A16" s="12" t="s">
        <v>644</v>
      </c>
      <c r="B16" s="28" t="s">
        <v>645</v>
      </c>
      <c r="C16" s="28" t="s">
        <v>150</v>
      </c>
      <c r="D16" s="13">
        <v>7600000</v>
      </c>
      <c r="E16" s="14">
        <v>7769.69</v>
      </c>
      <c r="F16" s="15">
        <v>1.44E-2</v>
      </c>
      <c r="G16" s="15">
        <v>6.4350000000000004E-2</v>
      </c>
    </row>
    <row r="17" spans="1:7" x14ac:dyDescent="0.3">
      <c r="A17" s="12" t="s">
        <v>646</v>
      </c>
      <c r="B17" s="28" t="s">
        <v>647</v>
      </c>
      <c r="C17" s="28" t="s">
        <v>130</v>
      </c>
      <c r="D17" s="13">
        <v>6500000</v>
      </c>
      <c r="E17" s="14">
        <v>6859.2</v>
      </c>
      <c r="F17" s="15">
        <v>1.2699999999999999E-2</v>
      </c>
      <c r="G17" s="15">
        <v>6.3950000000000007E-2</v>
      </c>
    </row>
    <row r="18" spans="1:7" x14ac:dyDescent="0.3">
      <c r="A18" s="12" t="s">
        <v>648</v>
      </c>
      <c r="B18" s="28" t="s">
        <v>649</v>
      </c>
      <c r="C18" s="28" t="s">
        <v>130</v>
      </c>
      <c r="D18" s="13">
        <v>6000000</v>
      </c>
      <c r="E18" s="14">
        <v>6550.32</v>
      </c>
      <c r="F18" s="15">
        <v>1.21E-2</v>
      </c>
      <c r="G18" s="15">
        <v>6.4999000000000001E-2</v>
      </c>
    </row>
    <row r="19" spans="1:7" x14ac:dyDescent="0.3">
      <c r="A19" s="12" t="s">
        <v>650</v>
      </c>
      <c r="B19" s="28" t="s">
        <v>651</v>
      </c>
      <c r="C19" s="28" t="s">
        <v>130</v>
      </c>
      <c r="D19" s="13">
        <v>6000000</v>
      </c>
      <c r="E19" s="14">
        <v>6292</v>
      </c>
      <c r="F19" s="15">
        <v>1.17E-2</v>
      </c>
      <c r="G19" s="15">
        <v>6.5850000000000006E-2</v>
      </c>
    </row>
    <row r="20" spans="1:7" x14ac:dyDescent="0.3">
      <c r="A20" s="12" t="s">
        <v>652</v>
      </c>
      <c r="B20" s="28" t="s">
        <v>653</v>
      </c>
      <c r="C20" s="28" t="s">
        <v>130</v>
      </c>
      <c r="D20" s="13">
        <v>4500000</v>
      </c>
      <c r="E20" s="14">
        <v>4778.8500000000004</v>
      </c>
      <c r="F20" s="15">
        <v>8.8999999999999999E-3</v>
      </c>
      <c r="G20" s="15">
        <v>6.3450000000000006E-2</v>
      </c>
    </row>
    <row r="21" spans="1:7" x14ac:dyDescent="0.3">
      <c r="A21" s="12" t="s">
        <v>654</v>
      </c>
      <c r="B21" s="28" t="s">
        <v>655</v>
      </c>
      <c r="C21" s="28" t="s">
        <v>150</v>
      </c>
      <c r="D21" s="13">
        <v>4000000</v>
      </c>
      <c r="E21" s="14">
        <v>4059.49</v>
      </c>
      <c r="F21" s="15">
        <v>7.4999999999999997E-3</v>
      </c>
      <c r="G21" s="15">
        <v>6.4350000000000004E-2</v>
      </c>
    </row>
    <row r="22" spans="1:7" x14ac:dyDescent="0.3">
      <c r="A22" s="12" t="s">
        <v>656</v>
      </c>
      <c r="B22" s="28" t="s">
        <v>657</v>
      </c>
      <c r="C22" s="28" t="s">
        <v>133</v>
      </c>
      <c r="D22" s="13">
        <v>3300000</v>
      </c>
      <c r="E22" s="14">
        <v>3397.65</v>
      </c>
      <c r="F22" s="15">
        <v>6.3E-3</v>
      </c>
      <c r="G22" s="15">
        <v>6.4350000000000004E-2</v>
      </c>
    </row>
    <row r="23" spans="1:7" x14ac:dyDescent="0.3">
      <c r="A23" s="12" t="s">
        <v>658</v>
      </c>
      <c r="B23" s="28" t="s">
        <v>659</v>
      </c>
      <c r="C23" s="28" t="s">
        <v>130</v>
      </c>
      <c r="D23" s="13">
        <v>2500000</v>
      </c>
      <c r="E23" s="14">
        <v>2729.57</v>
      </c>
      <c r="F23" s="15">
        <v>5.1000000000000004E-3</v>
      </c>
      <c r="G23" s="15">
        <v>6.4999000000000001E-2</v>
      </c>
    </row>
    <row r="24" spans="1:7" x14ac:dyDescent="0.3">
      <c r="A24" s="12" t="s">
        <v>660</v>
      </c>
      <c r="B24" s="28" t="s">
        <v>661</v>
      </c>
      <c r="C24" s="28" t="s">
        <v>130</v>
      </c>
      <c r="D24" s="13">
        <v>2200000</v>
      </c>
      <c r="E24" s="14">
        <v>2331.17</v>
      </c>
      <c r="F24" s="15">
        <v>4.3E-3</v>
      </c>
      <c r="G24" s="15">
        <v>6.4877000000000004E-2</v>
      </c>
    </row>
    <row r="25" spans="1:7" x14ac:dyDescent="0.3">
      <c r="A25" s="12" t="s">
        <v>662</v>
      </c>
      <c r="B25" s="28" t="s">
        <v>663</v>
      </c>
      <c r="C25" s="28" t="s">
        <v>130</v>
      </c>
      <c r="D25" s="13">
        <v>2000000</v>
      </c>
      <c r="E25" s="14">
        <v>2114.73</v>
      </c>
      <c r="F25" s="15">
        <v>3.8999999999999998E-3</v>
      </c>
      <c r="G25" s="15">
        <v>6.3500000000000001E-2</v>
      </c>
    </row>
    <row r="26" spans="1:7" x14ac:dyDescent="0.3">
      <c r="A26" s="12" t="s">
        <v>664</v>
      </c>
      <c r="B26" s="28" t="s">
        <v>665</v>
      </c>
      <c r="C26" s="28" t="s">
        <v>130</v>
      </c>
      <c r="D26" s="13">
        <v>1500000</v>
      </c>
      <c r="E26" s="14">
        <v>1475.57</v>
      </c>
      <c r="F26" s="15">
        <v>2.7000000000000001E-3</v>
      </c>
      <c r="G26" s="15">
        <v>6.5396999999999997E-2</v>
      </c>
    </row>
    <row r="27" spans="1:7" x14ac:dyDescent="0.3">
      <c r="A27" s="12" t="s">
        <v>666</v>
      </c>
      <c r="B27" s="28" t="s">
        <v>667</v>
      </c>
      <c r="C27" s="28" t="s">
        <v>133</v>
      </c>
      <c r="D27" s="13">
        <v>1109000</v>
      </c>
      <c r="E27" s="14">
        <v>1195.97</v>
      </c>
      <c r="F27" s="15">
        <v>2.2000000000000001E-3</v>
      </c>
      <c r="G27" s="15">
        <v>6.4350000000000004E-2</v>
      </c>
    </row>
    <row r="28" spans="1:7" x14ac:dyDescent="0.3">
      <c r="A28" s="12" t="s">
        <v>668</v>
      </c>
      <c r="B28" s="28" t="s">
        <v>669</v>
      </c>
      <c r="C28" s="28" t="s">
        <v>133</v>
      </c>
      <c r="D28" s="13">
        <v>1000000</v>
      </c>
      <c r="E28" s="14">
        <v>1076.1400000000001</v>
      </c>
      <c r="F28" s="15">
        <v>2E-3</v>
      </c>
      <c r="G28" s="15">
        <v>6.4350000000000004E-2</v>
      </c>
    </row>
    <row r="29" spans="1:7" x14ac:dyDescent="0.3">
      <c r="A29" s="12" t="s">
        <v>670</v>
      </c>
      <c r="B29" s="28" t="s">
        <v>671</v>
      </c>
      <c r="C29" s="28" t="s">
        <v>130</v>
      </c>
      <c r="D29" s="13">
        <v>500000</v>
      </c>
      <c r="E29" s="14">
        <v>545.77</v>
      </c>
      <c r="F29" s="15">
        <v>1E-3</v>
      </c>
      <c r="G29" s="15">
        <v>6.3450000000000006E-2</v>
      </c>
    </row>
    <row r="30" spans="1:7" x14ac:dyDescent="0.3">
      <c r="A30" s="12" t="s">
        <v>672</v>
      </c>
      <c r="B30" s="28" t="s">
        <v>673</v>
      </c>
      <c r="C30" s="28" t="s">
        <v>130</v>
      </c>
      <c r="D30" s="13">
        <v>500000</v>
      </c>
      <c r="E30" s="14">
        <v>484.62</v>
      </c>
      <c r="F30" s="15">
        <v>8.9999999999999998E-4</v>
      </c>
      <c r="G30" s="15">
        <v>6.5449999999999994E-2</v>
      </c>
    </row>
    <row r="31" spans="1:7" x14ac:dyDescent="0.3">
      <c r="A31" s="16" t="s">
        <v>98</v>
      </c>
      <c r="B31" s="29"/>
      <c r="C31" s="29"/>
      <c r="D31" s="17"/>
      <c r="E31" s="18">
        <v>113737.39</v>
      </c>
      <c r="F31" s="19">
        <v>0.21060000000000001</v>
      </c>
      <c r="G31" s="20"/>
    </row>
    <row r="32" spans="1:7" x14ac:dyDescent="0.3">
      <c r="A32" s="12"/>
      <c r="B32" s="28"/>
      <c r="C32" s="28"/>
      <c r="D32" s="13"/>
      <c r="E32" s="14"/>
      <c r="F32" s="15"/>
      <c r="G32" s="15"/>
    </row>
    <row r="33" spans="1:7" x14ac:dyDescent="0.3">
      <c r="A33" s="16" t="s">
        <v>282</v>
      </c>
      <c r="B33" s="28"/>
      <c r="C33" s="28"/>
      <c r="D33" s="13"/>
      <c r="E33" s="14"/>
      <c r="F33" s="15"/>
      <c r="G33" s="15"/>
    </row>
    <row r="34" spans="1:7" x14ac:dyDescent="0.3">
      <c r="A34" s="12" t="s">
        <v>674</v>
      </c>
      <c r="B34" s="28" t="s">
        <v>675</v>
      </c>
      <c r="C34" s="28" t="s">
        <v>93</v>
      </c>
      <c r="D34" s="13">
        <v>11000000</v>
      </c>
      <c r="E34" s="14">
        <v>10673.17</v>
      </c>
      <c r="F34" s="15">
        <v>1.9800000000000002E-2</v>
      </c>
      <c r="G34" s="15">
        <v>6.4942E-2</v>
      </c>
    </row>
    <row r="35" spans="1:7" x14ac:dyDescent="0.3">
      <c r="A35" s="12" t="s">
        <v>676</v>
      </c>
      <c r="B35" s="28" t="s">
        <v>677</v>
      </c>
      <c r="C35" s="28" t="s">
        <v>93</v>
      </c>
      <c r="D35" s="13">
        <v>10000000</v>
      </c>
      <c r="E35" s="14">
        <v>10346.9</v>
      </c>
      <c r="F35" s="15">
        <v>1.9199999999999998E-2</v>
      </c>
      <c r="G35" s="15">
        <v>6.5139000000000002E-2</v>
      </c>
    </row>
    <row r="36" spans="1:7" x14ac:dyDescent="0.3">
      <c r="A36" s="16" t="s">
        <v>98</v>
      </c>
      <c r="B36" s="29"/>
      <c r="C36" s="29"/>
      <c r="D36" s="17"/>
      <c r="E36" s="18">
        <v>21020.07</v>
      </c>
      <c r="F36" s="19">
        <v>3.9E-2</v>
      </c>
      <c r="G36" s="20"/>
    </row>
    <row r="37" spans="1:7" x14ac:dyDescent="0.3">
      <c r="A37" s="16" t="s">
        <v>503</v>
      </c>
      <c r="B37" s="28"/>
      <c r="C37" s="28"/>
      <c r="D37" s="13"/>
      <c r="E37" s="14"/>
      <c r="F37" s="15"/>
      <c r="G37" s="15"/>
    </row>
    <row r="38" spans="1:7" x14ac:dyDescent="0.3">
      <c r="A38" s="12" t="s">
        <v>678</v>
      </c>
      <c r="B38" s="28" t="s">
        <v>679</v>
      </c>
      <c r="C38" s="28" t="s">
        <v>93</v>
      </c>
      <c r="D38" s="13">
        <v>30000000</v>
      </c>
      <c r="E38" s="14">
        <v>29391.599999999999</v>
      </c>
      <c r="F38" s="15">
        <v>5.4399999999999997E-2</v>
      </c>
      <c r="G38" s="15">
        <v>6.7764000000000005E-2</v>
      </c>
    </row>
    <row r="39" spans="1:7" x14ac:dyDescent="0.3">
      <c r="A39" s="12" t="s">
        <v>680</v>
      </c>
      <c r="B39" s="28" t="s">
        <v>681</v>
      </c>
      <c r="C39" s="28" t="s">
        <v>93</v>
      </c>
      <c r="D39" s="13">
        <v>25000000</v>
      </c>
      <c r="E39" s="14">
        <v>26271.03</v>
      </c>
      <c r="F39" s="15">
        <v>4.87E-2</v>
      </c>
      <c r="G39" s="15">
        <v>6.8113999999999994E-2</v>
      </c>
    </row>
    <row r="40" spans="1:7" x14ac:dyDescent="0.3">
      <c r="A40" s="12" t="s">
        <v>682</v>
      </c>
      <c r="B40" s="28" t="s">
        <v>683</v>
      </c>
      <c r="C40" s="28" t="s">
        <v>93</v>
      </c>
      <c r="D40" s="13">
        <v>24500000</v>
      </c>
      <c r="E40" s="14">
        <v>25851.49</v>
      </c>
      <c r="F40" s="15">
        <v>4.7899999999999998E-2</v>
      </c>
      <c r="G40" s="15">
        <v>6.8514000000000005E-2</v>
      </c>
    </row>
    <row r="41" spans="1:7" x14ac:dyDescent="0.3">
      <c r="A41" s="12" t="s">
        <v>684</v>
      </c>
      <c r="B41" s="28" t="s">
        <v>685</v>
      </c>
      <c r="C41" s="28" t="s">
        <v>93</v>
      </c>
      <c r="D41" s="13">
        <v>19000000</v>
      </c>
      <c r="E41" s="14">
        <v>20082.91</v>
      </c>
      <c r="F41" s="15">
        <v>3.7199999999999997E-2</v>
      </c>
      <c r="G41" s="15">
        <v>6.8002999999999994E-2</v>
      </c>
    </row>
    <row r="42" spans="1:7" x14ac:dyDescent="0.3">
      <c r="A42" s="12" t="s">
        <v>686</v>
      </c>
      <c r="B42" s="28" t="s">
        <v>687</v>
      </c>
      <c r="C42" s="28" t="s">
        <v>93</v>
      </c>
      <c r="D42" s="13">
        <v>17500000</v>
      </c>
      <c r="E42" s="14">
        <v>18342.099999999999</v>
      </c>
      <c r="F42" s="15">
        <v>3.4000000000000002E-2</v>
      </c>
      <c r="G42" s="15">
        <v>6.8018999999999996E-2</v>
      </c>
    </row>
    <row r="43" spans="1:7" x14ac:dyDescent="0.3">
      <c r="A43" s="12" t="s">
        <v>688</v>
      </c>
      <c r="B43" s="28" t="s">
        <v>689</v>
      </c>
      <c r="C43" s="28" t="s">
        <v>93</v>
      </c>
      <c r="D43" s="13">
        <v>16500000</v>
      </c>
      <c r="E43" s="14">
        <v>17445.73</v>
      </c>
      <c r="F43" s="15">
        <v>3.2300000000000002E-2</v>
      </c>
      <c r="G43" s="15">
        <v>6.8102999999999997E-2</v>
      </c>
    </row>
    <row r="44" spans="1:7" x14ac:dyDescent="0.3">
      <c r="A44" s="12" t="s">
        <v>690</v>
      </c>
      <c r="B44" s="28" t="s">
        <v>691</v>
      </c>
      <c r="C44" s="28" t="s">
        <v>93</v>
      </c>
      <c r="D44" s="13">
        <v>15500000</v>
      </c>
      <c r="E44" s="14">
        <v>16473.45</v>
      </c>
      <c r="F44" s="15">
        <v>3.0499999999999999E-2</v>
      </c>
      <c r="G44" s="15">
        <v>6.8555000000000005E-2</v>
      </c>
    </row>
    <row r="45" spans="1:7" x14ac:dyDescent="0.3">
      <c r="A45" s="12" t="s">
        <v>692</v>
      </c>
      <c r="B45" s="28" t="s">
        <v>693</v>
      </c>
      <c r="C45" s="28" t="s">
        <v>93</v>
      </c>
      <c r="D45" s="13">
        <v>15500000</v>
      </c>
      <c r="E45" s="14">
        <v>16288.62</v>
      </c>
      <c r="F45" s="15">
        <v>3.0200000000000001E-2</v>
      </c>
      <c r="G45" s="15">
        <v>6.8102999999999997E-2</v>
      </c>
    </row>
    <row r="46" spans="1:7" x14ac:dyDescent="0.3">
      <c r="A46" s="12" t="s">
        <v>694</v>
      </c>
      <c r="B46" s="28" t="s">
        <v>695</v>
      </c>
      <c r="C46" s="28" t="s">
        <v>93</v>
      </c>
      <c r="D46" s="13">
        <v>14500000</v>
      </c>
      <c r="E46" s="14">
        <v>15337.49</v>
      </c>
      <c r="F46" s="15">
        <v>2.8400000000000002E-2</v>
      </c>
      <c r="G46" s="15">
        <v>6.8362000000000006E-2</v>
      </c>
    </row>
    <row r="47" spans="1:7" x14ac:dyDescent="0.3">
      <c r="A47" s="12" t="s">
        <v>696</v>
      </c>
      <c r="B47" s="28" t="s">
        <v>697</v>
      </c>
      <c r="C47" s="28" t="s">
        <v>93</v>
      </c>
      <c r="D47" s="13">
        <v>13500000</v>
      </c>
      <c r="E47" s="14">
        <v>14159.21</v>
      </c>
      <c r="F47" s="15">
        <v>2.6200000000000001E-2</v>
      </c>
      <c r="G47" s="15">
        <v>6.8113999999999994E-2</v>
      </c>
    </row>
    <row r="48" spans="1:7" x14ac:dyDescent="0.3">
      <c r="A48" s="12" t="s">
        <v>698</v>
      </c>
      <c r="B48" s="28" t="s">
        <v>699</v>
      </c>
      <c r="C48" s="28" t="s">
        <v>93</v>
      </c>
      <c r="D48" s="13">
        <v>11500000</v>
      </c>
      <c r="E48" s="14">
        <v>12131.09</v>
      </c>
      <c r="F48" s="15">
        <v>2.2499999999999999E-2</v>
      </c>
      <c r="G48" s="15">
        <v>6.8018999999999996E-2</v>
      </c>
    </row>
    <row r="49" spans="1:7" x14ac:dyDescent="0.3">
      <c r="A49" s="12" t="s">
        <v>700</v>
      </c>
      <c r="B49" s="28" t="s">
        <v>701</v>
      </c>
      <c r="C49" s="28" t="s">
        <v>93</v>
      </c>
      <c r="D49" s="13">
        <v>11500000</v>
      </c>
      <c r="E49" s="14">
        <v>12075.25</v>
      </c>
      <c r="F49" s="15">
        <v>2.24E-2</v>
      </c>
      <c r="G49" s="15">
        <v>6.8455000000000002E-2</v>
      </c>
    </row>
    <row r="50" spans="1:7" x14ac:dyDescent="0.3">
      <c r="A50" s="12" t="s">
        <v>702</v>
      </c>
      <c r="B50" s="28" t="s">
        <v>703</v>
      </c>
      <c r="C50" s="28" t="s">
        <v>93</v>
      </c>
      <c r="D50" s="13">
        <v>10500000</v>
      </c>
      <c r="E50" s="14">
        <v>11198.34</v>
      </c>
      <c r="F50" s="15">
        <v>2.07E-2</v>
      </c>
      <c r="G50" s="15">
        <v>6.8630999999999998E-2</v>
      </c>
    </row>
    <row r="51" spans="1:7" x14ac:dyDescent="0.3">
      <c r="A51" s="12" t="s">
        <v>704</v>
      </c>
      <c r="B51" s="28" t="s">
        <v>705</v>
      </c>
      <c r="C51" s="28" t="s">
        <v>93</v>
      </c>
      <c r="D51" s="13">
        <v>10500000</v>
      </c>
      <c r="E51" s="14">
        <v>11111.42</v>
      </c>
      <c r="F51" s="15">
        <v>2.06E-2</v>
      </c>
      <c r="G51" s="15">
        <v>6.8515000000000006E-2</v>
      </c>
    </row>
    <row r="52" spans="1:7" x14ac:dyDescent="0.3">
      <c r="A52" s="12" t="s">
        <v>706</v>
      </c>
      <c r="B52" s="28" t="s">
        <v>707</v>
      </c>
      <c r="C52" s="28" t="s">
        <v>93</v>
      </c>
      <c r="D52" s="13">
        <v>9500000</v>
      </c>
      <c r="E52" s="14">
        <v>9974.92</v>
      </c>
      <c r="F52" s="15">
        <v>1.8499999999999999E-2</v>
      </c>
      <c r="G52" s="15">
        <v>6.8464999999999998E-2</v>
      </c>
    </row>
    <row r="53" spans="1:7" x14ac:dyDescent="0.3">
      <c r="A53" s="12" t="s">
        <v>708</v>
      </c>
      <c r="B53" s="28" t="s">
        <v>709</v>
      </c>
      <c r="C53" s="28" t="s">
        <v>93</v>
      </c>
      <c r="D53" s="13">
        <v>9000000</v>
      </c>
      <c r="E53" s="14">
        <v>9494.2800000000007</v>
      </c>
      <c r="F53" s="15">
        <v>1.7600000000000001E-2</v>
      </c>
      <c r="G53" s="15">
        <v>6.8102999999999997E-2</v>
      </c>
    </row>
    <row r="54" spans="1:7" x14ac:dyDescent="0.3">
      <c r="A54" s="12" t="s">
        <v>710</v>
      </c>
      <c r="B54" s="28" t="s">
        <v>711</v>
      </c>
      <c r="C54" s="28" t="s">
        <v>93</v>
      </c>
      <c r="D54" s="13">
        <v>9000000</v>
      </c>
      <c r="E54" s="14">
        <v>9447.75</v>
      </c>
      <c r="F54" s="15">
        <v>1.7500000000000002E-2</v>
      </c>
      <c r="G54" s="15">
        <v>6.8633E-2</v>
      </c>
    </row>
    <row r="55" spans="1:7" x14ac:dyDescent="0.3">
      <c r="A55" s="12" t="s">
        <v>712</v>
      </c>
      <c r="B55" s="28" t="s">
        <v>713</v>
      </c>
      <c r="C55" s="28" t="s">
        <v>93</v>
      </c>
      <c r="D55" s="13">
        <v>8500000</v>
      </c>
      <c r="E55" s="14">
        <v>9021.42</v>
      </c>
      <c r="F55" s="15">
        <v>1.67E-2</v>
      </c>
      <c r="G55" s="15">
        <v>6.8113999999999994E-2</v>
      </c>
    </row>
    <row r="56" spans="1:7" x14ac:dyDescent="0.3">
      <c r="A56" s="12" t="s">
        <v>714</v>
      </c>
      <c r="B56" s="28" t="s">
        <v>715</v>
      </c>
      <c r="C56" s="28" t="s">
        <v>93</v>
      </c>
      <c r="D56" s="13">
        <v>8000000</v>
      </c>
      <c r="E56" s="14">
        <v>8493.81</v>
      </c>
      <c r="F56" s="15">
        <v>1.5699999999999999E-2</v>
      </c>
      <c r="G56" s="15">
        <v>6.8002999999999994E-2</v>
      </c>
    </row>
    <row r="57" spans="1:7" x14ac:dyDescent="0.3">
      <c r="A57" s="12" t="s">
        <v>716</v>
      </c>
      <c r="B57" s="28" t="s">
        <v>717</v>
      </c>
      <c r="C57" s="28" t="s">
        <v>93</v>
      </c>
      <c r="D57" s="13">
        <v>7500000</v>
      </c>
      <c r="E57" s="14">
        <v>7849.97</v>
      </c>
      <c r="F57" s="15">
        <v>1.4500000000000001E-2</v>
      </c>
      <c r="G57" s="15">
        <v>6.8361000000000005E-2</v>
      </c>
    </row>
    <row r="58" spans="1:7" x14ac:dyDescent="0.3">
      <c r="A58" s="12" t="s">
        <v>718</v>
      </c>
      <c r="B58" s="28" t="s">
        <v>719</v>
      </c>
      <c r="C58" s="28" t="s">
        <v>93</v>
      </c>
      <c r="D58" s="13">
        <v>7500000</v>
      </c>
      <c r="E58" s="14">
        <v>7847.56</v>
      </c>
      <c r="F58" s="15">
        <v>1.4500000000000001E-2</v>
      </c>
      <c r="G58" s="15">
        <v>6.8555000000000005E-2</v>
      </c>
    </row>
    <row r="59" spans="1:7" x14ac:dyDescent="0.3">
      <c r="A59" s="12" t="s">
        <v>720</v>
      </c>
      <c r="B59" s="28" t="s">
        <v>721</v>
      </c>
      <c r="C59" s="28" t="s">
        <v>93</v>
      </c>
      <c r="D59" s="13">
        <v>7219500</v>
      </c>
      <c r="E59" s="14">
        <v>7495.9</v>
      </c>
      <c r="F59" s="15">
        <v>1.3899999999999999E-2</v>
      </c>
      <c r="G59" s="15">
        <v>6.8803000000000003E-2</v>
      </c>
    </row>
    <row r="60" spans="1:7" x14ac:dyDescent="0.3">
      <c r="A60" s="12" t="s">
        <v>722</v>
      </c>
      <c r="B60" s="28" t="s">
        <v>723</v>
      </c>
      <c r="C60" s="28" t="s">
        <v>93</v>
      </c>
      <c r="D60" s="13">
        <v>7000000</v>
      </c>
      <c r="E60" s="14">
        <v>7397.78</v>
      </c>
      <c r="F60" s="15">
        <v>1.37E-2</v>
      </c>
      <c r="G60" s="15">
        <v>6.8630999999999998E-2</v>
      </c>
    </row>
    <row r="61" spans="1:7" x14ac:dyDescent="0.3">
      <c r="A61" s="12" t="s">
        <v>724</v>
      </c>
      <c r="B61" s="28" t="s">
        <v>725</v>
      </c>
      <c r="C61" s="28" t="s">
        <v>93</v>
      </c>
      <c r="D61" s="13">
        <v>7000000</v>
      </c>
      <c r="E61" s="14">
        <v>7335.51</v>
      </c>
      <c r="F61" s="15">
        <v>1.3599999999999999E-2</v>
      </c>
      <c r="G61" s="15">
        <v>6.8463999999999997E-2</v>
      </c>
    </row>
    <row r="62" spans="1:7" x14ac:dyDescent="0.3">
      <c r="A62" s="12" t="s">
        <v>726</v>
      </c>
      <c r="B62" s="28" t="s">
        <v>727</v>
      </c>
      <c r="C62" s="28" t="s">
        <v>93</v>
      </c>
      <c r="D62" s="13">
        <v>6500000</v>
      </c>
      <c r="E62" s="14">
        <v>6925.3</v>
      </c>
      <c r="F62" s="15">
        <v>1.2800000000000001E-2</v>
      </c>
      <c r="G62" s="15">
        <v>6.8463999999999997E-2</v>
      </c>
    </row>
    <row r="63" spans="1:7" x14ac:dyDescent="0.3">
      <c r="A63" s="12" t="s">
        <v>728</v>
      </c>
      <c r="B63" s="28" t="s">
        <v>729</v>
      </c>
      <c r="C63" s="28" t="s">
        <v>93</v>
      </c>
      <c r="D63" s="13">
        <v>6000000</v>
      </c>
      <c r="E63" s="14">
        <v>6330.03</v>
      </c>
      <c r="F63" s="15">
        <v>1.17E-2</v>
      </c>
      <c r="G63" s="15">
        <v>6.8464999999999998E-2</v>
      </c>
    </row>
    <row r="64" spans="1:7" x14ac:dyDescent="0.3">
      <c r="A64" s="12" t="s">
        <v>730</v>
      </c>
      <c r="B64" s="28" t="s">
        <v>731</v>
      </c>
      <c r="C64" s="28" t="s">
        <v>93</v>
      </c>
      <c r="D64" s="13">
        <v>5500000</v>
      </c>
      <c r="E64" s="14">
        <v>5795.82</v>
      </c>
      <c r="F64" s="15">
        <v>1.0699999999999999E-2</v>
      </c>
      <c r="G64" s="15">
        <v>6.8630999999999998E-2</v>
      </c>
    </row>
    <row r="65" spans="1:7" x14ac:dyDescent="0.3">
      <c r="A65" s="12" t="s">
        <v>732</v>
      </c>
      <c r="B65" s="28" t="s">
        <v>733</v>
      </c>
      <c r="C65" s="28" t="s">
        <v>93</v>
      </c>
      <c r="D65" s="13">
        <v>5000000</v>
      </c>
      <c r="E65" s="14">
        <v>5310.74</v>
      </c>
      <c r="F65" s="15">
        <v>9.7999999999999997E-3</v>
      </c>
      <c r="G65" s="15">
        <v>6.8361000000000005E-2</v>
      </c>
    </row>
    <row r="66" spans="1:7" x14ac:dyDescent="0.3">
      <c r="A66" s="12" t="s">
        <v>734</v>
      </c>
      <c r="B66" s="28" t="s">
        <v>735</v>
      </c>
      <c r="C66" s="28" t="s">
        <v>93</v>
      </c>
      <c r="D66" s="13">
        <v>4500000</v>
      </c>
      <c r="E66" s="14">
        <v>4792.17</v>
      </c>
      <c r="F66" s="15">
        <v>8.8999999999999999E-3</v>
      </c>
      <c r="G66" s="15">
        <v>6.8514000000000005E-2</v>
      </c>
    </row>
    <row r="67" spans="1:7" x14ac:dyDescent="0.3">
      <c r="A67" s="12" t="s">
        <v>736</v>
      </c>
      <c r="B67" s="28" t="s">
        <v>737</v>
      </c>
      <c r="C67" s="28" t="s">
        <v>93</v>
      </c>
      <c r="D67" s="13">
        <v>4000000</v>
      </c>
      <c r="E67" s="14">
        <v>4202.26</v>
      </c>
      <c r="F67" s="15">
        <v>7.7999999999999996E-3</v>
      </c>
      <c r="G67" s="15">
        <v>6.8002999999999994E-2</v>
      </c>
    </row>
    <row r="68" spans="1:7" x14ac:dyDescent="0.3">
      <c r="A68" s="12" t="s">
        <v>738</v>
      </c>
      <c r="B68" s="28" t="s">
        <v>739</v>
      </c>
      <c r="C68" s="28" t="s">
        <v>93</v>
      </c>
      <c r="D68" s="13">
        <v>3500000</v>
      </c>
      <c r="E68" s="14">
        <v>3703.97</v>
      </c>
      <c r="F68" s="15">
        <v>6.8999999999999999E-3</v>
      </c>
      <c r="G68" s="15">
        <v>6.8018999999999996E-2</v>
      </c>
    </row>
    <row r="69" spans="1:7" x14ac:dyDescent="0.3">
      <c r="A69" s="12" t="s">
        <v>740</v>
      </c>
      <c r="B69" s="28" t="s">
        <v>741</v>
      </c>
      <c r="C69" s="28" t="s">
        <v>93</v>
      </c>
      <c r="D69" s="13">
        <v>3500000</v>
      </c>
      <c r="E69" s="14">
        <v>3662.44</v>
      </c>
      <c r="F69" s="15">
        <v>6.7999999999999996E-3</v>
      </c>
      <c r="G69" s="15">
        <v>6.8630999999999998E-2</v>
      </c>
    </row>
    <row r="70" spans="1:7" x14ac:dyDescent="0.3">
      <c r="A70" s="12" t="s">
        <v>742</v>
      </c>
      <c r="B70" s="28" t="s">
        <v>743</v>
      </c>
      <c r="C70" s="28" t="s">
        <v>93</v>
      </c>
      <c r="D70" s="13">
        <v>3000000</v>
      </c>
      <c r="E70" s="14">
        <v>3186.13</v>
      </c>
      <c r="F70" s="15">
        <v>5.8999999999999999E-3</v>
      </c>
      <c r="G70" s="15">
        <v>6.8102999999999997E-2</v>
      </c>
    </row>
    <row r="71" spans="1:7" x14ac:dyDescent="0.3">
      <c r="A71" s="12" t="s">
        <v>744</v>
      </c>
      <c r="B71" s="28" t="s">
        <v>745</v>
      </c>
      <c r="C71" s="28" t="s">
        <v>93</v>
      </c>
      <c r="D71" s="13">
        <v>3000000</v>
      </c>
      <c r="E71" s="14">
        <v>3163.81</v>
      </c>
      <c r="F71" s="15">
        <v>5.8999999999999999E-3</v>
      </c>
      <c r="G71" s="15">
        <v>6.8002999999999994E-2</v>
      </c>
    </row>
    <row r="72" spans="1:7" x14ac:dyDescent="0.3">
      <c r="A72" s="12" t="s">
        <v>746</v>
      </c>
      <c r="B72" s="28" t="s">
        <v>747</v>
      </c>
      <c r="C72" s="28" t="s">
        <v>93</v>
      </c>
      <c r="D72" s="13">
        <v>3000000</v>
      </c>
      <c r="E72" s="14">
        <v>3153.48</v>
      </c>
      <c r="F72" s="15">
        <v>5.7999999999999996E-3</v>
      </c>
      <c r="G72" s="15">
        <v>6.8018999999999996E-2</v>
      </c>
    </row>
    <row r="73" spans="1:7" x14ac:dyDescent="0.3">
      <c r="A73" s="12" t="s">
        <v>748</v>
      </c>
      <c r="B73" s="28" t="s">
        <v>749</v>
      </c>
      <c r="C73" s="28" t="s">
        <v>93</v>
      </c>
      <c r="D73" s="13">
        <v>2500000</v>
      </c>
      <c r="E73" s="14">
        <v>2587.7600000000002</v>
      </c>
      <c r="F73" s="15">
        <v>4.7999999999999996E-3</v>
      </c>
      <c r="G73" s="15">
        <v>6.8650000000000003E-2</v>
      </c>
    </row>
    <row r="74" spans="1:7" x14ac:dyDescent="0.3">
      <c r="A74" s="12" t="s">
        <v>750</v>
      </c>
      <c r="B74" s="28" t="s">
        <v>751</v>
      </c>
      <c r="C74" s="28" t="s">
        <v>93</v>
      </c>
      <c r="D74" s="13">
        <v>2000000</v>
      </c>
      <c r="E74" s="14">
        <v>2100.67</v>
      </c>
      <c r="F74" s="15">
        <v>3.8999999999999998E-3</v>
      </c>
      <c r="G74" s="15">
        <v>6.8361000000000005E-2</v>
      </c>
    </row>
    <row r="75" spans="1:7" x14ac:dyDescent="0.3">
      <c r="A75" s="12" t="s">
        <v>752</v>
      </c>
      <c r="B75" s="28" t="s">
        <v>753</v>
      </c>
      <c r="C75" s="28" t="s">
        <v>93</v>
      </c>
      <c r="D75" s="13">
        <v>2000000</v>
      </c>
      <c r="E75" s="14">
        <v>2093.75</v>
      </c>
      <c r="F75" s="15">
        <v>3.8999999999999998E-3</v>
      </c>
      <c r="G75" s="15">
        <v>6.8102999999999997E-2</v>
      </c>
    </row>
    <row r="76" spans="1:7" x14ac:dyDescent="0.3">
      <c r="A76" s="12" t="s">
        <v>754</v>
      </c>
      <c r="B76" s="28" t="s">
        <v>755</v>
      </c>
      <c r="C76" s="28" t="s">
        <v>93</v>
      </c>
      <c r="D76" s="13">
        <v>2000000</v>
      </c>
      <c r="E76" s="14">
        <v>2093.13</v>
      </c>
      <c r="F76" s="15">
        <v>3.8999999999999998E-3</v>
      </c>
      <c r="G76" s="15">
        <v>6.8002999999999994E-2</v>
      </c>
    </row>
    <row r="77" spans="1:7" x14ac:dyDescent="0.3">
      <c r="A77" s="12" t="s">
        <v>756</v>
      </c>
      <c r="B77" s="28" t="s">
        <v>757</v>
      </c>
      <c r="C77" s="28" t="s">
        <v>93</v>
      </c>
      <c r="D77" s="13">
        <v>1500000</v>
      </c>
      <c r="E77" s="14">
        <v>1570.26</v>
      </c>
      <c r="F77" s="15">
        <v>2.8999999999999998E-3</v>
      </c>
      <c r="G77" s="15">
        <v>6.8113999999999994E-2</v>
      </c>
    </row>
    <row r="78" spans="1:7" x14ac:dyDescent="0.3">
      <c r="A78" s="12" t="s">
        <v>758</v>
      </c>
      <c r="B78" s="28" t="s">
        <v>759</v>
      </c>
      <c r="C78" s="28" t="s">
        <v>93</v>
      </c>
      <c r="D78" s="13">
        <v>1000000</v>
      </c>
      <c r="E78" s="14">
        <v>1054.07</v>
      </c>
      <c r="F78" s="15">
        <v>2E-3</v>
      </c>
      <c r="G78" s="15">
        <v>6.8064E-2</v>
      </c>
    </row>
    <row r="79" spans="1:7" x14ac:dyDescent="0.3">
      <c r="A79" s="12" t="s">
        <v>760</v>
      </c>
      <c r="B79" s="28" t="s">
        <v>761</v>
      </c>
      <c r="C79" s="28" t="s">
        <v>93</v>
      </c>
      <c r="D79" s="13">
        <v>500000</v>
      </c>
      <c r="E79" s="14">
        <v>521.83000000000004</v>
      </c>
      <c r="F79" s="15">
        <v>1E-3</v>
      </c>
      <c r="G79" s="15">
        <v>6.7918999999999993E-2</v>
      </c>
    </row>
    <row r="80" spans="1:7" x14ac:dyDescent="0.3">
      <c r="A80" s="12" t="s">
        <v>762</v>
      </c>
      <c r="B80" s="28" t="s">
        <v>763</v>
      </c>
      <c r="C80" s="28" t="s">
        <v>93</v>
      </c>
      <c r="D80" s="13">
        <v>500000</v>
      </c>
      <c r="E80" s="14">
        <v>521.24</v>
      </c>
      <c r="F80" s="15">
        <v>1E-3</v>
      </c>
      <c r="G80" s="15">
        <v>6.8261000000000002E-2</v>
      </c>
    </row>
    <row r="81" spans="1:7" x14ac:dyDescent="0.3">
      <c r="A81" s="12" t="s">
        <v>764</v>
      </c>
      <c r="B81" s="28" t="s">
        <v>765</v>
      </c>
      <c r="C81" s="28" t="s">
        <v>93</v>
      </c>
      <c r="D81" s="13">
        <v>500000</v>
      </c>
      <c r="E81" s="14">
        <v>518.64</v>
      </c>
      <c r="F81" s="15">
        <v>1E-3</v>
      </c>
      <c r="G81" s="15">
        <v>6.8752999999999995E-2</v>
      </c>
    </row>
    <row r="82" spans="1:7" x14ac:dyDescent="0.3">
      <c r="A82" s="12" t="s">
        <v>766</v>
      </c>
      <c r="B82" s="28" t="s">
        <v>767</v>
      </c>
      <c r="C82" s="28" t="s">
        <v>93</v>
      </c>
      <c r="D82" s="13">
        <v>500000</v>
      </c>
      <c r="E82" s="14">
        <v>518.54999999999995</v>
      </c>
      <c r="F82" s="15">
        <v>1E-3</v>
      </c>
      <c r="G82" s="15">
        <v>6.8803000000000003E-2</v>
      </c>
    </row>
    <row r="83" spans="1:7" x14ac:dyDescent="0.3">
      <c r="A83" s="12" t="s">
        <v>768</v>
      </c>
      <c r="B83" s="28" t="s">
        <v>769</v>
      </c>
      <c r="C83" s="28" t="s">
        <v>93</v>
      </c>
      <c r="D83" s="13">
        <v>500000</v>
      </c>
      <c r="E83" s="14">
        <v>496.62</v>
      </c>
      <c r="F83" s="15">
        <v>8.9999999999999998E-4</v>
      </c>
      <c r="G83" s="15">
        <v>6.8963999999999998E-2</v>
      </c>
    </row>
    <row r="84" spans="1:7" x14ac:dyDescent="0.3">
      <c r="A84" s="16" t="s">
        <v>98</v>
      </c>
      <c r="B84" s="29"/>
      <c r="C84" s="29"/>
      <c r="D84" s="17"/>
      <c r="E84" s="18">
        <v>394821.3</v>
      </c>
      <c r="F84" s="19">
        <v>0.73150000000000004</v>
      </c>
      <c r="G84" s="20"/>
    </row>
    <row r="85" spans="1:7" x14ac:dyDescent="0.3">
      <c r="A85" s="12"/>
      <c r="B85" s="28"/>
      <c r="C85" s="28"/>
      <c r="D85" s="13"/>
      <c r="E85" s="14"/>
      <c r="F85" s="15"/>
      <c r="G85" s="15"/>
    </row>
    <row r="86" spans="1:7" x14ac:dyDescent="0.3">
      <c r="A86" s="12"/>
      <c r="B86" s="28"/>
      <c r="C86" s="28"/>
      <c r="D86" s="13"/>
      <c r="E86" s="14"/>
      <c r="F86" s="15"/>
      <c r="G86" s="15"/>
    </row>
    <row r="87" spans="1:7" x14ac:dyDescent="0.3">
      <c r="A87" s="16" t="s">
        <v>188</v>
      </c>
      <c r="B87" s="28"/>
      <c r="C87" s="28"/>
      <c r="D87" s="13"/>
      <c r="E87" s="14"/>
      <c r="F87" s="15"/>
      <c r="G87" s="15"/>
    </row>
    <row r="88" spans="1:7" x14ac:dyDescent="0.3">
      <c r="A88" s="16" t="s">
        <v>98</v>
      </c>
      <c r="B88" s="28"/>
      <c r="C88" s="28"/>
      <c r="D88" s="13"/>
      <c r="E88" s="33" t="s">
        <v>88</v>
      </c>
      <c r="F88" s="34" t="s">
        <v>88</v>
      </c>
      <c r="G88" s="15"/>
    </row>
    <row r="89" spans="1:7" x14ac:dyDescent="0.3">
      <c r="A89" s="12"/>
      <c r="B89" s="28"/>
      <c r="C89" s="28"/>
      <c r="D89" s="13"/>
      <c r="E89" s="14"/>
      <c r="F89" s="15"/>
      <c r="G89" s="15"/>
    </row>
    <row r="90" spans="1:7" x14ac:dyDescent="0.3">
      <c r="A90" s="16" t="s">
        <v>189</v>
      </c>
      <c r="B90" s="28"/>
      <c r="C90" s="28"/>
      <c r="D90" s="13"/>
      <c r="E90" s="14"/>
      <c r="F90" s="15"/>
      <c r="G90" s="15"/>
    </row>
    <row r="91" spans="1:7" x14ac:dyDescent="0.3">
      <c r="A91" s="16" t="s">
        <v>98</v>
      </c>
      <c r="B91" s="28"/>
      <c r="C91" s="28"/>
      <c r="D91" s="13"/>
      <c r="E91" s="33" t="s">
        <v>88</v>
      </c>
      <c r="F91" s="34" t="s">
        <v>88</v>
      </c>
      <c r="G91" s="15"/>
    </row>
    <row r="92" spans="1:7" x14ac:dyDescent="0.3">
      <c r="A92" s="12"/>
      <c r="B92" s="28"/>
      <c r="C92" s="28"/>
      <c r="D92" s="13"/>
      <c r="E92" s="14"/>
      <c r="F92" s="15"/>
      <c r="G92" s="15"/>
    </row>
    <row r="93" spans="1:7" x14ac:dyDescent="0.3">
      <c r="A93" s="21" t="s">
        <v>118</v>
      </c>
      <c r="B93" s="30"/>
      <c r="C93" s="30"/>
      <c r="D93" s="22"/>
      <c r="E93" s="18">
        <v>529578.76</v>
      </c>
      <c r="F93" s="19">
        <v>0.98109999999999997</v>
      </c>
      <c r="G93" s="20"/>
    </row>
    <row r="94" spans="1:7" x14ac:dyDescent="0.3">
      <c r="A94" s="12"/>
      <c r="B94" s="28"/>
      <c r="C94" s="28"/>
      <c r="D94" s="13"/>
      <c r="E94" s="14"/>
      <c r="F94" s="15"/>
      <c r="G94" s="15"/>
    </row>
    <row r="95" spans="1:7" x14ac:dyDescent="0.3">
      <c r="A95" s="12"/>
      <c r="B95" s="28"/>
      <c r="C95" s="28"/>
      <c r="D95" s="13"/>
      <c r="E95" s="14"/>
      <c r="F95" s="15"/>
      <c r="G95" s="15"/>
    </row>
    <row r="96" spans="1:7" x14ac:dyDescent="0.3">
      <c r="A96" s="16" t="s">
        <v>119</v>
      </c>
      <c r="B96" s="28"/>
      <c r="C96" s="28"/>
      <c r="D96" s="13"/>
      <c r="E96" s="14"/>
      <c r="F96" s="15"/>
      <c r="G96" s="15"/>
    </row>
    <row r="97" spans="1:7" x14ac:dyDescent="0.3">
      <c r="A97" s="12" t="s">
        <v>120</v>
      </c>
      <c r="B97" s="28"/>
      <c r="C97" s="28"/>
      <c r="D97" s="13"/>
      <c r="E97" s="14">
        <v>2396.23</v>
      </c>
      <c r="F97" s="15">
        <v>4.4000000000000003E-3</v>
      </c>
      <c r="G97" s="15">
        <v>3.9344999999999998E-2</v>
      </c>
    </row>
    <row r="98" spans="1:7" x14ac:dyDescent="0.3">
      <c r="A98" s="16" t="s">
        <v>98</v>
      </c>
      <c r="B98" s="29"/>
      <c r="C98" s="29"/>
      <c r="D98" s="17"/>
      <c r="E98" s="18">
        <v>2396.23</v>
      </c>
      <c r="F98" s="19">
        <v>4.4000000000000003E-3</v>
      </c>
      <c r="G98" s="20"/>
    </row>
    <row r="99" spans="1:7" x14ac:dyDescent="0.3">
      <c r="A99" s="12"/>
      <c r="B99" s="28"/>
      <c r="C99" s="28"/>
      <c r="D99" s="13"/>
      <c r="E99" s="14"/>
      <c r="F99" s="15"/>
      <c r="G99" s="15"/>
    </row>
    <row r="100" spans="1:7" x14ac:dyDescent="0.3">
      <c r="A100" s="21" t="s">
        <v>118</v>
      </c>
      <c r="B100" s="30"/>
      <c r="C100" s="30"/>
      <c r="D100" s="22"/>
      <c r="E100" s="18">
        <v>2396.23</v>
      </c>
      <c r="F100" s="19">
        <v>4.4000000000000003E-3</v>
      </c>
      <c r="G100" s="20"/>
    </row>
    <row r="101" spans="1:7" x14ac:dyDescent="0.3">
      <c r="A101" s="12" t="s">
        <v>121</v>
      </c>
      <c r="B101" s="28"/>
      <c r="C101" s="28"/>
      <c r="D101" s="13"/>
      <c r="E101" s="14">
        <v>8617.0194904</v>
      </c>
      <c r="F101" s="15">
        <v>1.5963000000000001E-2</v>
      </c>
      <c r="G101" s="15"/>
    </row>
    <row r="102" spans="1:7" x14ac:dyDescent="0.3">
      <c r="A102" s="12" t="s">
        <v>122</v>
      </c>
      <c r="B102" s="28"/>
      <c r="C102" s="28"/>
      <c r="D102" s="13"/>
      <c r="E102" s="35">
        <v>-790.41949039999997</v>
      </c>
      <c r="F102" s="36">
        <v>-1.4630000000000001E-3</v>
      </c>
      <c r="G102" s="15">
        <v>3.9344999999999998E-2</v>
      </c>
    </row>
    <row r="103" spans="1:7" x14ac:dyDescent="0.3">
      <c r="A103" s="23" t="s">
        <v>123</v>
      </c>
      <c r="B103" s="31"/>
      <c r="C103" s="31"/>
      <c r="D103" s="24"/>
      <c r="E103" s="25">
        <v>539801.59</v>
      </c>
      <c r="F103" s="26">
        <v>1</v>
      </c>
      <c r="G103" s="26"/>
    </row>
    <row r="105" spans="1:7" x14ac:dyDescent="0.3">
      <c r="A105" s="1" t="s">
        <v>125</v>
      </c>
    </row>
    <row r="108" spans="1:7" x14ac:dyDescent="0.3">
      <c r="A108" s="1" t="s">
        <v>1871</v>
      </c>
    </row>
    <row r="109" spans="1:7" x14ac:dyDescent="0.3">
      <c r="A109" s="47" t="s">
        <v>1872</v>
      </c>
      <c r="B109" s="32" t="s">
        <v>88</v>
      </c>
    </row>
    <row r="110" spans="1:7" x14ac:dyDescent="0.3">
      <c r="A110" t="s">
        <v>1873</v>
      </c>
    </row>
    <row r="111" spans="1:7" x14ac:dyDescent="0.3">
      <c r="A111" t="s">
        <v>1874</v>
      </c>
      <c r="B111" t="s">
        <v>1875</v>
      </c>
      <c r="C111" t="s">
        <v>1875</v>
      </c>
    </row>
    <row r="112" spans="1:7" x14ac:dyDescent="0.3">
      <c r="B112" s="48">
        <v>44651</v>
      </c>
      <c r="C112" s="48">
        <v>44680</v>
      </c>
    </row>
    <row r="113" spans="1:7" x14ac:dyDescent="0.3">
      <c r="A113" t="s">
        <v>1879</v>
      </c>
      <c r="B113">
        <v>10.740500000000001</v>
      </c>
      <c r="C113">
        <v>10.593999999999999</v>
      </c>
      <c r="E113" s="2"/>
      <c r="G113"/>
    </row>
    <row r="114" spans="1:7" x14ac:dyDescent="0.3">
      <c r="A114" t="s">
        <v>1880</v>
      </c>
      <c r="B114">
        <v>10.7409</v>
      </c>
      <c r="C114">
        <v>10.5944</v>
      </c>
      <c r="E114" s="2"/>
      <c r="G114"/>
    </row>
    <row r="115" spans="1:7" x14ac:dyDescent="0.3">
      <c r="A115" t="s">
        <v>1904</v>
      </c>
      <c r="B115">
        <v>10.7235</v>
      </c>
      <c r="C115">
        <v>10.575799999999999</v>
      </c>
      <c r="E115" s="2"/>
      <c r="G115"/>
    </row>
    <row r="116" spans="1:7" x14ac:dyDescent="0.3">
      <c r="A116" t="s">
        <v>1905</v>
      </c>
      <c r="B116">
        <v>10.7239</v>
      </c>
      <c r="C116">
        <v>10.5763</v>
      </c>
      <c r="E116" s="2"/>
      <c r="G116"/>
    </row>
    <row r="117" spans="1:7" x14ac:dyDescent="0.3">
      <c r="E117" s="2"/>
      <c r="G117"/>
    </row>
    <row r="118" spans="1:7" x14ac:dyDescent="0.3">
      <c r="A118" t="s">
        <v>1890</v>
      </c>
      <c r="B118" s="32" t="s">
        <v>88</v>
      </c>
    </row>
    <row r="119" spans="1:7" x14ac:dyDescent="0.3">
      <c r="A119" t="s">
        <v>1891</v>
      </c>
      <c r="B119" s="32" t="s">
        <v>88</v>
      </c>
    </row>
    <row r="120" spans="1:7" x14ac:dyDescent="0.3">
      <c r="A120" s="47" t="s">
        <v>1892</v>
      </c>
      <c r="B120" s="32" t="s">
        <v>88</v>
      </c>
    </row>
    <row r="121" spans="1:7" x14ac:dyDescent="0.3">
      <c r="A121" s="47" t="s">
        <v>1893</v>
      </c>
      <c r="B121" s="32" t="s">
        <v>88</v>
      </c>
    </row>
    <row r="122" spans="1:7" x14ac:dyDescent="0.3">
      <c r="A122" t="s">
        <v>1894</v>
      </c>
      <c r="B122" s="49">
        <v>3.7200449999999998</v>
      </c>
    </row>
    <row r="123" spans="1:7" ht="28.8" x14ac:dyDescent="0.3">
      <c r="A123" s="47" t="s">
        <v>1895</v>
      </c>
      <c r="B123" s="32" t="s">
        <v>88</v>
      </c>
    </row>
    <row r="124" spans="1:7" ht="28.8" x14ac:dyDescent="0.3">
      <c r="A124" s="47" t="s">
        <v>1896</v>
      </c>
      <c r="B124" s="32" t="s">
        <v>88</v>
      </c>
    </row>
    <row r="125" spans="1:7" x14ac:dyDescent="0.3">
      <c r="A125" t="s">
        <v>2029</v>
      </c>
      <c r="B125" s="32" t="s">
        <v>88</v>
      </c>
    </row>
    <row r="126" spans="1:7" x14ac:dyDescent="0.3">
      <c r="A126" t="s">
        <v>2030</v>
      </c>
      <c r="B126" s="32" t="s">
        <v>88</v>
      </c>
    </row>
    <row r="130" spans="1:4" ht="28.8" x14ac:dyDescent="0.3">
      <c r="A130" s="62" t="s">
        <v>2065</v>
      </c>
      <c r="B130" s="56" t="s">
        <v>2066</v>
      </c>
      <c r="C130" s="56" t="s">
        <v>2034</v>
      </c>
      <c r="D130" s="67" t="s">
        <v>2035</v>
      </c>
    </row>
    <row r="131" spans="1:4" ht="78" customHeight="1" x14ac:dyDescent="0.3">
      <c r="A131" s="65" t="str">
        <f>HYPERLINK("[EDEL_Portfolio Monthly 30-Apr-2022.xlsx]EDNPSF!A1","Edelweiss NY PSU BD Pl SDL Idx Fund-2026")</f>
        <v>Edelweiss NY PSU BD Pl SDL Idx Fund-2026</v>
      </c>
      <c r="B131" s="66"/>
      <c r="C131" s="68" t="s">
        <v>2044</v>
      </c>
      <c r="D131"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1278F-029D-4250-BE06-F45455A99D14}">
  <dimension ref="A1:H71"/>
  <sheetViews>
    <sheetView showGridLines="0" workbookViewId="0">
      <pane ySplit="4" topLeftCell="A64" activePane="bottomLeft" state="frozen"/>
      <selection sqref="A1:G1"/>
      <selection pane="bottomLeft" activeCell="C71" sqref="C71"/>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39</v>
      </c>
      <c r="B1" s="76"/>
      <c r="C1" s="76"/>
      <c r="D1" s="76"/>
      <c r="E1" s="76"/>
      <c r="F1" s="76"/>
      <c r="G1" s="76"/>
      <c r="H1" s="51" t="str">
        <f>HYPERLINK("[EDEL_Portfolio Monthly 30-Apr-2022.xlsx]Index!A1","Index")</f>
        <v>Index</v>
      </c>
    </row>
    <row r="2" spans="1:8" ht="19.5" customHeight="1" x14ac:dyDescent="0.3">
      <c r="A2" s="76" t="s">
        <v>40</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2"/>
      <c r="B6" s="28"/>
      <c r="C6" s="28"/>
      <c r="D6" s="13"/>
      <c r="E6" s="14"/>
      <c r="F6" s="15"/>
      <c r="G6" s="15"/>
    </row>
    <row r="7" spans="1:8" x14ac:dyDescent="0.3">
      <c r="A7" s="16" t="s">
        <v>87</v>
      </c>
      <c r="B7" s="28"/>
      <c r="C7" s="28"/>
      <c r="D7" s="13"/>
      <c r="E7" s="14" t="s">
        <v>88</v>
      </c>
      <c r="F7" s="15" t="s">
        <v>88</v>
      </c>
      <c r="G7" s="15"/>
    </row>
    <row r="8" spans="1:8" x14ac:dyDescent="0.3">
      <c r="A8" s="12"/>
      <c r="B8" s="28"/>
      <c r="C8" s="28"/>
      <c r="D8" s="13"/>
      <c r="E8" s="14"/>
      <c r="F8" s="15"/>
      <c r="G8" s="15"/>
    </row>
    <row r="9" spans="1:8" x14ac:dyDescent="0.3">
      <c r="A9" s="12"/>
      <c r="B9" s="28"/>
      <c r="C9" s="28"/>
      <c r="D9" s="13"/>
      <c r="E9" s="14"/>
      <c r="F9" s="15"/>
      <c r="G9" s="15"/>
    </row>
    <row r="10" spans="1:8" x14ac:dyDescent="0.3">
      <c r="A10" s="16" t="s">
        <v>119</v>
      </c>
      <c r="B10" s="28"/>
      <c r="C10" s="28"/>
      <c r="D10" s="13"/>
      <c r="E10" s="14"/>
      <c r="F10" s="15"/>
      <c r="G10" s="15"/>
    </row>
    <row r="11" spans="1:8" x14ac:dyDescent="0.3">
      <c r="A11" s="12" t="s">
        <v>120</v>
      </c>
      <c r="B11" s="28"/>
      <c r="C11" s="28"/>
      <c r="D11" s="13"/>
      <c r="E11" s="14">
        <v>52964.87</v>
      </c>
      <c r="F11" s="15">
        <v>0.98540000000000005</v>
      </c>
      <c r="G11" s="15">
        <v>3.9344999999999998E-2</v>
      </c>
    </row>
    <row r="12" spans="1:8" x14ac:dyDescent="0.3">
      <c r="A12" s="16" t="s">
        <v>98</v>
      </c>
      <c r="B12" s="29"/>
      <c r="C12" s="29"/>
      <c r="D12" s="17"/>
      <c r="E12" s="18">
        <v>52964.87</v>
      </c>
      <c r="F12" s="19">
        <v>0.98540000000000005</v>
      </c>
      <c r="G12" s="20"/>
    </row>
    <row r="13" spans="1:8" x14ac:dyDescent="0.3">
      <c r="A13" s="12"/>
      <c r="B13" s="28"/>
      <c r="C13" s="28"/>
      <c r="D13" s="13"/>
      <c r="E13" s="14"/>
      <c r="F13" s="15"/>
      <c r="G13" s="15"/>
    </row>
    <row r="14" spans="1:8" x14ac:dyDescent="0.3">
      <c r="A14" s="21" t="s">
        <v>118</v>
      </c>
      <c r="B14" s="30"/>
      <c r="C14" s="30"/>
      <c r="D14" s="22"/>
      <c r="E14" s="18">
        <v>52964.87</v>
      </c>
      <c r="F14" s="19">
        <v>0.98540000000000005</v>
      </c>
      <c r="G14" s="20"/>
    </row>
    <row r="15" spans="1:8" x14ac:dyDescent="0.3">
      <c r="A15" s="12" t="s">
        <v>121</v>
      </c>
      <c r="B15" s="28"/>
      <c r="C15" s="28"/>
      <c r="D15" s="13"/>
      <c r="E15" s="14">
        <v>11.418646000000001</v>
      </c>
      <c r="F15" s="15">
        <v>2.12E-4</v>
      </c>
      <c r="G15" s="15"/>
    </row>
    <row r="16" spans="1:8" x14ac:dyDescent="0.3">
      <c r="A16" s="12" t="s">
        <v>122</v>
      </c>
      <c r="B16" s="28"/>
      <c r="C16" s="28"/>
      <c r="D16" s="13"/>
      <c r="E16" s="14">
        <v>772.15135399999997</v>
      </c>
      <c r="F16" s="15">
        <v>1.4388E-2</v>
      </c>
      <c r="G16" s="15">
        <v>3.9344999999999998E-2</v>
      </c>
    </row>
    <row r="17" spans="1:7" x14ac:dyDescent="0.3">
      <c r="A17" s="23" t="s">
        <v>123</v>
      </c>
      <c r="B17" s="31"/>
      <c r="C17" s="31"/>
      <c r="D17" s="24"/>
      <c r="E17" s="25">
        <v>53748.44</v>
      </c>
      <c r="F17" s="26">
        <v>1</v>
      </c>
      <c r="G17" s="26"/>
    </row>
    <row r="22" spans="1:7" x14ac:dyDescent="0.3">
      <c r="A22" s="1" t="s">
        <v>1871</v>
      </c>
    </row>
    <row r="23" spans="1:7" x14ac:dyDescent="0.3">
      <c r="A23" s="47" t="s">
        <v>1872</v>
      </c>
      <c r="B23" s="32" t="s">
        <v>88</v>
      </c>
    </row>
    <row r="24" spans="1:7" x14ac:dyDescent="0.3">
      <c r="A24" t="s">
        <v>1873</v>
      </c>
    </row>
    <row r="25" spans="1:7" x14ac:dyDescent="0.3">
      <c r="A25" t="s">
        <v>1897</v>
      </c>
      <c r="B25" t="s">
        <v>1875</v>
      </c>
      <c r="C25" t="s">
        <v>1875</v>
      </c>
    </row>
    <row r="26" spans="1:7" x14ac:dyDescent="0.3">
      <c r="B26" s="48">
        <v>44651</v>
      </c>
      <c r="C26" s="48">
        <v>44681</v>
      </c>
    </row>
    <row r="27" spans="1:7" x14ac:dyDescent="0.3">
      <c r="A27" t="s">
        <v>1876</v>
      </c>
      <c r="B27" s="32">
        <v>1102.3534999999999</v>
      </c>
      <c r="C27" s="32">
        <v>1105.5229999999999</v>
      </c>
      <c r="E27" s="2"/>
      <c r="G27"/>
    </row>
    <row r="28" spans="1:7" x14ac:dyDescent="0.3">
      <c r="A28" t="s">
        <v>1919</v>
      </c>
      <c r="B28" s="32">
        <v>1000</v>
      </c>
      <c r="C28" s="32">
        <v>1000</v>
      </c>
      <c r="E28" s="2"/>
      <c r="G28"/>
    </row>
    <row r="29" spans="1:7" x14ac:dyDescent="0.3">
      <c r="A29" t="s">
        <v>1900</v>
      </c>
      <c r="B29" s="32">
        <v>1049.5758000000001</v>
      </c>
      <c r="C29" s="32">
        <v>1049.5092999999999</v>
      </c>
      <c r="E29" s="2"/>
      <c r="G29"/>
    </row>
    <row r="30" spans="1:7" x14ac:dyDescent="0.3">
      <c r="A30" t="s">
        <v>1879</v>
      </c>
      <c r="B30" s="32">
        <v>1102.0707</v>
      </c>
      <c r="C30" s="32">
        <v>1105.232</v>
      </c>
      <c r="E30" s="2"/>
      <c r="G30"/>
    </row>
    <row r="31" spans="1:7" x14ac:dyDescent="0.3">
      <c r="A31" t="s">
        <v>1901</v>
      </c>
      <c r="B31" s="32">
        <v>1058.0510999999999</v>
      </c>
      <c r="C31" s="32">
        <v>1058.0299</v>
      </c>
      <c r="E31" s="2"/>
      <c r="G31"/>
    </row>
    <row r="32" spans="1:7" x14ac:dyDescent="0.3">
      <c r="A32" t="s">
        <v>1902</v>
      </c>
      <c r="B32" s="32" t="s">
        <v>1878</v>
      </c>
      <c r="C32" s="32" t="s">
        <v>1878</v>
      </c>
      <c r="E32" s="2"/>
      <c r="G32"/>
    </row>
    <row r="33" spans="1:7" x14ac:dyDescent="0.3">
      <c r="A33" t="s">
        <v>1920</v>
      </c>
      <c r="B33" s="32">
        <v>1100.2706000000001</v>
      </c>
      <c r="C33" s="32">
        <v>1103.3811000000001</v>
      </c>
      <c r="E33" s="2"/>
      <c r="G33"/>
    </row>
    <row r="34" spans="1:7" x14ac:dyDescent="0.3">
      <c r="A34" t="s">
        <v>1921</v>
      </c>
      <c r="B34" s="32">
        <v>1008.1128</v>
      </c>
      <c r="C34" s="32">
        <v>1008.1128</v>
      </c>
      <c r="E34" s="2"/>
      <c r="G34"/>
    </row>
    <row r="35" spans="1:7" x14ac:dyDescent="0.3">
      <c r="A35" t="s">
        <v>1903</v>
      </c>
      <c r="B35" s="32">
        <v>1095.2364</v>
      </c>
      <c r="C35" s="32">
        <v>1095.1759999999999</v>
      </c>
      <c r="E35" s="2"/>
      <c r="G35"/>
    </row>
    <row r="36" spans="1:7" x14ac:dyDescent="0.3">
      <c r="A36" t="s">
        <v>1904</v>
      </c>
      <c r="B36" s="32">
        <v>1100.2716</v>
      </c>
      <c r="C36" s="32">
        <v>1103.3823</v>
      </c>
      <c r="E36" s="2"/>
      <c r="G36"/>
    </row>
    <row r="37" spans="1:7" x14ac:dyDescent="0.3">
      <c r="A37" t="s">
        <v>1906</v>
      </c>
      <c r="B37" s="32">
        <v>1003.9578</v>
      </c>
      <c r="C37" s="32">
        <v>1003.9367999999999</v>
      </c>
      <c r="E37" s="2"/>
      <c r="G37"/>
    </row>
    <row r="38" spans="1:7" x14ac:dyDescent="0.3">
      <c r="A38" t="s">
        <v>1907</v>
      </c>
      <c r="B38" s="32">
        <v>1015.9517</v>
      </c>
      <c r="C38" s="32">
        <v>1016.1803</v>
      </c>
      <c r="E38" s="2"/>
      <c r="G38"/>
    </row>
    <row r="39" spans="1:7" x14ac:dyDescent="0.3">
      <c r="A39" t="s">
        <v>1952</v>
      </c>
      <c r="B39" s="32">
        <v>1008.3338</v>
      </c>
      <c r="C39" s="32">
        <v>1011.2261999999999</v>
      </c>
      <c r="E39" s="2"/>
      <c r="G39"/>
    </row>
    <row r="40" spans="1:7" x14ac:dyDescent="0.3">
      <c r="A40" t="s">
        <v>1953</v>
      </c>
      <c r="B40" s="32">
        <v>1000</v>
      </c>
      <c r="C40" s="32">
        <v>1000</v>
      </c>
      <c r="E40" s="2"/>
      <c r="G40"/>
    </row>
    <row r="41" spans="1:7" x14ac:dyDescent="0.3">
      <c r="A41" t="s">
        <v>1954</v>
      </c>
      <c r="B41" s="32">
        <v>1008.3338</v>
      </c>
      <c r="C41" s="32">
        <v>1011.2261999999999</v>
      </c>
      <c r="E41" s="2"/>
      <c r="G41"/>
    </row>
    <row r="42" spans="1:7" x14ac:dyDescent="0.3">
      <c r="A42" t="s">
        <v>1955</v>
      </c>
      <c r="B42" s="32">
        <v>1000</v>
      </c>
      <c r="C42" s="32">
        <v>1000</v>
      </c>
      <c r="E42" s="2"/>
      <c r="G42"/>
    </row>
    <row r="43" spans="1:7" x14ac:dyDescent="0.3">
      <c r="B43" s="32"/>
      <c r="C43" s="32"/>
      <c r="E43" s="2"/>
      <c r="G43"/>
    </row>
    <row r="44" spans="1:7" x14ac:dyDescent="0.3">
      <c r="B44" s="32"/>
      <c r="C44" s="32"/>
      <c r="E44" s="2"/>
      <c r="G44"/>
    </row>
    <row r="45" spans="1:7" x14ac:dyDescent="0.3">
      <c r="A45" t="s">
        <v>1889</v>
      </c>
      <c r="E45" s="2"/>
      <c r="G45"/>
    </row>
    <row r="47" spans="1:7" x14ac:dyDescent="0.3">
      <c r="A47" t="s">
        <v>1908</v>
      </c>
    </row>
    <row r="49" spans="1:4" x14ac:dyDescent="0.3">
      <c r="A49" s="50" t="s">
        <v>1909</v>
      </c>
      <c r="B49" s="50" t="s">
        <v>1910</v>
      </c>
      <c r="C49" s="50" t="s">
        <v>1911</v>
      </c>
      <c r="D49" s="50" t="s">
        <v>1912</v>
      </c>
    </row>
    <row r="50" spans="1:4" x14ac:dyDescent="0.3">
      <c r="A50" s="50" t="s">
        <v>1922</v>
      </c>
      <c r="B50" s="50"/>
      <c r="C50" s="50">
        <v>2.8706843000000002</v>
      </c>
      <c r="D50" s="50">
        <v>2.8706843000000002</v>
      </c>
    </row>
    <row r="51" spans="1:4" x14ac:dyDescent="0.3">
      <c r="A51" s="50" t="s">
        <v>1923</v>
      </c>
      <c r="B51" s="50"/>
      <c r="C51" s="50">
        <v>3.1189013000000001</v>
      </c>
      <c r="D51" s="50">
        <v>3.1189013000000001</v>
      </c>
    </row>
    <row r="52" spans="1:4" x14ac:dyDescent="0.3">
      <c r="A52" s="50" t="s">
        <v>1924</v>
      </c>
      <c r="B52" s="50"/>
      <c r="C52" s="50">
        <v>3.0567617</v>
      </c>
      <c r="D52" s="50">
        <v>3.0567617</v>
      </c>
    </row>
    <row r="53" spans="1:4" x14ac:dyDescent="0.3">
      <c r="A53" s="50" t="s">
        <v>1925</v>
      </c>
      <c r="B53" s="50"/>
      <c r="C53" s="50">
        <v>2.8462516</v>
      </c>
      <c r="D53" s="50">
        <v>2.8462516</v>
      </c>
    </row>
    <row r="54" spans="1:4" x14ac:dyDescent="0.3">
      <c r="A54" s="50" t="s">
        <v>1926</v>
      </c>
      <c r="B54" s="50"/>
      <c r="C54" s="50">
        <v>3.2809895999999998</v>
      </c>
      <c r="D54" s="50">
        <v>3.2809895999999998</v>
      </c>
    </row>
    <row r="55" spans="1:4" x14ac:dyDescent="0.3">
      <c r="A55" s="50" t="s">
        <v>1927</v>
      </c>
      <c r="B55" s="50"/>
      <c r="C55" s="50">
        <v>2.8557266000000001</v>
      </c>
      <c r="D55" s="50">
        <v>2.8557266000000001</v>
      </c>
    </row>
    <row r="56" spans="1:4" x14ac:dyDescent="0.3">
      <c r="A56" s="50" t="s">
        <v>1928</v>
      </c>
      <c r="B56" s="50"/>
      <c r="C56" s="50">
        <v>2.6680845999999998</v>
      </c>
      <c r="D56" s="50">
        <v>2.6680845999999998</v>
      </c>
    </row>
    <row r="58" spans="1:4" x14ac:dyDescent="0.3">
      <c r="A58" t="s">
        <v>1891</v>
      </c>
      <c r="B58" s="32" t="s">
        <v>88</v>
      </c>
    </row>
    <row r="59" spans="1:4" x14ac:dyDescent="0.3">
      <c r="A59" s="47" t="s">
        <v>1892</v>
      </c>
      <c r="B59" s="32" t="s">
        <v>88</v>
      </c>
    </row>
    <row r="60" spans="1:4" x14ac:dyDescent="0.3">
      <c r="A60" s="47" t="s">
        <v>1893</v>
      </c>
      <c r="B60" s="32" t="s">
        <v>88</v>
      </c>
    </row>
    <row r="61" spans="1:4" x14ac:dyDescent="0.3">
      <c r="A61" t="s">
        <v>1894</v>
      </c>
      <c r="B61" s="49">
        <v>2.699E-3</v>
      </c>
    </row>
    <row r="62" spans="1:4" ht="28.8" x14ac:dyDescent="0.3">
      <c r="A62" s="47" t="s">
        <v>1895</v>
      </c>
      <c r="B62" s="32" t="s">
        <v>88</v>
      </c>
    </row>
    <row r="63" spans="1:4" ht="28.8" x14ac:dyDescent="0.3">
      <c r="A63" s="47" t="s">
        <v>1896</v>
      </c>
      <c r="B63" s="32" t="s">
        <v>88</v>
      </c>
    </row>
    <row r="64" spans="1:4" x14ac:dyDescent="0.3">
      <c r="A64" t="s">
        <v>2029</v>
      </c>
      <c r="B64" s="32" t="s">
        <v>88</v>
      </c>
    </row>
    <row r="65" spans="1:4" x14ac:dyDescent="0.3">
      <c r="A65" t="s">
        <v>2030</v>
      </c>
      <c r="B65" s="32" t="s">
        <v>88</v>
      </c>
    </row>
    <row r="70" spans="1:4" ht="28.8" x14ac:dyDescent="0.3">
      <c r="A70" s="62" t="s">
        <v>2065</v>
      </c>
      <c r="B70" s="56" t="s">
        <v>2066</v>
      </c>
      <c r="C70" s="56" t="s">
        <v>2034</v>
      </c>
      <c r="D70" s="67" t="s">
        <v>2035</v>
      </c>
    </row>
    <row r="71" spans="1:4" ht="81" customHeight="1" x14ac:dyDescent="0.3">
      <c r="A71" s="65" t="str">
        <f>HYPERLINK("[EDEL_Portfolio Monthly 30-Apr-2022.xlsx]EDONTF!A1","EDELWEISS OVERNIGHT FUND")</f>
        <v>EDELWEISS OVERNIGHT FUND</v>
      </c>
      <c r="B71" s="66"/>
      <c r="C71" s="58" t="s">
        <v>2067</v>
      </c>
      <c r="D71"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0E7D3-EEFC-4E70-A8DB-8AE1E8E6BED1}">
  <dimension ref="A1:H464"/>
  <sheetViews>
    <sheetView showGridLines="0" workbookViewId="0">
      <pane ySplit="4" topLeftCell="A452" activePane="bottomLeft" state="frozen"/>
      <selection sqref="A1:G1"/>
      <selection pane="bottomLeft" activeCell="A463" sqref="A463:D463"/>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41</v>
      </c>
      <c r="B1" s="76"/>
      <c r="C1" s="76"/>
      <c r="D1" s="76"/>
      <c r="E1" s="76"/>
      <c r="F1" s="76"/>
      <c r="G1" s="76"/>
      <c r="H1" s="51" t="str">
        <f>HYPERLINK("[EDEL_Portfolio Monthly 30-Apr-2022.xlsx]Index!A1","Index")</f>
        <v>Index</v>
      </c>
    </row>
    <row r="2" spans="1:8" ht="19.5" customHeight="1" x14ac:dyDescent="0.3">
      <c r="A2" s="76" t="s">
        <v>42</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6" t="s">
        <v>87</v>
      </c>
      <c r="B6" s="28"/>
      <c r="C6" s="28"/>
      <c r="D6" s="13"/>
      <c r="E6" s="14"/>
      <c r="F6" s="15"/>
      <c r="G6" s="15"/>
    </row>
    <row r="7" spans="1:8" x14ac:dyDescent="0.3">
      <c r="A7" s="16" t="s">
        <v>770</v>
      </c>
      <c r="B7" s="28"/>
      <c r="C7" s="28"/>
      <c r="D7" s="13"/>
      <c r="E7" s="14"/>
      <c r="F7" s="15"/>
      <c r="G7" s="15"/>
    </row>
    <row r="8" spans="1:8" x14ac:dyDescent="0.3">
      <c r="A8" s="12" t="s">
        <v>771</v>
      </c>
      <c r="B8" s="28" t="s">
        <v>772</v>
      </c>
      <c r="C8" s="28" t="s">
        <v>773</v>
      </c>
      <c r="D8" s="13">
        <v>2233000</v>
      </c>
      <c r="E8" s="14">
        <v>30918.12</v>
      </c>
      <c r="F8" s="15">
        <v>4.5199999999999997E-2</v>
      </c>
      <c r="G8" s="15"/>
    </row>
    <row r="9" spans="1:8" x14ac:dyDescent="0.3">
      <c r="A9" s="12" t="s">
        <v>774</v>
      </c>
      <c r="B9" s="28" t="s">
        <v>775</v>
      </c>
      <c r="C9" s="28" t="s">
        <v>776</v>
      </c>
      <c r="D9" s="13">
        <v>1117800</v>
      </c>
      <c r="E9" s="14">
        <v>24923.59</v>
      </c>
      <c r="F9" s="15">
        <v>3.6400000000000002E-2</v>
      </c>
      <c r="G9" s="15"/>
    </row>
    <row r="10" spans="1:8" x14ac:dyDescent="0.3">
      <c r="A10" s="12" t="s">
        <v>777</v>
      </c>
      <c r="B10" s="28" t="s">
        <v>778</v>
      </c>
      <c r="C10" s="28" t="s">
        <v>779</v>
      </c>
      <c r="D10" s="13">
        <v>614750</v>
      </c>
      <c r="E10" s="14">
        <v>17153.060000000001</v>
      </c>
      <c r="F10" s="15">
        <v>2.5100000000000001E-2</v>
      </c>
      <c r="G10" s="15"/>
    </row>
    <row r="11" spans="1:8" x14ac:dyDescent="0.3">
      <c r="A11" s="12" t="s">
        <v>780</v>
      </c>
      <c r="B11" s="28" t="s">
        <v>781</v>
      </c>
      <c r="C11" s="28" t="s">
        <v>782</v>
      </c>
      <c r="D11" s="13">
        <v>733500</v>
      </c>
      <c r="E11" s="14">
        <v>17105.22</v>
      </c>
      <c r="F11" s="15">
        <v>2.5000000000000001E-2</v>
      </c>
      <c r="G11" s="15"/>
    </row>
    <row r="12" spans="1:8" x14ac:dyDescent="0.3">
      <c r="A12" s="12" t="s">
        <v>783</v>
      </c>
      <c r="B12" s="28" t="s">
        <v>784</v>
      </c>
      <c r="C12" s="28" t="s">
        <v>785</v>
      </c>
      <c r="D12" s="13">
        <v>1625000</v>
      </c>
      <c r="E12" s="14">
        <v>13916.5</v>
      </c>
      <c r="F12" s="15">
        <v>2.0400000000000001E-2</v>
      </c>
      <c r="G12" s="15"/>
    </row>
    <row r="13" spans="1:8" x14ac:dyDescent="0.3">
      <c r="A13" s="12" t="s">
        <v>786</v>
      </c>
      <c r="B13" s="28" t="s">
        <v>787</v>
      </c>
      <c r="C13" s="28" t="s">
        <v>788</v>
      </c>
      <c r="D13" s="13">
        <v>1788850</v>
      </c>
      <c r="E13" s="14">
        <v>13219.6</v>
      </c>
      <c r="F13" s="15">
        <v>1.9300000000000001E-2</v>
      </c>
      <c r="G13" s="15"/>
    </row>
    <row r="14" spans="1:8" x14ac:dyDescent="0.3">
      <c r="A14" s="12" t="s">
        <v>789</v>
      </c>
      <c r="B14" s="28" t="s">
        <v>790</v>
      </c>
      <c r="C14" s="28" t="s">
        <v>791</v>
      </c>
      <c r="D14" s="13">
        <v>1187900</v>
      </c>
      <c r="E14" s="14">
        <v>12820.41</v>
      </c>
      <c r="F14" s="15">
        <v>1.8700000000000001E-2</v>
      </c>
      <c r="G14" s="15"/>
    </row>
    <row r="15" spans="1:8" x14ac:dyDescent="0.3">
      <c r="A15" s="12" t="s">
        <v>792</v>
      </c>
      <c r="B15" s="28" t="s">
        <v>793</v>
      </c>
      <c r="C15" s="28" t="s">
        <v>773</v>
      </c>
      <c r="D15" s="13">
        <v>672400</v>
      </c>
      <c r="E15" s="14">
        <v>12041</v>
      </c>
      <c r="F15" s="15">
        <v>1.7600000000000001E-2</v>
      </c>
      <c r="G15" s="15"/>
    </row>
    <row r="16" spans="1:8" x14ac:dyDescent="0.3">
      <c r="A16" s="12" t="s">
        <v>794</v>
      </c>
      <c r="B16" s="28" t="s">
        <v>795</v>
      </c>
      <c r="C16" s="28" t="s">
        <v>796</v>
      </c>
      <c r="D16" s="13">
        <v>4518000</v>
      </c>
      <c r="E16" s="14">
        <v>11211.42</v>
      </c>
      <c r="F16" s="15">
        <v>1.6400000000000001E-2</v>
      </c>
      <c r="G16" s="15"/>
    </row>
    <row r="17" spans="1:7" x14ac:dyDescent="0.3">
      <c r="A17" s="12" t="s">
        <v>797</v>
      </c>
      <c r="B17" s="28" t="s">
        <v>798</v>
      </c>
      <c r="C17" s="28" t="s">
        <v>799</v>
      </c>
      <c r="D17" s="13">
        <v>10830000</v>
      </c>
      <c r="E17" s="14">
        <v>10478.030000000001</v>
      </c>
      <c r="F17" s="15">
        <v>1.5299999999999999E-2</v>
      </c>
      <c r="G17" s="15"/>
    </row>
    <row r="18" spans="1:7" x14ac:dyDescent="0.3">
      <c r="A18" s="12" t="s">
        <v>800</v>
      </c>
      <c r="B18" s="28" t="s">
        <v>801</v>
      </c>
      <c r="C18" s="28" t="s">
        <v>802</v>
      </c>
      <c r="D18" s="13">
        <v>2083350</v>
      </c>
      <c r="E18" s="14">
        <v>10055.290000000001</v>
      </c>
      <c r="F18" s="15">
        <v>1.47E-2</v>
      </c>
      <c r="G18" s="15"/>
    </row>
    <row r="19" spans="1:7" x14ac:dyDescent="0.3">
      <c r="A19" s="12" t="s">
        <v>803</v>
      </c>
      <c r="B19" s="28" t="s">
        <v>804</v>
      </c>
      <c r="C19" s="28" t="s">
        <v>805</v>
      </c>
      <c r="D19" s="13">
        <v>3862400</v>
      </c>
      <c r="E19" s="14">
        <v>10024.86</v>
      </c>
      <c r="F19" s="15">
        <v>1.47E-2</v>
      </c>
      <c r="G19" s="15"/>
    </row>
    <row r="20" spans="1:7" x14ac:dyDescent="0.3">
      <c r="A20" s="12" t="s">
        <v>806</v>
      </c>
      <c r="B20" s="28" t="s">
        <v>807</v>
      </c>
      <c r="C20" s="28" t="s">
        <v>773</v>
      </c>
      <c r="D20" s="13">
        <v>935100</v>
      </c>
      <c r="E20" s="14">
        <v>9150.42</v>
      </c>
      <c r="F20" s="15">
        <v>1.34E-2</v>
      </c>
      <c r="G20" s="15"/>
    </row>
    <row r="21" spans="1:7" x14ac:dyDescent="0.3">
      <c r="A21" s="12" t="s">
        <v>808</v>
      </c>
      <c r="B21" s="28" t="s">
        <v>809</v>
      </c>
      <c r="C21" s="28" t="s">
        <v>773</v>
      </c>
      <c r="D21" s="13">
        <v>2361600</v>
      </c>
      <c r="E21" s="14">
        <v>7897.19</v>
      </c>
      <c r="F21" s="15">
        <v>1.15E-2</v>
      </c>
      <c r="G21" s="15"/>
    </row>
    <row r="22" spans="1:7" x14ac:dyDescent="0.3">
      <c r="A22" s="12" t="s">
        <v>810</v>
      </c>
      <c r="B22" s="28" t="s">
        <v>811</v>
      </c>
      <c r="C22" s="28" t="s">
        <v>812</v>
      </c>
      <c r="D22" s="13">
        <v>1855350</v>
      </c>
      <c r="E22" s="14">
        <v>7576.32</v>
      </c>
      <c r="F22" s="15">
        <v>1.11E-2</v>
      </c>
      <c r="G22" s="15"/>
    </row>
    <row r="23" spans="1:7" x14ac:dyDescent="0.3">
      <c r="A23" s="12" t="s">
        <v>813</v>
      </c>
      <c r="B23" s="28" t="s">
        <v>814</v>
      </c>
      <c r="C23" s="28" t="s">
        <v>773</v>
      </c>
      <c r="D23" s="13">
        <v>952800</v>
      </c>
      <c r="E23" s="14">
        <v>6942.1</v>
      </c>
      <c r="F23" s="15">
        <v>1.0200000000000001E-2</v>
      </c>
      <c r="G23" s="15"/>
    </row>
    <row r="24" spans="1:7" x14ac:dyDescent="0.3">
      <c r="A24" s="12" t="s">
        <v>815</v>
      </c>
      <c r="B24" s="28" t="s">
        <v>816</v>
      </c>
      <c r="C24" s="28" t="s">
        <v>817</v>
      </c>
      <c r="D24" s="13">
        <v>268500</v>
      </c>
      <c r="E24" s="14">
        <v>6746.6</v>
      </c>
      <c r="F24" s="15">
        <v>9.9000000000000008E-3</v>
      </c>
      <c r="G24" s="15"/>
    </row>
    <row r="25" spans="1:7" x14ac:dyDescent="0.3">
      <c r="A25" s="12" t="s">
        <v>818</v>
      </c>
      <c r="B25" s="28" t="s">
        <v>819</v>
      </c>
      <c r="C25" s="28" t="s">
        <v>820</v>
      </c>
      <c r="D25" s="13">
        <v>2652750</v>
      </c>
      <c r="E25" s="14">
        <v>6428.94</v>
      </c>
      <c r="F25" s="15">
        <v>9.4000000000000004E-3</v>
      </c>
      <c r="G25" s="15"/>
    </row>
    <row r="26" spans="1:7" x14ac:dyDescent="0.3">
      <c r="A26" s="12" t="s">
        <v>821</v>
      </c>
      <c r="B26" s="28" t="s">
        <v>822</v>
      </c>
      <c r="C26" s="28" t="s">
        <v>823</v>
      </c>
      <c r="D26" s="13">
        <v>371450</v>
      </c>
      <c r="E26" s="14">
        <v>6286.05</v>
      </c>
      <c r="F26" s="15">
        <v>9.1999999999999998E-3</v>
      </c>
      <c r="G26" s="15"/>
    </row>
    <row r="27" spans="1:7" x14ac:dyDescent="0.3">
      <c r="A27" s="12" t="s">
        <v>824</v>
      </c>
      <c r="B27" s="28" t="s">
        <v>825</v>
      </c>
      <c r="C27" s="28" t="s">
        <v>826</v>
      </c>
      <c r="D27" s="13">
        <v>2561200</v>
      </c>
      <c r="E27" s="14">
        <v>6109.74</v>
      </c>
      <c r="F27" s="15">
        <v>8.8999999999999999E-3</v>
      </c>
      <c r="G27" s="15"/>
    </row>
    <row r="28" spans="1:7" x14ac:dyDescent="0.3">
      <c r="A28" s="12" t="s">
        <v>827</v>
      </c>
      <c r="B28" s="28" t="s">
        <v>828</v>
      </c>
      <c r="C28" s="28" t="s">
        <v>791</v>
      </c>
      <c r="D28" s="13">
        <v>137500</v>
      </c>
      <c r="E28" s="14">
        <v>5775.28</v>
      </c>
      <c r="F28" s="15">
        <v>8.3999999999999995E-3</v>
      </c>
      <c r="G28" s="15"/>
    </row>
    <row r="29" spans="1:7" x14ac:dyDescent="0.3">
      <c r="A29" s="12" t="s">
        <v>829</v>
      </c>
      <c r="B29" s="28" t="s">
        <v>830</v>
      </c>
      <c r="C29" s="28" t="s">
        <v>826</v>
      </c>
      <c r="D29" s="13">
        <v>355300</v>
      </c>
      <c r="E29" s="14">
        <v>5667.39</v>
      </c>
      <c r="F29" s="15">
        <v>8.3000000000000001E-3</v>
      </c>
      <c r="G29" s="15"/>
    </row>
    <row r="30" spans="1:7" x14ac:dyDescent="0.3">
      <c r="A30" s="12" t="s">
        <v>831</v>
      </c>
      <c r="B30" s="28" t="s">
        <v>832</v>
      </c>
      <c r="C30" s="28" t="s">
        <v>791</v>
      </c>
      <c r="D30" s="13">
        <v>156000</v>
      </c>
      <c r="E30" s="14">
        <v>5541.35</v>
      </c>
      <c r="F30" s="15">
        <v>8.0999999999999996E-3</v>
      </c>
      <c r="G30" s="15"/>
    </row>
    <row r="31" spans="1:7" x14ac:dyDescent="0.3">
      <c r="A31" s="12" t="s">
        <v>833</v>
      </c>
      <c r="B31" s="28" t="s">
        <v>834</v>
      </c>
      <c r="C31" s="28" t="s">
        <v>835</v>
      </c>
      <c r="D31" s="13">
        <v>777000</v>
      </c>
      <c r="E31" s="14">
        <v>5088.18</v>
      </c>
      <c r="F31" s="15">
        <v>7.4000000000000003E-3</v>
      </c>
      <c r="G31" s="15"/>
    </row>
    <row r="32" spans="1:7" x14ac:dyDescent="0.3">
      <c r="A32" s="12" t="s">
        <v>836</v>
      </c>
      <c r="B32" s="28" t="s">
        <v>837</v>
      </c>
      <c r="C32" s="28" t="s">
        <v>838</v>
      </c>
      <c r="D32" s="13">
        <v>1361250</v>
      </c>
      <c r="E32" s="14">
        <v>5061.8100000000004</v>
      </c>
      <c r="F32" s="15">
        <v>7.4000000000000003E-3</v>
      </c>
      <c r="G32" s="15"/>
    </row>
    <row r="33" spans="1:7" x14ac:dyDescent="0.3">
      <c r="A33" s="12" t="s">
        <v>839</v>
      </c>
      <c r="B33" s="28" t="s">
        <v>840</v>
      </c>
      <c r="C33" s="28" t="s">
        <v>796</v>
      </c>
      <c r="D33" s="13">
        <v>276353</v>
      </c>
      <c r="E33" s="14">
        <v>5054.3599999999997</v>
      </c>
      <c r="F33" s="15">
        <v>7.4000000000000003E-3</v>
      </c>
      <c r="G33" s="15"/>
    </row>
    <row r="34" spans="1:7" x14ac:dyDescent="0.3">
      <c r="A34" s="12" t="s">
        <v>841</v>
      </c>
      <c r="B34" s="28" t="s">
        <v>842</v>
      </c>
      <c r="C34" s="28" t="s">
        <v>843</v>
      </c>
      <c r="D34" s="13">
        <v>297275</v>
      </c>
      <c r="E34" s="14">
        <v>5036.88</v>
      </c>
      <c r="F34" s="15">
        <v>7.4000000000000003E-3</v>
      </c>
      <c r="G34" s="15"/>
    </row>
    <row r="35" spans="1:7" x14ac:dyDescent="0.3">
      <c r="A35" s="12" t="s">
        <v>844</v>
      </c>
      <c r="B35" s="28" t="s">
        <v>845</v>
      </c>
      <c r="C35" s="28" t="s">
        <v>802</v>
      </c>
      <c r="D35" s="13">
        <v>4730250</v>
      </c>
      <c r="E35" s="14">
        <v>4969.13</v>
      </c>
      <c r="F35" s="15">
        <v>7.3000000000000001E-3</v>
      </c>
      <c r="G35" s="15"/>
    </row>
    <row r="36" spans="1:7" x14ac:dyDescent="0.3">
      <c r="A36" s="12" t="s">
        <v>846</v>
      </c>
      <c r="B36" s="28" t="s">
        <v>847</v>
      </c>
      <c r="C36" s="28" t="s">
        <v>776</v>
      </c>
      <c r="D36" s="13">
        <v>4197400</v>
      </c>
      <c r="E36" s="14">
        <v>4942.4399999999996</v>
      </c>
      <c r="F36" s="15">
        <v>7.1999999999999998E-3</v>
      </c>
      <c r="G36" s="15"/>
    </row>
    <row r="37" spans="1:7" x14ac:dyDescent="0.3">
      <c r="A37" s="12" t="s">
        <v>848</v>
      </c>
      <c r="B37" s="28" t="s">
        <v>849</v>
      </c>
      <c r="C37" s="28" t="s">
        <v>776</v>
      </c>
      <c r="D37" s="13">
        <v>1302000</v>
      </c>
      <c r="E37" s="14">
        <v>4930.67</v>
      </c>
      <c r="F37" s="15">
        <v>7.1999999999999998E-3</v>
      </c>
      <c r="G37" s="15"/>
    </row>
    <row r="38" spans="1:7" x14ac:dyDescent="0.3">
      <c r="A38" s="12" t="s">
        <v>850</v>
      </c>
      <c r="B38" s="28" t="s">
        <v>851</v>
      </c>
      <c r="C38" s="28" t="s">
        <v>776</v>
      </c>
      <c r="D38" s="13">
        <v>68625</v>
      </c>
      <c r="E38" s="14">
        <v>4578.5200000000004</v>
      </c>
      <c r="F38" s="15">
        <v>6.7000000000000002E-3</v>
      </c>
      <c r="G38" s="15"/>
    </row>
    <row r="39" spans="1:7" x14ac:dyDescent="0.3">
      <c r="A39" s="12" t="s">
        <v>852</v>
      </c>
      <c r="B39" s="28" t="s">
        <v>853</v>
      </c>
      <c r="C39" s="28" t="s">
        <v>788</v>
      </c>
      <c r="D39" s="13">
        <v>412400</v>
      </c>
      <c r="E39" s="14">
        <v>4513.72</v>
      </c>
      <c r="F39" s="15">
        <v>6.6E-3</v>
      </c>
      <c r="G39" s="15"/>
    </row>
    <row r="40" spans="1:7" x14ac:dyDescent="0.3">
      <c r="A40" s="12" t="s">
        <v>854</v>
      </c>
      <c r="B40" s="28" t="s">
        <v>855</v>
      </c>
      <c r="C40" s="28" t="s">
        <v>788</v>
      </c>
      <c r="D40" s="13">
        <v>47180000</v>
      </c>
      <c r="E40" s="14">
        <v>4482.1000000000004</v>
      </c>
      <c r="F40" s="15">
        <v>6.6E-3</v>
      </c>
      <c r="G40" s="15"/>
    </row>
    <row r="41" spans="1:7" x14ac:dyDescent="0.3">
      <c r="A41" s="12" t="s">
        <v>856</v>
      </c>
      <c r="B41" s="28" t="s">
        <v>857</v>
      </c>
      <c r="C41" s="28" t="s">
        <v>776</v>
      </c>
      <c r="D41" s="13">
        <v>354750</v>
      </c>
      <c r="E41" s="14">
        <v>4480.32</v>
      </c>
      <c r="F41" s="15">
        <v>6.6E-3</v>
      </c>
      <c r="G41" s="15"/>
    </row>
    <row r="42" spans="1:7" x14ac:dyDescent="0.3">
      <c r="A42" s="12" t="s">
        <v>858</v>
      </c>
      <c r="B42" s="28" t="s">
        <v>859</v>
      </c>
      <c r="C42" s="28" t="s">
        <v>773</v>
      </c>
      <c r="D42" s="13">
        <v>12000000</v>
      </c>
      <c r="E42" s="14">
        <v>4212</v>
      </c>
      <c r="F42" s="15">
        <v>6.1999999999999998E-3</v>
      </c>
      <c r="G42" s="15"/>
    </row>
    <row r="43" spans="1:7" x14ac:dyDescent="0.3">
      <c r="A43" s="12" t="s">
        <v>860</v>
      </c>
      <c r="B43" s="28" t="s">
        <v>861</v>
      </c>
      <c r="C43" s="28" t="s">
        <v>796</v>
      </c>
      <c r="D43" s="13">
        <v>855000</v>
      </c>
      <c r="E43" s="14">
        <v>4124.95</v>
      </c>
      <c r="F43" s="15">
        <v>6.0000000000000001E-3</v>
      </c>
      <c r="G43" s="15"/>
    </row>
    <row r="44" spans="1:7" x14ac:dyDescent="0.3">
      <c r="A44" s="12" t="s">
        <v>862</v>
      </c>
      <c r="B44" s="28" t="s">
        <v>863</v>
      </c>
      <c r="C44" s="28" t="s">
        <v>776</v>
      </c>
      <c r="D44" s="13">
        <v>7110000</v>
      </c>
      <c r="E44" s="14">
        <v>4059.81</v>
      </c>
      <c r="F44" s="15">
        <v>5.8999999999999999E-3</v>
      </c>
      <c r="G44" s="15"/>
    </row>
    <row r="45" spans="1:7" x14ac:dyDescent="0.3">
      <c r="A45" s="12" t="s">
        <v>864</v>
      </c>
      <c r="B45" s="28" t="s">
        <v>865</v>
      </c>
      <c r="C45" s="28" t="s">
        <v>799</v>
      </c>
      <c r="D45" s="13">
        <v>318750</v>
      </c>
      <c r="E45" s="14">
        <v>4051.47</v>
      </c>
      <c r="F45" s="15">
        <v>5.8999999999999999E-3</v>
      </c>
      <c r="G45" s="15"/>
    </row>
    <row r="46" spans="1:7" x14ac:dyDescent="0.3">
      <c r="A46" s="12" t="s">
        <v>866</v>
      </c>
      <c r="B46" s="28" t="s">
        <v>867</v>
      </c>
      <c r="C46" s="28" t="s">
        <v>791</v>
      </c>
      <c r="D46" s="13">
        <v>72600</v>
      </c>
      <c r="E46" s="14">
        <v>3513.15</v>
      </c>
      <c r="F46" s="15">
        <v>5.1000000000000004E-3</v>
      </c>
      <c r="G46" s="15"/>
    </row>
    <row r="47" spans="1:7" x14ac:dyDescent="0.3">
      <c r="A47" s="12" t="s">
        <v>868</v>
      </c>
      <c r="B47" s="28" t="s">
        <v>869</v>
      </c>
      <c r="C47" s="28" t="s">
        <v>838</v>
      </c>
      <c r="D47" s="13">
        <v>223275</v>
      </c>
      <c r="E47" s="14">
        <v>3513.12</v>
      </c>
      <c r="F47" s="15">
        <v>5.1000000000000004E-3</v>
      </c>
      <c r="G47" s="15"/>
    </row>
    <row r="48" spans="1:7" x14ac:dyDescent="0.3">
      <c r="A48" s="12" t="s">
        <v>870</v>
      </c>
      <c r="B48" s="28" t="s">
        <v>871</v>
      </c>
      <c r="C48" s="28" t="s">
        <v>872</v>
      </c>
      <c r="D48" s="13">
        <v>241850</v>
      </c>
      <c r="E48" s="14">
        <v>3458.94</v>
      </c>
      <c r="F48" s="15">
        <v>5.1000000000000004E-3</v>
      </c>
      <c r="G48" s="15"/>
    </row>
    <row r="49" spans="1:7" x14ac:dyDescent="0.3">
      <c r="A49" s="12" t="s">
        <v>873</v>
      </c>
      <c r="B49" s="28" t="s">
        <v>874</v>
      </c>
      <c r="C49" s="28" t="s">
        <v>835</v>
      </c>
      <c r="D49" s="13">
        <v>42700</v>
      </c>
      <c r="E49" s="14">
        <v>3295.5</v>
      </c>
      <c r="F49" s="15">
        <v>4.7999999999999996E-3</v>
      </c>
      <c r="G49" s="15"/>
    </row>
    <row r="50" spans="1:7" x14ac:dyDescent="0.3">
      <c r="A50" s="12" t="s">
        <v>875</v>
      </c>
      <c r="B50" s="28" t="s">
        <v>876</v>
      </c>
      <c r="C50" s="28" t="s">
        <v>835</v>
      </c>
      <c r="D50" s="13">
        <v>124500</v>
      </c>
      <c r="E50" s="14">
        <v>3120.78</v>
      </c>
      <c r="F50" s="15">
        <v>4.5999999999999999E-3</v>
      </c>
      <c r="G50" s="15"/>
    </row>
    <row r="51" spans="1:7" x14ac:dyDescent="0.3">
      <c r="A51" s="12" t="s">
        <v>877</v>
      </c>
      <c r="B51" s="28" t="s">
        <v>878</v>
      </c>
      <c r="C51" s="28" t="s">
        <v>872</v>
      </c>
      <c r="D51" s="13">
        <v>1413750</v>
      </c>
      <c r="E51" s="14">
        <v>3033.2</v>
      </c>
      <c r="F51" s="15">
        <v>4.4000000000000003E-3</v>
      </c>
      <c r="G51" s="15"/>
    </row>
    <row r="52" spans="1:7" x14ac:dyDescent="0.3">
      <c r="A52" s="12" t="s">
        <v>879</v>
      </c>
      <c r="B52" s="28" t="s">
        <v>880</v>
      </c>
      <c r="C52" s="28" t="s">
        <v>773</v>
      </c>
      <c r="D52" s="13">
        <v>2473700</v>
      </c>
      <c r="E52" s="14">
        <v>2973.39</v>
      </c>
      <c r="F52" s="15">
        <v>4.3E-3</v>
      </c>
      <c r="G52" s="15"/>
    </row>
    <row r="53" spans="1:7" x14ac:dyDescent="0.3">
      <c r="A53" s="12" t="s">
        <v>881</v>
      </c>
      <c r="B53" s="28" t="s">
        <v>882</v>
      </c>
      <c r="C53" s="28" t="s">
        <v>883</v>
      </c>
      <c r="D53" s="13">
        <v>104000</v>
      </c>
      <c r="E53" s="14">
        <v>2961.87</v>
      </c>
      <c r="F53" s="15">
        <v>4.3E-3</v>
      </c>
      <c r="G53" s="15"/>
    </row>
    <row r="54" spans="1:7" x14ac:dyDescent="0.3">
      <c r="A54" s="12" t="s">
        <v>884</v>
      </c>
      <c r="B54" s="28" t="s">
        <v>885</v>
      </c>
      <c r="C54" s="28" t="s">
        <v>886</v>
      </c>
      <c r="D54" s="13">
        <v>332500</v>
      </c>
      <c r="E54" s="14">
        <v>2868.98</v>
      </c>
      <c r="F54" s="15">
        <v>4.1999999999999997E-3</v>
      </c>
      <c r="G54" s="15"/>
    </row>
    <row r="55" spans="1:7" x14ac:dyDescent="0.3">
      <c r="A55" s="12" t="s">
        <v>887</v>
      </c>
      <c r="B55" s="28" t="s">
        <v>888</v>
      </c>
      <c r="C55" s="28" t="s">
        <v>773</v>
      </c>
      <c r="D55" s="13">
        <v>2398500</v>
      </c>
      <c r="E55" s="14">
        <v>2707.91</v>
      </c>
      <c r="F55" s="15">
        <v>4.0000000000000001E-3</v>
      </c>
      <c r="G55" s="15"/>
    </row>
    <row r="56" spans="1:7" x14ac:dyDescent="0.3">
      <c r="A56" s="12" t="s">
        <v>889</v>
      </c>
      <c r="B56" s="28" t="s">
        <v>890</v>
      </c>
      <c r="C56" s="28" t="s">
        <v>891</v>
      </c>
      <c r="D56" s="13">
        <v>384000</v>
      </c>
      <c r="E56" s="14">
        <v>2694.72</v>
      </c>
      <c r="F56" s="15">
        <v>3.8999999999999998E-3</v>
      </c>
      <c r="G56" s="15"/>
    </row>
    <row r="57" spans="1:7" x14ac:dyDescent="0.3">
      <c r="A57" s="12" t="s">
        <v>892</v>
      </c>
      <c r="B57" s="28" t="s">
        <v>893</v>
      </c>
      <c r="C57" s="28" t="s">
        <v>894</v>
      </c>
      <c r="D57" s="13">
        <v>1939000</v>
      </c>
      <c r="E57" s="14">
        <v>2668.06</v>
      </c>
      <c r="F57" s="15">
        <v>3.8999999999999998E-3</v>
      </c>
      <c r="G57" s="15"/>
    </row>
    <row r="58" spans="1:7" x14ac:dyDescent="0.3">
      <c r="A58" s="12" t="s">
        <v>895</v>
      </c>
      <c r="B58" s="28" t="s">
        <v>896</v>
      </c>
      <c r="C58" s="28" t="s">
        <v>776</v>
      </c>
      <c r="D58" s="13">
        <v>121275</v>
      </c>
      <c r="E58" s="14">
        <v>2619.54</v>
      </c>
      <c r="F58" s="15">
        <v>3.8E-3</v>
      </c>
      <c r="G58" s="15"/>
    </row>
    <row r="59" spans="1:7" x14ac:dyDescent="0.3">
      <c r="A59" s="12" t="s">
        <v>897</v>
      </c>
      <c r="B59" s="28" t="s">
        <v>898</v>
      </c>
      <c r="C59" s="28" t="s">
        <v>779</v>
      </c>
      <c r="D59" s="13">
        <v>2073500</v>
      </c>
      <c r="E59" s="14">
        <v>2612.61</v>
      </c>
      <c r="F59" s="15">
        <v>3.8E-3</v>
      </c>
      <c r="G59" s="15"/>
    </row>
    <row r="60" spans="1:7" x14ac:dyDescent="0.3">
      <c r="A60" s="12" t="s">
        <v>899</v>
      </c>
      <c r="B60" s="28" t="s">
        <v>900</v>
      </c>
      <c r="C60" s="28" t="s">
        <v>791</v>
      </c>
      <c r="D60" s="13">
        <v>205200</v>
      </c>
      <c r="E60" s="14">
        <v>2583.4699999999998</v>
      </c>
      <c r="F60" s="15">
        <v>3.8E-3</v>
      </c>
      <c r="G60" s="15"/>
    </row>
    <row r="61" spans="1:7" x14ac:dyDescent="0.3">
      <c r="A61" s="12" t="s">
        <v>901</v>
      </c>
      <c r="B61" s="28" t="s">
        <v>902</v>
      </c>
      <c r="C61" s="28" t="s">
        <v>903</v>
      </c>
      <c r="D61" s="13">
        <v>261950</v>
      </c>
      <c r="E61" s="14">
        <v>2570.25</v>
      </c>
      <c r="F61" s="15">
        <v>3.8E-3</v>
      </c>
      <c r="G61" s="15"/>
    </row>
    <row r="62" spans="1:7" x14ac:dyDescent="0.3">
      <c r="A62" s="12" t="s">
        <v>904</v>
      </c>
      <c r="B62" s="28" t="s">
        <v>905</v>
      </c>
      <c r="C62" s="28" t="s">
        <v>883</v>
      </c>
      <c r="D62" s="13">
        <v>297700</v>
      </c>
      <c r="E62" s="14">
        <v>2449.77</v>
      </c>
      <c r="F62" s="15">
        <v>3.5999999999999999E-3</v>
      </c>
      <c r="G62" s="15"/>
    </row>
    <row r="63" spans="1:7" x14ac:dyDescent="0.3">
      <c r="A63" s="12" t="s">
        <v>906</v>
      </c>
      <c r="B63" s="28" t="s">
        <v>907</v>
      </c>
      <c r="C63" s="28" t="s">
        <v>791</v>
      </c>
      <c r="D63" s="13">
        <v>156000</v>
      </c>
      <c r="E63" s="14">
        <v>2445.38</v>
      </c>
      <c r="F63" s="15">
        <v>3.5999999999999999E-3</v>
      </c>
      <c r="G63" s="15"/>
    </row>
    <row r="64" spans="1:7" x14ac:dyDescent="0.3">
      <c r="A64" s="12" t="s">
        <v>908</v>
      </c>
      <c r="B64" s="28" t="s">
        <v>909</v>
      </c>
      <c r="C64" s="28" t="s">
        <v>910</v>
      </c>
      <c r="D64" s="13">
        <v>404800</v>
      </c>
      <c r="E64" s="14">
        <v>2357.56</v>
      </c>
      <c r="F64" s="15">
        <v>3.3999999999999998E-3</v>
      </c>
      <c r="G64" s="15"/>
    </row>
    <row r="65" spans="1:7" x14ac:dyDescent="0.3">
      <c r="A65" s="12" t="s">
        <v>911</v>
      </c>
      <c r="B65" s="28" t="s">
        <v>912</v>
      </c>
      <c r="C65" s="28" t="s">
        <v>776</v>
      </c>
      <c r="D65" s="13">
        <v>1968000</v>
      </c>
      <c r="E65" s="14">
        <v>2265.17</v>
      </c>
      <c r="F65" s="15">
        <v>3.3E-3</v>
      </c>
      <c r="G65" s="15"/>
    </row>
    <row r="66" spans="1:7" x14ac:dyDescent="0.3">
      <c r="A66" s="12" t="s">
        <v>913</v>
      </c>
      <c r="B66" s="28" t="s">
        <v>914</v>
      </c>
      <c r="C66" s="28" t="s">
        <v>791</v>
      </c>
      <c r="D66" s="13">
        <v>79450</v>
      </c>
      <c r="E66" s="14">
        <v>2258.92</v>
      </c>
      <c r="F66" s="15">
        <v>3.3E-3</v>
      </c>
      <c r="G66" s="15"/>
    </row>
    <row r="67" spans="1:7" x14ac:dyDescent="0.3">
      <c r="A67" s="12" t="s">
        <v>915</v>
      </c>
      <c r="B67" s="28" t="s">
        <v>916</v>
      </c>
      <c r="C67" s="28" t="s">
        <v>773</v>
      </c>
      <c r="D67" s="13">
        <v>972000</v>
      </c>
      <c r="E67" s="14">
        <v>2232.1999999999998</v>
      </c>
      <c r="F67" s="15">
        <v>3.3E-3</v>
      </c>
      <c r="G67" s="15"/>
    </row>
    <row r="68" spans="1:7" x14ac:dyDescent="0.3">
      <c r="A68" s="12" t="s">
        <v>917</v>
      </c>
      <c r="B68" s="28" t="s">
        <v>918</v>
      </c>
      <c r="C68" s="28" t="s">
        <v>919</v>
      </c>
      <c r="D68" s="13">
        <v>12100</v>
      </c>
      <c r="E68" s="14">
        <v>2217.9699999999998</v>
      </c>
      <c r="F68" s="15">
        <v>3.2000000000000002E-3</v>
      </c>
      <c r="G68" s="15"/>
    </row>
    <row r="69" spans="1:7" x14ac:dyDescent="0.3">
      <c r="A69" s="12" t="s">
        <v>920</v>
      </c>
      <c r="B69" s="28" t="s">
        <v>921</v>
      </c>
      <c r="C69" s="28" t="s">
        <v>922</v>
      </c>
      <c r="D69" s="13">
        <v>1279700</v>
      </c>
      <c r="E69" s="14">
        <v>2055.84</v>
      </c>
      <c r="F69" s="15">
        <v>3.0000000000000001E-3</v>
      </c>
      <c r="G69" s="15"/>
    </row>
    <row r="70" spans="1:7" x14ac:dyDescent="0.3">
      <c r="A70" s="12" t="s">
        <v>923</v>
      </c>
      <c r="B70" s="28" t="s">
        <v>924</v>
      </c>
      <c r="C70" s="28" t="s">
        <v>776</v>
      </c>
      <c r="D70" s="13">
        <v>263750</v>
      </c>
      <c r="E70" s="14">
        <v>1948.45</v>
      </c>
      <c r="F70" s="15">
        <v>2.8E-3</v>
      </c>
      <c r="G70" s="15"/>
    </row>
    <row r="71" spans="1:7" x14ac:dyDescent="0.3">
      <c r="A71" s="12" t="s">
        <v>925</v>
      </c>
      <c r="B71" s="28" t="s">
        <v>926</v>
      </c>
      <c r="C71" s="28" t="s">
        <v>891</v>
      </c>
      <c r="D71" s="13">
        <v>187800</v>
      </c>
      <c r="E71" s="14">
        <v>1935.19</v>
      </c>
      <c r="F71" s="15">
        <v>2.8E-3</v>
      </c>
      <c r="G71" s="15"/>
    </row>
    <row r="72" spans="1:7" x14ac:dyDescent="0.3">
      <c r="A72" s="12" t="s">
        <v>927</v>
      </c>
      <c r="B72" s="28" t="s">
        <v>928</v>
      </c>
      <c r="C72" s="28" t="s">
        <v>823</v>
      </c>
      <c r="D72" s="13">
        <v>238850</v>
      </c>
      <c r="E72" s="14">
        <v>1898.14</v>
      </c>
      <c r="F72" s="15">
        <v>2.8E-3</v>
      </c>
      <c r="G72" s="15"/>
    </row>
    <row r="73" spans="1:7" x14ac:dyDescent="0.3">
      <c r="A73" s="12" t="s">
        <v>929</v>
      </c>
      <c r="B73" s="28" t="s">
        <v>930</v>
      </c>
      <c r="C73" s="28" t="s">
        <v>931</v>
      </c>
      <c r="D73" s="13">
        <v>422400</v>
      </c>
      <c r="E73" s="14">
        <v>1871.65</v>
      </c>
      <c r="F73" s="15">
        <v>2.7000000000000001E-3</v>
      </c>
      <c r="G73" s="15"/>
    </row>
    <row r="74" spans="1:7" x14ac:dyDescent="0.3">
      <c r="A74" s="12" t="s">
        <v>932</v>
      </c>
      <c r="B74" s="28" t="s">
        <v>933</v>
      </c>
      <c r="C74" s="28" t="s">
        <v>779</v>
      </c>
      <c r="D74" s="13">
        <v>513000</v>
      </c>
      <c r="E74" s="14">
        <v>1860.14</v>
      </c>
      <c r="F74" s="15">
        <v>2.7000000000000001E-3</v>
      </c>
      <c r="G74" s="15"/>
    </row>
    <row r="75" spans="1:7" x14ac:dyDescent="0.3">
      <c r="A75" s="12" t="s">
        <v>934</v>
      </c>
      <c r="B75" s="28" t="s">
        <v>935</v>
      </c>
      <c r="C75" s="28" t="s">
        <v>835</v>
      </c>
      <c r="D75" s="13">
        <v>424650</v>
      </c>
      <c r="E75" s="14">
        <v>1858.27</v>
      </c>
      <c r="F75" s="15">
        <v>2.7000000000000001E-3</v>
      </c>
      <c r="G75" s="15"/>
    </row>
    <row r="76" spans="1:7" x14ac:dyDescent="0.3">
      <c r="A76" s="12" t="s">
        <v>936</v>
      </c>
      <c r="B76" s="28" t="s">
        <v>937</v>
      </c>
      <c r="C76" s="28" t="s">
        <v>817</v>
      </c>
      <c r="D76" s="13">
        <v>223600</v>
      </c>
      <c r="E76" s="14">
        <v>1850.4</v>
      </c>
      <c r="F76" s="15">
        <v>2.7000000000000001E-3</v>
      </c>
      <c r="G76" s="15"/>
    </row>
    <row r="77" spans="1:7" x14ac:dyDescent="0.3">
      <c r="A77" s="12" t="s">
        <v>938</v>
      </c>
      <c r="B77" s="28" t="s">
        <v>939</v>
      </c>
      <c r="C77" s="28" t="s">
        <v>940</v>
      </c>
      <c r="D77" s="13">
        <v>99000</v>
      </c>
      <c r="E77" s="14">
        <v>1839.52</v>
      </c>
      <c r="F77" s="15">
        <v>2.7000000000000001E-3</v>
      </c>
      <c r="G77" s="15"/>
    </row>
    <row r="78" spans="1:7" x14ac:dyDescent="0.3">
      <c r="A78" s="12" t="s">
        <v>941</v>
      </c>
      <c r="B78" s="28" t="s">
        <v>942</v>
      </c>
      <c r="C78" s="28" t="s">
        <v>943</v>
      </c>
      <c r="D78" s="13">
        <v>136500</v>
      </c>
      <c r="E78" s="14">
        <v>1790.61</v>
      </c>
      <c r="F78" s="15">
        <v>2.5999999999999999E-3</v>
      </c>
      <c r="G78" s="15"/>
    </row>
    <row r="79" spans="1:7" x14ac:dyDescent="0.3">
      <c r="A79" s="12" t="s">
        <v>944</v>
      </c>
      <c r="B79" s="28" t="s">
        <v>945</v>
      </c>
      <c r="C79" s="28" t="s">
        <v>886</v>
      </c>
      <c r="D79" s="13">
        <v>109550</v>
      </c>
      <c r="E79" s="14">
        <v>1737.35</v>
      </c>
      <c r="F79" s="15">
        <v>2.5000000000000001E-3</v>
      </c>
      <c r="G79" s="15"/>
    </row>
    <row r="80" spans="1:7" x14ac:dyDescent="0.3">
      <c r="A80" s="12" t="s">
        <v>946</v>
      </c>
      <c r="B80" s="28" t="s">
        <v>947</v>
      </c>
      <c r="C80" s="28" t="s">
        <v>894</v>
      </c>
      <c r="D80" s="13">
        <v>1134000</v>
      </c>
      <c r="E80" s="14">
        <v>1737.29</v>
      </c>
      <c r="F80" s="15">
        <v>2.5000000000000001E-3</v>
      </c>
      <c r="G80" s="15"/>
    </row>
    <row r="81" spans="1:7" x14ac:dyDescent="0.3">
      <c r="A81" s="12" t="s">
        <v>948</v>
      </c>
      <c r="B81" s="28" t="s">
        <v>949</v>
      </c>
      <c r="C81" s="28" t="s">
        <v>791</v>
      </c>
      <c r="D81" s="13">
        <v>40200</v>
      </c>
      <c r="E81" s="14">
        <v>1736.9</v>
      </c>
      <c r="F81" s="15">
        <v>2.5000000000000001E-3</v>
      </c>
      <c r="G81" s="15"/>
    </row>
    <row r="82" spans="1:7" x14ac:dyDescent="0.3">
      <c r="A82" s="12" t="s">
        <v>950</v>
      </c>
      <c r="B82" s="28" t="s">
        <v>951</v>
      </c>
      <c r="C82" s="28" t="s">
        <v>776</v>
      </c>
      <c r="D82" s="13">
        <v>142000</v>
      </c>
      <c r="E82" s="14">
        <v>1706.91</v>
      </c>
      <c r="F82" s="15">
        <v>2.5000000000000001E-3</v>
      </c>
      <c r="G82" s="15"/>
    </row>
    <row r="83" spans="1:7" x14ac:dyDescent="0.3">
      <c r="A83" s="12" t="s">
        <v>952</v>
      </c>
      <c r="B83" s="28" t="s">
        <v>953</v>
      </c>
      <c r="C83" s="28" t="s">
        <v>776</v>
      </c>
      <c r="D83" s="13">
        <v>202000</v>
      </c>
      <c r="E83" s="14">
        <v>1678.32</v>
      </c>
      <c r="F83" s="15">
        <v>2.5000000000000001E-3</v>
      </c>
      <c r="G83" s="15"/>
    </row>
    <row r="84" spans="1:7" x14ac:dyDescent="0.3">
      <c r="A84" s="12" t="s">
        <v>954</v>
      </c>
      <c r="B84" s="28" t="s">
        <v>955</v>
      </c>
      <c r="C84" s="28" t="s">
        <v>791</v>
      </c>
      <c r="D84" s="13">
        <v>47250</v>
      </c>
      <c r="E84" s="14">
        <v>1675.82</v>
      </c>
      <c r="F84" s="15">
        <v>2.5000000000000001E-3</v>
      </c>
      <c r="G84" s="15"/>
    </row>
    <row r="85" spans="1:7" x14ac:dyDescent="0.3">
      <c r="A85" s="12" t="s">
        <v>956</v>
      </c>
      <c r="B85" s="28" t="s">
        <v>957</v>
      </c>
      <c r="C85" s="28" t="s">
        <v>958</v>
      </c>
      <c r="D85" s="13">
        <v>134850</v>
      </c>
      <c r="E85" s="14">
        <v>1656.5</v>
      </c>
      <c r="F85" s="15">
        <v>2.3999999999999998E-3</v>
      </c>
      <c r="G85" s="15"/>
    </row>
    <row r="86" spans="1:7" x14ac:dyDescent="0.3">
      <c r="A86" s="12" t="s">
        <v>959</v>
      </c>
      <c r="B86" s="28" t="s">
        <v>960</v>
      </c>
      <c r="C86" s="28" t="s">
        <v>817</v>
      </c>
      <c r="D86" s="13">
        <v>69500</v>
      </c>
      <c r="E86" s="14">
        <v>1616.99</v>
      </c>
      <c r="F86" s="15">
        <v>2.3999999999999998E-3</v>
      </c>
      <c r="G86" s="15"/>
    </row>
    <row r="87" spans="1:7" x14ac:dyDescent="0.3">
      <c r="A87" s="12" t="s">
        <v>961</v>
      </c>
      <c r="B87" s="28" t="s">
        <v>962</v>
      </c>
      <c r="C87" s="28" t="s">
        <v>823</v>
      </c>
      <c r="D87" s="13">
        <v>6225</v>
      </c>
      <c r="E87" s="14">
        <v>1613.61</v>
      </c>
      <c r="F87" s="15">
        <v>2.3999999999999998E-3</v>
      </c>
      <c r="G87" s="15"/>
    </row>
    <row r="88" spans="1:7" x14ac:dyDescent="0.3">
      <c r="A88" s="12" t="s">
        <v>963</v>
      </c>
      <c r="B88" s="28" t="s">
        <v>964</v>
      </c>
      <c r="C88" s="28" t="s">
        <v>820</v>
      </c>
      <c r="D88" s="13">
        <v>1026000</v>
      </c>
      <c r="E88" s="14">
        <v>1602.61</v>
      </c>
      <c r="F88" s="15">
        <v>2.3E-3</v>
      </c>
      <c r="G88" s="15"/>
    </row>
    <row r="89" spans="1:7" x14ac:dyDescent="0.3">
      <c r="A89" s="12" t="s">
        <v>965</v>
      </c>
      <c r="B89" s="28" t="s">
        <v>966</v>
      </c>
      <c r="C89" s="28" t="s">
        <v>903</v>
      </c>
      <c r="D89" s="13">
        <v>262800</v>
      </c>
      <c r="E89" s="14">
        <v>1533.04</v>
      </c>
      <c r="F89" s="15">
        <v>2.2000000000000001E-3</v>
      </c>
      <c r="G89" s="15"/>
    </row>
    <row r="90" spans="1:7" x14ac:dyDescent="0.3">
      <c r="A90" s="12" t="s">
        <v>967</v>
      </c>
      <c r="B90" s="28" t="s">
        <v>968</v>
      </c>
      <c r="C90" s="28" t="s">
        <v>969</v>
      </c>
      <c r="D90" s="13">
        <v>275000</v>
      </c>
      <c r="E90" s="14">
        <v>1501.5</v>
      </c>
      <c r="F90" s="15">
        <v>2.2000000000000001E-3</v>
      </c>
      <c r="G90" s="15"/>
    </row>
    <row r="91" spans="1:7" x14ac:dyDescent="0.3">
      <c r="A91" s="12" t="s">
        <v>970</v>
      </c>
      <c r="B91" s="28" t="s">
        <v>971</v>
      </c>
      <c r="C91" s="28" t="s">
        <v>972</v>
      </c>
      <c r="D91" s="13">
        <v>2562000</v>
      </c>
      <c r="E91" s="14">
        <v>1348.89</v>
      </c>
      <c r="F91" s="15">
        <v>2E-3</v>
      </c>
      <c r="G91" s="15"/>
    </row>
    <row r="92" spans="1:7" x14ac:dyDescent="0.3">
      <c r="A92" s="12" t="s">
        <v>973</v>
      </c>
      <c r="B92" s="28" t="s">
        <v>974</v>
      </c>
      <c r="C92" s="28" t="s">
        <v>805</v>
      </c>
      <c r="D92" s="13">
        <v>57900</v>
      </c>
      <c r="E92" s="14">
        <v>1293.98</v>
      </c>
      <c r="F92" s="15">
        <v>1.9E-3</v>
      </c>
      <c r="G92" s="15"/>
    </row>
    <row r="93" spans="1:7" x14ac:dyDescent="0.3">
      <c r="A93" s="12" t="s">
        <v>975</v>
      </c>
      <c r="B93" s="28" t="s">
        <v>976</v>
      </c>
      <c r="C93" s="28" t="s">
        <v>776</v>
      </c>
      <c r="D93" s="13">
        <v>830800</v>
      </c>
      <c r="E93" s="14">
        <v>1276.1099999999999</v>
      </c>
      <c r="F93" s="15">
        <v>1.9E-3</v>
      </c>
      <c r="G93" s="15"/>
    </row>
    <row r="94" spans="1:7" x14ac:dyDescent="0.3">
      <c r="A94" s="12" t="s">
        <v>977</v>
      </c>
      <c r="B94" s="28" t="s">
        <v>978</v>
      </c>
      <c r="C94" s="28" t="s">
        <v>940</v>
      </c>
      <c r="D94" s="13">
        <v>195200</v>
      </c>
      <c r="E94" s="14">
        <v>1261.77</v>
      </c>
      <c r="F94" s="15">
        <v>1.8E-3</v>
      </c>
      <c r="G94" s="15"/>
    </row>
    <row r="95" spans="1:7" x14ac:dyDescent="0.3">
      <c r="A95" s="12" t="s">
        <v>979</v>
      </c>
      <c r="B95" s="28" t="s">
        <v>980</v>
      </c>
      <c r="C95" s="28" t="s">
        <v>943</v>
      </c>
      <c r="D95" s="13">
        <v>75000</v>
      </c>
      <c r="E95" s="14">
        <v>1217.6600000000001</v>
      </c>
      <c r="F95" s="15">
        <v>1.8E-3</v>
      </c>
      <c r="G95" s="15"/>
    </row>
    <row r="96" spans="1:7" x14ac:dyDescent="0.3">
      <c r="A96" s="12" t="s">
        <v>981</v>
      </c>
      <c r="B96" s="28" t="s">
        <v>982</v>
      </c>
      <c r="C96" s="28" t="s">
        <v>983</v>
      </c>
      <c r="D96" s="13">
        <v>642600</v>
      </c>
      <c r="E96" s="14">
        <v>1174.99</v>
      </c>
      <c r="F96" s="15">
        <v>1.6999999999999999E-3</v>
      </c>
      <c r="G96" s="15"/>
    </row>
    <row r="97" spans="1:7" x14ac:dyDescent="0.3">
      <c r="A97" s="12" t="s">
        <v>984</v>
      </c>
      <c r="B97" s="28" t="s">
        <v>985</v>
      </c>
      <c r="C97" s="28" t="s">
        <v>799</v>
      </c>
      <c r="D97" s="13">
        <v>217500</v>
      </c>
      <c r="E97" s="14">
        <v>1174.6099999999999</v>
      </c>
      <c r="F97" s="15">
        <v>1.6999999999999999E-3</v>
      </c>
      <c r="G97" s="15"/>
    </row>
    <row r="98" spans="1:7" x14ac:dyDescent="0.3">
      <c r="A98" s="12" t="s">
        <v>986</v>
      </c>
      <c r="B98" s="28" t="s">
        <v>987</v>
      </c>
      <c r="C98" s="28" t="s">
        <v>910</v>
      </c>
      <c r="D98" s="13">
        <v>950400</v>
      </c>
      <c r="E98" s="14">
        <v>1148.56</v>
      </c>
      <c r="F98" s="15">
        <v>1.6999999999999999E-3</v>
      </c>
      <c r="G98" s="15"/>
    </row>
    <row r="99" spans="1:7" x14ac:dyDescent="0.3">
      <c r="A99" s="12" t="s">
        <v>988</v>
      </c>
      <c r="B99" s="28" t="s">
        <v>989</v>
      </c>
      <c r="C99" s="28" t="s">
        <v>910</v>
      </c>
      <c r="D99" s="13">
        <v>210750</v>
      </c>
      <c r="E99" s="14">
        <v>1108.02</v>
      </c>
      <c r="F99" s="15">
        <v>1.6000000000000001E-3</v>
      </c>
      <c r="G99" s="15"/>
    </row>
    <row r="100" spans="1:7" x14ac:dyDescent="0.3">
      <c r="A100" s="12" t="s">
        <v>990</v>
      </c>
      <c r="B100" s="28" t="s">
        <v>991</v>
      </c>
      <c r="C100" s="28" t="s">
        <v>969</v>
      </c>
      <c r="D100" s="13">
        <v>407100</v>
      </c>
      <c r="E100" s="14">
        <v>1083.0899999999999</v>
      </c>
      <c r="F100" s="15">
        <v>1.6000000000000001E-3</v>
      </c>
      <c r="G100" s="15"/>
    </row>
    <row r="101" spans="1:7" x14ac:dyDescent="0.3">
      <c r="A101" s="12" t="s">
        <v>992</v>
      </c>
      <c r="B101" s="28" t="s">
        <v>993</v>
      </c>
      <c r="C101" s="28" t="s">
        <v>776</v>
      </c>
      <c r="D101" s="13">
        <v>846000</v>
      </c>
      <c r="E101" s="14">
        <v>1074.42</v>
      </c>
      <c r="F101" s="15">
        <v>1.6000000000000001E-3</v>
      </c>
      <c r="G101" s="15"/>
    </row>
    <row r="102" spans="1:7" x14ac:dyDescent="0.3">
      <c r="A102" s="12" t="s">
        <v>994</v>
      </c>
      <c r="B102" s="28" t="s">
        <v>995</v>
      </c>
      <c r="C102" s="28" t="s">
        <v>823</v>
      </c>
      <c r="D102" s="13">
        <v>504600</v>
      </c>
      <c r="E102" s="14">
        <v>1043.51</v>
      </c>
      <c r="F102" s="15">
        <v>1.5E-3</v>
      </c>
      <c r="G102" s="15"/>
    </row>
    <row r="103" spans="1:7" x14ac:dyDescent="0.3">
      <c r="A103" s="12" t="s">
        <v>996</v>
      </c>
      <c r="B103" s="28" t="s">
        <v>997</v>
      </c>
      <c r="C103" s="28" t="s">
        <v>894</v>
      </c>
      <c r="D103" s="13">
        <v>180000</v>
      </c>
      <c r="E103" s="14">
        <v>1012.5</v>
      </c>
      <c r="F103" s="15">
        <v>1.5E-3</v>
      </c>
      <c r="G103" s="15"/>
    </row>
    <row r="104" spans="1:7" x14ac:dyDescent="0.3">
      <c r="A104" s="12" t="s">
        <v>998</v>
      </c>
      <c r="B104" s="28" t="s">
        <v>999</v>
      </c>
      <c r="C104" s="28" t="s">
        <v>820</v>
      </c>
      <c r="D104" s="13">
        <v>437306</v>
      </c>
      <c r="E104" s="14">
        <v>995.96</v>
      </c>
      <c r="F104" s="15">
        <v>1.5E-3</v>
      </c>
      <c r="G104" s="15"/>
    </row>
    <row r="105" spans="1:7" x14ac:dyDescent="0.3">
      <c r="A105" s="12" t="s">
        <v>1000</v>
      </c>
      <c r="B105" s="28" t="s">
        <v>1001</v>
      </c>
      <c r="C105" s="28" t="s">
        <v>943</v>
      </c>
      <c r="D105" s="13">
        <v>49500</v>
      </c>
      <c r="E105" s="14">
        <v>964.58</v>
      </c>
      <c r="F105" s="15">
        <v>1.4E-3</v>
      </c>
      <c r="G105" s="15"/>
    </row>
    <row r="106" spans="1:7" x14ac:dyDescent="0.3">
      <c r="A106" s="12" t="s">
        <v>1002</v>
      </c>
      <c r="B106" s="28" t="s">
        <v>1003</v>
      </c>
      <c r="C106" s="28" t="s">
        <v>903</v>
      </c>
      <c r="D106" s="13">
        <v>273900</v>
      </c>
      <c r="E106" s="14">
        <v>964.4</v>
      </c>
      <c r="F106" s="15">
        <v>1.4E-3</v>
      </c>
      <c r="G106" s="15"/>
    </row>
    <row r="107" spans="1:7" x14ac:dyDescent="0.3">
      <c r="A107" s="12" t="s">
        <v>1004</v>
      </c>
      <c r="B107" s="28" t="s">
        <v>1005</v>
      </c>
      <c r="C107" s="28" t="s">
        <v>1006</v>
      </c>
      <c r="D107" s="13">
        <v>603900</v>
      </c>
      <c r="E107" s="14">
        <v>961.11</v>
      </c>
      <c r="F107" s="15">
        <v>1.4E-3</v>
      </c>
      <c r="G107" s="15"/>
    </row>
    <row r="108" spans="1:7" x14ac:dyDescent="0.3">
      <c r="A108" s="12" t="s">
        <v>1007</v>
      </c>
      <c r="B108" s="28" t="s">
        <v>1008</v>
      </c>
      <c r="C108" s="28" t="s">
        <v>817</v>
      </c>
      <c r="D108" s="13">
        <v>107950</v>
      </c>
      <c r="E108" s="14">
        <v>958.54</v>
      </c>
      <c r="F108" s="15">
        <v>1.4E-3</v>
      </c>
      <c r="G108" s="15"/>
    </row>
    <row r="109" spans="1:7" x14ac:dyDescent="0.3">
      <c r="A109" s="12" t="s">
        <v>1009</v>
      </c>
      <c r="B109" s="28" t="s">
        <v>1010</v>
      </c>
      <c r="C109" s="28" t="s">
        <v>838</v>
      </c>
      <c r="D109" s="13">
        <v>98000</v>
      </c>
      <c r="E109" s="14">
        <v>941.05</v>
      </c>
      <c r="F109" s="15">
        <v>1.4E-3</v>
      </c>
      <c r="G109" s="15"/>
    </row>
    <row r="110" spans="1:7" x14ac:dyDescent="0.3">
      <c r="A110" s="12" t="s">
        <v>1011</v>
      </c>
      <c r="B110" s="28" t="s">
        <v>1012</v>
      </c>
      <c r="C110" s="28" t="s">
        <v>773</v>
      </c>
      <c r="D110" s="13">
        <v>2331000</v>
      </c>
      <c r="E110" s="14">
        <v>920.75</v>
      </c>
      <c r="F110" s="15">
        <v>1.2999999999999999E-3</v>
      </c>
      <c r="G110" s="15"/>
    </row>
    <row r="111" spans="1:7" x14ac:dyDescent="0.3">
      <c r="A111" s="12" t="s">
        <v>1013</v>
      </c>
      <c r="B111" s="28" t="s">
        <v>1014</v>
      </c>
      <c r="C111" s="28" t="s">
        <v>823</v>
      </c>
      <c r="D111" s="13">
        <v>243000</v>
      </c>
      <c r="E111" s="14">
        <v>904.45</v>
      </c>
      <c r="F111" s="15">
        <v>1.2999999999999999E-3</v>
      </c>
      <c r="G111" s="15"/>
    </row>
    <row r="112" spans="1:7" x14ac:dyDescent="0.3">
      <c r="A112" s="12" t="s">
        <v>1015</v>
      </c>
      <c r="B112" s="28" t="s">
        <v>1016</v>
      </c>
      <c r="C112" s="28" t="s">
        <v>791</v>
      </c>
      <c r="D112" s="13">
        <v>176000</v>
      </c>
      <c r="E112" s="14">
        <v>895.49</v>
      </c>
      <c r="F112" s="15">
        <v>1.2999999999999999E-3</v>
      </c>
      <c r="G112" s="15"/>
    </row>
    <row r="113" spans="1:7" x14ac:dyDescent="0.3">
      <c r="A113" s="12" t="s">
        <v>1017</v>
      </c>
      <c r="B113" s="28" t="s">
        <v>1018</v>
      </c>
      <c r="C113" s="28" t="s">
        <v>785</v>
      </c>
      <c r="D113" s="13">
        <v>2362500</v>
      </c>
      <c r="E113" s="14">
        <v>889.48</v>
      </c>
      <c r="F113" s="15">
        <v>1.2999999999999999E-3</v>
      </c>
      <c r="G113" s="15"/>
    </row>
    <row r="114" spans="1:7" x14ac:dyDescent="0.3">
      <c r="A114" s="12" t="s">
        <v>1019</v>
      </c>
      <c r="B114" s="28" t="s">
        <v>1020</v>
      </c>
      <c r="C114" s="28" t="s">
        <v>1021</v>
      </c>
      <c r="D114" s="13">
        <v>702000</v>
      </c>
      <c r="E114" s="14">
        <v>877.5</v>
      </c>
      <c r="F114" s="15">
        <v>1.2999999999999999E-3</v>
      </c>
      <c r="G114" s="15"/>
    </row>
    <row r="115" spans="1:7" x14ac:dyDescent="0.3">
      <c r="A115" s="12" t="s">
        <v>1022</v>
      </c>
      <c r="B115" s="28" t="s">
        <v>1023</v>
      </c>
      <c r="C115" s="28" t="s">
        <v>1024</v>
      </c>
      <c r="D115" s="13">
        <v>52800</v>
      </c>
      <c r="E115" s="14">
        <v>863.2</v>
      </c>
      <c r="F115" s="15">
        <v>1.2999999999999999E-3</v>
      </c>
      <c r="G115" s="15"/>
    </row>
    <row r="116" spans="1:7" x14ac:dyDescent="0.3">
      <c r="A116" s="12" t="s">
        <v>1025</v>
      </c>
      <c r="B116" s="28" t="s">
        <v>1026</v>
      </c>
      <c r="C116" s="28" t="s">
        <v>910</v>
      </c>
      <c r="D116" s="13">
        <v>78000</v>
      </c>
      <c r="E116" s="14">
        <v>862.29</v>
      </c>
      <c r="F116" s="15">
        <v>1.2999999999999999E-3</v>
      </c>
      <c r="G116" s="15"/>
    </row>
    <row r="117" spans="1:7" x14ac:dyDescent="0.3">
      <c r="A117" s="12" t="s">
        <v>1027</v>
      </c>
      <c r="B117" s="28" t="s">
        <v>1028</v>
      </c>
      <c r="C117" s="28" t="s">
        <v>835</v>
      </c>
      <c r="D117" s="13">
        <v>32200</v>
      </c>
      <c r="E117" s="14">
        <v>846.97</v>
      </c>
      <c r="F117" s="15">
        <v>1.1999999999999999E-3</v>
      </c>
      <c r="G117" s="15"/>
    </row>
    <row r="118" spans="1:7" x14ac:dyDescent="0.3">
      <c r="A118" s="12" t="s">
        <v>1029</v>
      </c>
      <c r="B118" s="28" t="s">
        <v>1030</v>
      </c>
      <c r="C118" s="28" t="s">
        <v>1031</v>
      </c>
      <c r="D118" s="13">
        <v>515900</v>
      </c>
      <c r="E118" s="14">
        <v>827.76</v>
      </c>
      <c r="F118" s="15">
        <v>1.1999999999999999E-3</v>
      </c>
      <c r="G118" s="15"/>
    </row>
    <row r="119" spans="1:7" x14ac:dyDescent="0.3">
      <c r="A119" s="12" t="s">
        <v>1032</v>
      </c>
      <c r="B119" s="28" t="s">
        <v>1033</v>
      </c>
      <c r="C119" s="28" t="s">
        <v>1006</v>
      </c>
      <c r="D119" s="13">
        <v>105600</v>
      </c>
      <c r="E119" s="14">
        <v>812.28</v>
      </c>
      <c r="F119" s="15">
        <v>1.1999999999999999E-3</v>
      </c>
      <c r="G119" s="15"/>
    </row>
    <row r="120" spans="1:7" x14ac:dyDescent="0.3">
      <c r="A120" s="12" t="s">
        <v>1034</v>
      </c>
      <c r="B120" s="28" t="s">
        <v>1035</v>
      </c>
      <c r="C120" s="28" t="s">
        <v>894</v>
      </c>
      <c r="D120" s="13">
        <v>387500</v>
      </c>
      <c r="E120" s="14">
        <v>794.38</v>
      </c>
      <c r="F120" s="15">
        <v>1.1999999999999999E-3</v>
      </c>
      <c r="G120" s="15"/>
    </row>
    <row r="121" spans="1:7" x14ac:dyDescent="0.3">
      <c r="A121" s="12" t="s">
        <v>1036</v>
      </c>
      <c r="B121" s="28" t="s">
        <v>1037</v>
      </c>
      <c r="C121" s="28" t="s">
        <v>776</v>
      </c>
      <c r="D121" s="13">
        <v>883476</v>
      </c>
      <c r="E121" s="14">
        <v>773.48</v>
      </c>
      <c r="F121" s="15">
        <v>1.1000000000000001E-3</v>
      </c>
      <c r="G121" s="15"/>
    </row>
    <row r="122" spans="1:7" x14ac:dyDescent="0.3">
      <c r="A122" s="12" t="s">
        <v>1038</v>
      </c>
      <c r="B122" s="28" t="s">
        <v>1039</v>
      </c>
      <c r="C122" s="28" t="s">
        <v>1024</v>
      </c>
      <c r="D122" s="13">
        <v>603000</v>
      </c>
      <c r="E122" s="14">
        <v>766.41</v>
      </c>
      <c r="F122" s="15">
        <v>1.1000000000000001E-3</v>
      </c>
      <c r="G122" s="15"/>
    </row>
    <row r="123" spans="1:7" x14ac:dyDescent="0.3">
      <c r="A123" s="12" t="s">
        <v>1040</v>
      </c>
      <c r="B123" s="28" t="s">
        <v>1041</v>
      </c>
      <c r="C123" s="28" t="s">
        <v>817</v>
      </c>
      <c r="D123" s="13">
        <v>81000</v>
      </c>
      <c r="E123" s="14">
        <v>761.52</v>
      </c>
      <c r="F123" s="15">
        <v>1.1000000000000001E-3</v>
      </c>
      <c r="G123" s="15"/>
    </row>
    <row r="124" spans="1:7" x14ac:dyDescent="0.3">
      <c r="A124" s="12" t="s">
        <v>1042</v>
      </c>
      <c r="B124" s="28" t="s">
        <v>1043</v>
      </c>
      <c r="C124" s="28" t="s">
        <v>823</v>
      </c>
      <c r="D124" s="13">
        <v>49250</v>
      </c>
      <c r="E124" s="14">
        <v>748.18</v>
      </c>
      <c r="F124" s="15">
        <v>1.1000000000000001E-3</v>
      </c>
      <c r="G124" s="15"/>
    </row>
    <row r="125" spans="1:7" x14ac:dyDescent="0.3">
      <c r="A125" s="12" t="s">
        <v>1044</v>
      </c>
      <c r="B125" s="28" t="s">
        <v>1045</v>
      </c>
      <c r="C125" s="28" t="s">
        <v>1046</v>
      </c>
      <c r="D125" s="13">
        <v>95500</v>
      </c>
      <c r="E125" s="14">
        <v>747.19</v>
      </c>
      <c r="F125" s="15">
        <v>1.1000000000000001E-3</v>
      </c>
      <c r="G125" s="15"/>
    </row>
    <row r="126" spans="1:7" x14ac:dyDescent="0.3">
      <c r="A126" s="12" t="s">
        <v>1047</v>
      </c>
      <c r="B126" s="28" t="s">
        <v>1048</v>
      </c>
      <c r="C126" s="28" t="s">
        <v>943</v>
      </c>
      <c r="D126" s="13">
        <v>30375</v>
      </c>
      <c r="E126" s="14">
        <v>746.68</v>
      </c>
      <c r="F126" s="15">
        <v>1.1000000000000001E-3</v>
      </c>
      <c r="G126" s="15"/>
    </row>
    <row r="127" spans="1:7" x14ac:dyDescent="0.3">
      <c r="A127" s="12" t="s">
        <v>1049</v>
      </c>
      <c r="B127" s="28" t="s">
        <v>1050</v>
      </c>
      <c r="C127" s="28" t="s">
        <v>773</v>
      </c>
      <c r="D127" s="13">
        <v>100375</v>
      </c>
      <c r="E127" s="14">
        <v>746.09</v>
      </c>
      <c r="F127" s="15">
        <v>1.1000000000000001E-3</v>
      </c>
      <c r="G127" s="15"/>
    </row>
    <row r="128" spans="1:7" x14ac:dyDescent="0.3">
      <c r="A128" s="12" t="s">
        <v>1051</v>
      </c>
      <c r="B128" s="28" t="s">
        <v>1052</v>
      </c>
      <c r="C128" s="28" t="s">
        <v>903</v>
      </c>
      <c r="D128" s="13">
        <v>17875</v>
      </c>
      <c r="E128" s="14">
        <v>738.59</v>
      </c>
      <c r="F128" s="15">
        <v>1.1000000000000001E-3</v>
      </c>
      <c r="G128" s="15"/>
    </row>
    <row r="129" spans="1:7" x14ac:dyDescent="0.3">
      <c r="A129" s="12" t="s">
        <v>1053</v>
      </c>
      <c r="B129" s="28" t="s">
        <v>1054</v>
      </c>
      <c r="C129" s="28" t="s">
        <v>969</v>
      </c>
      <c r="D129" s="13">
        <v>281540</v>
      </c>
      <c r="E129" s="14">
        <v>722.15</v>
      </c>
      <c r="F129" s="15">
        <v>1.1000000000000001E-3</v>
      </c>
      <c r="G129" s="15"/>
    </row>
    <row r="130" spans="1:7" x14ac:dyDescent="0.3">
      <c r="A130" s="12" t="s">
        <v>1055</v>
      </c>
      <c r="B130" s="28" t="s">
        <v>1056</v>
      </c>
      <c r="C130" s="28" t="s">
        <v>823</v>
      </c>
      <c r="D130" s="13">
        <v>26950</v>
      </c>
      <c r="E130" s="14">
        <v>713.39</v>
      </c>
      <c r="F130" s="15">
        <v>1E-3</v>
      </c>
      <c r="G130" s="15"/>
    </row>
    <row r="131" spans="1:7" x14ac:dyDescent="0.3">
      <c r="A131" s="12" t="s">
        <v>1057</v>
      </c>
      <c r="B131" s="28" t="s">
        <v>1058</v>
      </c>
      <c r="C131" s="28" t="s">
        <v>773</v>
      </c>
      <c r="D131" s="13">
        <v>136500</v>
      </c>
      <c r="E131" s="14">
        <v>677.45</v>
      </c>
      <c r="F131" s="15">
        <v>1E-3</v>
      </c>
      <c r="G131" s="15"/>
    </row>
    <row r="132" spans="1:7" x14ac:dyDescent="0.3">
      <c r="A132" s="12" t="s">
        <v>1059</v>
      </c>
      <c r="B132" s="28" t="s">
        <v>1060</v>
      </c>
      <c r="C132" s="28" t="s">
        <v>943</v>
      </c>
      <c r="D132" s="13">
        <v>20850</v>
      </c>
      <c r="E132" s="14">
        <v>674.96</v>
      </c>
      <c r="F132" s="15">
        <v>1E-3</v>
      </c>
      <c r="G132" s="15"/>
    </row>
    <row r="133" spans="1:7" x14ac:dyDescent="0.3">
      <c r="A133" s="12" t="s">
        <v>1061</v>
      </c>
      <c r="B133" s="28" t="s">
        <v>1062</v>
      </c>
      <c r="C133" s="28" t="s">
        <v>791</v>
      </c>
      <c r="D133" s="13">
        <v>18875</v>
      </c>
      <c r="E133" s="14">
        <v>672.19</v>
      </c>
      <c r="F133" s="15">
        <v>1E-3</v>
      </c>
      <c r="G133" s="15"/>
    </row>
    <row r="134" spans="1:7" x14ac:dyDescent="0.3">
      <c r="A134" s="12" t="s">
        <v>1063</v>
      </c>
      <c r="B134" s="28" t="s">
        <v>1064</v>
      </c>
      <c r="C134" s="28" t="s">
        <v>791</v>
      </c>
      <c r="D134" s="13">
        <v>84750</v>
      </c>
      <c r="E134" s="14">
        <v>670.2</v>
      </c>
      <c r="F134" s="15">
        <v>1E-3</v>
      </c>
      <c r="G134" s="15"/>
    </row>
    <row r="135" spans="1:7" x14ac:dyDescent="0.3">
      <c r="A135" s="12" t="s">
        <v>1065</v>
      </c>
      <c r="B135" s="28" t="s">
        <v>1066</v>
      </c>
      <c r="C135" s="28" t="s">
        <v>1067</v>
      </c>
      <c r="D135" s="13">
        <v>15000</v>
      </c>
      <c r="E135" s="14">
        <v>668.15</v>
      </c>
      <c r="F135" s="15">
        <v>1E-3</v>
      </c>
      <c r="G135" s="15"/>
    </row>
    <row r="136" spans="1:7" x14ac:dyDescent="0.3">
      <c r="A136" s="12" t="s">
        <v>1068</v>
      </c>
      <c r="B136" s="28" t="s">
        <v>1069</v>
      </c>
      <c r="C136" s="28" t="s">
        <v>788</v>
      </c>
      <c r="D136" s="13">
        <v>305200</v>
      </c>
      <c r="E136" s="14">
        <v>637.87</v>
      </c>
      <c r="F136" s="15">
        <v>8.9999999999999998E-4</v>
      </c>
      <c r="G136" s="15"/>
    </row>
    <row r="137" spans="1:7" x14ac:dyDescent="0.3">
      <c r="A137" s="12" t="s">
        <v>1070</v>
      </c>
      <c r="B137" s="28" t="s">
        <v>1071</v>
      </c>
      <c r="C137" s="28" t="s">
        <v>843</v>
      </c>
      <c r="D137" s="13">
        <v>1620000</v>
      </c>
      <c r="E137" s="14">
        <v>613.98</v>
      </c>
      <c r="F137" s="15">
        <v>8.9999999999999998E-4</v>
      </c>
      <c r="G137" s="15"/>
    </row>
    <row r="138" spans="1:7" x14ac:dyDescent="0.3">
      <c r="A138" s="12" t="s">
        <v>1072</v>
      </c>
      <c r="B138" s="28" t="s">
        <v>1073</v>
      </c>
      <c r="C138" s="28" t="s">
        <v>1021</v>
      </c>
      <c r="D138" s="13">
        <v>15000</v>
      </c>
      <c r="E138" s="14">
        <v>613.75</v>
      </c>
      <c r="F138" s="15">
        <v>8.9999999999999998E-4</v>
      </c>
      <c r="G138" s="15"/>
    </row>
    <row r="139" spans="1:7" x14ac:dyDescent="0.3">
      <c r="A139" s="12" t="s">
        <v>1074</v>
      </c>
      <c r="B139" s="28" t="s">
        <v>1075</v>
      </c>
      <c r="C139" s="28" t="s">
        <v>823</v>
      </c>
      <c r="D139" s="13">
        <v>9000</v>
      </c>
      <c r="E139" s="14">
        <v>596.72</v>
      </c>
      <c r="F139" s="15">
        <v>8.9999999999999998E-4</v>
      </c>
      <c r="G139" s="15"/>
    </row>
    <row r="140" spans="1:7" x14ac:dyDescent="0.3">
      <c r="A140" s="12" t="s">
        <v>1076</v>
      </c>
      <c r="B140" s="28" t="s">
        <v>1077</v>
      </c>
      <c r="C140" s="28" t="s">
        <v>835</v>
      </c>
      <c r="D140" s="13">
        <v>60900</v>
      </c>
      <c r="E140" s="14">
        <v>561.55999999999995</v>
      </c>
      <c r="F140" s="15">
        <v>8.0000000000000004E-4</v>
      </c>
      <c r="G140" s="15"/>
    </row>
    <row r="141" spans="1:7" x14ac:dyDescent="0.3">
      <c r="A141" s="12" t="s">
        <v>1078</v>
      </c>
      <c r="B141" s="28" t="s">
        <v>1079</v>
      </c>
      <c r="C141" s="28" t="s">
        <v>903</v>
      </c>
      <c r="D141" s="13">
        <v>171000</v>
      </c>
      <c r="E141" s="14">
        <v>561.22</v>
      </c>
      <c r="F141" s="15">
        <v>8.0000000000000004E-4</v>
      </c>
      <c r="G141" s="15"/>
    </row>
    <row r="142" spans="1:7" x14ac:dyDescent="0.3">
      <c r="A142" s="12" t="s">
        <v>1080</v>
      </c>
      <c r="B142" s="28" t="s">
        <v>1081</v>
      </c>
      <c r="C142" s="28" t="s">
        <v>903</v>
      </c>
      <c r="D142" s="13">
        <v>87000</v>
      </c>
      <c r="E142" s="14">
        <v>547.27</v>
      </c>
      <c r="F142" s="15">
        <v>8.0000000000000004E-4</v>
      </c>
      <c r="G142" s="15"/>
    </row>
    <row r="143" spans="1:7" x14ac:dyDescent="0.3">
      <c r="A143" s="12" t="s">
        <v>1082</v>
      </c>
      <c r="B143" s="28" t="s">
        <v>1083</v>
      </c>
      <c r="C143" s="28" t="s">
        <v>779</v>
      </c>
      <c r="D143" s="13">
        <v>199800</v>
      </c>
      <c r="E143" s="14">
        <v>540.05999999999995</v>
      </c>
      <c r="F143" s="15">
        <v>8.0000000000000004E-4</v>
      </c>
      <c r="G143" s="15"/>
    </row>
    <row r="144" spans="1:7" x14ac:dyDescent="0.3">
      <c r="A144" s="12" t="s">
        <v>1084</v>
      </c>
      <c r="B144" s="28" t="s">
        <v>1085</v>
      </c>
      <c r="C144" s="28" t="s">
        <v>894</v>
      </c>
      <c r="D144" s="13">
        <v>22600</v>
      </c>
      <c r="E144" s="14">
        <v>484.59</v>
      </c>
      <c r="F144" s="15">
        <v>6.9999999999999999E-4</v>
      </c>
      <c r="G144" s="15"/>
    </row>
    <row r="145" spans="1:7" x14ac:dyDescent="0.3">
      <c r="A145" s="12" t="s">
        <v>1086</v>
      </c>
      <c r="B145" s="28" t="s">
        <v>1087</v>
      </c>
      <c r="C145" s="28" t="s">
        <v>776</v>
      </c>
      <c r="D145" s="13">
        <v>76050</v>
      </c>
      <c r="E145" s="14">
        <v>450.33</v>
      </c>
      <c r="F145" s="15">
        <v>6.9999999999999999E-4</v>
      </c>
      <c r="G145" s="15"/>
    </row>
    <row r="146" spans="1:7" x14ac:dyDescent="0.3">
      <c r="A146" s="12" t="s">
        <v>1088</v>
      </c>
      <c r="B146" s="28" t="s">
        <v>1089</v>
      </c>
      <c r="C146" s="28" t="s">
        <v>799</v>
      </c>
      <c r="D146" s="13">
        <v>60750</v>
      </c>
      <c r="E146" s="14">
        <v>441.74</v>
      </c>
      <c r="F146" s="15">
        <v>5.9999999999999995E-4</v>
      </c>
      <c r="G146" s="15"/>
    </row>
    <row r="147" spans="1:7" x14ac:dyDescent="0.3">
      <c r="A147" s="12" t="s">
        <v>1090</v>
      </c>
      <c r="B147" s="28" t="s">
        <v>1091</v>
      </c>
      <c r="C147" s="28" t="s">
        <v>903</v>
      </c>
      <c r="D147" s="13">
        <v>142600</v>
      </c>
      <c r="E147" s="14">
        <v>401.85</v>
      </c>
      <c r="F147" s="15">
        <v>5.9999999999999995E-4</v>
      </c>
      <c r="G147" s="15"/>
    </row>
    <row r="148" spans="1:7" x14ac:dyDescent="0.3">
      <c r="A148" s="12" t="s">
        <v>1092</v>
      </c>
      <c r="B148" s="28" t="s">
        <v>1093</v>
      </c>
      <c r="C148" s="28" t="s">
        <v>903</v>
      </c>
      <c r="D148" s="13">
        <v>50400</v>
      </c>
      <c r="E148" s="14">
        <v>393.7</v>
      </c>
      <c r="F148" s="15">
        <v>5.9999999999999995E-4</v>
      </c>
      <c r="G148" s="15"/>
    </row>
    <row r="149" spans="1:7" x14ac:dyDescent="0.3">
      <c r="A149" s="12" t="s">
        <v>1094</v>
      </c>
      <c r="B149" s="28" t="s">
        <v>1095</v>
      </c>
      <c r="C149" s="28" t="s">
        <v>1046</v>
      </c>
      <c r="D149" s="13">
        <v>67500</v>
      </c>
      <c r="E149" s="14">
        <v>375.77</v>
      </c>
      <c r="F149" s="15">
        <v>5.0000000000000001E-4</v>
      </c>
      <c r="G149" s="15"/>
    </row>
    <row r="150" spans="1:7" x14ac:dyDescent="0.3">
      <c r="A150" s="12" t="s">
        <v>1096</v>
      </c>
      <c r="B150" s="28" t="s">
        <v>1097</v>
      </c>
      <c r="C150" s="28" t="s">
        <v>823</v>
      </c>
      <c r="D150" s="13">
        <v>15500</v>
      </c>
      <c r="E150" s="14">
        <v>360.98</v>
      </c>
      <c r="F150" s="15">
        <v>5.0000000000000001E-4</v>
      </c>
      <c r="G150" s="15"/>
    </row>
    <row r="151" spans="1:7" x14ac:dyDescent="0.3">
      <c r="A151" s="12" t="s">
        <v>1098</v>
      </c>
      <c r="B151" s="28" t="s">
        <v>1099</v>
      </c>
      <c r="C151" s="28" t="s">
        <v>1006</v>
      </c>
      <c r="D151" s="13">
        <v>177000</v>
      </c>
      <c r="E151" s="14">
        <v>360.9</v>
      </c>
      <c r="F151" s="15">
        <v>5.0000000000000001E-4</v>
      </c>
      <c r="G151" s="15"/>
    </row>
    <row r="152" spans="1:7" x14ac:dyDescent="0.3">
      <c r="A152" s="12" t="s">
        <v>1100</v>
      </c>
      <c r="B152" s="28" t="s">
        <v>1101</v>
      </c>
      <c r="C152" s="28" t="s">
        <v>872</v>
      </c>
      <c r="D152" s="13">
        <v>104000</v>
      </c>
      <c r="E152" s="14">
        <v>329.16</v>
      </c>
      <c r="F152" s="15">
        <v>5.0000000000000001E-4</v>
      </c>
      <c r="G152" s="15"/>
    </row>
    <row r="153" spans="1:7" x14ac:dyDescent="0.3">
      <c r="A153" s="12" t="s">
        <v>1102</v>
      </c>
      <c r="B153" s="28" t="s">
        <v>1103</v>
      </c>
      <c r="C153" s="28" t="s">
        <v>972</v>
      </c>
      <c r="D153" s="13">
        <v>14025</v>
      </c>
      <c r="E153" s="14">
        <v>318.56</v>
      </c>
      <c r="F153" s="15">
        <v>5.0000000000000001E-4</v>
      </c>
      <c r="G153" s="15"/>
    </row>
    <row r="154" spans="1:7" x14ac:dyDescent="0.3">
      <c r="A154" s="12" t="s">
        <v>1104</v>
      </c>
      <c r="B154" s="28" t="s">
        <v>1105</v>
      </c>
      <c r="C154" s="28" t="s">
        <v>1106</v>
      </c>
      <c r="D154" s="13">
        <v>690</v>
      </c>
      <c r="E154" s="14">
        <v>314.49</v>
      </c>
      <c r="F154" s="15">
        <v>5.0000000000000001E-4</v>
      </c>
      <c r="G154" s="15"/>
    </row>
    <row r="155" spans="1:7" x14ac:dyDescent="0.3">
      <c r="A155" s="12" t="s">
        <v>1107</v>
      </c>
      <c r="B155" s="28" t="s">
        <v>1108</v>
      </c>
      <c r="C155" s="28" t="s">
        <v>817</v>
      </c>
      <c r="D155" s="13">
        <v>182500</v>
      </c>
      <c r="E155" s="14">
        <v>312.99</v>
      </c>
      <c r="F155" s="15">
        <v>5.0000000000000001E-4</v>
      </c>
      <c r="G155" s="15"/>
    </row>
    <row r="156" spans="1:7" x14ac:dyDescent="0.3">
      <c r="A156" s="12" t="s">
        <v>1109</v>
      </c>
      <c r="B156" s="28" t="s">
        <v>1110</v>
      </c>
      <c r="C156" s="28" t="s">
        <v>972</v>
      </c>
      <c r="D156" s="13">
        <v>14250</v>
      </c>
      <c r="E156" s="14">
        <v>298.76</v>
      </c>
      <c r="F156" s="15">
        <v>4.0000000000000002E-4</v>
      </c>
      <c r="G156" s="15"/>
    </row>
    <row r="157" spans="1:7" x14ac:dyDescent="0.3">
      <c r="A157" s="12" t="s">
        <v>1111</v>
      </c>
      <c r="B157" s="28" t="s">
        <v>1112</v>
      </c>
      <c r="C157" s="28" t="s">
        <v>883</v>
      </c>
      <c r="D157" s="13">
        <v>32500</v>
      </c>
      <c r="E157" s="14">
        <v>290.73</v>
      </c>
      <c r="F157" s="15">
        <v>4.0000000000000002E-4</v>
      </c>
      <c r="G157" s="15"/>
    </row>
    <row r="158" spans="1:7" x14ac:dyDescent="0.3">
      <c r="A158" s="12" t="s">
        <v>1113</v>
      </c>
      <c r="B158" s="28" t="s">
        <v>1114</v>
      </c>
      <c r="C158" s="28" t="s">
        <v>919</v>
      </c>
      <c r="D158" s="13">
        <v>8800</v>
      </c>
      <c r="E158" s="14">
        <v>288.57</v>
      </c>
      <c r="F158" s="15">
        <v>4.0000000000000002E-4</v>
      </c>
      <c r="G158" s="15"/>
    </row>
    <row r="159" spans="1:7" x14ac:dyDescent="0.3">
      <c r="A159" s="12" t="s">
        <v>1115</v>
      </c>
      <c r="B159" s="28" t="s">
        <v>1116</v>
      </c>
      <c r="C159" s="28" t="s">
        <v>903</v>
      </c>
      <c r="D159" s="13">
        <v>8800</v>
      </c>
      <c r="E159" s="14">
        <v>286.04000000000002</v>
      </c>
      <c r="F159" s="15">
        <v>4.0000000000000002E-4</v>
      </c>
      <c r="G159" s="15"/>
    </row>
    <row r="160" spans="1:7" x14ac:dyDescent="0.3">
      <c r="A160" s="12" t="s">
        <v>1117</v>
      </c>
      <c r="B160" s="28" t="s">
        <v>1118</v>
      </c>
      <c r="C160" s="28" t="s">
        <v>903</v>
      </c>
      <c r="D160" s="13">
        <v>38250</v>
      </c>
      <c r="E160" s="14">
        <v>284.83</v>
      </c>
      <c r="F160" s="15">
        <v>4.0000000000000002E-4</v>
      </c>
      <c r="G160" s="15"/>
    </row>
    <row r="161" spans="1:7" x14ac:dyDescent="0.3">
      <c r="A161" s="12" t="s">
        <v>1119</v>
      </c>
      <c r="B161" s="28" t="s">
        <v>1120</v>
      </c>
      <c r="C161" s="28" t="s">
        <v>910</v>
      </c>
      <c r="D161" s="13">
        <v>35750</v>
      </c>
      <c r="E161" s="14">
        <v>270.83999999999997</v>
      </c>
      <c r="F161" s="15">
        <v>4.0000000000000002E-4</v>
      </c>
      <c r="G161" s="15"/>
    </row>
    <row r="162" spans="1:7" x14ac:dyDescent="0.3">
      <c r="A162" s="12" t="s">
        <v>1121</v>
      </c>
      <c r="B162" s="28" t="s">
        <v>1122</v>
      </c>
      <c r="C162" s="28" t="s">
        <v>802</v>
      </c>
      <c r="D162" s="13">
        <v>236500</v>
      </c>
      <c r="E162" s="14">
        <v>267.95</v>
      </c>
      <c r="F162" s="15">
        <v>4.0000000000000002E-4</v>
      </c>
      <c r="G162" s="15"/>
    </row>
    <row r="163" spans="1:7" x14ac:dyDescent="0.3">
      <c r="A163" s="12" t="s">
        <v>1123</v>
      </c>
      <c r="B163" s="28" t="s">
        <v>1124</v>
      </c>
      <c r="C163" s="28" t="s">
        <v>773</v>
      </c>
      <c r="D163" s="13">
        <v>193800</v>
      </c>
      <c r="E163" s="14">
        <v>265.7</v>
      </c>
      <c r="F163" s="15">
        <v>4.0000000000000002E-4</v>
      </c>
      <c r="G163" s="15"/>
    </row>
    <row r="164" spans="1:7" x14ac:dyDescent="0.3">
      <c r="A164" s="12" t="s">
        <v>1125</v>
      </c>
      <c r="B164" s="28" t="s">
        <v>1126</v>
      </c>
      <c r="C164" s="28" t="s">
        <v>903</v>
      </c>
      <c r="D164" s="13">
        <v>71300</v>
      </c>
      <c r="E164" s="14">
        <v>262.7</v>
      </c>
      <c r="F164" s="15">
        <v>4.0000000000000002E-4</v>
      </c>
      <c r="G164" s="15"/>
    </row>
    <row r="165" spans="1:7" x14ac:dyDescent="0.3">
      <c r="A165" s="12" t="s">
        <v>1127</v>
      </c>
      <c r="B165" s="28" t="s">
        <v>1128</v>
      </c>
      <c r="C165" s="28" t="s">
        <v>910</v>
      </c>
      <c r="D165" s="13">
        <v>20400</v>
      </c>
      <c r="E165" s="14">
        <v>261.16000000000003</v>
      </c>
      <c r="F165" s="15">
        <v>4.0000000000000002E-4</v>
      </c>
      <c r="G165" s="15"/>
    </row>
    <row r="166" spans="1:7" x14ac:dyDescent="0.3">
      <c r="A166" s="12" t="s">
        <v>1129</v>
      </c>
      <c r="B166" s="28" t="s">
        <v>1130</v>
      </c>
      <c r="C166" s="28" t="s">
        <v>1067</v>
      </c>
      <c r="D166" s="13">
        <v>41650</v>
      </c>
      <c r="E166" s="14">
        <v>261.12</v>
      </c>
      <c r="F166" s="15">
        <v>4.0000000000000002E-4</v>
      </c>
      <c r="G166" s="15"/>
    </row>
    <row r="167" spans="1:7" x14ac:dyDescent="0.3">
      <c r="A167" s="12" t="s">
        <v>1131</v>
      </c>
      <c r="B167" s="28" t="s">
        <v>1132</v>
      </c>
      <c r="C167" s="28" t="s">
        <v>1006</v>
      </c>
      <c r="D167" s="13">
        <v>96900</v>
      </c>
      <c r="E167" s="14">
        <v>253.83</v>
      </c>
      <c r="F167" s="15">
        <v>4.0000000000000002E-4</v>
      </c>
      <c r="G167" s="15"/>
    </row>
    <row r="168" spans="1:7" x14ac:dyDescent="0.3">
      <c r="A168" s="12" t="s">
        <v>1133</v>
      </c>
      <c r="B168" s="28" t="s">
        <v>1134</v>
      </c>
      <c r="C168" s="28" t="s">
        <v>776</v>
      </c>
      <c r="D168" s="13">
        <v>128000</v>
      </c>
      <c r="E168" s="14">
        <v>234.43</v>
      </c>
      <c r="F168" s="15">
        <v>2.9999999999999997E-4</v>
      </c>
      <c r="G168" s="15"/>
    </row>
    <row r="169" spans="1:7" x14ac:dyDescent="0.3">
      <c r="A169" s="12" t="s">
        <v>1135</v>
      </c>
      <c r="B169" s="28" t="s">
        <v>1136</v>
      </c>
      <c r="C169" s="28" t="s">
        <v>817</v>
      </c>
      <c r="D169" s="13">
        <v>5850</v>
      </c>
      <c r="E169" s="14">
        <v>230.01</v>
      </c>
      <c r="F169" s="15">
        <v>2.9999999999999997E-4</v>
      </c>
      <c r="G169" s="15"/>
    </row>
    <row r="170" spans="1:7" x14ac:dyDescent="0.3">
      <c r="A170" s="12" t="s">
        <v>1137</v>
      </c>
      <c r="B170" s="28" t="s">
        <v>1138</v>
      </c>
      <c r="C170" s="28" t="s">
        <v>894</v>
      </c>
      <c r="D170" s="13">
        <v>1550</v>
      </c>
      <c r="E170" s="14">
        <v>224.62</v>
      </c>
      <c r="F170" s="15">
        <v>2.9999999999999997E-4</v>
      </c>
      <c r="G170" s="15"/>
    </row>
    <row r="171" spans="1:7" x14ac:dyDescent="0.3">
      <c r="A171" s="12" t="s">
        <v>1139</v>
      </c>
      <c r="B171" s="28" t="s">
        <v>1140</v>
      </c>
      <c r="C171" s="28" t="s">
        <v>958</v>
      </c>
      <c r="D171" s="13">
        <v>4375</v>
      </c>
      <c r="E171" s="14">
        <v>203.49</v>
      </c>
      <c r="F171" s="15">
        <v>2.9999999999999997E-4</v>
      </c>
      <c r="G171" s="15"/>
    </row>
    <row r="172" spans="1:7" x14ac:dyDescent="0.3">
      <c r="A172" s="12" t="s">
        <v>1141</v>
      </c>
      <c r="B172" s="28" t="s">
        <v>1142</v>
      </c>
      <c r="C172" s="28" t="s">
        <v>791</v>
      </c>
      <c r="D172" s="13">
        <v>45500</v>
      </c>
      <c r="E172" s="14">
        <v>188.32</v>
      </c>
      <c r="F172" s="15">
        <v>2.9999999999999997E-4</v>
      </c>
      <c r="G172" s="15"/>
    </row>
    <row r="173" spans="1:7" x14ac:dyDescent="0.3">
      <c r="A173" s="12" t="s">
        <v>1143</v>
      </c>
      <c r="B173" s="28" t="s">
        <v>1144</v>
      </c>
      <c r="C173" s="28" t="s">
        <v>1046</v>
      </c>
      <c r="D173" s="13">
        <v>36000</v>
      </c>
      <c r="E173" s="14">
        <v>187.81</v>
      </c>
      <c r="F173" s="15">
        <v>2.9999999999999997E-4</v>
      </c>
      <c r="G173" s="15"/>
    </row>
    <row r="174" spans="1:7" x14ac:dyDescent="0.3">
      <c r="A174" s="12" t="s">
        <v>1145</v>
      </c>
      <c r="B174" s="28" t="s">
        <v>1146</v>
      </c>
      <c r="C174" s="28" t="s">
        <v>903</v>
      </c>
      <c r="D174" s="13">
        <v>1050</v>
      </c>
      <c r="E174" s="14">
        <v>179.34</v>
      </c>
      <c r="F174" s="15">
        <v>2.9999999999999997E-4</v>
      </c>
      <c r="G174" s="15"/>
    </row>
    <row r="175" spans="1:7" x14ac:dyDescent="0.3">
      <c r="A175" s="12" t="s">
        <v>1147</v>
      </c>
      <c r="B175" s="28" t="s">
        <v>1148</v>
      </c>
      <c r="C175" s="28" t="s">
        <v>943</v>
      </c>
      <c r="D175" s="13">
        <v>45100</v>
      </c>
      <c r="E175" s="14">
        <v>173.54</v>
      </c>
      <c r="F175" s="15">
        <v>2.9999999999999997E-4</v>
      </c>
      <c r="G175" s="15"/>
    </row>
    <row r="176" spans="1:7" x14ac:dyDescent="0.3">
      <c r="A176" s="12" t="s">
        <v>1149</v>
      </c>
      <c r="B176" s="28" t="s">
        <v>1150</v>
      </c>
      <c r="C176" s="28" t="s">
        <v>903</v>
      </c>
      <c r="D176" s="13">
        <v>4250</v>
      </c>
      <c r="E176" s="14">
        <v>119.61</v>
      </c>
      <c r="F176" s="15">
        <v>2.0000000000000001E-4</v>
      </c>
      <c r="G176" s="15"/>
    </row>
    <row r="177" spans="1:7" x14ac:dyDescent="0.3">
      <c r="A177" s="12" t="s">
        <v>1151</v>
      </c>
      <c r="B177" s="28" t="s">
        <v>1152</v>
      </c>
      <c r="C177" s="28" t="s">
        <v>903</v>
      </c>
      <c r="D177" s="13">
        <v>26450</v>
      </c>
      <c r="E177" s="14">
        <v>116.26</v>
      </c>
      <c r="F177" s="15">
        <v>2.0000000000000001E-4</v>
      </c>
      <c r="G177" s="15"/>
    </row>
    <row r="178" spans="1:7" x14ac:dyDescent="0.3">
      <c r="A178" s="12" t="s">
        <v>1153</v>
      </c>
      <c r="B178" s="28" t="s">
        <v>1154</v>
      </c>
      <c r="C178" s="28" t="s">
        <v>891</v>
      </c>
      <c r="D178" s="13">
        <v>4200</v>
      </c>
      <c r="E178" s="14">
        <v>104.42</v>
      </c>
      <c r="F178" s="15">
        <v>2.0000000000000001E-4</v>
      </c>
      <c r="G178" s="15"/>
    </row>
    <row r="179" spans="1:7" x14ac:dyDescent="0.3">
      <c r="A179" s="12" t="s">
        <v>1155</v>
      </c>
      <c r="B179" s="28" t="s">
        <v>1156</v>
      </c>
      <c r="C179" s="28" t="s">
        <v>776</v>
      </c>
      <c r="D179" s="13">
        <v>650</v>
      </c>
      <c r="E179" s="14">
        <v>96.92</v>
      </c>
      <c r="F179" s="15">
        <v>1E-4</v>
      </c>
      <c r="G179" s="15"/>
    </row>
    <row r="180" spans="1:7" x14ac:dyDescent="0.3">
      <c r="A180" s="12" t="s">
        <v>1157</v>
      </c>
      <c r="B180" s="28" t="s">
        <v>1158</v>
      </c>
      <c r="C180" s="28" t="s">
        <v>958</v>
      </c>
      <c r="D180" s="13">
        <v>33800</v>
      </c>
      <c r="E180" s="14">
        <v>96.5</v>
      </c>
      <c r="F180" s="15">
        <v>1E-4</v>
      </c>
      <c r="G180" s="15"/>
    </row>
    <row r="181" spans="1:7" x14ac:dyDescent="0.3">
      <c r="A181" s="12" t="s">
        <v>1159</v>
      </c>
      <c r="B181" s="28" t="s">
        <v>1160</v>
      </c>
      <c r="C181" s="28" t="s">
        <v>903</v>
      </c>
      <c r="D181" s="13">
        <v>1600</v>
      </c>
      <c r="E181" s="14">
        <v>72.09</v>
      </c>
      <c r="F181" s="15">
        <v>1E-4</v>
      </c>
      <c r="G181" s="15"/>
    </row>
    <row r="182" spans="1:7" x14ac:dyDescent="0.3">
      <c r="A182" s="12" t="s">
        <v>1161</v>
      </c>
      <c r="B182" s="28" t="s">
        <v>1162</v>
      </c>
      <c r="C182" s="28" t="s">
        <v>943</v>
      </c>
      <c r="D182" s="13">
        <v>5500</v>
      </c>
      <c r="E182" s="14">
        <v>39.49</v>
      </c>
      <c r="F182" s="15">
        <v>1E-4</v>
      </c>
      <c r="G182" s="15"/>
    </row>
    <row r="183" spans="1:7" x14ac:dyDescent="0.3">
      <c r="A183" s="12" t="s">
        <v>1163</v>
      </c>
      <c r="B183" s="28" t="s">
        <v>1164</v>
      </c>
      <c r="C183" s="28" t="s">
        <v>903</v>
      </c>
      <c r="D183" s="13">
        <v>4200</v>
      </c>
      <c r="E183" s="14">
        <v>39</v>
      </c>
      <c r="F183" s="15">
        <v>1E-4</v>
      </c>
      <c r="G183" s="15"/>
    </row>
    <row r="184" spans="1:7" x14ac:dyDescent="0.3">
      <c r="A184" s="12" t="s">
        <v>1165</v>
      </c>
      <c r="B184" s="28" t="s">
        <v>1166</v>
      </c>
      <c r="C184" s="28" t="s">
        <v>773</v>
      </c>
      <c r="D184" s="13">
        <v>40000</v>
      </c>
      <c r="E184" s="14">
        <v>38.4</v>
      </c>
      <c r="F184" s="15">
        <v>1E-4</v>
      </c>
      <c r="G184" s="15"/>
    </row>
    <row r="185" spans="1:7" x14ac:dyDescent="0.3">
      <c r="A185" s="12" t="s">
        <v>1167</v>
      </c>
      <c r="B185" s="28" t="s">
        <v>1168</v>
      </c>
      <c r="C185" s="28" t="s">
        <v>891</v>
      </c>
      <c r="D185" s="13">
        <v>1650</v>
      </c>
      <c r="E185" s="14">
        <v>35.53</v>
      </c>
      <c r="F185" s="15">
        <v>1E-4</v>
      </c>
      <c r="G185" s="15"/>
    </row>
    <row r="186" spans="1:7" x14ac:dyDescent="0.3">
      <c r="A186" s="12" t="s">
        <v>1169</v>
      </c>
      <c r="B186" s="28" t="s">
        <v>1170</v>
      </c>
      <c r="C186" s="28" t="s">
        <v>1046</v>
      </c>
      <c r="D186" s="13">
        <v>350</v>
      </c>
      <c r="E186" s="14">
        <v>5.79</v>
      </c>
      <c r="F186" s="15">
        <v>0</v>
      </c>
      <c r="G186" s="15"/>
    </row>
    <row r="187" spans="1:7" x14ac:dyDescent="0.3">
      <c r="A187" s="16" t="s">
        <v>98</v>
      </c>
      <c r="B187" s="29"/>
      <c r="C187" s="29"/>
      <c r="D187" s="17"/>
      <c r="E187" s="37">
        <v>485922.57</v>
      </c>
      <c r="F187" s="38">
        <v>0.71060000000000001</v>
      </c>
      <c r="G187" s="20"/>
    </row>
    <row r="188" spans="1:7" x14ac:dyDescent="0.3">
      <c r="A188" s="16" t="s">
        <v>1171</v>
      </c>
      <c r="B188" s="28"/>
      <c r="C188" s="28"/>
      <c r="D188" s="13"/>
      <c r="E188" s="14"/>
      <c r="F188" s="15"/>
      <c r="G188" s="15"/>
    </row>
    <row r="189" spans="1:7" x14ac:dyDescent="0.3">
      <c r="A189" s="16" t="s">
        <v>98</v>
      </c>
      <c r="B189" s="28"/>
      <c r="C189" s="28"/>
      <c r="D189" s="13"/>
      <c r="E189" s="39" t="s">
        <v>88</v>
      </c>
      <c r="F189" s="40" t="s">
        <v>88</v>
      </c>
      <c r="G189" s="15"/>
    </row>
    <row r="190" spans="1:7" x14ac:dyDescent="0.3">
      <c r="A190" s="21" t="s">
        <v>118</v>
      </c>
      <c r="B190" s="30"/>
      <c r="C190" s="30"/>
      <c r="D190" s="22"/>
      <c r="E190" s="25">
        <v>485922.57</v>
      </c>
      <c r="F190" s="26">
        <v>0.71060000000000001</v>
      </c>
      <c r="G190" s="20"/>
    </row>
    <row r="191" spans="1:7" x14ac:dyDescent="0.3">
      <c r="A191" s="12"/>
      <c r="B191" s="28"/>
      <c r="C191" s="28"/>
      <c r="D191" s="13"/>
      <c r="E191" s="14"/>
      <c r="F191" s="15"/>
      <c r="G191" s="15"/>
    </row>
    <row r="192" spans="1:7" x14ac:dyDescent="0.3">
      <c r="A192" s="16" t="s">
        <v>1172</v>
      </c>
      <c r="B192" s="28"/>
      <c r="C192" s="28"/>
      <c r="D192" s="13"/>
      <c r="E192" s="14"/>
      <c r="F192" s="15"/>
      <c r="G192" s="15"/>
    </row>
    <row r="193" spans="1:7" x14ac:dyDescent="0.3">
      <c r="A193" s="16" t="s">
        <v>1173</v>
      </c>
      <c r="B193" s="28"/>
      <c r="C193" s="28"/>
      <c r="D193" s="13"/>
      <c r="E193" s="14"/>
      <c r="F193" s="15"/>
      <c r="G193" s="15"/>
    </row>
    <row r="194" spans="1:7" x14ac:dyDescent="0.3">
      <c r="A194" s="12" t="s">
        <v>1174</v>
      </c>
      <c r="B194" s="28"/>
      <c r="C194" s="28" t="s">
        <v>1046</v>
      </c>
      <c r="D194" s="41">
        <v>-350</v>
      </c>
      <c r="E194" s="35">
        <v>-5.73</v>
      </c>
      <c r="F194" s="36">
        <v>-7.9999999999999996E-6</v>
      </c>
      <c r="G194" s="15"/>
    </row>
    <row r="195" spans="1:7" x14ac:dyDescent="0.3">
      <c r="A195" s="12" t="s">
        <v>1175</v>
      </c>
      <c r="B195" s="28"/>
      <c r="C195" s="28" t="s">
        <v>891</v>
      </c>
      <c r="D195" s="41">
        <v>-1650</v>
      </c>
      <c r="E195" s="35">
        <v>-35.58</v>
      </c>
      <c r="F195" s="36">
        <v>-5.1999999999999997E-5</v>
      </c>
      <c r="G195" s="15"/>
    </row>
    <row r="196" spans="1:7" x14ac:dyDescent="0.3">
      <c r="A196" s="12" t="s">
        <v>1176</v>
      </c>
      <c r="B196" s="28"/>
      <c r="C196" s="28" t="s">
        <v>773</v>
      </c>
      <c r="D196" s="41">
        <v>-40000</v>
      </c>
      <c r="E196" s="35">
        <v>-38.520000000000003</v>
      </c>
      <c r="F196" s="36">
        <v>-5.5999999999999999E-5</v>
      </c>
      <c r="G196" s="15"/>
    </row>
    <row r="197" spans="1:7" x14ac:dyDescent="0.3">
      <c r="A197" s="12" t="s">
        <v>1177</v>
      </c>
      <c r="B197" s="28"/>
      <c r="C197" s="28" t="s">
        <v>903</v>
      </c>
      <c r="D197" s="41">
        <v>-4200</v>
      </c>
      <c r="E197" s="35">
        <v>-39.15</v>
      </c>
      <c r="F197" s="36">
        <v>-5.7000000000000003E-5</v>
      </c>
      <c r="G197" s="15"/>
    </row>
    <row r="198" spans="1:7" x14ac:dyDescent="0.3">
      <c r="A198" s="12" t="s">
        <v>1178</v>
      </c>
      <c r="B198" s="28"/>
      <c r="C198" s="28" t="s">
        <v>943</v>
      </c>
      <c r="D198" s="41">
        <v>-5500</v>
      </c>
      <c r="E198" s="35">
        <v>-39.630000000000003</v>
      </c>
      <c r="F198" s="36">
        <v>-5.7000000000000003E-5</v>
      </c>
      <c r="G198" s="15"/>
    </row>
    <row r="199" spans="1:7" x14ac:dyDescent="0.3">
      <c r="A199" s="12" t="s">
        <v>1179</v>
      </c>
      <c r="B199" s="28"/>
      <c r="C199" s="28" t="s">
        <v>903</v>
      </c>
      <c r="D199" s="41">
        <v>-1600</v>
      </c>
      <c r="E199" s="35">
        <v>-72.459999999999994</v>
      </c>
      <c r="F199" s="36">
        <v>-1.05E-4</v>
      </c>
      <c r="G199" s="15"/>
    </row>
    <row r="200" spans="1:7" x14ac:dyDescent="0.3">
      <c r="A200" s="12" t="s">
        <v>1180</v>
      </c>
      <c r="B200" s="28"/>
      <c r="C200" s="28" t="s">
        <v>958</v>
      </c>
      <c r="D200" s="41">
        <v>-33800</v>
      </c>
      <c r="E200" s="35">
        <v>-96.58</v>
      </c>
      <c r="F200" s="36">
        <v>-1.4100000000000001E-4</v>
      </c>
      <c r="G200" s="15"/>
    </row>
    <row r="201" spans="1:7" x14ac:dyDescent="0.3">
      <c r="A201" s="12" t="s">
        <v>1181</v>
      </c>
      <c r="B201" s="28"/>
      <c r="C201" s="28" t="s">
        <v>776</v>
      </c>
      <c r="D201" s="41">
        <v>-650</v>
      </c>
      <c r="E201" s="35">
        <v>-97.29</v>
      </c>
      <c r="F201" s="36">
        <v>-1.4200000000000001E-4</v>
      </c>
      <c r="G201" s="15"/>
    </row>
    <row r="202" spans="1:7" x14ac:dyDescent="0.3">
      <c r="A202" s="12" t="s">
        <v>1182</v>
      </c>
      <c r="B202" s="28"/>
      <c r="C202" s="28" t="s">
        <v>891</v>
      </c>
      <c r="D202" s="41">
        <v>-4200</v>
      </c>
      <c r="E202" s="35">
        <v>-104.67</v>
      </c>
      <c r="F202" s="36">
        <v>-1.5300000000000001E-4</v>
      </c>
      <c r="G202" s="15"/>
    </row>
    <row r="203" spans="1:7" x14ac:dyDescent="0.3">
      <c r="A203" s="12" t="s">
        <v>1183</v>
      </c>
      <c r="B203" s="28"/>
      <c r="C203" s="28" t="s">
        <v>903</v>
      </c>
      <c r="D203" s="41">
        <v>-26450</v>
      </c>
      <c r="E203" s="35">
        <v>-116.46</v>
      </c>
      <c r="F203" s="36">
        <v>-1.7000000000000001E-4</v>
      </c>
      <c r="G203" s="15"/>
    </row>
    <row r="204" spans="1:7" x14ac:dyDescent="0.3">
      <c r="A204" s="12" t="s">
        <v>1184</v>
      </c>
      <c r="B204" s="28"/>
      <c r="C204" s="28" t="s">
        <v>903</v>
      </c>
      <c r="D204" s="41">
        <v>-4250</v>
      </c>
      <c r="E204" s="35">
        <v>-119.93</v>
      </c>
      <c r="F204" s="36">
        <v>-1.75E-4</v>
      </c>
      <c r="G204" s="15"/>
    </row>
    <row r="205" spans="1:7" x14ac:dyDescent="0.3">
      <c r="A205" s="12" t="s">
        <v>1185</v>
      </c>
      <c r="B205" s="28"/>
      <c r="C205" s="28" t="s">
        <v>943</v>
      </c>
      <c r="D205" s="41">
        <v>-45100</v>
      </c>
      <c r="E205" s="35">
        <v>-173.73</v>
      </c>
      <c r="F205" s="36">
        <v>-2.5399999999999999E-4</v>
      </c>
      <c r="G205" s="15"/>
    </row>
    <row r="206" spans="1:7" x14ac:dyDescent="0.3">
      <c r="A206" s="12" t="s">
        <v>1186</v>
      </c>
      <c r="B206" s="28"/>
      <c r="C206" s="28" t="s">
        <v>903</v>
      </c>
      <c r="D206" s="41">
        <v>-1050</v>
      </c>
      <c r="E206" s="35">
        <v>-180.2</v>
      </c>
      <c r="F206" s="36">
        <v>-2.63E-4</v>
      </c>
      <c r="G206" s="15"/>
    </row>
    <row r="207" spans="1:7" x14ac:dyDescent="0.3">
      <c r="A207" s="12" t="s">
        <v>1187</v>
      </c>
      <c r="B207" s="28"/>
      <c r="C207" s="28" t="s">
        <v>1046</v>
      </c>
      <c r="D207" s="41">
        <v>-36000</v>
      </c>
      <c r="E207" s="35">
        <v>-188.8</v>
      </c>
      <c r="F207" s="36">
        <v>-2.7599999999999999E-4</v>
      </c>
      <c r="G207" s="15"/>
    </row>
    <row r="208" spans="1:7" x14ac:dyDescent="0.3">
      <c r="A208" s="12" t="s">
        <v>1188</v>
      </c>
      <c r="B208" s="28"/>
      <c r="C208" s="28" t="s">
        <v>791</v>
      </c>
      <c r="D208" s="41">
        <v>-45500</v>
      </c>
      <c r="E208" s="35">
        <v>-189.28</v>
      </c>
      <c r="F208" s="36">
        <v>-2.7599999999999999E-4</v>
      </c>
      <c r="G208" s="15"/>
    </row>
    <row r="209" spans="1:7" x14ac:dyDescent="0.3">
      <c r="A209" s="12" t="s">
        <v>1189</v>
      </c>
      <c r="B209" s="28"/>
      <c r="C209" s="28" t="s">
        <v>958</v>
      </c>
      <c r="D209" s="41">
        <v>-4375</v>
      </c>
      <c r="E209" s="35">
        <v>-204.48</v>
      </c>
      <c r="F209" s="36">
        <v>-2.99E-4</v>
      </c>
      <c r="G209" s="15"/>
    </row>
    <row r="210" spans="1:7" x14ac:dyDescent="0.3">
      <c r="A210" s="12" t="s">
        <v>1190</v>
      </c>
      <c r="B210" s="28"/>
      <c r="C210" s="28" t="s">
        <v>894</v>
      </c>
      <c r="D210" s="41">
        <v>-1550</v>
      </c>
      <c r="E210" s="35">
        <v>-225.35</v>
      </c>
      <c r="F210" s="36">
        <v>-3.2899999999999997E-4</v>
      </c>
      <c r="G210" s="15"/>
    </row>
    <row r="211" spans="1:7" x14ac:dyDescent="0.3">
      <c r="A211" s="12" t="s">
        <v>1191</v>
      </c>
      <c r="B211" s="28"/>
      <c r="C211" s="28" t="s">
        <v>817</v>
      </c>
      <c r="D211" s="41">
        <v>-5850</v>
      </c>
      <c r="E211" s="35">
        <v>-230.47</v>
      </c>
      <c r="F211" s="36">
        <v>-3.3700000000000001E-4</v>
      </c>
      <c r="G211" s="15"/>
    </row>
    <row r="212" spans="1:7" x14ac:dyDescent="0.3">
      <c r="A212" s="12" t="s">
        <v>1192</v>
      </c>
      <c r="B212" s="28"/>
      <c r="C212" s="28" t="s">
        <v>776</v>
      </c>
      <c r="D212" s="41">
        <v>-128000</v>
      </c>
      <c r="E212" s="35">
        <v>-234.88</v>
      </c>
      <c r="F212" s="36">
        <v>-3.4299999999999999E-4</v>
      </c>
      <c r="G212" s="15"/>
    </row>
    <row r="213" spans="1:7" x14ac:dyDescent="0.3">
      <c r="A213" s="12" t="s">
        <v>1193</v>
      </c>
      <c r="B213" s="28"/>
      <c r="C213" s="28" t="s">
        <v>1006</v>
      </c>
      <c r="D213" s="41">
        <v>-96900</v>
      </c>
      <c r="E213" s="35">
        <v>-254.17</v>
      </c>
      <c r="F213" s="36">
        <v>-3.7100000000000002E-4</v>
      </c>
      <c r="G213" s="15"/>
    </row>
    <row r="214" spans="1:7" x14ac:dyDescent="0.3">
      <c r="A214" s="12" t="s">
        <v>1194</v>
      </c>
      <c r="B214" s="28"/>
      <c r="C214" s="28" t="s">
        <v>1067</v>
      </c>
      <c r="D214" s="41">
        <v>-41650</v>
      </c>
      <c r="E214" s="35">
        <v>-260.81</v>
      </c>
      <c r="F214" s="36">
        <v>-3.8099999999999999E-4</v>
      </c>
      <c r="G214" s="15"/>
    </row>
    <row r="215" spans="1:7" x14ac:dyDescent="0.3">
      <c r="A215" s="12" t="s">
        <v>1195</v>
      </c>
      <c r="B215" s="28"/>
      <c r="C215" s="28" t="s">
        <v>910</v>
      </c>
      <c r="D215" s="41">
        <v>-20400</v>
      </c>
      <c r="E215" s="35">
        <v>-262.54000000000002</v>
      </c>
      <c r="F215" s="36">
        <v>-3.8299999999999999E-4</v>
      </c>
      <c r="G215" s="15"/>
    </row>
    <row r="216" spans="1:7" x14ac:dyDescent="0.3">
      <c r="A216" s="12" t="s">
        <v>1196</v>
      </c>
      <c r="B216" s="28"/>
      <c r="C216" s="28" t="s">
        <v>903</v>
      </c>
      <c r="D216" s="41">
        <v>-71300</v>
      </c>
      <c r="E216" s="35">
        <v>-263.99</v>
      </c>
      <c r="F216" s="36">
        <v>-3.86E-4</v>
      </c>
      <c r="G216" s="15"/>
    </row>
    <row r="217" spans="1:7" x14ac:dyDescent="0.3">
      <c r="A217" s="12" t="s">
        <v>1197</v>
      </c>
      <c r="B217" s="28"/>
      <c r="C217" s="28" t="s">
        <v>773</v>
      </c>
      <c r="D217" s="41">
        <v>-193800</v>
      </c>
      <c r="E217" s="35">
        <v>-266.08999999999997</v>
      </c>
      <c r="F217" s="36">
        <v>-3.8900000000000002E-4</v>
      </c>
      <c r="G217" s="15"/>
    </row>
    <row r="218" spans="1:7" x14ac:dyDescent="0.3">
      <c r="A218" s="12" t="s">
        <v>1198</v>
      </c>
      <c r="B218" s="28"/>
      <c r="C218" s="28" t="s">
        <v>802</v>
      </c>
      <c r="D218" s="41">
        <v>-236500</v>
      </c>
      <c r="E218" s="35">
        <v>-269.14</v>
      </c>
      <c r="F218" s="36">
        <v>-3.9300000000000001E-4</v>
      </c>
      <c r="G218" s="15"/>
    </row>
    <row r="219" spans="1:7" x14ac:dyDescent="0.3">
      <c r="A219" s="12" t="s">
        <v>1199</v>
      </c>
      <c r="B219" s="28"/>
      <c r="C219" s="28" t="s">
        <v>910</v>
      </c>
      <c r="D219" s="41">
        <v>-35750</v>
      </c>
      <c r="E219" s="35">
        <v>-270.73</v>
      </c>
      <c r="F219" s="36">
        <v>-3.9500000000000001E-4</v>
      </c>
      <c r="G219" s="15"/>
    </row>
    <row r="220" spans="1:7" x14ac:dyDescent="0.3">
      <c r="A220" s="12" t="s">
        <v>1200</v>
      </c>
      <c r="B220" s="28"/>
      <c r="C220" s="28" t="s">
        <v>903</v>
      </c>
      <c r="D220" s="41">
        <v>-38250</v>
      </c>
      <c r="E220" s="35">
        <v>-285.75</v>
      </c>
      <c r="F220" s="36">
        <v>-4.17E-4</v>
      </c>
      <c r="G220" s="15"/>
    </row>
    <row r="221" spans="1:7" x14ac:dyDescent="0.3">
      <c r="A221" s="12" t="s">
        <v>1201</v>
      </c>
      <c r="B221" s="28"/>
      <c r="C221" s="28" t="s">
        <v>903</v>
      </c>
      <c r="D221" s="41">
        <v>-8800</v>
      </c>
      <c r="E221" s="35">
        <v>-287.61</v>
      </c>
      <c r="F221" s="36">
        <v>-4.2000000000000002E-4</v>
      </c>
      <c r="G221" s="15"/>
    </row>
    <row r="222" spans="1:7" x14ac:dyDescent="0.3">
      <c r="A222" s="12" t="s">
        <v>1202</v>
      </c>
      <c r="B222" s="28"/>
      <c r="C222" s="28" t="s">
        <v>919</v>
      </c>
      <c r="D222" s="41">
        <v>-8800</v>
      </c>
      <c r="E222" s="35">
        <v>-289.48</v>
      </c>
      <c r="F222" s="36">
        <v>-4.2299999999999998E-4</v>
      </c>
      <c r="G222" s="15"/>
    </row>
    <row r="223" spans="1:7" x14ac:dyDescent="0.3">
      <c r="A223" s="12" t="s">
        <v>1203</v>
      </c>
      <c r="B223" s="28"/>
      <c r="C223" s="28" t="s">
        <v>883</v>
      </c>
      <c r="D223" s="41">
        <v>-32500</v>
      </c>
      <c r="E223" s="35">
        <v>-291.87</v>
      </c>
      <c r="F223" s="36">
        <v>-4.26E-4</v>
      </c>
      <c r="G223" s="15"/>
    </row>
    <row r="224" spans="1:7" x14ac:dyDescent="0.3">
      <c r="A224" s="12" t="s">
        <v>1204</v>
      </c>
      <c r="B224" s="28"/>
      <c r="C224" s="28" t="s">
        <v>972</v>
      </c>
      <c r="D224" s="41">
        <v>-14250</v>
      </c>
      <c r="E224" s="35">
        <v>-298.94</v>
      </c>
      <c r="F224" s="36">
        <v>-4.37E-4</v>
      </c>
      <c r="G224" s="15"/>
    </row>
    <row r="225" spans="1:7" x14ac:dyDescent="0.3">
      <c r="A225" s="12" t="s">
        <v>1205</v>
      </c>
      <c r="B225" s="28"/>
      <c r="C225" s="28" t="s">
        <v>817</v>
      </c>
      <c r="D225" s="41">
        <v>-182500</v>
      </c>
      <c r="E225" s="35">
        <v>-314.27</v>
      </c>
      <c r="F225" s="36">
        <v>-4.5899999999999999E-4</v>
      </c>
      <c r="G225" s="15"/>
    </row>
    <row r="226" spans="1:7" x14ac:dyDescent="0.3">
      <c r="A226" s="12" t="s">
        <v>1206</v>
      </c>
      <c r="B226" s="28"/>
      <c r="C226" s="28" t="s">
        <v>1106</v>
      </c>
      <c r="D226" s="41">
        <v>-690</v>
      </c>
      <c r="E226" s="35">
        <v>-315.29000000000002</v>
      </c>
      <c r="F226" s="36">
        <v>-4.6099999999999998E-4</v>
      </c>
      <c r="G226" s="15"/>
    </row>
    <row r="227" spans="1:7" x14ac:dyDescent="0.3">
      <c r="A227" s="12" t="s">
        <v>1207</v>
      </c>
      <c r="B227" s="28"/>
      <c r="C227" s="28" t="s">
        <v>972</v>
      </c>
      <c r="D227" s="41">
        <v>-14025</v>
      </c>
      <c r="E227" s="35">
        <v>-319.68</v>
      </c>
      <c r="F227" s="36">
        <v>-4.6700000000000002E-4</v>
      </c>
      <c r="G227" s="15"/>
    </row>
    <row r="228" spans="1:7" x14ac:dyDescent="0.3">
      <c r="A228" s="12" t="s">
        <v>1208</v>
      </c>
      <c r="B228" s="28"/>
      <c r="C228" s="28" t="s">
        <v>805</v>
      </c>
      <c r="D228" s="41">
        <v>-14700</v>
      </c>
      <c r="E228" s="35">
        <v>-328.97</v>
      </c>
      <c r="F228" s="36">
        <v>-4.8099999999999998E-4</v>
      </c>
      <c r="G228" s="15"/>
    </row>
    <row r="229" spans="1:7" x14ac:dyDescent="0.3">
      <c r="A229" s="12" t="s">
        <v>1209</v>
      </c>
      <c r="B229" s="28"/>
      <c r="C229" s="28" t="s">
        <v>872</v>
      </c>
      <c r="D229" s="41">
        <v>-104000</v>
      </c>
      <c r="E229" s="35">
        <v>-329.99</v>
      </c>
      <c r="F229" s="36">
        <v>-4.8200000000000001E-4</v>
      </c>
      <c r="G229" s="15"/>
    </row>
    <row r="230" spans="1:7" x14ac:dyDescent="0.3">
      <c r="A230" s="12" t="s">
        <v>1210</v>
      </c>
      <c r="B230" s="28"/>
      <c r="C230" s="28" t="s">
        <v>1006</v>
      </c>
      <c r="D230" s="41">
        <v>-177000</v>
      </c>
      <c r="E230" s="35">
        <v>-361.17</v>
      </c>
      <c r="F230" s="36">
        <v>-5.2800000000000004E-4</v>
      </c>
      <c r="G230" s="15"/>
    </row>
    <row r="231" spans="1:7" x14ac:dyDescent="0.3">
      <c r="A231" s="12" t="s">
        <v>1211</v>
      </c>
      <c r="B231" s="28"/>
      <c r="C231" s="28" t="s">
        <v>823</v>
      </c>
      <c r="D231" s="41">
        <v>-15500</v>
      </c>
      <c r="E231" s="35">
        <v>-362.75</v>
      </c>
      <c r="F231" s="36">
        <v>-5.2999999999999998E-4</v>
      </c>
      <c r="G231" s="15"/>
    </row>
    <row r="232" spans="1:7" x14ac:dyDescent="0.3">
      <c r="A232" s="12" t="s">
        <v>1212</v>
      </c>
      <c r="B232" s="28"/>
      <c r="C232" s="28" t="s">
        <v>1046</v>
      </c>
      <c r="D232" s="41">
        <v>-67500</v>
      </c>
      <c r="E232" s="35">
        <v>-377.63</v>
      </c>
      <c r="F232" s="36">
        <v>-5.5199999999999997E-4</v>
      </c>
      <c r="G232" s="15"/>
    </row>
    <row r="233" spans="1:7" x14ac:dyDescent="0.3">
      <c r="A233" s="12" t="s">
        <v>1213</v>
      </c>
      <c r="B233" s="28"/>
      <c r="C233" s="28" t="s">
        <v>903</v>
      </c>
      <c r="D233" s="41">
        <v>-50400</v>
      </c>
      <c r="E233" s="35">
        <v>-393.85</v>
      </c>
      <c r="F233" s="36">
        <v>-5.7499999999999999E-4</v>
      </c>
      <c r="G233" s="15"/>
    </row>
    <row r="234" spans="1:7" x14ac:dyDescent="0.3">
      <c r="A234" s="12" t="s">
        <v>1214</v>
      </c>
      <c r="B234" s="28"/>
      <c r="C234" s="28" t="s">
        <v>903</v>
      </c>
      <c r="D234" s="41">
        <v>-142600</v>
      </c>
      <c r="E234" s="35">
        <v>-401.78</v>
      </c>
      <c r="F234" s="36">
        <v>-5.8699999999999996E-4</v>
      </c>
      <c r="G234" s="15"/>
    </row>
    <row r="235" spans="1:7" x14ac:dyDescent="0.3">
      <c r="A235" s="12" t="s">
        <v>1215</v>
      </c>
      <c r="B235" s="28"/>
      <c r="C235" s="28" t="s">
        <v>799</v>
      </c>
      <c r="D235" s="41">
        <v>-60750</v>
      </c>
      <c r="E235" s="35">
        <v>-443.17</v>
      </c>
      <c r="F235" s="36">
        <v>-6.4800000000000003E-4</v>
      </c>
      <c r="G235" s="15"/>
    </row>
    <row r="236" spans="1:7" x14ac:dyDescent="0.3">
      <c r="A236" s="12" t="s">
        <v>1216</v>
      </c>
      <c r="B236" s="28"/>
      <c r="C236" s="28" t="s">
        <v>776</v>
      </c>
      <c r="D236" s="41">
        <v>-76050</v>
      </c>
      <c r="E236" s="35">
        <v>-452.08</v>
      </c>
      <c r="F236" s="36">
        <v>-6.6100000000000002E-4</v>
      </c>
      <c r="G236" s="15"/>
    </row>
    <row r="237" spans="1:7" x14ac:dyDescent="0.3">
      <c r="A237" s="12" t="s">
        <v>1217</v>
      </c>
      <c r="B237" s="28"/>
      <c r="C237" s="28" t="s">
        <v>894</v>
      </c>
      <c r="D237" s="41">
        <v>-22600</v>
      </c>
      <c r="E237" s="35">
        <v>-485.3</v>
      </c>
      <c r="F237" s="36">
        <v>-7.0899999999999999E-4</v>
      </c>
      <c r="G237" s="15"/>
    </row>
    <row r="238" spans="1:7" x14ac:dyDescent="0.3">
      <c r="A238" s="12" t="s">
        <v>1218</v>
      </c>
      <c r="B238" s="28"/>
      <c r="C238" s="28" t="s">
        <v>779</v>
      </c>
      <c r="D238" s="41">
        <v>-199800</v>
      </c>
      <c r="E238" s="35">
        <v>-541.96</v>
      </c>
      <c r="F238" s="36">
        <v>-7.9199999999999995E-4</v>
      </c>
      <c r="G238" s="15"/>
    </row>
    <row r="239" spans="1:7" x14ac:dyDescent="0.3">
      <c r="A239" s="12" t="s">
        <v>1219</v>
      </c>
      <c r="B239" s="28"/>
      <c r="C239" s="28" t="s">
        <v>903</v>
      </c>
      <c r="D239" s="41">
        <v>-87000</v>
      </c>
      <c r="E239" s="35">
        <v>-550.14</v>
      </c>
      <c r="F239" s="36">
        <v>-8.0400000000000003E-4</v>
      </c>
      <c r="G239" s="15"/>
    </row>
    <row r="240" spans="1:7" x14ac:dyDescent="0.3">
      <c r="A240" s="12" t="s">
        <v>1220</v>
      </c>
      <c r="B240" s="28"/>
      <c r="C240" s="28" t="s">
        <v>903</v>
      </c>
      <c r="D240" s="41">
        <v>-171000</v>
      </c>
      <c r="E240" s="35">
        <v>-562.41999999999996</v>
      </c>
      <c r="F240" s="36">
        <v>-8.2200000000000003E-4</v>
      </c>
      <c r="G240" s="15"/>
    </row>
    <row r="241" spans="1:7" x14ac:dyDescent="0.3">
      <c r="A241" s="12" t="s">
        <v>1221</v>
      </c>
      <c r="B241" s="28"/>
      <c r="C241" s="28" t="s">
        <v>835</v>
      </c>
      <c r="D241" s="41">
        <v>-60900</v>
      </c>
      <c r="E241" s="35">
        <v>-563.96</v>
      </c>
      <c r="F241" s="36">
        <v>-8.2399999999999997E-4</v>
      </c>
      <c r="G241" s="15"/>
    </row>
    <row r="242" spans="1:7" x14ac:dyDescent="0.3">
      <c r="A242" s="12" t="s">
        <v>1222</v>
      </c>
      <c r="B242" s="28"/>
      <c r="C242" s="28" t="s">
        <v>823</v>
      </c>
      <c r="D242" s="41">
        <v>-9000</v>
      </c>
      <c r="E242" s="35">
        <v>-598.46</v>
      </c>
      <c r="F242" s="36">
        <v>-8.7500000000000002E-4</v>
      </c>
      <c r="G242" s="15"/>
    </row>
    <row r="243" spans="1:7" x14ac:dyDescent="0.3">
      <c r="A243" s="12" t="s">
        <v>1223</v>
      </c>
      <c r="B243" s="28"/>
      <c r="C243" s="28" t="s">
        <v>1021</v>
      </c>
      <c r="D243" s="41">
        <v>-15000</v>
      </c>
      <c r="E243" s="35">
        <v>-614.22</v>
      </c>
      <c r="F243" s="36">
        <v>-8.9800000000000004E-4</v>
      </c>
      <c r="G243" s="15"/>
    </row>
    <row r="244" spans="1:7" x14ac:dyDescent="0.3">
      <c r="A244" s="12" t="s">
        <v>1224</v>
      </c>
      <c r="B244" s="28"/>
      <c r="C244" s="28" t="s">
        <v>843</v>
      </c>
      <c r="D244" s="41">
        <v>-1620000</v>
      </c>
      <c r="E244" s="35">
        <v>-618.03</v>
      </c>
      <c r="F244" s="36">
        <v>-9.0300000000000005E-4</v>
      </c>
      <c r="G244" s="15"/>
    </row>
    <row r="245" spans="1:7" x14ac:dyDescent="0.3">
      <c r="A245" s="12" t="s">
        <v>1225</v>
      </c>
      <c r="B245" s="28"/>
      <c r="C245" s="28" t="s">
        <v>788</v>
      </c>
      <c r="D245" s="41">
        <v>-305200</v>
      </c>
      <c r="E245" s="35">
        <v>-636.49</v>
      </c>
      <c r="F245" s="36">
        <v>-9.3000000000000005E-4</v>
      </c>
      <c r="G245" s="15"/>
    </row>
    <row r="246" spans="1:7" x14ac:dyDescent="0.3">
      <c r="A246" s="12" t="s">
        <v>1226</v>
      </c>
      <c r="B246" s="28"/>
      <c r="C246" s="28" t="s">
        <v>791</v>
      </c>
      <c r="D246" s="41">
        <v>-18875</v>
      </c>
      <c r="E246" s="35">
        <v>-670.69</v>
      </c>
      <c r="F246" s="36">
        <v>-9.7999999999999997E-4</v>
      </c>
      <c r="G246" s="15"/>
    </row>
    <row r="247" spans="1:7" x14ac:dyDescent="0.3">
      <c r="A247" s="12" t="s">
        <v>1227</v>
      </c>
      <c r="B247" s="28"/>
      <c r="C247" s="28" t="s">
        <v>1067</v>
      </c>
      <c r="D247" s="41">
        <v>-15000</v>
      </c>
      <c r="E247" s="35">
        <v>-671.3</v>
      </c>
      <c r="F247" s="36">
        <v>-9.810000000000001E-4</v>
      </c>
      <c r="G247" s="15"/>
    </row>
    <row r="248" spans="1:7" x14ac:dyDescent="0.3">
      <c r="A248" s="12" t="s">
        <v>1228</v>
      </c>
      <c r="B248" s="28"/>
      <c r="C248" s="28" t="s">
        <v>791</v>
      </c>
      <c r="D248" s="41">
        <v>-84750</v>
      </c>
      <c r="E248" s="35">
        <v>-673.17</v>
      </c>
      <c r="F248" s="36">
        <v>-9.8400000000000007E-4</v>
      </c>
      <c r="G248" s="15"/>
    </row>
    <row r="249" spans="1:7" x14ac:dyDescent="0.3">
      <c r="A249" s="12" t="s">
        <v>1229</v>
      </c>
      <c r="B249" s="28"/>
      <c r="C249" s="28" t="s">
        <v>943</v>
      </c>
      <c r="D249" s="41">
        <v>-20850</v>
      </c>
      <c r="E249" s="35">
        <v>-676.26</v>
      </c>
      <c r="F249" s="36">
        <v>-9.8799999999999995E-4</v>
      </c>
      <c r="G249" s="15"/>
    </row>
    <row r="250" spans="1:7" x14ac:dyDescent="0.3">
      <c r="A250" s="12" t="s">
        <v>1230</v>
      </c>
      <c r="B250" s="28"/>
      <c r="C250" s="28" t="s">
        <v>773</v>
      </c>
      <c r="D250" s="41">
        <v>-136500</v>
      </c>
      <c r="E250" s="35">
        <v>-679.16</v>
      </c>
      <c r="F250" s="36">
        <v>-9.9299999999999996E-4</v>
      </c>
      <c r="G250" s="15"/>
    </row>
    <row r="251" spans="1:7" x14ac:dyDescent="0.3">
      <c r="A251" s="12" t="s">
        <v>1231</v>
      </c>
      <c r="B251" s="28"/>
      <c r="C251" s="28" t="s">
        <v>823</v>
      </c>
      <c r="D251" s="41">
        <v>-26950</v>
      </c>
      <c r="E251" s="35">
        <v>-711.8</v>
      </c>
      <c r="F251" s="36">
        <v>-1.0399999999999999E-3</v>
      </c>
      <c r="G251" s="15"/>
    </row>
    <row r="252" spans="1:7" x14ac:dyDescent="0.3">
      <c r="A252" s="12" t="s">
        <v>1232</v>
      </c>
      <c r="B252" s="28"/>
      <c r="C252" s="28" t="s">
        <v>969</v>
      </c>
      <c r="D252" s="41">
        <v>-281540</v>
      </c>
      <c r="E252" s="35">
        <v>-723.7</v>
      </c>
      <c r="F252" s="36">
        <v>-1.0579999999999999E-3</v>
      </c>
      <c r="G252" s="15"/>
    </row>
    <row r="253" spans="1:7" x14ac:dyDescent="0.3">
      <c r="A253" s="12" t="s">
        <v>1233</v>
      </c>
      <c r="B253" s="28"/>
      <c r="C253" s="28" t="s">
        <v>903</v>
      </c>
      <c r="D253" s="41">
        <v>-17875</v>
      </c>
      <c r="E253" s="35">
        <v>-742.1</v>
      </c>
      <c r="F253" s="36">
        <v>-1.085E-3</v>
      </c>
      <c r="G253" s="15"/>
    </row>
    <row r="254" spans="1:7" x14ac:dyDescent="0.3">
      <c r="A254" s="12" t="s">
        <v>1234</v>
      </c>
      <c r="B254" s="28"/>
      <c r="C254" s="28" t="s">
        <v>773</v>
      </c>
      <c r="D254" s="41">
        <v>-100375</v>
      </c>
      <c r="E254" s="35">
        <v>-749.75</v>
      </c>
      <c r="F254" s="36">
        <v>-1.096E-3</v>
      </c>
      <c r="G254" s="15"/>
    </row>
    <row r="255" spans="1:7" x14ac:dyDescent="0.3">
      <c r="A255" s="12" t="s">
        <v>1235</v>
      </c>
      <c r="B255" s="28"/>
      <c r="C255" s="28" t="s">
        <v>943</v>
      </c>
      <c r="D255" s="41">
        <v>-30375</v>
      </c>
      <c r="E255" s="35">
        <v>-750.25</v>
      </c>
      <c r="F255" s="36">
        <v>-1.0970000000000001E-3</v>
      </c>
      <c r="G255" s="15"/>
    </row>
    <row r="256" spans="1:7" x14ac:dyDescent="0.3">
      <c r="A256" s="12" t="s">
        <v>1236</v>
      </c>
      <c r="B256" s="28"/>
      <c r="C256" s="28" t="s">
        <v>1046</v>
      </c>
      <c r="D256" s="41">
        <v>-95500</v>
      </c>
      <c r="E256" s="35">
        <v>-750.87</v>
      </c>
      <c r="F256" s="36">
        <v>-1.098E-3</v>
      </c>
      <c r="G256" s="15"/>
    </row>
    <row r="257" spans="1:7" x14ac:dyDescent="0.3">
      <c r="A257" s="12" t="s">
        <v>1237</v>
      </c>
      <c r="B257" s="28"/>
      <c r="C257" s="28" t="s">
        <v>823</v>
      </c>
      <c r="D257" s="41">
        <v>-49250</v>
      </c>
      <c r="E257" s="35">
        <v>-751.21</v>
      </c>
      <c r="F257" s="36">
        <v>-1.098E-3</v>
      </c>
      <c r="G257" s="15"/>
    </row>
    <row r="258" spans="1:7" x14ac:dyDescent="0.3">
      <c r="A258" s="12" t="s">
        <v>1238</v>
      </c>
      <c r="B258" s="28"/>
      <c r="C258" s="28" t="s">
        <v>817</v>
      </c>
      <c r="D258" s="41">
        <v>-81000</v>
      </c>
      <c r="E258" s="35">
        <v>-762.74</v>
      </c>
      <c r="F258" s="36">
        <v>-1.1150000000000001E-3</v>
      </c>
      <c r="G258" s="15"/>
    </row>
    <row r="259" spans="1:7" x14ac:dyDescent="0.3">
      <c r="A259" s="12" t="s">
        <v>1239</v>
      </c>
      <c r="B259" s="28"/>
      <c r="C259" s="28" t="s">
        <v>1024</v>
      </c>
      <c r="D259" s="41">
        <v>-603000</v>
      </c>
      <c r="E259" s="35">
        <v>-768.22</v>
      </c>
      <c r="F259" s="36">
        <v>-1.1230000000000001E-3</v>
      </c>
      <c r="G259" s="15"/>
    </row>
    <row r="260" spans="1:7" x14ac:dyDescent="0.3">
      <c r="A260" s="12" t="s">
        <v>1240</v>
      </c>
      <c r="B260" s="28"/>
      <c r="C260" s="28" t="s">
        <v>776</v>
      </c>
      <c r="D260" s="41">
        <v>-883476</v>
      </c>
      <c r="E260" s="35">
        <v>-776.13</v>
      </c>
      <c r="F260" s="36">
        <v>-1.134E-3</v>
      </c>
      <c r="G260" s="15"/>
    </row>
    <row r="261" spans="1:7" x14ac:dyDescent="0.3">
      <c r="A261" s="12" t="s">
        <v>1241</v>
      </c>
      <c r="B261" s="28"/>
      <c r="C261" s="28" t="s">
        <v>894</v>
      </c>
      <c r="D261" s="41">
        <v>-387500</v>
      </c>
      <c r="E261" s="35">
        <v>-796.12</v>
      </c>
      <c r="F261" s="36">
        <v>-1.1640000000000001E-3</v>
      </c>
      <c r="G261" s="15"/>
    </row>
    <row r="262" spans="1:7" x14ac:dyDescent="0.3">
      <c r="A262" s="12" t="s">
        <v>1242</v>
      </c>
      <c r="B262" s="28"/>
      <c r="C262" s="28" t="s">
        <v>1006</v>
      </c>
      <c r="D262" s="41">
        <v>-105600</v>
      </c>
      <c r="E262" s="35">
        <v>-812.96</v>
      </c>
      <c r="F262" s="36">
        <v>-1.188E-3</v>
      </c>
      <c r="G262" s="15"/>
    </row>
    <row r="263" spans="1:7" x14ac:dyDescent="0.3">
      <c r="A263" s="12" t="s">
        <v>1243</v>
      </c>
      <c r="B263" s="28"/>
      <c r="C263" s="28" t="s">
        <v>1031</v>
      </c>
      <c r="D263" s="41">
        <v>-515900</v>
      </c>
      <c r="E263" s="35">
        <v>-831.11</v>
      </c>
      <c r="F263" s="36">
        <v>-1.2149999999999999E-3</v>
      </c>
      <c r="G263" s="15"/>
    </row>
    <row r="264" spans="1:7" x14ac:dyDescent="0.3">
      <c r="A264" s="12" t="s">
        <v>1244</v>
      </c>
      <c r="B264" s="28"/>
      <c r="C264" s="28" t="s">
        <v>835</v>
      </c>
      <c r="D264" s="41">
        <v>-32200</v>
      </c>
      <c r="E264" s="35">
        <v>-849.56</v>
      </c>
      <c r="F264" s="36">
        <v>-1.242E-3</v>
      </c>
      <c r="G264" s="15"/>
    </row>
    <row r="265" spans="1:7" x14ac:dyDescent="0.3">
      <c r="A265" s="12" t="s">
        <v>1245</v>
      </c>
      <c r="B265" s="28"/>
      <c r="C265" s="28" t="s">
        <v>1024</v>
      </c>
      <c r="D265" s="41">
        <v>-52800</v>
      </c>
      <c r="E265" s="35">
        <v>-866.82</v>
      </c>
      <c r="F265" s="36">
        <v>-1.2669999999999999E-3</v>
      </c>
      <c r="G265" s="15"/>
    </row>
    <row r="266" spans="1:7" x14ac:dyDescent="0.3">
      <c r="A266" s="12" t="s">
        <v>1246</v>
      </c>
      <c r="B266" s="28"/>
      <c r="C266" s="28" t="s">
        <v>910</v>
      </c>
      <c r="D266" s="41">
        <v>-78000</v>
      </c>
      <c r="E266" s="35">
        <v>-866.85</v>
      </c>
      <c r="F266" s="36">
        <v>-1.2669999999999999E-3</v>
      </c>
      <c r="G266" s="15"/>
    </row>
    <row r="267" spans="1:7" x14ac:dyDescent="0.3">
      <c r="A267" s="12" t="s">
        <v>1247</v>
      </c>
      <c r="B267" s="28"/>
      <c r="C267" s="28" t="s">
        <v>1021</v>
      </c>
      <c r="D267" s="41">
        <v>-702000</v>
      </c>
      <c r="E267" s="35">
        <v>-881.71</v>
      </c>
      <c r="F267" s="36">
        <v>-1.289E-3</v>
      </c>
      <c r="G267" s="15"/>
    </row>
    <row r="268" spans="1:7" x14ac:dyDescent="0.3">
      <c r="A268" s="12" t="s">
        <v>1248</v>
      </c>
      <c r="B268" s="28"/>
      <c r="C268" s="28" t="s">
        <v>785</v>
      </c>
      <c r="D268" s="41">
        <v>-2362500</v>
      </c>
      <c r="E268" s="35">
        <v>-890.66</v>
      </c>
      <c r="F268" s="36">
        <v>-1.302E-3</v>
      </c>
      <c r="G268" s="15"/>
    </row>
    <row r="269" spans="1:7" x14ac:dyDescent="0.3">
      <c r="A269" s="12" t="s">
        <v>1249</v>
      </c>
      <c r="B269" s="28"/>
      <c r="C269" s="28" t="s">
        <v>791</v>
      </c>
      <c r="D269" s="41">
        <v>-176000</v>
      </c>
      <c r="E269" s="35">
        <v>-897.16</v>
      </c>
      <c r="F269" s="36">
        <v>-1.3110000000000001E-3</v>
      </c>
      <c r="G269" s="15"/>
    </row>
    <row r="270" spans="1:7" x14ac:dyDescent="0.3">
      <c r="A270" s="12" t="s">
        <v>1250</v>
      </c>
      <c r="B270" s="28"/>
      <c r="C270" s="28" t="s">
        <v>823</v>
      </c>
      <c r="D270" s="41">
        <v>-243000</v>
      </c>
      <c r="E270" s="35">
        <v>-909.18</v>
      </c>
      <c r="F270" s="36">
        <v>-1.3290000000000001E-3</v>
      </c>
      <c r="G270" s="15"/>
    </row>
    <row r="271" spans="1:7" x14ac:dyDescent="0.3">
      <c r="A271" s="12" t="s">
        <v>1251</v>
      </c>
      <c r="B271" s="28"/>
      <c r="C271" s="28" t="s">
        <v>773</v>
      </c>
      <c r="D271" s="41">
        <v>-2331000</v>
      </c>
      <c r="E271" s="35">
        <v>-924.24</v>
      </c>
      <c r="F271" s="36">
        <v>-1.351E-3</v>
      </c>
      <c r="G271" s="15"/>
    </row>
    <row r="272" spans="1:7" x14ac:dyDescent="0.3">
      <c r="A272" s="12" t="s">
        <v>1252</v>
      </c>
      <c r="B272" s="28"/>
      <c r="C272" s="28" t="s">
        <v>838</v>
      </c>
      <c r="D272" s="41">
        <v>-98000</v>
      </c>
      <c r="E272" s="35">
        <v>-943.59</v>
      </c>
      <c r="F272" s="36">
        <v>-1.379E-3</v>
      </c>
      <c r="G272" s="15"/>
    </row>
    <row r="273" spans="1:7" x14ac:dyDescent="0.3">
      <c r="A273" s="12" t="s">
        <v>1253</v>
      </c>
      <c r="B273" s="28"/>
      <c r="C273" s="28" t="s">
        <v>817</v>
      </c>
      <c r="D273" s="41">
        <v>-107950</v>
      </c>
      <c r="E273" s="35">
        <v>-961.13</v>
      </c>
      <c r="F273" s="36">
        <v>-1.405E-3</v>
      </c>
      <c r="G273" s="15"/>
    </row>
    <row r="274" spans="1:7" x14ac:dyDescent="0.3">
      <c r="A274" s="12" t="s">
        <v>1254</v>
      </c>
      <c r="B274" s="28"/>
      <c r="C274" s="28" t="s">
        <v>1006</v>
      </c>
      <c r="D274" s="41">
        <v>-603900</v>
      </c>
      <c r="E274" s="35">
        <v>-962.62</v>
      </c>
      <c r="F274" s="36">
        <v>-1.407E-3</v>
      </c>
      <c r="G274" s="15"/>
    </row>
    <row r="275" spans="1:7" x14ac:dyDescent="0.3">
      <c r="A275" s="12" t="s">
        <v>1255</v>
      </c>
      <c r="B275" s="28"/>
      <c r="C275" s="28" t="s">
        <v>903</v>
      </c>
      <c r="D275" s="41">
        <v>-273900</v>
      </c>
      <c r="E275" s="35">
        <v>-965.91</v>
      </c>
      <c r="F275" s="36">
        <v>-1.4120000000000001E-3</v>
      </c>
      <c r="G275" s="15"/>
    </row>
    <row r="276" spans="1:7" x14ac:dyDescent="0.3">
      <c r="A276" s="12" t="s">
        <v>1256</v>
      </c>
      <c r="B276" s="28"/>
      <c r="C276" s="28" t="s">
        <v>943</v>
      </c>
      <c r="D276" s="41">
        <v>-49500</v>
      </c>
      <c r="E276" s="35">
        <v>-968.94</v>
      </c>
      <c r="F276" s="36">
        <v>-1.4159999999999999E-3</v>
      </c>
      <c r="G276" s="15"/>
    </row>
    <row r="277" spans="1:7" x14ac:dyDescent="0.3">
      <c r="A277" s="12" t="s">
        <v>1257</v>
      </c>
      <c r="B277" s="28"/>
      <c r="C277" s="28" t="s">
        <v>805</v>
      </c>
      <c r="D277" s="41">
        <v>-43200</v>
      </c>
      <c r="E277" s="35">
        <v>-969.78</v>
      </c>
      <c r="F277" s="36">
        <v>-1.418E-3</v>
      </c>
      <c r="G277" s="15"/>
    </row>
    <row r="278" spans="1:7" x14ac:dyDescent="0.3">
      <c r="A278" s="12" t="s">
        <v>1258</v>
      </c>
      <c r="B278" s="28"/>
      <c r="C278" s="28" t="s">
        <v>820</v>
      </c>
      <c r="D278" s="41">
        <v>-437306</v>
      </c>
      <c r="E278" s="35">
        <v>-1000.34</v>
      </c>
      <c r="F278" s="36">
        <v>-1.462E-3</v>
      </c>
      <c r="G278" s="15"/>
    </row>
    <row r="279" spans="1:7" x14ac:dyDescent="0.3">
      <c r="A279" s="12" t="s">
        <v>1259</v>
      </c>
      <c r="B279" s="28"/>
      <c r="C279" s="28" t="s">
        <v>894</v>
      </c>
      <c r="D279" s="41">
        <v>-180000</v>
      </c>
      <c r="E279" s="35">
        <v>-1014.57</v>
      </c>
      <c r="F279" s="36">
        <v>-1.4829999999999999E-3</v>
      </c>
      <c r="G279" s="15"/>
    </row>
    <row r="280" spans="1:7" x14ac:dyDescent="0.3">
      <c r="A280" s="12" t="s">
        <v>1260</v>
      </c>
      <c r="B280" s="28"/>
      <c r="C280" s="28" t="s">
        <v>823</v>
      </c>
      <c r="D280" s="41">
        <v>-504600</v>
      </c>
      <c r="E280" s="35">
        <v>-1045.78</v>
      </c>
      <c r="F280" s="36">
        <v>-1.529E-3</v>
      </c>
      <c r="G280" s="15"/>
    </row>
    <row r="281" spans="1:7" x14ac:dyDescent="0.3">
      <c r="A281" s="12" t="s">
        <v>1261</v>
      </c>
      <c r="B281" s="28"/>
      <c r="C281" s="28" t="s">
        <v>776</v>
      </c>
      <c r="D281" s="41">
        <v>-47700</v>
      </c>
      <c r="E281" s="35">
        <v>-1061.52</v>
      </c>
      <c r="F281" s="36">
        <v>-1.552E-3</v>
      </c>
      <c r="G281" s="15"/>
    </row>
    <row r="282" spans="1:7" x14ac:dyDescent="0.3">
      <c r="A282" s="12" t="s">
        <v>1262</v>
      </c>
      <c r="B282" s="28"/>
      <c r="C282" s="28" t="s">
        <v>776</v>
      </c>
      <c r="D282" s="41">
        <v>-846000</v>
      </c>
      <c r="E282" s="35">
        <v>-1076.1099999999999</v>
      </c>
      <c r="F282" s="36">
        <v>-1.573E-3</v>
      </c>
      <c r="G282" s="15"/>
    </row>
    <row r="283" spans="1:7" x14ac:dyDescent="0.3">
      <c r="A283" s="12" t="s">
        <v>1263</v>
      </c>
      <c r="B283" s="28"/>
      <c r="C283" s="28" t="s">
        <v>969</v>
      </c>
      <c r="D283" s="41">
        <v>-407100</v>
      </c>
      <c r="E283" s="35">
        <v>-1084.51</v>
      </c>
      <c r="F283" s="36">
        <v>-1.585E-3</v>
      </c>
      <c r="G283" s="15"/>
    </row>
    <row r="284" spans="1:7" x14ac:dyDescent="0.3">
      <c r="A284" s="12" t="s">
        <v>1264</v>
      </c>
      <c r="B284" s="28"/>
      <c r="C284" s="28" t="s">
        <v>910</v>
      </c>
      <c r="D284" s="41">
        <v>-210750</v>
      </c>
      <c r="E284" s="35">
        <v>-1114.76</v>
      </c>
      <c r="F284" s="36">
        <v>-1.6299999999999999E-3</v>
      </c>
      <c r="G284" s="15"/>
    </row>
    <row r="285" spans="1:7" x14ac:dyDescent="0.3">
      <c r="A285" s="12" t="s">
        <v>1265</v>
      </c>
      <c r="B285" s="28"/>
      <c r="C285" s="28" t="s">
        <v>910</v>
      </c>
      <c r="D285" s="41">
        <v>-950400</v>
      </c>
      <c r="E285" s="35">
        <v>-1150.46</v>
      </c>
      <c r="F285" s="36">
        <v>-1.6819999999999999E-3</v>
      </c>
      <c r="G285" s="15"/>
    </row>
    <row r="286" spans="1:7" x14ac:dyDescent="0.3">
      <c r="A286" s="12" t="s">
        <v>1266</v>
      </c>
      <c r="B286" s="28"/>
      <c r="C286" s="28" t="s">
        <v>799</v>
      </c>
      <c r="D286" s="41">
        <v>-92650</v>
      </c>
      <c r="E286" s="35">
        <v>-1157.43</v>
      </c>
      <c r="F286" s="36">
        <v>-1.6919999999999999E-3</v>
      </c>
      <c r="G286" s="15"/>
    </row>
    <row r="287" spans="1:7" x14ac:dyDescent="0.3">
      <c r="A287" s="12" t="s">
        <v>1267</v>
      </c>
      <c r="B287" s="28"/>
      <c r="C287" s="28" t="s">
        <v>799</v>
      </c>
      <c r="D287" s="41">
        <v>-217500</v>
      </c>
      <c r="E287" s="35">
        <v>-1176.3499999999999</v>
      </c>
      <c r="F287" s="36">
        <v>-1.72E-3</v>
      </c>
      <c r="G287" s="15"/>
    </row>
    <row r="288" spans="1:7" x14ac:dyDescent="0.3">
      <c r="A288" s="12" t="s">
        <v>1268</v>
      </c>
      <c r="B288" s="28"/>
      <c r="C288" s="28" t="s">
        <v>983</v>
      </c>
      <c r="D288" s="41">
        <v>-642600</v>
      </c>
      <c r="E288" s="35">
        <v>-1180.78</v>
      </c>
      <c r="F288" s="36">
        <v>-1.7260000000000001E-3</v>
      </c>
      <c r="G288" s="15"/>
    </row>
    <row r="289" spans="1:7" x14ac:dyDescent="0.3">
      <c r="A289" s="12" t="s">
        <v>1269</v>
      </c>
      <c r="B289" s="28"/>
      <c r="C289" s="28" t="s">
        <v>943</v>
      </c>
      <c r="D289" s="41">
        <v>-75000</v>
      </c>
      <c r="E289" s="35">
        <v>-1220.4000000000001</v>
      </c>
      <c r="F289" s="36">
        <v>-1.784E-3</v>
      </c>
      <c r="G289" s="15"/>
    </row>
    <row r="290" spans="1:7" x14ac:dyDescent="0.3">
      <c r="A290" s="12" t="s">
        <v>1270</v>
      </c>
      <c r="B290" s="28"/>
      <c r="C290" s="28" t="s">
        <v>940</v>
      </c>
      <c r="D290" s="41">
        <v>-195200</v>
      </c>
      <c r="E290" s="35">
        <v>-1269.0899999999999</v>
      </c>
      <c r="F290" s="36">
        <v>-1.8550000000000001E-3</v>
      </c>
      <c r="G290" s="15"/>
    </row>
    <row r="291" spans="1:7" x14ac:dyDescent="0.3">
      <c r="A291" s="12" t="s">
        <v>1271</v>
      </c>
      <c r="B291" s="28"/>
      <c r="C291" s="28" t="s">
        <v>776</v>
      </c>
      <c r="D291" s="41">
        <v>-830800</v>
      </c>
      <c r="E291" s="35">
        <v>-1276.52</v>
      </c>
      <c r="F291" s="36">
        <v>-1.866E-3</v>
      </c>
      <c r="G291" s="15"/>
    </row>
    <row r="292" spans="1:7" x14ac:dyDescent="0.3">
      <c r="A292" s="12" t="s">
        <v>1272</v>
      </c>
      <c r="B292" s="28"/>
      <c r="C292" s="28" t="s">
        <v>972</v>
      </c>
      <c r="D292" s="41">
        <v>-2562000</v>
      </c>
      <c r="E292" s="35">
        <v>-1355.3</v>
      </c>
      <c r="F292" s="36">
        <v>-1.9810000000000001E-3</v>
      </c>
      <c r="G292" s="15"/>
    </row>
    <row r="293" spans="1:7" x14ac:dyDescent="0.3">
      <c r="A293" s="12" t="s">
        <v>1273</v>
      </c>
      <c r="B293" s="28"/>
      <c r="C293" s="28" t="s">
        <v>969</v>
      </c>
      <c r="D293" s="41">
        <v>-275000</v>
      </c>
      <c r="E293" s="35">
        <v>-1504.39</v>
      </c>
      <c r="F293" s="36">
        <v>-2.199E-3</v>
      </c>
      <c r="G293" s="15"/>
    </row>
    <row r="294" spans="1:7" x14ac:dyDescent="0.3">
      <c r="A294" s="12" t="s">
        <v>1274</v>
      </c>
      <c r="B294" s="28"/>
      <c r="C294" s="28" t="s">
        <v>903</v>
      </c>
      <c r="D294" s="41">
        <v>-262800</v>
      </c>
      <c r="E294" s="35">
        <v>-1534.75</v>
      </c>
      <c r="F294" s="36">
        <v>-2.2439999999999999E-3</v>
      </c>
      <c r="G294" s="15"/>
    </row>
    <row r="295" spans="1:7" x14ac:dyDescent="0.3">
      <c r="A295" s="12" t="s">
        <v>1275</v>
      </c>
      <c r="B295" s="28"/>
      <c r="C295" s="28" t="s">
        <v>820</v>
      </c>
      <c r="D295" s="41">
        <v>-1026000</v>
      </c>
      <c r="E295" s="35">
        <v>-1606.72</v>
      </c>
      <c r="F295" s="36">
        <v>-2.349E-3</v>
      </c>
      <c r="G295" s="15"/>
    </row>
    <row r="296" spans="1:7" x14ac:dyDescent="0.3">
      <c r="A296" s="12" t="s">
        <v>1276</v>
      </c>
      <c r="B296" s="28"/>
      <c r="C296" s="28" t="s">
        <v>823</v>
      </c>
      <c r="D296" s="41">
        <v>-6225</v>
      </c>
      <c r="E296" s="35">
        <v>-1616.57</v>
      </c>
      <c r="F296" s="36">
        <v>-2.3630000000000001E-3</v>
      </c>
      <c r="G296" s="15"/>
    </row>
    <row r="297" spans="1:7" x14ac:dyDescent="0.3">
      <c r="A297" s="12" t="s">
        <v>1277</v>
      </c>
      <c r="B297" s="28"/>
      <c r="C297" s="28" t="s">
        <v>817</v>
      </c>
      <c r="D297" s="41">
        <v>-69500</v>
      </c>
      <c r="E297" s="35">
        <v>-1623.31</v>
      </c>
      <c r="F297" s="36">
        <v>-2.3730000000000001E-3</v>
      </c>
      <c r="G297" s="15"/>
    </row>
    <row r="298" spans="1:7" x14ac:dyDescent="0.3">
      <c r="A298" s="12" t="s">
        <v>1278</v>
      </c>
      <c r="B298" s="28"/>
      <c r="C298" s="28" t="s">
        <v>958</v>
      </c>
      <c r="D298" s="41">
        <v>-134850</v>
      </c>
      <c r="E298" s="35">
        <v>-1663.71</v>
      </c>
      <c r="F298" s="36">
        <v>-2.4320000000000001E-3</v>
      </c>
      <c r="G298" s="15"/>
    </row>
    <row r="299" spans="1:7" x14ac:dyDescent="0.3">
      <c r="A299" s="12" t="s">
        <v>1279</v>
      </c>
      <c r="B299" s="28"/>
      <c r="C299" s="28" t="s">
        <v>791</v>
      </c>
      <c r="D299" s="41">
        <v>-47250</v>
      </c>
      <c r="E299" s="35">
        <v>-1680.68</v>
      </c>
      <c r="F299" s="36">
        <v>-2.457E-3</v>
      </c>
      <c r="G299" s="15"/>
    </row>
    <row r="300" spans="1:7" x14ac:dyDescent="0.3">
      <c r="A300" s="12" t="s">
        <v>1280</v>
      </c>
      <c r="B300" s="28"/>
      <c r="C300" s="28" t="s">
        <v>776</v>
      </c>
      <c r="D300" s="41">
        <v>-202000</v>
      </c>
      <c r="E300" s="35">
        <v>-1687.51</v>
      </c>
      <c r="F300" s="36">
        <v>-2.467E-3</v>
      </c>
      <c r="G300" s="15"/>
    </row>
    <row r="301" spans="1:7" x14ac:dyDescent="0.3">
      <c r="A301" s="12" t="s">
        <v>1281</v>
      </c>
      <c r="B301" s="28"/>
      <c r="C301" s="28" t="s">
        <v>776</v>
      </c>
      <c r="D301" s="41">
        <v>-142000</v>
      </c>
      <c r="E301" s="35">
        <v>-1711.31</v>
      </c>
      <c r="F301" s="36">
        <v>-2.5019999999999999E-3</v>
      </c>
      <c r="G301" s="15"/>
    </row>
    <row r="302" spans="1:7" x14ac:dyDescent="0.3">
      <c r="A302" s="12" t="s">
        <v>1282</v>
      </c>
      <c r="B302" s="28"/>
      <c r="C302" s="28" t="s">
        <v>791</v>
      </c>
      <c r="D302" s="41">
        <v>-40200</v>
      </c>
      <c r="E302" s="35">
        <v>-1739.01</v>
      </c>
      <c r="F302" s="36">
        <v>-2.542E-3</v>
      </c>
      <c r="G302" s="15"/>
    </row>
    <row r="303" spans="1:7" x14ac:dyDescent="0.3">
      <c r="A303" s="12" t="s">
        <v>1283</v>
      </c>
      <c r="B303" s="28"/>
      <c r="C303" s="28" t="s">
        <v>894</v>
      </c>
      <c r="D303" s="41">
        <v>-1134000</v>
      </c>
      <c r="E303" s="35">
        <v>-1740.69</v>
      </c>
      <c r="F303" s="36">
        <v>-2.545E-3</v>
      </c>
      <c r="G303" s="15"/>
    </row>
    <row r="304" spans="1:7" x14ac:dyDescent="0.3">
      <c r="A304" s="12" t="s">
        <v>1284</v>
      </c>
      <c r="B304" s="28"/>
      <c r="C304" s="28" t="s">
        <v>886</v>
      </c>
      <c r="D304" s="41">
        <v>-109550</v>
      </c>
      <c r="E304" s="35">
        <v>-1742.94</v>
      </c>
      <c r="F304" s="36">
        <v>-2.5479999999999999E-3</v>
      </c>
      <c r="G304" s="15"/>
    </row>
    <row r="305" spans="1:7" x14ac:dyDescent="0.3">
      <c r="A305" s="12" t="s">
        <v>1285</v>
      </c>
      <c r="B305" s="28"/>
      <c r="C305" s="28" t="s">
        <v>943</v>
      </c>
      <c r="D305" s="41">
        <v>-136500</v>
      </c>
      <c r="E305" s="35">
        <v>-1796.34</v>
      </c>
      <c r="F305" s="36">
        <v>-2.6259999999999999E-3</v>
      </c>
      <c r="G305" s="15"/>
    </row>
    <row r="306" spans="1:7" x14ac:dyDescent="0.3">
      <c r="A306" s="12" t="s">
        <v>1286</v>
      </c>
      <c r="B306" s="28"/>
      <c r="C306" s="28" t="s">
        <v>940</v>
      </c>
      <c r="D306" s="41">
        <v>-99000</v>
      </c>
      <c r="E306" s="35">
        <v>-1842.04</v>
      </c>
      <c r="F306" s="36">
        <v>-2.6930000000000001E-3</v>
      </c>
      <c r="G306" s="15"/>
    </row>
    <row r="307" spans="1:7" x14ac:dyDescent="0.3">
      <c r="A307" s="12" t="s">
        <v>1287</v>
      </c>
      <c r="B307" s="28"/>
      <c r="C307" s="28" t="s">
        <v>817</v>
      </c>
      <c r="D307" s="41">
        <v>-223600</v>
      </c>
      <c r="E307" s="35">
        <v>-1861.25</v>
      </c>
      <c r="F307" s="36">
        <v>-2.7209999999999999E-3</v>
      </c>
      <c r="G307" s="15"/>
    </row>
    <row r="308" spans="1:7" x14ac:dyDescent="0.3">
      <c r="A308" s="12" t="s">
        <v>1288</v>
      </c>
      <c r="B308" s="28"/>
      <c r="C308" s="28" t="s">
        <v>779</v>
      </c>
      <c r="D308" s="41">
        <v>-513000</v>
      </c>
      <c r="E308" s="35">
        <v>-1862.96</v>
      </c>
      <c r="F308" s="36">
        <v>-2.7239999999999999E-3</v>
      </c>
      <c r="G308" s="15"/>
    </row>
    <row r="309" spans="1:7" x14ac:dyDescent="0.3">
      <c r="A309" s="12" t="s">
        <v>1289</v>
      </c>
      <c r="B309" s="28"/>
      <c r="C309" s="28" t="s">
        <v>835</v>
      </c>
      <c r="D309" s="41">
        <v>-424650</v>
      </c>
      <c r="E309" s="35">
        <v>-1865.91</v>
      </c>
      <c r="F309" s="36">
        <v>-2.728E-3</v>
      </c>
      <c r="G309" s="15"/>
    </row>
    <row r="310" spans="1:7" x14ac:dyDescent="0.3">
      <c r="A310" s="12" t="s">
        <v>1290</v>
      </c>
      <c r="B310" s="28"/>
      <c r="C310" s="28" t="s">
        <v>931</v>
      </c>
      <c r="D310" s="41">
        <v>-422400</v>
      </c>
      <c r="E310" s="35">
        <v>-1880.74</v>
      </c>
      <c r="F310" s="36">
        <v>-2.7499999999999998E-3</v>
      </c>
      <c r="G310" s="15"/>
    </row>
    <row r="311" spans="1:7" x14ac:dyDescent="0.3">
      <c r="A311" s="12" t="s">
        <v>1291</v>
      </c>
      <c r="B311" s="28"/>
      <c r="C311" s="28" t="s">
        <v>823</v>
      </c>
      <c r="D311" s="41">
        <v>-238850</v>
      </c>
      <c r="E311" s="35">
        <v>-1899.34</v>
      </c>
      <c r="F311" s="36">
        <v>-2.777E-3</v>
      </c>
      <c r="G311" s="15"/>
    </row>
    <row r="312" spans="1:7" x14ac:dyDescent="0.3">
      <c r="A312" s="12" t="s">
        <v>1292</v>
      </c>
      <c r="B312" s="28"/>
      <c r="C312" s="28" t="s">
        <v>891</v>
      </c>
      <c r="D312" s="41">
        <v>-187800</v>
      </c>
      <c r="E312" s="35">
        <v>-1938.28</v>
      </c>
      <c r="F312" s="36">
        <v>-2.8340000000000001E-3</v>
      </c>
      <c r="G312" s="15"/>
    </row>
    <row r="313" spans="1:7" x14ac:dyDescent="0.3">
      <c r="A313" s="12" t="s">
        <v>1293</v>
      </c>
      <c r="B313" s="28"/>
      <c r="C313" s="28" t="s">
        <v>776</v>
      </c>
      <c r="D313" s="41">
        <v>-263750</v>
      </c>
      <c r="E313" s="35">
        <v>-1957.55</v>
      </c>
      <c r="F313" s="36">
        <v>-2.862E-3</v>
      </c>
      <c r="G313" s="15"/>
    </row>
    <row r="314" spans="1:7" x14ac:dyDescent="0.3">
      <c r="A314" s="12" t="s">
        <v>1294</v>
      </c>
      <c r="B314" s="28"/>
      <c r="C314" s="28" t="s">
        <v>922</v>
      </c>
      <c r="D314" s="41">
        <v>-1279700</v>
      </c>
      <c r="E314" s="35">
        <v>-2064.8000000000002</v>
      </c>
      <c r="F314" s="36">
        <v>-3.019E-3</v>
      </c>
      <c r="G314" s="15"/>
    </row>
    <row r="315" spans="1:7" x14ac:dyDescent="0.3">
      <c r="A315" s="12" t="s">
        <v>1295</v>
      </c>
      <c r="B315" s="28"/>
      <c r="C315" s="28" t="s">
        <v>919</v>
      </c>
      <c r="D315" s="41">
        <v>-12100</v>
      </c>
      <c r="E315" s="35">
        <v>-2228.0500000000002</v>
      </c>
      <c r="F315" s="36">
        <v>-3.258E-3</v>
      </c>
      <c r="G315" s="15"/>
    </row>
    <row r="316" spans="1:7" x14ac:dyDescent="0.3">
      <c r="A316" s="12" t="s">
        <v>1296</v>
      </c>
      <c r="B316" s="28"/>
      <c r="C316" s="28" t="s">
        <v>773</v>
      </c>
      <c r="D316" s="41">
        <v>-972000</v>
      </c>
      <c r="E316" s="35">
        <v>-2235.6</v>
      </c>
      <c r="F316" s="36">
        <v>-3.2690000000000002E-3</v>
      </c>
      <c r="G316" s="15"/>
    </row>
    <row r="317" spans="1:7" x14ac:dyDescent="0.3">
      <c r="A317" s="12" t="s">
        <v>1297</v>
      </c>
      <c r="B317" s="28"/>
      <c r="C317" s="28" t="s">
        <v>791</v>
      </c>
      <c r="D317" s="41">
        <v>-79450</v>
      </c>
      <c r="E317" s="35">
        <v>-2261.46</v>
      </c>
      <c r="F317" s="36">
        <v>-3.3059999999999999E-3</v>
      </c>
      <c r="G317" s="15"/>
    </row>
    <row r="318" spans="1:7" x14ac:dyDescent="0.3">
      <c r="A318" s="12" t="s">
        <v>1298</v>
      </c>
      <c r="B318" s="28"/>
      <c r="C318" s="28" t="s">
        <v>776</v>
      </c>
      <c r="D318" s="41">
        <v>-1968000</v>
      </c>
      <c r="E318" s="35">
        <v>-2269.1</v>
      </c>
      <c r="F318" s="36">
        <v>-3.3180000000000002E-3</v>
      </c>
      <c r="G318" s="15"/>
    </row>
    <row r="319" spans="1:7" x14ac:dyDescent="0.3">
      <c r="A319" s="12" t="s">
        <v>1299</v>
      </c>
      <c r="B319" s="28"/>
      <c r="C319" s="28" t="s">
        <v>910</v>
      </c>
      <c r="D319" s="41">
        <v>-404800</v>
      </c>
      <c r="E319" s="35">
        <v>-2361.1999999999998</v>
      </c>
      <c r="F319" s="36">
        <v>-3.4520000000000002E-3</v>
      </c>
      <c r="G319" s="15"/>
    </row>
    <row r="320" spans="1:7" x14ac:dyDescent="0.3">
      <c r="A320" s="12" t="s">
        <v>1300</v>
      </c>
      <c r="B320" s="28"/>
      <c r="C320" s="28" t="s">
        <v>791</v>
      </c>
      <c r="D320" s="41">
        <v>-156000</v>
      </c>
      <c r="E320" s="35">
        <v>-2453.7199999999998</v>
      </c>
      <c r="F320" s="36">
        <v>-3.588E-3</v>
      </c>
      <c r="G320" s="15"/>
    </row>
    <row r="321" spans="1:7" x14ac:dyDescent="0.3">
      <c r="A321" s="12" t="s">
        <v>1301</v>
      </c>
      <c r="B321" s="28"/>
      <c r="C321" s="28" t="s">
        <v>883</v>
      </c>
      <c r="D321" s="41">
        <v>-297700</v>
      </c>
      <c r="E321" s="35">
        <v>-2454.83</v>
      </c>
      <c r="F321" s="36">
        <v>-3.5890000000000002E-3</v>
      </c>
      <c r="G321" s="15"/>
    </row>
    <row r="322" spans="1:7" x14ac:dyDescent="0.3">
      <c r="A322" s="12" t="s">
        <v>1302</v>
      </c>
      <c r="B322" s="28"/>
      <c r="C322" s="28" t="s">
        <v>903</v>
      </c>
      <c r="D322" s="41">
        <v>-261950</v>
      </c>
      <c r="E322" s="35">
        <v>-2576.9299999999998</v>
      </c>
      <c r="F322" s="36">
        <v>-3.7680000000000001E-3</v>
      </c>
      <c r="G322" s="15"/>
    </row>
    <row r="323" spans="1:7" x14ac:dyDescent="0.3">
      <c r="A323" s="12" t="s">
        <v>1303</v>
      </c>
      <c r="B323" s="28"/>
      <c r="C323" s="28" t="s">
        <v>791</v>
      </c>
      <c r="D323" s="41">
        <v>-205200</v>
      </c>
      <c r="E323" s="35">
        <v>-2588.8000000000002</v>
      </c>
      <c r="F323" s="36">
        <v>-3.7850000000000002E-3</v>
      </c>
      <c r="G323" s="15"/>
    </row>
    <row r="324" spans="1:7" x14ac:dyDescent="0.3">
      <c r="A324" s="12" t="s">
        <v>1304</v>
      </c>
      <c r="B324" s="28"/>
      <c r="C324" s="28" t="s">
        <v>779</v>
      </c>
      <c r="D324" s="41">
        <v>-2073500</v>
      </c>
      <c r="E324" s="35">
        <v>-2625.05</v>
      </c>
      <c r="F324" s="36">
        <v>-3.8379999999999998E-3</v>
      </c>
      <c r="G324" s="15"/>
    </row>
    <row r="325" spans="1:7" x14ac:dyDescent="0.3">
      <c r="A325" s="12" t="s">
        <v>1305</v>
      </c>
      <c r="B325" s="28"/>
      <c r="C325" s="28" t="s">
        <v>776</v>
      </c>
      <c r="D325" s="41">
        <v>-121275</v>
      </c>
      <c r="E325" s="35">
        <v>-2632.33</v>
      </c>
      <c r="F325" s="36">
        <v>-3.849E-3</v>
      </c>
      <c r="G325" s="15"/>
    </row>
    <row r="326" spans="1:7" x14ac:dyDescent="0.3">
      <c r="A326" s="12" t="s">
        <v>1306</v>
      </c>
      <c r="B326" s="28"/>
      <c r="C326" s="28" t="s">
        <v>894</v>
      </c>
      <c r="D326" s="41">
        <v>-1939000</v>
      </c>
      <c r="E326" s="35">
        <v>-2681.64</v>
      </c>
      <c r="F326" s="36">
        <v>-3.921E-3</v>
      </c>
      <c r="G326" s="15"/>
    </row>
    <row r="327" spans="1:7" x14ac:dyDescent="0.3">
      <c r="A327" s="12" t="s">
        <v>1307</v>
      </c>
      <c r="B327" s="28"/>
      <c r="C327" s="28" t="s">
        <v>891</v>
      </c>
      <c r="D327" s="41">
        <v>-384000</v>
      </c>
      <c r="E327" s="35">
        <v>-2707.39</v>
      </c>
      <c r="F327" s="36">
        <v>-3.9589999999999998E-3</v>
      </c>
      <c r="G327" s="15"/>
    </row>
    <row r="328" spans="1:7" x14ac:dyDescent="0.3">
      <c r="A328" s="12" t="s">
        <v>1308</v>
      </c>
      <c r="B328" s="28"/>
      <c r="C328" s="28" t="s">
        <v>773</v>
      </c>
      <c r="D328" s="41">
        <v>-2398500</v>
      </c>
      <c r="E328" s="35">
        <v>-2718.7</v>
      </c>
      <c r="F328" s="36">
        <v>-3.9750000000000002E-3</v>
      </c>
      <c r="G328" s="15"/>
    </row>
    <row r="329" spans="1:7" x14ac:dyDescent="0.3">
      <c r="A329" s="12" t="s">
        <v>1309</v>
      </c>
      <c r="B329" s="28"/>
      <c r="C329" s="28" t="s">
        <v>799</v>
      </c>
      <c r="D329" s="41">
        <v>-226100</v>
      </c>
      <c r="E329" s="35">
        <v>-2870.68</v>
      </c>
      <c r="F329" s="36">
        <v>-4.1970000000000002E-3</v>
      </c>
      <c r="G329" s="15"/>
    </row>
    <row r="330" spans="1:7" x14ac:dyDescent="0.3">
      <c r="A330" s="12" t="s">
        <v>1310</v>
      </c>
      <c r="B330" s="28"/>
      <c r="C330" s="28" t="s">
        <v>886</v>
      </c>
      <c r="D330" s="41">
        <v>-332500</v>
      </c>
      <c r="E330" s="35">
        <v>-2881.11</v>
      </c>
      <c r="F330" s="36">
        <v>-4.2129999999999997E-3</v>
      </c>
      <c r="G330" s="15"/>
    </row>
    <row r="331" spans="1:7" x14ac:dyDescent="0.3">
      <c r="A331" s="12" t="s">
        <v>1311</v>
      </c>
      <c r="B331" s="28"/>
      <c r="C331" s="28" t="s">
        <v>883</v>
      </c>
      <c r="D331" s="41">
        <v>-104000</v>
      </c>
      <c r="E331" s="35">
        <v>-2975.7</v>
      </c>
      <c r="F331" s="36">
        <v>-4.3509999999999998E-3</v>
      </c>
      <c r="G331" s="15"/>
    </row>
    <row r="332" spans="1:7" x14ac:dyDescent="0.3">
      <c r="A332" s="12" t="s">
        <v>1312</v>
      </c>
      <c r="B332" s="28"/>
      <c r="C332" s="28" t="s">
        <v>773</v>
      </c>
      <c r="D332" s="41">
        <v>-2473700</v>
      </c>
      <c r="E332" s="35">
        <v>-2982.05</v>
      </c>
      <c r="F332" s="36">
        <v>-4.3600000000000002E-3</v>
      </c>
      <c r="G332" s="15"/>
    </row>
    <row r="333" spans="1:7" x14ac:dyDescent="0.3">
      <c r="A333" s="12" t="s">
        <v>1313</v>
      </c>
      <c r="B333" s="28"/>
      <c r="C333" s="28" t="s">
        <v>872</v>
      </c>
      <c r="D333" s="41">
        <v>-1413750</v>
      </c>
      <c r="E333" s="35">
        <v>-3040.98</v>
      </c>
      <c r="F333" s="36">
        <v>-4.4460000000000003E-3</v>
      </c>
      <c r="G333" s="15"/>
    </row>
    <row r="334" spans="1:7" x14ac:dyDescent="0.3">
      <c r="A334" s="12" t="s">
        <v>1314</v>
      </c>
      <c r="B334" s="28"/>
      <c r="C334" s="28" t="s">
        <v>805</v>
      </c>
      <c r="D334" s="41">
        <v>-1206400</v>
      </c>
      <c r="E334" s="35">
        <v>-3085.97</v>
      </c>
      <c r="F334" s="36">
        <v>-4.5120000000000004E-3</v>
      </c>
      <c r="G334" s="15"/>
    </row>
    <row r="335" spans="1:7" x14ac:dyDescent="0.3">
      <c r="A335" s="12" t="s">
        <v>1315</v>
      </c>
      <c r="B335" s="28"/>
      <c r="C335" s="28" t="s">
        <v>835</v>
      </c>
      <c r="D335" s="41">
        <v>-124500</v>
      </c>
      <c r="E335" s="35">
        <v>-3126.57</v>
      </c>
      <c r="F335" s="36">
        <v>-4.5719999999999997E-3</v>
      </c>
      <c r="G335" s="15"/>
    </row>
    <row r="336" spans="1:7" x14ac:dyDescent="0.3">
      <c r="A336" s="12" t="s">
        <v>1316</v>
      </c>
      <c r="B336" s="28"/>
      <c r="C336" s="28" t="s">
        <v>835</v>
      </c>
      <c r="D336" s="41">
        <v>-42700</v>
      </c>
      <c r="E336" s="35">
        <v>-3310.13</v>
      </c>
      <c r="F336" s="36">
        <v>-4.8399999999999997E-3</v>
      </c>
      <c r="G336" s="15"/>
    </row>
    <row r="337" spans="1:7" x14ac:dyDescent="0.3">
      <c r="A337" s="12" t="s">
        <v>1317</v>
      </c>
      <c r="B337" s="28"/>
      <c r="C337" s="28" t="s">
        <v>872</v>
      </c>
      <c r="D337" s="41">
        <v>-241850</v>
      </c>
      <c r="E337" s="35">
        <v>-3464.38</v>
      </c>
      <c r="F337" s="36">
        <v>-5.0660000000000002E-3</v>
      </c>
      <c r="G337" s="15"/>
    </row>
    <row r="338" spans="1:7" x14ac:dyDescent="0.3">
      <c r="A338" s="12" t="s">
        <v>1318</v>
      </c>
      <c r="B338" s="28"/>
      <c r="C338" s="28" t="s">
        <v>791</v>
      </c>
      <c r="D338" s="41">
        <v>-72600</v>
      </c>
      <c r="E338" s="35">
        <v>-3522.84</v>
      </c>
      <c r="F338" s="36">
        <v>-5.1510000000000002E-3</v>
      </c>
      <c r="G338" s="15"/>
    </row>
    <row r="339" spans="1:7" x14ac:dyDescent="0.3">
      <c r="A339" s="12" t="s">
        <v>1319</v>
      </c>
      <c r="B339" s="28"/>
      <c r="C339" s="28" t="s">
        <v>838</v>
      </c>
      <c r="D339" s="41">
        <v>-223275</v>
      </c>
      <c r="E339" s="35">
        <v>-3530.54</v>
      </c>
      <c r="F339" s="36">
        <v>-5.1619999999999999E-3</v>
      </c>
      <c r="G339" s="15"/>
    </row>
    <row r="340" spans="1:7" x14ac:dyDescent="0.3">
      <c r="A340" s="12" t="s">
        <v>1320</v>
      </c>
      <c r="B340" s="28"/>
      <c r="C340" s="28" t="s">
        <v>776</v>
      </c>
      <c r="D340" s="41">
        <v>-7110000</v>
      </c>
      <c r="E340" s="35">
        <v>-4074.03</v>
      </c>
      <c r="F340" s="36">
        <v>-5.9569999999999996E-3</v>
      </c>
      <c r="G340" s="15"/>
    </row>
    <row r="341" spans="1:7" x14ac:dyDescent="0.3">
      <c r="A341" s="12" t="s">
        <v>1321</v>
      </c>
      <c r="B341" s="28"/>
      <c r="C341" s="28" t="s">
        <v>796</v>
      </c>
      <c r="D341" s="41">
        <v>-855000</v>
      </c>
      <c r="E341" s="35">
        <v>-4141.62</v>
      </c>
      <c r="F341" s="36">
        <v>-6.0559999999999998E-3</v>
      </c>
      <c r="G341" s="15"/>
    </row>
    <row r="342" spans="1:7" x14ac:dyDescent="0.3">
      <c r="A342" s="12" t="s">
        <v>1322</v>
      </c>
      <c r="B342" s="28"/>
      <c r="C342" s="28" t="s">
        <v>773</v>
      </c>
      <c r="D342" s="41">
        <v>-12000000</v>
      </c>
      <c r="E342" s="35">
        <v>-4218</v>
      </c>
      <c r="F342" s="36">
        <v>-6.1679999999999999E-3</v>
      </c>
      <c r="G342" s="15"/>
    </row>
    <row r="343" spans="1:7" x14ac:dyDescent="0.3">
      <c r="A343" s="12" t="s">
        <v>1323</v>
      </c>
      <c r="B343" s="28"/>
      <c r="C343" s="28" t="s">
        <v>776</v>
      </c>
      <c r="D343" s="41">
        <v>-354750</v>
      </c>
      <c r="E343" s="35">
        <v>-4495.57</v>
      </c>
      <c r="F343" s="36">
        <v>-6.5729999999999998E-3</v>
      </c>
      <c r="G343" s="15"/>
    </row>
    <row r="344" spans="1:7" x14ac:dyDescent="0.3">
      <c r="A344" s="12" t="s">
        <v>1324</v>
      </c>
      <c r="B344" s="28"/>
      <c r="C344" s="28" t="s">
        <v>788</v>
      </c>
      <c r="D344" s="41">
        <v>-47180000</v>
      </c>
      <c r="E344" s="35">
        <v>-4505.6899999999996</v>
      </c>
      <c r="F344" s="36">
        <v>-6.5880000000000001E-3</v>
      </c>
      <c r="G344" s="15"/>
    </row>
    <row r="345" spans="1:7" x14ac:dyDescent="0.3">
      <c r="A345" s="12" t="s">
        <v>1325</v>
      </c>
      <c r="B345" s="28"/>
      <c r="C345" s="28" t="s">
        <v>788</v>
      </c>
      <c r="D345" s="41">
        <v>-412400</v>
      </c>
      <c r="E345" s="35">
        <v>-4520.7299999999996</v>
      </c>
      <c r="F345" s="36">
        <v>-6.6100000000000004E-3</v>
      </c>
      <c r="G345" s="15"/>
    </row>
    <row r="346" spans="1:7" x14ac:dyDescent="0.3">
      <c r="A346" s="12" t="s">
        <v>1326</v>
      </c>
      <c r="B346" s="28"/>
      <c r="C346" s="28" t="s">
        <v>776</v>
      </c>
      <c r="D346" s="41">
        <v>-68625</v>
      </c>
      <c r="E346" s="35">
        <v>-4601.17</v>
      </c>
      <c r="F346" s="36">
        <v>-6.7279999999999996E-3</v>
      </c>
      <c r="G346" s="15"/>
    </row>
    <row r="347" spans="1:7" x14ac:dyDescent="0.3">
      <c r="A347" s="12" t="s">
        <v>1327</v>
      </c>
      <c r="B347" s="28"/>
      <c r="C347" s="28" t="s">
        <v>776</v>
      </c>
      <c r="D347" s="41">
        <v>-4197400</v>
      </c>
      <c r="E347" s="35">
        <v>-4950.83</v>
      </c>
      <c r="F347" s="36">
        <v>-7.2389999999999998E-3</v>
      </c>
      <c r="G347" s="15"/>
    </row>
    <row r="348" spans="1:7" x14ac:dyDescent="0.3">
      <c r="A348" s="12" t="s">
        <v>1328</v>
      </c>
      <c r="B348" s="28"/>
      <c r="C348" s="28" t="s">
        <v>776</v>
      </c>
      <c r="D348" s="41">
        <v>-1302000</v>
      </c>
      <c r="E348" s="35">
        <v>-4954.1099999999997</v>
      </c>
      <c r="F348" s="36">
        <v>-7.2439999999999996E-3</v>
      </c>
      <c r="G348" s="15"/>
    </row>
    <row r="349" spans="1:7" x14ac:dyDescent="0.3">
      <c r="A349" s="12" t="s">
        <v>1329</v>
      </c>
      <c r="B349" s="28"/>
      <c r="C349" s="28" t="s">
        <v>802</v>
      </c>
      <c r="D349" s="41">
        <v>-4730250</v>
      </c>
      <c r="E349" s="35">
        <v>-4985.68</v>
      </c>
      <c r="F349" s="36">
        <v>-7.2899999999999996E-3</v>
      </c>
      <c r="G349" s="15"/>
    </row>
    <row r="350" spans="1:7" x14ac:dyDescent="0.3">
      <c r="A350" s="12" t="s">
        <v>1330</v>
      </c>
      <c r="B350" s="28"/>
      <c r="C350" s="28" t="s">
        <v>796</v>
      </c>
      <c r="D350" s="41">
        <v>-276353</v>
      </c>
      <c r="E350" s="35">
        <v>-5058.5</v>
      </c>
      <c r="F350" s="36">
        <v>-7.3969999999999999E-3</v>
      </c>
      <c r="G350" s="15"/>
    </row>
    <row r="351" spans="1:7" x14ac:dyDescent="0.3">
      <c r="A351" s="12" t="s">
        <v>1331</v>
      </c>
      <c r="B351" s="28"/>
      <c r="C351" s="28" t="s">
        <v>843</v>
      </c>
      <c r="D351" s="41">
        <v>-297275</v>
      </c>
      <c r="E351" s="35">
        <v>-5059.03</v>
      </c>
      <c r="F351" s="36">
        <v>-7.3969999999999999E-3</v>
      </c>
      <c r="G351" s="15"/>
    </row>
    <row r="352" spans="1:7" x14ac:dyDescent="0.3">
      <c r="A352" s="12" t="s">
        <v>1332</v>
      </c>
      <c r="B352" s="28"/>
      <c r="C352" s="28" t="s">
        <v>838</v>
      </c>
      <c r="D352" s="41">
        <v>-1361250</v>
      </c>
      <c r="E352" s="35">
        <v>-5083.59</v>
      </c>
      <c r="F352" s="36">
        <v>-7.4330000000000004E-3</v>
      </c>
      <c r="G352" s="15"/>
    </row>
    <row r="353" spans="1:7" x14ac:dyDescent="0.3">
      <c r="A353" s="12" t="s">
        <v>1333</v>
      </c>
      <c r="B353" s="28"/>
      <c r="C353" s="28" t="s">
        <v>835</v>
      </c>
      <c r="D353" s="41">
        <v>-777000</v>
      </c>
      <c r="E353" s="35">
        <v>-5110.33</v>
      </c>
      <c r="F353" s="36">
        <v>-7.4720000000000003E-3</v>
      </c>
      <c r="G353" s="15"/>
    </row>
    <row r="354" spans="1:7" x14ac:dyDescent="0.3">
      <c r="A354" s="12" t="s">
        <v>1334</v>
      </c>
      <c r="B354" s="28"/>
      <c r="C354" s="28" t="s">
        <v>791</v>
      </c>
      <c r="D354" s="41">
        <v>-156000</v>
      </c>
      <c r="E354" s="35">
        <v>-5564.05</v>
      </c>
      <c r="F354" s="36">
        <v>-8.1359999999999991E-3</v>
      </c>
      <c r="G354" s="15"/>
    </row>
    <row r="355" spans="1:7" x14ac:dyDescent="0.3">
      <c r="A355" s="12" t="s">
        <v>1335</v>
      </c>
      <c r="B355" s="28"/>
      <c r="C355" s="28" t="s">
        <v>826</v>
      </c>
      <c r="D355" s="41">
        <v>-355300</v>
      </c>
      <c r="E355" s="35">
        <v>-5681.96</v>
      </c>
      <c r="F355" s="36">
        <v>-8.3079999999999994E-3</v>
      </c>
      <c r="G355" s="15"/>
    </row>
    <row r="356" spans="1:7" x14ac:dyDescent="0.3">
      <c r="A356" s="12" t="s">
        <v>1336</v>
      </c>
      <c r="B356" s="28"/>
      <c r="C356" s="28" t="s">
        <v>791</v>
      </c>
      <c r="D356" s="41">
        <v>-137500</v>
      </c>
      <c r="E356" s="35">
        <v>-5764.41</v>
      </c>
      <c r="F356" s="36">
        <v>-8.4290000000000007E-3</v>
      </c>
      <c r="G356" s="15"/>
    </row>
    <row r="357" spans="1:7" x14ac:dyDescent="0.3">
      <c r="A357" s="12" t="s">
        <v>1337</v>
      </c>
      <c r="B357" s="28"/>
      <c r="C357" s="28" t="s">
        <v>826</v>
      </c>
      <c r="D357" s="41">
        <v>-2561200</v>
      </c>
      <c r="E357" s="35">
        <v>-6119.99</v>
      </c>
      <c r="F357" s="36">
        <v>-8.9490000000000004E-3</v>
      </c>
      <c r="G357" s="15"/>
    </row>
    <row r="358" spans="1:7" x14ac:dyDescent="0.3">
      <c r="A358" s="12" t="s">
        <v>1338</v>
      </c>
      <c r="B358" s="28"/>
      <c r="C358" s="28" t="s">
        <v>823</v>
      </c>
      <c r="D358" s="41">
        <v>-371450</v>
      </c>
      <c r="E358" s="35">
        <v>-6308.89</v>
      </c>
      <c r="F358" s="36">
        <v>-9.2250000000000006E-3</v>
      </c>
      <c r="G358" s="15"/>
    </row>
    <row r="359" spans="1:7" x14ac:dyDescent="0.3">
      <c r="A359" s="12" t="s">
        <v>1339</v>
      </c>
      <c r="B359" s="28"/>
      <c r="C359" s="28" t="s">
        <v>820</v>
      </c>
      <c r="D359" s="41">
        <v>-2652750</v>
      </c>
      <c r="E359" s="35">
        <v>-6439.55</v>
      </c>
      <c r="F359" s="36">
        <v>-9.4160000000000008E-3</v>
      </c>
      <c r="G359" s="15"/>
    </row>
    <row r="360" spans="1:7" x14ac:dyDescent="0.3">
      <c r="A360" s="12" t="s">
        <v>1340</v>
      </c>
      <c r="B360" s="28"/>
      <c r="C360" s="28" t="s">
        <v>817</v>
      </c>
      <c r="D360" s="41">
        <v>-268500</v>
      </c>
      <c r="E360" s="35">
        <v>-6764.19</v>
      </c>
      <c r="F360" s="36">
        <v>-9.8910000000000005E-3</v>
      </c>
      <c r="G360" s="15"/>
    </row>
    <row r="361" spans="1:7" x14ac:dyDescent="0.3">
      <c r="A361" s="12" t="s">
        <v>1341</v>
      </c>
      <c r="B361" s="28"/>
      <c r="C361" s="28" t="s">
        <v>805</v>
      </c>
      <c r="D361" s="41">
        <v>-2656000</v>
      </c>
      <c r="E361" s="35">
        <v>-6884.35</v>
      </c>
      <c r="F361" s="36">
        <v>-1.0067E-2</v>
      </c>
      <c r="G361" s="15"/>
    </row>
    <row r="362" spans="1:7" x14ac:dyDescent="0.3">
      <c r="A362" s="12" t="s">
        <v>1342</v>
      </c>
      <c r="B362" s="28"/>
      <c r="C362" s="28" t="s">
        <v>773</v>
      </c>
      <c r="D362" s="41">
        <v>-952800</v>
      </c>
      <c r="E362" s="35">
        <v>-6963.06</v>
      </c>
      <c r="F362" s="36">
        <v>-1.0182E-2</v>
      </c>
      <c r="G362" s="15"/>
    </row>
    <row r="363" spans="1:7" x14ac:dyDescent="0.3">
      <c r="A363" s="12" t="s">
        <v>1343</v>
      </c>
      <c r="B363" s="28"/>
      <c r="C363" s="28" t="s">
        <v>812</v>
      </c>
      <c r="D363" s="41">
        <v>-1855350</v>
      </c>
      <c r="E363" s="35">
        <v>-7589.31</v>
      </c>
      <c r="F363" s="36">
        <v>-1.1098E-2</v>
      </c>
      <c r="G363" s="15"/>
    </row>
    <row r="364" spans="1:7" x14ac:dyDescent="0.3">
      <c r="A364" s="12" t="s">
        <v>1344</v>
      </c>
      <c r="B364" s="28"/>
      <c r="C364" s="28" t="s">
        <v>773</v>
      </c>
      <c r="D364" s="41">
        <v>-2361600</v>
      </c>
      <c r="E364" s="35">
        <v>-7930.25</v>
      </c>
      <c r="F364" s="36">
        <v>-1.1596E-2</v>
      </c>
      <c r="G364" s="15"/>
    </row>
    <row r="365" spans="1:7" x14ac:dyDescent="0.3">
      <c r="A365" s="12" t="s">
        <v>1345</v>
      </c>
      <c r="B365" s="28"/>
      <c r="C365" s="28" t="s">
        <v>773</v>
      </c>
      <c r="D365" s="41">
        <v>-935100</v>
      </c>
      <c r="E365" s="35">
        <v>-9181.75</v>
      </c>
      <c r="F365" s="36">
        <v>-1.3426E-2</v>
      </c>
      <c r="G365" s="15"/>
    </row>
    <row r="366" spans="1:7" x14ac:dyDescent="0.3">
      <c r="A366" s="12" t="s">
        <v>1346</v>
      </c>
      <c r="B366" s="28"/>
      <c r="C366" s="28" t="s">
        <v>802</v>
      </c>
      <c r="D366" s="41">
        <v>-2083350</v>
      </c>
      <c r="E366" s="35">
        <v>-10103.209999999999</v>
      </c>
      <c r="F366" s="36">
        <v>-1.4774000000000001E-2</v>
      </c>
      <c r="G366" s="15"/>
    </row>
    <row r="367" spans="1:7" x14ac:dyDescent="0.3">
      <c r="A367" s="12" t="s">
        <v>1347</v>
      </c>
      <c r="B367" s="28"/>
      <c r="C367" s="28" t="s">
        <v>799</v>
      </c>
      <c r="D367" s="41">
        <v>-10830000</v>
      </c>
      <c r="E367" s="35">
        <v>-10494.27</v>
      </c>
      <c r="F367" s="36">
        <v>-1.5346E-2</v>
      </c>
      <c r="G367" s="15"/>
    </row>
    <row r="368" spans="1:7" x14ac:dyDescent="0.3">
      <c r="A368" s="12" t="s">
        <v>1348</v>
      </c>
      <c r="B368" s="28"/>
      <c r="C368" s="28" t="s">
        <v>796</v>
      </c>
      <c r="D368" s="41">
        <v>-4518000</v>
      </c>
      <c r="E368" s="35">
        <v>-11258.86</v>
      </c>
      <c r="F368" s="36">
        <v>-1.6463999999999999E-2</v>
      </c>
      <c r="G368" s="15"/>
    </row>
    <row r="369" spans="1:7" x14ac:dyDescent="0.3">
      <c r="A369" s="12" t="s">
        <v>1349</v>
      </c>
      <c r="B369" s="28"/>
      <c r="C369" s="28" t="s">
        <v>773</v>
      </c>
      <c r="D369" s="41">
        <v>-672400</v>
      </c>
      <c r="E369" s="35">
        <v>-12062.18</v>
      </c>
      <c r="F369" s="36">
        <v>-1.7638000000000001E-2</v>
      </c>
      <c r="G369" s="15"/>
    </row>
    <row r="370" spans="1:7" x14ac:dyDescent="0.3">
      <c r="A370" s="12" t="s">
        <v>1350</v>
      </c>
      <c r="B370" s="28"/>
      <c r="C370" s="28" t="s">
        <v>791</v>
      </c>
      <c r="D370" s="41">
        <v>-1187900</v>
      </c>
      <c r="E370" s="35">
        <v>-12869.11</v>
      </c>
      <c r="F370" s="36">
        <v>-1.8818000000000001E-2</v>
      </c>
      <c r="G370" s="15"/>
    </row>
    <row r="371" spans="1:7" x14ac:dyDescent="0.3">
      <c r="A371" s="12" t="s">
        <v>1351</v>
      </c>
      <c r="B371" s="28"/>
      <c r="C371" s="28" t="s">
        <v>788</v>
      </c>
      <c r="D371" s="41">
        <v>-1788850</v>
      </c>
      <c r="E371" s="35">
        <v>-13257.17</v>
      </c>
      <c r="F371" s="36">
        <v>-1.9386E-2</v>
      </c>
      <c r="G371" s="15"/>
    </row>
    <row r="372" spans="1:7" x14ac:dyDescent="0.3">
      <c r="A372" s="12" t="s">
        <v>1352</v>
      </c>
      <c r="B372" s="28"/>
      <c r="C372" s="28" t="s">
        <v>785</v>
      </c>
      <c r="D372" s="41">
        <v>-1625000</v>
      </c>
      <c r="E372" s="35">
        <v>-13982.31</v>
      </c>
      <c r="F372" s="36">
        <v>-2.0445999999999999E-2</v>
      </c>
      <c r="G372" s="15"/>
    </row>
    <row r="373" spans="1:7" x14ac:dyDescent="0.3">
      <c r="A373" s="12" t="s">
        <v>1353</v>
      </c>
      <c r="B373" s="28"/>
      <c r="C373" s="28" t="s">
        <v>782</v>
      </c>
      <c r="D373" s="41">
        <v>-733500</v>
      </c>
      <c r="E373" s="35">
        <v>-17195.07</v>
      </c>
      <c r="F373" s="36">
        <v>-2.5144E-2</v>
      </c>
      <c r="G373" s="15"/>
    </row>
    <row r="374" spans="1:7" x14ac:dyDescent="0.3">
      <c r="A374" s="12" t="s">
        <v>1354</v>
      </c>
      <c r="B374" s="28"/>
      <c r="C374" s="28" t="s">
        <v>779</v>
      </c>
      <c r="D374" s="41">
        <v>-614750</v>
      </c>
      <c r="E374" s="35">
        <v>-17226.830000000002</v>
      </c>
      <c r="F374" s="36">
        <v>-2.5191000000000002E-2</v>
      </c>
      <c r="G374" s="15"/>
    </row>
    <row r="375" spans="1:7" x14ac:dyDescent="0.3">
      <c r="A375" s="12" t="s">
        <v>1355</v>
      </c>
      <c r="B375" s="28"/>
      <c r="C375" s="28" t="s">
        <v>776</v>
      </c>
      <c r="D375" s="41">
        <v>-1070100</v>
      </c>
      <c r="E375" s="35">
        <v>-23881.42</v>
      </c>
      <c r="F375" s="36">
        <v>-3.4922000000000002E-2</v>
      </c>
      <c r="G375" s="15"/>
    </row>
    <row r="376" spans="1:7" x14ac:dyDescent="0.3">
      <c r="A376" s="12" t="s">
        <v>1356</v>
      </c>
      <c r="B376" s="28"/>
      <c r="C376" s="28" t="s">
        <v>773</v>
      </c>
      <c r="D376" s="41">
        <v>-2233000</v>
      </c>
      <c r="E376" s="35">
        <v>-30665.79</v>
      </c>
      <c r="F376" s="36">
        <v>-4.4843000000000001E-2</v>
      </c>
      <c r="G376" s="15"/>
    </row>
    <row r="377" spans="1:7" x14ac:dyDescent="0.3">
      <c r="A377" s="16" t="s">
        <v>98</v>
      </c>
      <c r="B377" s="29"/>
      <c r="C377" s="29"/>
      <c r="D377" s="17"/>
      <c r="E377" s="42">
        <v>-486958.94</v>
      </c>
      <c r="F377" s="43">
        <v>-0.712001</v>
      </c>
      <c r="G377" s="20"/>
    </row>
    <row r="378" spans="1:7" x14ac:dyDescent="0.3">
      <c r="A378" s="12"/>
      <c r="B378" s="28"/>
      <c r="C378" s="28"/>
      <c r="D378" s="13"/>
      <c r="E378" s="14"/>
      <c r="F378" s="15"/>
      <c r="G378" s="15"/>
    </row>
    <row r="379" spans="1:7" x14ac:dyDescent="0.3">
      <c r="A379" s="12"/>
      <c r="B379" s="28"/>
      <c r="C379" s="28"/>
      <c r="D379" s="13"/>
      <c r="E379" s="14"/>
      <c r="F379" s="15"/>
      <c r="G379" s="15"/>
    </row>
    <row r="380" spans="1:7" x14ac:dyDescent="0.3">
      <c r="A380" s="12"/>
      <c r="B380" s="28"/>
      <c r="C380" s="28"/>
      <c r="D380" s="13"/>
      <c r="E380" s="14"/>
      <c r="F380" s="15"/>
      <c r="G380" s="15"/>
    </row>
    <row r="381" spans="1:7" x14ac:dyDescent="0.3">
      <c r="A381" s="21" t="s">
        <v>118</v>
      </c>
      <c r="B381" s="30"/>
      <c r="C381" s="30"/>
      <c r="D381" s="22"/>
      <c r="E381" s="44">
        <v>-486958.94</v>
      </c>
      <c r="F381" s="45">
        <v>-0.712001</v>
      </c>
      <c r="G381" s="20"/>
    </row>
    <row r="382" spans="1:7" x14ac:dyDescent="0.3">
      <c r="A382" s="12"/>
      <c r="B382" s="28"/>
      <c r="C382" s="28"/>
      <c r="D382" s="13"/>
      <c r="E382" s="14"/>
      <c r="F382" s="15"/>
      <c r="G382" s="15"/>
    </row>
    <row r="383" spans="1:7" x14ac:dyDescent="0.3">
      <c r="A383" s="16" t="s">
        <v>126</v>
      </c>
      <c r="B383" s="28"/>
      <c r="C383" s="28"/>
      <c r="D383" s="13"/>
      <c r="E383" s="14"/>
      <c r="F383" s="15"/>
      <c r="G383" s="15"/>
    </row>
    <row r="384" spans="1:7" x14ac:dyDescent="0.3">
      <c r="A384" s="16" t="s">
        <v>127</v>
      </c>
      <c r="B384" s="28"/>
      <c r="C384" s="28"/>
      <c r="D384" s="13"/>
      <c r="E384" s="14"/>
      <c r="F384" s="15"/>
      <c r="G384" s="15"/>
    </row>
    <row r="385" spans="1:7" x14ac:dyDescent="0.3">
      <c r="A385" s="12" t="s">
        <v>1357</v>
      </c>
      <c r="B385" s="28" t="s">
        <v>1358</v>
      </c>
      <c r="C385" s="28" t="s">
        <v>130</v>
      </c>
      <c r="D385" s="13">
        <v>10000000</v>
      </c>
      <c r="E385" s="14">
        <v>10012.56</v>
      </c>
      <c r="F385" s="15">
        <v>1.46E-2</v>
      </c>
      <c r="G385" s="15">
        <v>4.1702999999999997E-2</v>
      </c>
    </row>
    <row r="386" spans="1:7" x14ac:dyDescent="0.3">
      <c r="A386" s="16" t="s">
        <v>98</v>
      </c>
      <c r="B386" s="29"/>
      <c r="C386" s="29"/>
      <c r="D386" s="17"/>
      <c r="E386" s="37">
        <v>10012.56</v>
      </c>
      <c r="F386" s="38">
        <v>1.46E-2</v>
      </c>
      <c r="G386" s="20"/>
    </row>
    <row r="387" spans="1:7" x14ac:dyDescent="0.3">
      <c r="A387" s="12"/>
      <c r="B387" s="28"/>
      <c r="C387" s="28"/>
      <c r="D387" s="13"/>
      <c r="E387" s="14"/>
      <c r="F387" s="15"/>
      <c r="G387" s="15"/>
    </row>
    <row r="388" spans="1:7" x14ac:dyDescent="0.3">
      <c r="A388" s="16" t="s">
        <v>282</v>
      </c>
      <c r="B388" s="28"/>
      <c r="C388" s="28"/>
      <c r="D388" s="13"/>
      <c r="E388" s="14"/>
      <c r="F388" s="15"/>
      <c r="G388" s="15"/>
    </row>
    <row r="389" spans="1:7" x14ac:dyDescent="0.3">
      <c r="A389" s="12" t="s">
        <v>1359</v>
      </c>
      <c r="B389" s="28" t="s">
        <v>1360</v>
      </c>
      <c r="C389" s="28" t="s">
        <v>93</v>
      </c>
      <c r="D389" s="13">
        <v>10000000</v>
      </c>
      <c r="E389" s="14">
        <v>10045.19</v>
      </c>
      <c r="F389" s="15">
        <v>1.47E-2</v>
      </c>
      <c r="G389" s="15">
        <v>3.8975000000000003E-2</v>
      </c>
    </row>
    <row r="390" spans="1:7" x14ac:dyDescent="0.3">
      <c r="A390" s="12" t="s">
        <v>1361</v>
      </c>
      <c r="B390" s="28" t="s">
        <v>1362</v>
      </c>
      <c r="C390" s="28" t="s">
        <v>93</v>
      </c>
      <c r="D390" s="13">
        <v>10000000</v>
      </c>
      <c r="E390" s="14">
        <v>10015.65</v>
      </c>
      <c r="F390" s="15">
        <v>1.46E-2</v>
      </c>
      <c r="G390" s="15">
        <v>3.9142000000000003E-2</v>
      </c>
    </row>
    <row r="391" spans="1:7" x14ac:dyDescent="0.3">
      <c r="A391" s="12" t="s">
        <v>1363</v>
      </c>
      <c r="B391" s="28" t="s">
        <v>1364</v>
      </c>
      <c r="C391" s="28" t="s">
        <v>93</v>
      </c>
      <c r="D391" s="13">
        <v>5000000</v>
      </c>
      <c r="E391" s="14">
        <v>5105.42</v>
      </c>
      <c r="F391" s="15">
        <v>7.4999999999999997E-3</v>
      </c>
      <c r="G391" s="15">
        <v>5.0738999999999999E-2</v>
      </c>
    </row>
    <row r="392" spans="1:7" x14ac:dyDescent="0.3">
      <c r="A392" s="12" t="s">
        <v>1365</v>
      </c>
      <c r="B392" s="28" t="s">
        <v>1366</v>
      </c>
      <c r="C392" s="28" t="s">
        <v>93</v>
      </c>
      <c r="D392" s="13">
        <v>5000000</v>
      </c>
      <c r="E392" s="14">
        <v>5069.55</v>
      </c>
      <c r="F392" s="15">
        <v>7.4000000000000003E-3</v>
      </c>
      <c r="G392" s="15">
        <v>4.5744E-2</v>
      </c>
    </row>
    <row r="393" spans="1:7" x14ac:dyDescent="0.3">
      <c r="A393" s="12" t="s">
        <v>1367</v>
      </c>
      <c r="B393" s="28" t="s">
        <v>1368</v>
      </c>
      <c r="C393" s="28" t="s">
        <v>93</v>
      </c>
      <c r="D393" s="13">
        <v>5000000</v>
      </c>
      <c r="E393" s="14">
        <v>5048.12</v>
      </c>
      <c r="F393" s="15">
        <v>7.4000000000000003E-3</v>
      </c>
      <c r="G393" s="15">
        <v>4.1174000000000002E-2</v>
      </c>
    </row>
    <row r="394" spans="1:7" x14ac:dyDescent="0.3">
      <c r="A394" s="12" t="s">
        <v>1369</v>
      </c>
      <c r="B394" s="28" t="s">
        <v>1370</v>
      </c>
      <c r="C394" s="28" t="s">
        <v>93</v>
      </c>
      <c r="D394" s="13">
        <v>5000000</v>
      </c>
      <c r="E394" s="14">
        <v>4986.68</v>
      </c>
      <c r="F394" s="15">
        <v>7.3000000000000001E-3</v>
      </c>
      <c r="G394" s="15">
        <v>4.4802000000000002E-2</v>
      </c>
    </row>
    <row r="395" spans="1:7" x14ac:dyDescent="0.3">
      <c r="A395" s="16" t="s">
        <v>98</v>
      </c>
      <c r="B395" s="29"/>
      <c r="C395" s="29"/>
      <c r="D395" s="17"/>
      <c r="E395" s="37">
        <v>40270.61</v>
      </c>
      <c r="F395" s="38">
        <v>5.8900000000000001E-2</v>
      </c>
      <c r="G395" s="20"/>
    </row>
    <row r="396" spans="1:7" x14ac:dyDescent="0.3">
      <c r="A396" s="12"/>
      <c r="B396" s="28"/>
      <c r="C396" s="28"/>
      <c r="D396" s="13"/>
      <c r="E396" s="14"/>
      <c r="F396" s="15"/>
      <c r="G396" s="15"/>
    </row>
    <row r="397" spans="1:7" x14ac:dyDescent="0.3">
      <c r="A397" s="16" t="s">
        <v>188</v>
      </c>
      <c r="B397" s="28"/>
      <c r="C397" s="28"/>
      <c r="D397" s="13"/>
      <c r="E397" s="14"/>
      <c r="F397" s="15"/>
      <c r="G397" s="15"/>
    </row>
    <row r="398" spans="1:7" x14ac:dyDescent="0.3">
      <c r="A398" s="16" t="s">
        <v>98</v>
      </c>
      <c r="B398" s="28"/>
      <c r="C398" s="28"/>
      <c r="D398" s="13"/>
      <c r="E398" s="39" t="s">
        <v>88</v>
      </c>
      <c r="F398" s="40" t="s">
        <v>88</v>
      </c>
      <c r="G398" s="15"/>
    </row>
    <row r="399" spans="1:7" x14ac:dyDescent="0.3">
      <c r="A399" s="12"/>
      <c r="B399" s="28"/>
      <c r="C399" s="28"/>
      <c r="D399" s="13"/>
      <c r="E399" s="14"/>
      <c r="F399" s="15"/>
      <c r="G399" s="15"/>
    </row>
    <row r="400" spans="1:7" x14ac:dyDescent="0.3">
      <c r="A400" s="16" t="s">
        <v>189</v>
      </c>
      <c r="B400" s="28"/>
      <c r="C400" s="28"/>
      <c r="D400" s="13"/>
      <c r="E400" s="14"/>
      <c r="F400" s="15"/>
      <c r="G400" s="15"/>
    </row>
    <row r="401" spans="1:7" x14ac:dyDescent="0.3">
      <c r="A401" s="16" t="s">
        <v>98</v>
      </c>
      <c r="B401" s="28"/>
      <c r="C401" s="28"/>
      <c r="D401" s="13"/>
      <c r="E401" s="39" t="s">
        <v>88</v>
      </c>
      <c r="F401" s="40" t="s">
        <v>88</v>
      </c>
      <c r="G401" s="15"/>
    </row>
    <row r="402" spans="1:7" x14ac:dyDescent="0.3">
      <c r="A402" s="12"/>
      <c r="B402" s="28"/>
      <c r="C402" s="28"/>
      <c r="D402" s="13"/>
      <c r="E402" s="14"/>
      <c r="F402" s="15"/>
      <c r="G402" s="15"/>
    </row>
    <row r="403" spans="1:7" x14ac:dyDescent="0.3">
      <c r="A403" s="21" t="s">
        <v>118</v>
      </c>
      <c r="B403" s="30"/>
      <c r="C403" s="30"/>
      <c r="D403" s="22"/>
      <c r="E403" s="18">
        <v>50283.17</v>
      </c>
      <c r="F403" s="19">
        <v>7.3499999999999996E-2</v>
      </c>
      <c r="G403" s="20"/>
    </row>
    <row r="404" spans="1:7" x14ac:dyDescent="0.3">
      <c r="A404" s="12"/>
      <c r="B404" s="28"/>
      <c r="C404" s="28"/>
      <c r="D404" s="13"/>
      <c r="E404" s="14"/>
      <c r="F404" s="15"/>
      <c r="G404" s="15"/>
    </row>
    <row r="405" spans="1:7" x14ac:dyDescent="0.3">
      <c r="A405" s="16" t="s">
        <v>89</v>
      </c>
      <c r="B405" s="28"/>
      <c r="C405" s="28"/>
      <c r="D405" s="13"/>
      <c r="E405" s="14"/>
      <c r="F405" s="15"/>
      <c r="G405" s="15"/>
    </row>
    <row r="406" spans="1:7" x14ac:dyDescent="0.3">
      <c r="A406" s="12"/>
      <c r="B406" s="28"/>
      <c r="C406" s="28"/>
      <c r="D406" s="13"/>
      <c r="E406" s="14"/>
      <c r="F406" s="15"/>
      <c r="G406" s="15"/>
    </row>
    <row r="407" spans="1:7" x14ac:dyDescent="0.3">
      <c r="A407" s="16" t="s">
        <v>90</v>
      </c>
      <c r="B407" s="28"/>
      <c r="C407" s="28"/>
      <c r="D407" s="13"/>
      <c r="E407" s="14"/>
      <c r="F407" s="15"/>
      <c r="G407" s="15"/>
    </row>
    <row r="408" spans="1:7" x14ac:dyDescent="0.3">
      <c r="A408" s="12" t="s">
        <v>1371</v>
      </c>
      <c r="B408" s="28" t="s">
        <v>1372</v>
      </c>
      <c r="C408" s="28" t="s">
        <v>93</v>
      </c>
      <c r="D408" s="13">
        <v>12500000</v>
      </c>
      <c r="E408" s="14">
        <v>12400.94</v>
      </c>
      <c r="F408" s="15">
        <v>1.8100000000000002E-2</v>
      </c>
      <c r="G408" s="15">
        <v>3.9402E-2</v>
      </c>
    </row>
    <row r="409" spans="1:7" x14ac:dyDescent="0.3">
      <c r="A409" s="12" t="s">
        <v>1373</v>
      </c>
      <c r="B409" s="28" t="s">
        <v>1374</v>
      </c>
      <c r="C409" s="28" t="s">
        <v>93</v>
      </c>
      <c r="D409" s="13">
        <v>12500000</v>
      </c>
      <c r="E409" s="14">
        <v>12391.38</v>
      </c>
      <c r="F409" s="15">
        <v>1.8100000000000002E-2</v>
      </c>
      <c r="G409" s="15">
        <v>3.9502000000000002E-2</v>
      </c>
    </row>
    <row r="410" spans="1:7" x14ac:dyDescent="0.3">
      <c r="A410" s="12" t="s">
        <v>96</v>
      </c>
      <c r="B410" s="28" t="s">
        <v>97</v>
      </c>
      <c r="C410" s="28" t="s">
        <v>93</v>
      </c>
      <c r="D410" s="13">
        <v>12500000</v>
      </c>
      <c r="E410" s="14">
        <v>12315.78</v>
      </c>
      <c r="F410" s="15">
        <v>1.7999999999999999E-2</v>
      </c>
      <c r="G410" s="15">
        <v>4.1999000000000002E-2</v>
      </c>
    </row>
    <row r="411" spans="1:7" x14ac:dyDescent="0.3">
      <c r="A411" s="12" t="s">
        <v>1375</v>
      </c>
      <c r="B411" s="28" t="s">
        <v>1376</v>
      </c>
      <c r="C411" s="28" t="s">
        <v>93</v>
      </c>
      <c r="D411" s="13">
        <v>10000000</v>
      </c>
      <c r="E411" s="14">
        <v>9996</v>
      </c>
      <c r="F411" s="15">
        <v>1.46E-2</v>
      </c>
      <c r="G411" s="15">
        <v>3.6514999999999999E-2</v>
      </c>
    </row>
    <row r="412" spans="1:7" x14ac:dyDescent="0.3">
      <c r="A412" s="12" t="s">
        <v>1377</v>
      </c>
      <c r="B412" s="28" t="s">
        <v>1378</v>
      </c>
      <c r="C412" s="28" t="s">
        <v>93</v>
      </c>
      <c r="D412" s="13">
        <v>10000000</v>
      </c>
      <c r="E412" s="14">
        <v>9989.01</v>
      </c>
      <c r="F412" s="15">
        <v>1.46E-2</v>
      </c>
      <c r="G412" s="15">
        <v>3.6506999999999998E-2</v>
      </c>
    </row>
    <row r="413" spans="1:7" x14ac:dyDescent="0.3">
      <c r="A413" s="12" t="s">
        <v>1379</v>
      </c>
      <c r="B413" s="28" t="s">
        <v>1380</v>
      </c>
      <c r="C413" s="28" t="s">
        <v>93</v>
      </c>
      <c r="D413" s="13">
        <v>10000000</v>
      </c>
      <c r="E413" s="14">
        <v>9894.92</v>
      </c>
      <c r="F413" s="15">
        <v>1.4500000000000001E-2</v>
      </c>
      <c r="G413" s="15">
        <v>4.0801999999999998E-2</v>
      </c>
    </row>
    <row r="414" spans="1:7" x14ac:dyDescent="0.3">
      <c r="A414" s="12" t="s">
        <v>1381</v>
      </c>
      <c r="B414" s="28" t="s">
        <v>1382</v>
      </c>
      <c r="C414" s="28" t="s">
        <v>93</v>
      </c>
      <c r="D414" s="13">
        <v>10000000</v>
      </c>
      <c r="E414" s="14">
        <v>9683.58</v>
      </c>
      <c r="F414" s="15">
        <v>1.4200000000000001E-2</v>
      </c>
      <c r="G414" s="15">
        <v>4.5349E-2</v>
      </c>
    </row>
    <row r="415" spans="1:7" x14ac:dyDescent="0.3">
      <c r="A415" s="12" t="s">
        <v>1383</v>
      </c>
      <c r="B415" s="28" t="s">
        <v>1384</v>
      </c>
      <c r="C415" s="28" t="s">
        <v>93</v>
      </c>
      <c r="D415" s="13">
        <v>7500000</v>
      </c>
      <c r="E415" s="14">
        <v>7348.02</v>
      </c>
      <c r="F415" s="15">
        <v>1.0699999999999999E-2</v>
      </c>
      <c r="G415" s="15">
        <v>4.3893000000000001E-2</v>
      </c>
    </row>
    <row r="416" spans="1:7" x14ac:dyDescent="0.3">
      <c r="A416" s="12" t="s">
        <v>94</v>
      </c>
      <c r="B416" s="28" t="s">
        <v>95</v>
      </c>
      <c r="C416" s="28" t="s">
        <v>93</v>
      </c>
      <c r="D416" s="13">
        <v>2500000</v>
      </c>
      <c r="E416" s="14">
        <v>2465.11</v>
      </c>
      <c r="F416" s="15">
        <v>3.5999999999999999E-3</v>
      </c>
      <c r="G416" s="15">
        <v>4.2000000000000003E-2</v>
      </c>
    </row>
    <row r="417" spans="1:7" x14ac:dyDescent="0.3">
      <c r="A417" s="12" t="s">
        <v>1385</v>
      </c>
      <c r="B417" s="28" t="s">
        <v>1386</v>
      </c>
      <c r="C417" s="28" t="s">
        <v>93</v>
      </c>
      <c r="D417" s="13">
        <v>500000</v>
      </c>
      <c r="E417" s="14">
        <v>485</v>
      </c>
      <c r="F417" s="15">
        <v>6.9999999999999999E-4</v>
      </c>
      <c r="G417" s="15">
        <v>4.5349E-2</v>
      </c>
    </row>
    <row r="418" spans="1:7" x14ac:dyDescent="0.3">
      <c r="A418" s="16" t="s">
        <v>98</v>
      </c>
      <c r="B418" s="29"/>
      <c r="C418" s="29"/>
      <c r="D418" s="17"/>
      <c r="E418" s="37">
        <v>86969.74</v>
      </c>
      <c r="F418" s="38">
        <v>0.12709999999999999</v>
      </c>
      <c r="G418" s="20"/>
    </row>
    <row r="419" spans="1:7" x14ac:dyDescent="0.3">
      <c r="A419" s="12"/>
      <c r="B419" s="28"/>
      <c r="C419" s="28"/>
      <c r="D419" s="13"/>
      <c r="E419" s="14"/>
      <c r="F419" s="15"/>
      <c r="G419" s="15"/>
    </row>
    <row r="420" spans="1:7" x14ac:dyDescent="0.3">
      <c r="A420" s="16" t="s">
        <v>114</v>
      </c>
      <c r="B420" s="28"/>
      <c r="C420" s="28"/>
      <c r="D420" s="13"/>
      <c r="E420" s="14"/>
      <c r="F420" s="15"/>
      <c r="G420" s="15"/>
    </row>
    <row r="421" spans="1:7" x14ac:dyDescent="0.3">
      <c r="A421" s="12" t="s">
        <v>2023</v>
      </c>
      <c r="B421" s="28" t="s">
        <v>1387</v>
      </c>
      <c r="C421" s="28" t="s">
        <v>1388</v>
      </c>
      <c r="D421" s="13">
        <v>15000000</v>
      </c>
      <c r="E421" s="14">
        <v>14602.95</v>
      </c>
      <c r="F421" s="15">
        <v>2.1399999999999999E-2</v>
      </c>
      <c r="G421" s="15">
        <v>4.9375000000000002E-2</v>
      </c>
    </row>
    <row r="422" spans="1:7" x14ac:dyDescent="0.3">
      <c r="A422" s="16" t="s">
        <v>98</v>
      </c>
      <c r="B422" s="29"/>
      <c r="C422" s="29"/>
      <c r="D422" s="17"/>
      <c r="E422" s="37">
        <v>14602.95</v>
      </c>
      <c r="F422" s="38">
        <v>2.1399999999999999E-2</v>
      </c>
      <c r="G422" s="20"/>
    </row>
    <row r="423" spans="1:7" x14ac:dyDescent="0.3">
      <c r="A423" s="12"/>
      <c r="B423" s="28"/>
      <c r="C423" s="28"/>
      <c r="D423" s="13"/>
      <c r="E423" s="14"/>
      <c r="F423" s="15"/>
      <c r="G423" s="15"/>
    </row>
    <row r="424" spans="1:7" x14ac:dyDescent="0.3">
      <c r="A424" s="21" t="s">
        <v>118</v>
      </c>
      <c r="B424" s="30"/>
      <c r="C424" s="30"/>
      <c r="D424" s="22"/>
      <c r="E424" s="18">
        <v>101572.69</v>
      </c>
      <c r="F424" s="19">
        <v>0.14849999999999999</v>
      </c>
      <c r="G424" s="20"/>
    </row>
    <row r="425" spans="1:7" x14ac:dyDescent="0.3">
      <c r="A425" s="12"/>
      <c r="B425" s="28"/>
      <c r="C425" s="28"/>
      <c r="D425" s="13"/>
      <c r="E425" s="14"/>
      <c r="F425" s="15"/>
      <c r="G425" s="15"/>
    </row>
    <row r="426" spans="1:7" x14ac:dyDescent="0.3">
      <c r="A426" s="12"/>
      <c r="B426" s="28"/>
      <c r="C426" s="28"/>
      <c r="D426" s="13"/>
      <c r="E426" s="14"/>
      <c r="F426" s="15"/>
      <c r="G426" s="15"/>
    </row>
    <row r="427" spans="1:7" x14ac:dyDescent="0.3">
      <c r="A427" s="16" t="s">
        <v>119</v>
      </c>
      <c r="B427" s="28"/>
      <c r="C427" s="28"/>
      <c r="D427" s="13"/>
      <c r="E427" s="14"/>
      <c r="F427" s="15"/>
      <c r="G427" s="15"/>
    </row>
    <row r="428" spans="1:7" x14ac:dyDescent="0.3">
      <c r="A428" s="12" t="s">
        <v>120</v>
      </c>
      <c r="B428" s="28"/>
      <c r="C428" s="28"/>
      <c r="D428" s="13"/>
      <c r="E428" s="14">
        <v>42236.34</v>
      </c>
      <c r="F428" s="15">
        <v>6.1800000000000001E-2</v>
      </c>
      <c r="G428" s="15">
        <v>3.9344999999999998E-2</v>
      </c>
    </row>
    <row r="429" spans="1:7" x14ac:dyDescent="0.3">
      <c r="A429" s="16" t="s">
        <v>98</v>
      </c>
      <c r="B429" s="29"/>
      <c r="C429" s="29"/>
      <c r="D429" s="17"/>
      <c r="E429" s="37">
        <v>42236.34</v>
      </c>
      <c r="F429" s="38">
        <v>6.1800000000000001E-2</v>
      </c>
      <c r="G429" s="20"/>
    </row>
    <row r="430" spans="1:7" x14ac:dyDescent="0.3">
      <c r="A430" s="12"/>
      <c r="B430" s="28"/>
      <c r="C430" s="28"/>
      <c r="D430" s="13"/>
      <c r="E430" s="14"/>
      <c r="F430" s="15"/>
      <c r="G430" s="15"/>
    </row>
    <row r="431" spans="1:7" x14ac:dyDescent="0.3">
      <c r="A431" s="21" t="s">
        <v>118</v>
      </c>
      <c r="B431" s="30"/>
      <c r="C431" s="30"/>
      <c r="D431" s="22"/>
      <c r="E431" s="18">
        <v>42236.34</v>
      </c>
      <c r="F431" s="19">
        <v>6.1800000000000001E-2</v>
      </c>
      <c r="G431" s="20"/>
    </row>
    <row r="432" spans="1:7" x14ac:dyDescent="0.3">
      <c r="A432" s="12" t="s">
        <v>121</v>
      </c>
      <c r="B432" s="28"/>
      <c r="C432" s="28"/>
      <c r="D432" s="13"/>
      <c r="E432" s="14">
        <v>1858.8601444999999</v>
      </c>
      <c r="F432" s="15">
        <v>2.7179999999999999E-3</v>
      </c>
      <c r="G432" s="15"/>
    </row>
    <row r="433" spans="1:7" x14ac:dyDescent="0.3">
      <c r="A433" s="12" t="s">
        <v>122</v>
      </c>
      <c r="B433" s="28"/>
      <c r="C433" s="28"/>
      <c r="D433" s="13"/>
      <c r="E433" s="14">
        <v>1969.8398555000001</v>
      </c>
      <c r="F433" s="15">
        <v>2.882E-3</v>
      </c>
      <c r="G433" s="15">
        <v>3.9344999999999998E-2</v>
      </c>
    </row>
    <row r="434" spans="1:7" x14ac:dyDescent="0.3">
      <c r="A434" s="23" t="s">
        <v>123</v>
      </c>
      <c r="B434" s="31"/>
      <c r="C434" s="31"/>
      <c r="D434" s="24"/>
      <c r="E434" s="25">
        <v>683843.47</v>
      </c>
      <c r="F434" s="26">
        <v>1</v>
      </c>
      <c r="G434" s="26"/>
    </row>
    <row r="436" spans="1:7" x14ac:dyDescent="0.3">
      <c r="A436" s="1" t="s">
        <v>1389</v>
      </c>
    </row>
    <row r="437" spans="1:7" x14ac:dyDescent="0.3">
      <c r="A437" s="1" t="s">
        <v>125</v>
      </c>
    </row>
    <row r="439" spans="1:7" x14ac:dyDescent="0.3">
      <c r="A439" s="1" t="s">
        <v>1871</v>
      </c>
    </row>
    <row r="440" spans="1:7" x14ac:dyDescent="0.3">
      <c r="A440" s="47" t="s">
        <v>1872</v>
      </c>
      <c r="B440" s="32" t="s">
        <v>88</v>
      </c>
    </row>
    <row r="441" spans="1:7" x14ac:dyDescent="0.3">
      <c r="A441" t="s">
        <v>1873</v>
      </c>
    </row>
    <row r="442" spans="1:7" x14ac:dyDescent="0.3">
      <c r="A442" t="s">
        <v>1874</v>
      </c>
      <c r="B442" t="s">
        <v>1875</v>
      </c>
      <c r="C442" t="s">
        <v>1875</v>
      </c>
    </row>
    <row r="443" spans="1:7" x14ac:dyDescent="0.3">
      <c r="B443" s="48">
        <v>44651</v>
      </c>
      <c r="C443" s="48">
        <v>44680</v>
      </c>
    </row>
    <row r="444" spans="1:7" x14ac:dyDescent="0.3">
      <c r="A444" t="s">
        <v>1879</v>
      </c>
      <c r="B444">
        <v>16.483499999999999</v>
      </c>
      <c r="C444">
        <v>16.5624</v>
      </c>
      <c r="E444" s="2"/>
      <c r="G444"/>
    </row>
    <row r="445" spans="1:7" x14ac:dyDescent="0.3">
      <c r="A445" t="s">
        <v>1880</v>
      </c>
      <c r="B445">
        <v>11.7836</v>
      </c>
      <c r="C445">
        <v>11.8401</v>
      </c>
      <c r="E445" s="2"/>
      <c r="G445"/>
    </row>
    <row r="446" spans="1:7" x14ac:dyDescent="0.3">
      <c r="A446" t="s">
        <v>1901</v>
      </c>
      <c r="B446">
        <v>13.541</v>
      </c>
      <c r="C446">
        <v>13.6059</v>
      </c>
      <c r="E446" s="2"/>
      <c r="G446"/>
    </row>
    <row r="447" spans="1:7" x14ac:dyDescent="0.3">
      <c r="A447" t="s">
        <v>1888</v>
      </c>
      <c r="B447">
        <v>15.715400000000001</v>
      </c>
      <c r="C447">
        <v>15.781700000000001</v>
      </c>
      <c r="E447" s="2"/>
      <c r="G447"/>
    </row>
    <row r="448" spans="1:7" x14ac:dyDescent="0.3">
      <c r="A448" t="s">
        <v>1904</v>
      </c>
      <c r="B448">
        <v>15.712</v>
      </c>
      <c r="C448">
        <v>15.7782</v>
      </c>
      <c r="E448" s="2"/>
      <c r="G448"/>
    </row>
    <row r="449" spans="1:7" x14ac:dyDescent="0.3">
      <c r="A449" t="s">
        <v>1905</v>
      </c>
      <c r="B449">
        <v>11.5296</v>
      </c>
      <c r="C449">
        <v>11.5783</v>
      </c>
      <c r="E449" s="2"/>
      <c r="G449"/>
    </row>
    <row r="450" spans="1:7" x14ac:dyDescent="0.3">
      <c r="A450" t="s">
        <v>1906</v>
      </c>
      <c r="B450">
        <v>12.836399999999999</v>
      </c>
      <c r="C450">
        <v>12.890499999999999</v>
      </c>
      <c r="E450" s="2"/>
      <c r="G450"/>
    </row>
    <row r="451" spans="1:7" x14ac:dyDescent="0.3">
      <c r="E451" s="2"/>
      <c r="G451"/>
    </row>
    <row r="452" spans="1:7" x14ac:dyDescent="0.3">
      <c r="A452" t="s">
        <v>1890</v>
      </c>
      <c r="B452" s="32" t="s">
        <v>88</v>
      </c>
    </row>
    <row r="453" spans="1:7" x14ac:dyDescent="0.3">
      <c r="A453" t="s">
        <v>1891</v>
      </c>
      <c r="B453" s="32" t="s">
        <v>88</v>
      </c>
    </row>
    <row r="454" spans="1:7" x14ac:dyDescent="0.3">
      <c r="A454" s="47" t="s">
        <v>1892</v>
      </c>
      <c r="B454" s="32" t="s">
        <v>88</v>
      </c>
    </row>
    <row r="455" spans="1:7" x14ac:dyDescent="0.3">
      <c r="A455" s="47" t="s">
        <v>1893</v>
      </c>
      <c r="B455" s="32" t="s">
        <v>88</v>
      </c>
    </row>
    <row r="456" spans="1:7" x14ac:dyDescent="0.3">
      <c r="A456" t="s">
        <v>1929</v>
      </c>
      <c r="B456" s="49">
        <v>14.711097000000001</v>
      </c>
    </row>
    <row r="457" spans="1:7" ht="28.8" x14ac:dyDescent="0.3">
      <c r="A457" s="47" t="s">
        <v>1895</v>
      </c>
      <c r="B457" s="32" t="s">
        <v>88</v>
      </c>
    </row>
    <row r="458" spans="1:7" ht="28.8" x14ac:dyDescent="0.3">
      <c r="A458" s="47" t="s">
        <v>1896</v>
      </c>
      <c r="B458" s="32" t="s">
        <v>88</v>
      </c>
    </row>
    <row r="459" spans="1:7" x14ac:dyDescent="0.3">
      <c r="A459" t="s">
        <v>2029</v>
      </c>
      <c r="B459" s="32" t="s">
        <v>88</v>
      </c>
    </row>
    <row r="460" spans="1:7" x14ac:dyDescent="0.3">
      <c r="A460" t="s">
        <v>2030</v>
      </c>
      <c r="B460" s="32" t="s">
        <v>88</v>
      </c>
    </row>
    <row r="463" spans="1:7" ht="28.8" x14ac:dyDescent="0.3">
      <c r="A463" s="62" t="s">
        <v>2065</v>
      </c>
      <c r="B463" s="56" t="s">
        <v>2066</v>
      </c>
      <c r="C463" s="56" t="s">
        <v>2034</v>
      </c>
      <c r="D463" s="67" t="s">
        <v>2035</v>
      </c>
    </row>
    <row r="464" spans="1:7" ht="69" customHeight="1" x14ac:dyDescent="0.3">
      <c r="A464" s="65" t="str">
        <f>HYPERLINK("[EDEL_Portfolio Monthly 30-Apr-2022.xlsx]EEARBF!A1","Edelweiss Arbitrage Fund")</f>
        <v>Edelweiss Arbitrage Fund</v>
      </c>
      <c r="B464" s="66"/>
      <c r="C464" s="66" t="s">
        <v>2045</v>
      </c>
      <c r="D464"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78"/>
  <sheetViews>
    <sheetView showGridLines="0" workbookViewId="0">
      <pane ySplit="4" topLeftCell="A67" activePane="bottomLeft" state="frozen"/>
      <selection sqref="A1:G1"/>
      <selection pane="bottomLeft" activeCell="D71" sqref="D71"/>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7</v>
      </c>
      <c r="B1" s="76"/>
      <c r="C1" s="76"/>
      <c r="D1" s="76"/>
      <c r="E1" s="76"/>
      <c r="F1" s="76"/>
      <c r="G1" s="76"/>
      <c r="H1" s="51" t="str">
        <f>HYPERLINK("[EDEL_Portfolio Monthly 30-Apr-2022.xlsx]Index!A1","Index")</f>
        <v>Index</v>
      </c>
    </row>
    <row r="2" spans="1:8" ht="19.5" customHeight="1" x14ac:dyDescent="0.3">
      <c r="A2" s="76" t="s">
        <v>8</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2"/>
      <c r="B6" s="28"/>
      <c r="C6" s="28"/>
      <c r="D6" s="13"/>
      <c r="E6" s="14"/>
      <c r="F6" s="15"/>
      <c r="G6" s="15"/>
    </row>
    <row r="7" spans="1:8" x14ac:dyDescent="0.3">
      <c r="A7" s="16" t="s">
        <v>87</v>
      </c>
      <c r="B7" s="28"/>
      <c r="C7" s="28"/>
      <c r="D7" s="13"/>
      <c r="E7" s="14" t="s">
        <v>88</v>
      </c>
      <c r="F7" s="15" t="s">
        <v>88</v>
      </c>
      <c r="G7" s="15"/>
    </row>
    <row r="8" spans="1:8" x14ac:dyDescent="0.3">
      <c r="A8" s="12"/>
      <c r="B8" s="28"/>
      <c r="C8" s="28"/>
      <c r="D8" s="13"/>
      <c r="E8" s="14"/>
      <c r="F8" s="15"/>
      <c r="G8" s="15"/>
    </row>
    <row r="9" spans="1:8" x14ac:dyDescent="0.3">
      <c r="A9" s="16" t="s">
        <v>89</v>
      </c>
      <c r="B9" s="28"/>
      <c r="C9" s="28"/>
      <c r="D9" s="13"/>
      <c r="E9" s="14"/>
      <c r="F9" s="15"/>
      <c r="G9" s="15"/>
    </row>
    <row r="10" spans="1:8" x14ac:dyDescent="0.3">
      <c r="A10" s="12"/>
      <c r="B10" s="28"/>
      <c r="C10" s="28"/>
      <c r="D10" s="13"/>
      <c r="E10" s="14"/>
      <c r="F10" s="15"/>
      <c r="G10" s="15"/>
    </row>
    <row r="11" spans="1:8" x14ac:dyDescent="0.3">
      <c r="A11" s="16" t="s">
        <v>90</v>
      </c>
      <c r="B11" s="28"/>
      <c r="C11" s="28"/>
      <c r="D11" s="13"/>
      <c r="E11" s="14"/>
      <c r="F11" s="15"/>
      <c r="G11" s="15"/>
    </row>
    <row r="12" spans="1:8" x14ac:dyDescent="0.3">
      <c r="A12" s="12" t="s">
        <v>91</v>
      </c>
      <c r="B12" s="28" t="s">
        <v>92</v>
      </c>
      <c r="C12" s="28" t="s">
        <v>93</v>
      </c>
      <c r="D12" s="13">
        <v>5000000</v>
      </c>
      <c r="E12" s="14">
        <v>4793.58</v>
      </c>
      <c r="F12" s="15">
        <v>0.15229999999999999</v>
      </c>
      <c r="G12" s="15">
        <v>4.7199999999999999E-2</v>
      </c>
    </row>
    <row r="13" spans="1:8" x14ac:dyDescent="0.3">
      <c r="A13" s="12" t="s">
        <v>94</v>
      </c>
      <c r="B13" s="28" t="s">
        <v>95</v>
      </c>
      <c r="C13" s="28" t="s">
        <v>93</v>
      </c>
      <c r="D13" s="13">
        <v>2500000</v>
      </c>
      <c r="E13" s="14">
        <v>2465.11</v>
      </c>
      <c r="F13" s="15">
        <v>7.8299999999999995E-2</v>
      </c>
      <c r="G13" s="15">
        <v>4.2000000000000003E-2</v>
      </c>
    </row>
    <row r="14" spans="1:8" x14ac:dyDescent="0.3">
      <c r="A14" s="12" t="s">
        <v>96</v>
      </c>
      <c r="B14" s="28" t="s">
        <v>97</v>
      </c>
      <c r="C14" s="28" t="s">
        <v>93</v>
      </c>
      <c r="D14" s="13">
        <v>2000000</v>
      </c>
      <c r="E14" s="14">
        <v>1970.52</v>
      </c>
      <c r="F14" s="15">
        <v>6.2600000000000003E-2</v>
      </c>
      <c r="G14" s="15">
        <v>4.1999000000000002E-2</v>
      </c>
    </row>
    <row r="15" spans="1:8" x14ac:dyDescent="0.3">
      <c r="A15" s="16" t="s">
        <v>98</v>
      </c>
      <c r="B15" s="29"/>
      <c r="C15" s="29"/>
      <c r="D15" s="17"/>
      <c r="E15" s="18">
        <v>9229.2099999999991</v>
      </c>
      <c r="F15" s="19">
        <v>0.29320000000000002</v>
      </c>
      <c r="G15" s="20"/>
    </row>
    <row r="16" spans="1:8" x14ac:dyDescent="0.3">
      <c r="A16" s="16" t="s">
        <v>99</v>
      </c>
      <c r="B16" s="28"/>
      <c r="C16" s="28"/>
      <c r="D16" s="13"/>
      <c r="E16" s="14"/>
      <c r="F16" s="15"/>
      <c r="G16" s="15"/>
    </row>
    <row r="17" spans="1:7" x14ac:dyDescent="0.3">
      <c r="A17" s="12" t="s">
        <v>100</v>
      </c>
      <c r="B17" s="28" t="s">
        <v>101</v>
      </c>
      <c r="C17" s="28" t="s">
        <v>102</v>
      </c>
      <c r="D17" s="13">
        <v>2500000</v>
      </c>
      <c r="E17" s="14">
        <v>2468.59</v>
      </c>
      <c r="F17" s="15">
        <v>7.8399999999999997E-2</v>
      </c>
      <c r="G17" s="15">
        <v>4.2998000000000001E-2</v>
      </c>
    </row>
    <row r="18" spans="1:7" x14ac:dyDescent="0.3">
      <c r="A18" s="12" t="s">
        <v>103</v>
      </c>
      <c r="B18" s="28" t="s">
        <v>104</v>
      </c>
      <c r="C18" s="28" t="s">
        <v>105</v>
      </c>
      <c r="D18" s="13">
        <v>2500000</v>
      </c>
      <c r="E18" s="14">
        <v>2467.16</v>
      </c>
      <c r="F18" s="15">
        <v>7.8399999999999997E-2</v>
      </c>
      <c r="G18" s="15">
        <v>4.2999000000000002E-2</v>
      </c>
    </row>
    <row r="19" spans="1:7" x14ac:dyDescent="0.3">
      <c r="A19" s="12" t="s">
        <v>106</v>
      </c>
      <c r="B19" s="28" t="s">
        <v>107</v>
      </c>
      <c r="C19" s="28" t="s">
        <v>105</v>
      </c>
      <c r="D19" s="13">
        <v>2500000</v>
      </c>
      <c r="E19" s="14">
        <v>2403.39</v>
      </c>
      <c r="F19" s="15">
        <v>7.6399999999999996E-2</v>
      </c>
      <c r="G19" s="15">
        <v>5.0250000000000003E-2</v>
      </c>
    </row>
    <row r="20" spans="1:7" x14ac:dyDescent="0.3">
      <c r="A20" s="12" t="s">
        <v>108</v>
      </c>
      <c r="B20" s="28" t="s">
        <v>109</v>
      </c>
      <c r="C20" s="28" t="s">
        <v>105</v>
      </c>
      <c r="D20" s="13">
        <v>2500000</v>
      </c>
      <c r="E20" s="14">
        <v>2403.2399999999998</v>
      </c>
      <c r="F20" s="15">
        <v>7.6399999999999996E-2</v>
      </c>
      <c r="G20" s="15">
        <v>5.0499000000000002E-2</v>
      </c>
    </row>
    <row r="21" spans="1:7" x14ac:dyDescent="0.3">
      <c r="A21" s="12" t="s">
        <v>110</v>
      </c>
      <c r="B21" s="28" t="s">
        <v>111</v>
      </c>
      <c r="C21" s="28" t="s">
        <v>105</v>
      </c>
      <c r="D21" s="13">
        <v>2500000</v>
      </c>
      <c r="E21" s="14">
        <v>2395.89</v>
      </c>
      <c r="F21" s="15">
        <v>7.6100000000000001E-2</v>
      </c>
      <c r="G21" s="15">
        <v>5.0999999999999997E-2</v>
      </c>
    </row>
    <row r="22" spans="1:7" x14ac:dyDescent="0.3">
      <c r="A22" s="12" t="s">
        <v>112</v>
      </c>
      <c r="B22" s="28" t="s">
        <v>113</v>
      </c>
      <c r="C22" s="28" t="s">
        <v>105</v>
      </c>
      <c r="D22" s="13">
        <v>2500000</v>
      </c>
      <c r="E22" s="14">
        <v>2392.62</v>
      </c>
      <c r="F22" s="15">
        <v>7.5999999999999998E-2</v>
      </c>
      <c r="G22" s="15">
        <v>5.0250000000000003E-2</v>
      </c>
    </row>
    <row r="23" spans="1:7" x14ac:dyDescent="0.3">
      <c r="A23" s="16" t="s">
        <v>98</v>
      </c>
      <c r="B23" s="29"/>
      <c r="C23" s="29"/>
      <c r="D23" s="17"/>
      <c r="E23" s="18">
        <v>14530.89</v>
      </c>
      <c r="F23" s="19">
        <v>0.4617</v>
      </c>
      <c r="G23" s="20"/>
    </row>
    <row r="24" spans="1:7" x14ac:dyDescent="0.3">
      <c r="A24" s="12"/>
      <c r="B24" s="28"/>
      <c r="C24" s="28"/>
      <c r="D24" s="13"/>
      <c r="E24" s="14"/>
      <c r="F24" s="15"/>
      <c r="G24" s="15"/>
    </row>
    <row r="25" spans="1:7" x14ac:dyDescent="0.3">
      <c r="A25" s="16" t="s">
        <v>114</v>
      </c>
      <c r="B25" s="28"/>
      <c r="C25" s="28"/>
      <c r="D25" s="13"/>
      <c r="E25" s="14"/>
      <c r="F25" s="15"/>
      <c r="G25" s="15"/>
    </row>
    <row r="26" spans="1:7" x14ac:dyDescent="0.3">
      <c r="A26" s="12" t="s">
        <v>2024</v>
      </c>
      <c r="B26" s="28" t="s">
        <v>115</v>
      </c>
      <c r="C26" s="28" t="s">
        <v>105</v>
      </c>
      <c r="D26" s="13">
        <v>2500000</v>
      </c>
      <c r="E26" s="14">
        <v>2486.4899999999998</v>
      </c>
      <c r="F26" s="15">
        <v>7.9000000000000001E-2</v>
      </c>
      <c r="G26" s="15">
        <v>4.3124999999999997E-2</v>
      </c>
    </row>
    <row r="27" spans="1:7" x14ac:dyDescent="0.3">
      <c r="A27" s="12" t="s">
        <v>2025</v>
      </c>
      <c r="B27" s="28" t="s">
        <v>116</v>
      </c>
      <c r="C27" s="28" t="s">
        <v>105</v>
      </c>
      <c r="D27" s="13">
        <v>2500000</v>
      </c>
      <c r="E27" s="14">
        <v>2469.2399999999998</v>
      </c>
      <c r="F27" s="15">
        <v>7.8399999999999997E-2</v>
      </c>
      <c r="G27" s="15">
        <v>4.4150000000000002E-2</v>
      </c>
    </row>
    <row r="28" spans="1:7" x14ac:dyDescent="0.3">
      <c r="A28" s="12" t="s">
        <v>2026</v>
      </c>
      <c r="B28" s="28" t="s">
        <v>117</v>
      </c>
      <c r="C28" s="28" t="s">
        <v>105</v>
      </c>
      <c r="D28" s="13">
        <v>2500000</v>
      </c>
      <c r="E28" s="14">
        <v>2453.12</v>
      </c>
      <c r="F28" s="15">
        <v>7.7899999999999997E-2</v>
      </c>
      <c r="G28" s="15">
        <v>4.6498999999999999E-2</v>
      </c>
    </row>
    <row r="29" spans="1:7" x14ac:dyDescent="0.3">
      <c r="A29" s="16" t="s">
        <v>98</v>
      </c>
      <c r="B29" s="29"/>
      <c r="C29" s="29"/>
      <c r="D29" s="17"/>
      <c r="E29" s="18">
        <v>7408.85</v>
      </c>
      <c r="F29" s="19">
        <v>0.23530000000000001</v>
      </c>
      <c r="G29" s="20"/>
    </row>
    <row r="30" spans="1:7" x14ac:dyDescent="0.3">
      <c r="A30" s="12"/>
      <c r="B30" s="28"/>
      <c r="C30" s="28"/>
      <c r="D30" s="13"/>
      <c r="E30" s="14"/>
      <c r="F30" s="15"/>
      <c r="G30" s="15"/>
    </row>
    <row r="31" spans="1:7" x14ac:dyDescent="0.3">
      <c r="A31" s="21" t="s">
        <v>118</v>
      </c>
      <c r="B31" s="30"/>
      <c r="C31" s="30"/>
      <c r="D31" s="22"/>
      <c r="E31" s="18">
        <v>31168.95</v>
      </c>
      <c r="F31" s="19">
        <v>0.99019999999999997</v>
      </c>
      <c r="G31" s="20"/>
    </row>
    <row r="32" spans="1:7" x14ac:dyDescent="0.3">
      <c r="A32" s="12"/>
      <c r="B32" s="28"/>
      <c r="C32" s="28"/>
      <c r="D32" s="13"/>
      <c r="E32" s="14"/>
      <c r="F32" s="15"/>
      <c r="G32" s="15"/>
    </row>
    <row r="33" spans="1:7" x14ac:dyDescent="0.3">
      <c r="A33" s="12"/>
      <c r="B33" s="28"/>
      <c r="C33" s="28"/>
      <c r="D33" s="13"/>
      <c r="E33" s="14"/>
      <c r="F33" s="15"/>
      <c r="G33" s="15"/>
    </row>
    <row r="34" spans="1:7" x14ac:dyDescent="0.3">
      <c r="A34" s="16" t="s">
        <v>119</v>
      </c>
      <c r="B34" s="28"/>
      <c r="C34" s="28"/>
      <c r="D34" s="13"/>
      <c r="E34" s="14"/>
      <c r="F34" s="15"/>
      <c r="G34" s="15"/>
    </row>
    <row r="35" spans="1:7" x14ac:dyDescent="0.3">
      <c r="A35" s="12" t="s">
        <v>120</v>
      </c>
      <c r="B35" s="28"/>
      <c r="C35" s="28"/>
      <c r="D35" s="13"/>
      <c r="E35" s="14">
        <v>51.98</v>
      </c>
      <c r="F35" s="15">
        <v>1.6999999999999999E-3</v>
      </c>
      <c r="G35" s="15">
        <v>3.9344999999999998E-2</v>
      </c>
    </row>
    <row r="36" spans="1:7" x14ac:dyDescent="0.3">
      <c r="A36" s="16" t="s">
        <v>98</v>
      </c>
      <c r="B36" s="29"/>
      <c r="C36" s="29"/>
      <c r="D36" s="17"/>
      <c r="E36" s="18">
        <v>51.98</v>
      </c>
      <c r="F36" s="19">
        <v>1.6999999999999999E-3</v>
      </c>
      <c r="G36" s="20"/>
    </row>
    <row r="37" spans="1:7" x14ac:dyDescent="0.3">
      <c r="A37" s="12"/>
      <c r="B37" s="28"/>
      <c r="C37" s="28"/>
      <c r="D37" s="13"/>
      <c r="E37" s="14"/>
      <c r="F37" s="15"/>
      <c r="G37" s="15"/>
    </row>
    <row r="38" spans="1:7" x14ac:dyDescent="0.3">
      <c r="A38" s="21" t="s">
        <v>118</v>
      </c>
      <c r="B38" s="30"/>
      <c r="C38" s="30"/>
      <c r="D38" s="22"/>
      <c r="E38" s="18">
        <v>51.98</v>
      </c>
      <c r="F38" s="19">
        <v>1.6999999999999999E-3</v>
      </c>
      <c r="G38" s="20"/>
    </row>
    <row r="39" spans="1:7" x14ac:dyDescent="0.3">
      <c r="A39" s="12" t="s">
        <v>121</v>
      </c>
      <c r="B39" s="28"/>
      <c r="C39" s="28"/>
      <c r="D39" s="13"/>
      <c r="E39" s="14">
        <v>1.1207E-2</v>
      </c>
      <c r="F39" s="15">
        <v>0</v>
      </c>
      <c r="G39" s="15"/>
    </row>
    <row r="40" spans="1:7" x14ac:dyDescent="0.3">
      <c r="A40" s="12" t="s">
        <v>122</v>
      </c>
      <c r="B40" s="28"/>
      <c r="C40" s="28"/>
      <c r="D40" s="13"/>
      <c r="E40" s="14">
        <v>254.41879299999999</v>
      </c>
      <c r="F40" s="15">
        <v>8.0999999999999996E-3</v>
      </c>
      <c r="G40" s="15">
        <v>3.9344999999999998E-2</v>
      </c>
    </row>
    <row r="41" spans="1:7" x14ac:dyDescent="0.3">
      <c r="A41" s="23" t="s">
        <v>123</v>
      </c>
      <c r="B41" s="31"/>
      <c r="C41" s="31"/>
      <c r="D41" s="24"/>
      <c r="E41" s="25">
        <v>31475.360000000001</v>
      </c>
      <c r="F41" s="26">
        <v>1</v>
      </c>
      <c r="G41" s="26"/>
    </row>
    <row r="43" spans="1:7" x14ac:dyDescent="0.3">
      <c r="A43" s="1" t="s">
        <v>124</v>
      </c>
    </row>
    <row r="44" spans="1:7" x14ac:dyDescent="0.3">
      <c r="A44" s="1" t="s">
        <v>125</v>
      </c>
    </row>
    <row r="46" spans="1:7" x14ac:dyDescent="0.3">
      <c r="A46" s="1" t="s">
        <v>1871</v>
      </c>
    </row>
    <row r="47" spans="1:7" x14ac:dyDescent="0.3">
      <c r="A47" s="47" t="s">
        <v>1872</v>
      </c>
      <c r="B47" s="32" t="s">
        <v>88</v>
      </c>
    </row>
    <row r="48" spans="1:7" x14ac:dyDescent="0.3">
      <c r="A48" t="s">
        <v>1873</v>
      </c>
    </row>
    <row r="49" spans="1:7" x14ac:dyDescent="0.3">
      <c r="A49" t="s">
        <v>1874</v>
      </c>
      <c r="B49" t="s">
        <v>1875</v>
      </c>
      <c r="C49" t="s">
        <v>1875</v>
      </c>
    </row>
    <row r="50" spans="1:7" x14ac:dyDescent="0.3">
      <c r="B50" s="48">
        <v>44651</v>
      </c>
      <c r="C50" s="48">
        <v>44680</v>
      </c>
    </row>
    <row r="51" spans="1:7" x14ac:dyDescent="0.3">
      <c r="A51" t="s">
        <v>1876</v>
      </c>
      <c r="B51" s="32">
        <v>25.273900000000001</v>
      </c>
      <c r="C51" s="32">
        <v>25.340499999999999</v>
      </c>
      <c r="E51" s="2"/>
      <c r="G51"/>
    </row>
    <row r="52" spans="1:7" x14ac:dyDescent="0.3">
      <c r="A52" t="s">
        <v>1877</v>
      </c>
      <c r="B52" s="32" t="s">
        <v>1878</v>
      </c>
      <c r="C52" s="32" t="s">
        <v>1878</v>
      </c>
      <c r="E52" s="2"/>
      <c r="G52"/>
    </row>
    <row r="53" spans="1:7" x14ac:dyDescent="0.3">
      <c r="A53" t="s">
        <v>1879</v>
      </c>
      <c r="B53" s="32">
        <v>25.276199999999999</v>
      </c>
      <c r="C53" s="32">
        <v>25.3428</v>
      </c>
      <c r="E53" s="2"/>
      <c r="G53"/>
    </row>
    <row r="54" spans="1:7" x14ac:dyDescent="0.3">
      <c r="A54" t="s">
        <v>1880</v>
      </c>
      <c r="B54" s="32">
        <v>23.5715</v>
      </c>
      <c r="C54" s="32">
        <v>23.633600000000001</v>
      </c>
      <c r="E54" s="2"/>
      <c r="G54"/>
    </row>
    <row r="55" spans="1:7" x14ac:dyDescent="0.3">
      <c r="A55" t="s">
        <v>1881</v>
      </c>
      <c r="B55" s="32" t="s">
        <v>1878</v>
      </c>
      <c r="C55" s="32" t="s">
        <v>1878</v>
      </c>
      <c r="E55" s="2"/>
      <c r="G55"/>
    </row>
    <row r="56" spans="1:7" x14ac:dyDescent="0.3">
      <c r="A56" t="s">
        <v>1882</v>
      </c>
      <c r="B56" s="32">
        <v>20.072399999999998</v>
      </c>
      <c r="C56" s="32">
        <v>20.113700000000001</v>
      </c>
      <c r="E56" s="2"/>
      <c r="G56"/>
    </row>
    <row r="57" spans="1:7" x14ac:dyDescent="0.3">
      <c r="A57" t="s">
        <v>1883</v>
      </c>
      <c r="B57" s="32" t="s">
        <v>1878</v>
      </c>
      <c r="C57" s="32" t="s">
        <v>1878</v>
      </c>
      <c r="E57" s="2"/>
      <c r="G57"/>
    </row>
    <row r="58" spans="1:7" x14ac:dyDescent="0.3">
      <c r="A58" t="s">
        <v>1884</v>
      </c>
      <c r="B58" s="32">
        <v>23.258199999999999</v>
      </c>
      <c r="C58" s="32">
        <v>23.306000000000001</v>
      </c>
      <c r="E58" s="2"/>
      <c r="G58"/>
    </row>
    <row r="59" spans="1:7" x14ac:dyDescent="0.3">
      <c r="A59" t="s">
        <v>1885</v>
      </c>
      <c r="B59" s="32" t="s">
        <v>1878</v>
      </c>
      <c r="C59" s="32" t="s">
        <v>1878</v>
      </c>
      <c r="E59" s="2"/>
      <c r="G59"/>
    </row>
    <row r="60" spans="1:7" x14ac:dyDescent="0.3">
      <c r="A60" t="s">
        <v>1886</v>
      </c>
      <c r="B60" s="32">
        <v>23.453900000000001</v>
      </c>
      <c r="C60" s="32">
        <v>23.501999999999999</v>
      </c>
      <c r="E60" s="2"/>
      <c r="G60"/>
    </row>
    <row r="61" spans="1:7" x14ac:dyDescent="0.3">
      <c r="A61" t="s">
        <v>1887</v>
      </c>
      <c r="B61" s="32">
        <v>22.0611</v>
      </c>
      <c r="C61" s="32">
        <v>22.106400000000001</v>
      </c>
      <c r="E61" s="2"/>
      <c r="G61"/>
    </row>
    <row r="62" spans="1:7" x14ac:dyDescent="0.3">
      <c r="A62" t="s">
        <v>1888</v>
      </c>
      <c r="B62" s="32" t="s">
        <v>1878</v>
      </c>
      <c r="C62" s="32" t="s">
        <v>1878</v>
      </c>
      <c r="E62" s="2"/>
      <c r="G62"/>
    </row>
    <row r="63" spans="1:7" x14ac:dyDescent="0.3">
      <c r="A63" t="s">
        <v>1889</v>
      </c>
      <c r="E63" s="2"/>
      <c r="G63"/>
    </row>
    <row r="65" spans="1:6" x14ac:dyDescent="0.3">
      <c r="A65" t="s">
        <v>1890</v>
      </c>
      <c r="B65" s="32" t="s">
        <v>88</v>
      </c>
    </row>
    <row r="66" spans="1:6" x14ac:dyDescent="0.3">
      <c r="A66" t="s">
        <v>1891</v>
      </c>
      <c r="B66" s="32" t="s">
        <v>88</v>
      </c>
    </row>
    <row r="67" spans="1:6" x14ac:dyDescent="0.3">
      <c r="A67" s="47" t="s">
        <v>1892</v>
      </c>
      <c r="B67" s="32" t="s">
        <v>88</v>
      </c>
    </row>
    <row r="68" spans="1:6" x14ac:dyDescent="0.3">
      <c r="A68" s="47" t="s">
        <v>1893</v>
      </c>
      <c r="B68" s="32" t="s">
        <v>88</v>
      </c>
    </row>
    <row r="69" spans="1:6" x14ac:dyDescent="0.3">
      <c r="A69" t="s">
        <v>1894</v>
      </c>
      <c r="B69" s="49">
        <v>0.55394600000000005</v>
      </c>
    </row>
    <row r="70" spans="1:6" ht="28.8" x14ac:dyDescent="0.3">
      <c r="A70" s="47" t="s">
        <v>1895</v>
      </c>
      <c r="B70" s="32" t="s">
        <v>88</v>
      </c>
    </row>
    <row r="71" spans="1:6" ht="28.8" x14ac:dyDescent="0.3">
      <c r="A71" s="47" t="s">
        <v>1896</v>
      </c>
      <c r="B71" s="32" t="s">
        <v>88</v>
      </c>
    </row>
    <row r="72" spans="1:6" x14ac:dyDescent="0.3">
      <c r="A72" t="s">
        <v>2029</v>
      </c>
      <c r="B72" s="32" t="s">
        <v>88</v>
      </c>
    </row>
    <row r="73" spans="1:6" x14ac:dyDescent="0.3">
      <c r="A73" t="s">
        <v>2030</v>
      </c>
      <c r="B73" s="32" t="s">
        <v>88</v>
      </c>
    </row>
    <row r="77" spans="1:6" ht="28.8" x14ac:dyDescent="0.3">
      <c r="A77" s="62" t="s">
        <v>2065</v>
      </c>
      <c r="B77" s="56" t="s">
        <v>2066</v>
      </c>
      <c r="C77" s="56" t="s">
        <v>2034</v>
      </c>
      <c r="D77" s="67" t="s">
        <v>2035</v>
      </c>
      <c r="E77" s="67" t="s">
        <v>2034</v>
      </c>
      <c r="F77" s="67" t="s">
        <v>2035</v>
      </c>
    </row>
    <row r="78" spans="1:6" ht="67.8" customHeight="1" x14ac:dyDescent="0.3">
      <c r="A78" s="65" t="str">
        <f>HYPERLINK("[EDEL_Portfolio Monthly 30-Apr-2022.xlsx]EDACBF!A1","Edelweiss Money Market Fund")</f>
        <v>Edelweiss Money Market Fund</v>
      </c>
      <c r="B78" s="66"/>
      <c r="C78" s="58" t="s">
        <v>2069</v>
      </c>
      <c r="D78" s="59"/>
      <c r="E78" s="58" t="s">
        <v>2070</v>
      </c>
      <c r="F78" s="59"/>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B54E1-335B-4EAF-A473-C60BFB34CE21}">
  <dimension ref="A1:H263"/>
  <sheetViews>
    <sheetView showGridLines="0" workbookViewId="0">
      <pane ySplit="4" topLeftCell="A253" activePane="bottomLeft" state="frozen"/>
      <selection sqref="A1:G1"/>
      <selection pane="bottomLeft" activeCell="A262" sqref="A262:D262"/>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43</v>
      </c>
      <c r="B1" s="76"/>
      <c r="C1" s="76"/>
      <c r="D1" s="76"/>
      <c r="E1" s="76"/>
      <c r="F1" s="76"/>
      <c r="G1" s="76"/>
      <c r="H1" s="51" t="str">
        <f>HYPERLINK("[EDEL_Portfolio Monthly 30-Apr-2022.xlsx]Index!A1","Index")</f>
        <v>Index</v>
      </c>
    </row>
    <row r="2" spans="1:8" ht="19.5" customHeight="1" x14ac:dyDescent="0.3">
      <c r="A2" s="76" t="s">
        <v>44</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6" t="s">
        <v>87</v>
      </c>
      <c r="B6" s="28"/>
      <c r="C6" s="28"/>
      <c r="D6" s="13"/>
      <c r="E6" s="14"/>
      <c r="F6" s="15"/>
      <c r="G6" s="15"/>
    </row>
    <row r="7" spans="1:8" x14ac:dyDescent="0.3">
      <c r="A7" s="16" t="s">
        <v>770</v>
      </c>
      <c r="B7" s="28"/>
      <c r="C7" s="28"/>
      <c r="D7" s="13"/>
      <c r="E7" s="14"/>
      <c r="F7" s="15"/>
      <c r="G7" s="15"/>
    </row>
    <row r="8" spans="1:8" x14ac:dyDescent="0.3">
      <c r="A8" s="12" t="s">
        <v>771</v>
      </c>
      <c r="B8" s="28" t="s">
        <v>772</v>
      </c>
      <c r="C8" s="28" t="s">
        <v>773</v>
      </c>
      <c r="D8" s="13">
        <v>4463113</v>
      </c>
      <c r="E8" s="14">
        <v>61796.26</v>
      </c>
      <c r="F8" s="15">
        <v>7.7200000000000005E-2</v>
      </c>
      <c r="G8" s="15"/>
    </row>
    <row r="9" spans="1:8" x14ac:dyDescent="0.3">
      <c r="A9" s="12" t="s">
        <v>777</v>
      </c>
      <c r="B9" s="28" t="s">
        <v>778</v>
      </c>
      <c r="C9" s="28" t="s">
        <v>779</v>
      </c>
      <c r="D9" s="13">
        <v>1880678</v>
      </c>
      <c r="E9" s="14">
        <v>52475.62</v>
      </c>
      <c r="F9" s="15">
        <v>6.5500000000000003E-2</v>
      </c>
      <c r="G9" s="15"/>
    </row>
    <row r="10" spans="1:8" x14ac:dyDescent="0.3">
      <c r="A10" s="12" t="s">
        <v>1049</v>
      </c>
      <c r="B10" s="28" t="s">
        <v>1050</v>
      </c>
      <c r="C10" s="28" t="s">
        <v>773</v>
      </c>
      <c r="D10" s="13">
        <v>6049335</v>
      </c>
      <c r="E10" s="14">
        <v>44964.71</v>
      </c>
      <c r="F10" s="15">
        <v>5.62E-2</v>
      </c>
      <c r="G10" s="15"/>
    </row>
    <row r="11" spans="1:8" x14ac:dyDescent="0.3">
      <c r="A11" s="12" t="s">
        <v>813</v>
      </c>
      <c r="B11" s="28" t="s">
        <v>814</v>
      </c>
      <c r="C11" s="28" t="s">
        <v>773</v>
      </c>
      <c r="D11" s="13">
        <v>3959334</v>
      </c>
      <c r="E11" s="14">
        <v>28847.71</v>
      </c>
      <c r="F11" s="15">
        <v>3.5999999999999997E-2</v>
      </c>
      <c r="G11" s="15"/>
    </row>
    <row r="12" spans="1:8" x14ac:dyDescent="0.3">
      <c r="A12" s="12" t="s">
        <v>906</v>
      </c>
      <c r="B12" s="28" t="s">
        <v>907</v>
      </c>
      <c r="C12" s="28" t="s">
        <v>791</v>
      </c>
      <c r="D12" s="13">
        <v>1757994</v>
      </c>
      <c r="E12" s="14">
        <v>27557.43</v>
      </c>
      <c r="F12" s="15">
        <v>3.44E-2</v>
      </c>
      <c r="G12" s="15"/>
    </row>
    <row r="13" spans="1:8" x14ac:dyDescent="0.3">
      <c r="A13" s="12" t="s">
        <v>1057</v>
      </c>
      <c r="B13" s="28" t="s">
        <v>1058</v>
      </c>
      <c r="C13" s="28" t="s">
        <v>773</v>
      </c>
      <c r="D13" s="13">
        <v>4449468</v>
      </c>
      <c r="E13" s="14">
        <v>22082.71</v>
      </c>
      <c r="F13" s="15">
        <v>2.76E-2</v>
      </c>
      <c r="G13" s="15"/>
    </row>
    <row r="14" spans="1:8" x14ac:dyDescent="0.3">
      <c r="A14" s="12" t="s">
        <v>954</v>
      </c>
      <c r="B14" s="28" t="s">
        <v>955</v>
      </c>
      <c r="C14" s="28" t="s">
        <v>791</v>
      </c>
      <c r="D14" s="13">
        <v>498178</v>
      </c>
      <c r="E14" s="14">
        <v>17668.88</v>
      </c>
      <c r="F14" s="15">
        <v>2.2100000000000002E-2</v>
      </c>
      <c r="G14" s="15"/>
    </row>
    <row r="15" spans="1:8" x14ac:dyDescent="0.3">
      <c r="A15" s="12" t="s">
        <v>774</v>
      </c>
      <c r="B15" s="28" t="s">
        <v>775</v>
      </c>
      <c r="C15" s="28" t="s">
        <v>776</v>
      </c>
      <c r="D15" s="13">
        <v>643970</v>
      </c>
      <c r="E15" s="14">
        <v>14358.6</v>
      </c>
      <c r="F15" s="15">
        <v>1.7899999999999999E-2</v>
      </c>
      <c r="G15" s="15"/>
    </row>
    <row r="16" spans="1:8" x14ac:dyDescent="0.3">
      <c r="A16" s="12" t="s">
        <v>841</v>
      </c>
      <c r="B16" s="28" t="s">
        <v>842</v>
      </c>
      <c r="C16" s="28" t="s">
        <v>843</v>
      </c>
      <c r="D16" s="13">
        <v>844269</v>
      </c>
      <c r="E16" s="14">
        <v>14304.87</v>
      </c>
      <c r="F16" s="15">
        <v>1.7899999999999999E-2</v>
      </c>
      <c r="G16" s="15"/>
    </row>
    <row r="17" spans="1:7" x14ac:dyDescent="0.3">
      <c r="A17" s="12" t="s">
        <v>786</v>
      </c>
      <c r="B17" s="28" t="s">
        <v>787</v>
      </c>
      <c r="C17" s="28" t="s">
        <v>788</v>
      </c>
      <c r="D17" s="13">
        <v>1642605</v>
      </c>
      <c r="E17" s="14">
        <v>12138.85</v>
      </c>
      <c r="F17" s="15">
        <v>1.52E-2</v>
      </c>
      <c r="G17" s="15"/>
    </row>
    <row r="18" spans="1:7" x14ac:dyDescent="0.3">
      <c r="A18" s="12" t="s">
        <v>803</v>
      </c>
      <c r="B18" s="28" t="s">
        <v>804</v>
      </c>
      <c r="C18" s="28" t="s">
        <v>805</v>
      </c>
      <c r="D18" s="13">
        <v>4605553</v>
      </c>
      <c r="E18" s="14">
        <v>11953.71</v>
      </c>
      <c r="F18" s="15">
        <v>1.49E-2</v>
      </c>
      <c r="G18" s="15"/>
    </row>
    <row r="19" spans="1:7" x14ac:dyDescent="0.3">
      <c r="A19" s="12" t="s">
        <v>864</v>
      </c>
      <c r="B19" s="28" t="s">
        <v>865</v>
      </c>
      <c r="C19" s="28" t="s">
        <v>799</v>
      </c>
      <c r="D19" s="13">
        <v>879388</v>
      </c>
      <c r="E19" s="14">
        <v>11177.46</v>
      </c>
      <c r="F19" s="15">
        <v>1.4E-2</v>
      </c>
      <c r="G19" s="15"/>
    </row>
    <row r="20" spans="1:7" x14ac:dyDescent="0.3">
      <c r="A20" s="12" t="s">
        <v>792</v>
      </c>
      <c r="B20" s="28" t="s">
        <v>793</v>
      </c>
      <c r="C20" s="28" t="s">
        <v>773</v>
      </c>
      <c r="D20" s="13">
        <v>585731</v>
      </c>
      <c r="E20" s="14">
        <v>10488.98</v>
      </c>
      <c r="F20" s="15">
        <v>1.3100000000000001E-2</v>
      </c>
      <c r="G20" s="15"/>
    </row>
    <row r="21" spans="1:7" x14ac:dyDescent="0.3">
      <c r="A21" s="12" t="s">
        <v>1022</v>
      </c>
      <c r="B21" s="28" t="s">
        <v>1023</v>
      </c>
      <c r="C21" s="28" t="s">
        <v>1024</v>
      </c>
      <c r="D21" s="13">
        <v>596295</v>
      </c>
      <c r="E21" s="14">
        <v>9748.5300000000007</v>
      </c>
      <c r="F21" s="15">
        <v>1.2200000000000001E-2</v>
      </c>
      <c r="G21" s="15"/>
    </row>
    <row r="22" spans="1:7" x14ac:dyDescent="0.3">
      <c r="A22" s="12" t="s">
        <v>873</v>
      </c>
      <c r="B22" s="28" t="s">
        <v>874</v>
      </c>
      <c r="C22" s="28" t="s">
        <v>835</v>
      </c>
      <c r="D22" s="13">
        <v>122723</v>
      </c>
      <c r="E22" s="14">
        <v>9471.52</v>
      </c>
      <c r="F22" s="15">
        <v>1.18E-2</v>
      </c>
      <c r="G22" s="15"/>
    </row>
    <row r="23" spans="1:7" x14ac:dyDescent="0.3">
      <c r="A23" s="12" t="s">
        <v>1155</v>
      </c>
      <c r="B23" s="28" t="s">
        <v>1156</v>
      </c>
      <c r="C23" s="28" t="s">
        <v>776</v>
      </c>
      <c r="D23" s="13">
        <v>60322</v>
      </c>
      <c r="E23" s="14">
        <v>8994.7000000000007</v>
      </c>
      <c r="F23" s="15">
        <v>1.12E-2</v>
      </c>
      <c r="G23" s="15"/>
    </row>
    <row r="24" spans="1:7" x14ac:dyDescent="0.3">
      <c r="A24" s="12" t="s">
        <v>850</v>
      </c>
      <c r="B24" s="28" t="s">
        <v>851</v>
      </c>
      <c r="C24" s="28" t="s">
        <v>776</v>
      </c>
      <c r="D24" s="13">
        <v>134218</v>
      </c>
      <c r="E24" s="14">
        <v>8954.76</v>
      </c>
      <c r="F24" s="15">
        <v>1.12E-2</v>
      </c>
      <c r="G24" s="15"/>
    </row>
    <row r="25" spans="1:7" x14ac:dyDescent="0.3">
      <c r="A25" s="12" t="s">
        <v>973</v>
      </c>
      <c r="B25" s="28" t="s">
        <v>974</v>
      </c>
      <c r="C25" s="28" t="s">
        <v>805</v>
      </c>
      <c r="D25" s="13">
        <v>396696</v>
      </c>
      <c r="E25" s="14">
        <v>8865.56</v>
      </c>
      <c r="F25" s="15">
        <v>1.11E-2</v>
      </c>
      <c r="G25" s="15"/>
    </row>
    <row r="26" spans="1:7" x14ac:dyDescent="0.3">
      <c r="A26" s="12" t="s">
        <v>789</v>
      </c>
      <c r="B26" s="28" t="s">
        <v>790</v>
      </c>
      <c r="C26" s="28" t="s">
        <v>791</v>
      </c>
      <c r="D26" s="13">
        <v>717026</v>
      </c>
      <c r="E26" s="14">
        <v>7738.5</v>
      </c>
      <c r="F26" s="15">
        <v>9.7000000000000003E-3</v>
      </c>
      <c r="G26" s="15"/>
    </row>
    <row r="27" spans="1:7" x14ac:dyDescent="0.3">
      <c r="A27" s="12" t="s">
        <v>963</v>
      </c>
      <c r="B27" s="28" t="s">
        <v>964</v>
      </c>
      <c r="C27" s="28" t="s">
        <v>820</v>
      </c>
      <c r="D27" s="13">
        <v>4779885</v>
      </c>
      <c r="E27" s="14">
        <v>7466.18</v>
      </c>
      <c r="F27" s="15">
        <v>9.2999999999999992E-3</v>
      </c>
      <c r="G27" s="15"/>
    </row>
    <row r="28" spans="1:7" x14ac:dyDescent="0.3">
      <c r="A28" s="12" t="s">
        <v>1159</v>
      </c>
      <c r="B28" s="28" t="s">
        <v>1160</v>
      </c>
      <c r="C28" s="28" t="s">
        <v>903</v>
      </c>
      <c r="D28" s="13">
        <v>134068</v>
      </c>
      <c r="E28" s="14">
        <v>6040.3</v>
      </c>
      <c r="F28" s="15">
        <v>7.4999999999999997E-3</v>
      </c>
      <c r="G28" s="15"/>
    </row>
    <row r="29" spans="1:7" x14ac:dyDescent="0.3">
      <c r="A29" s="12" t="s">
        <v>1074</v>
      </c>
      <c r="B29" s="28" t="s">
        <v>1075</v>
      </c>
      <c r="C29" s="28" t="s">
        <v>823</v>
      </c>
      <c r="D29" s="13">
        <v>90960</v>
      </c>
      <c r="E29" s="14">
        <v>6030.88</v>
      </c>
      <c r="F29" s="15">
        <v>7.4999999999999997E-3</v>
      </c>
      <c r="G29" s="15"/>
    </row>
    <row r="30" spans="1:7" x14ac:dyDescent="0.3">
      <c r="A30" s="12" t="s">
        <v>920</v>
      </c>
      <c r="B30" s="28" t="s">
        <v>921</v>
      </c>
      <c r="C30" s="28" t="s">
        <v>922</v>
      </c>
      <c r="D30" s="13">
        <v>3637496</v>
      </c>
      <c r="E30" s="14">
        <v>5843.64</v>
      </c>
      <c r="F30" s="15">
        <v>7.3000000000000001E-3</v>
      </c>
      <c r="G30" s="15"/>
    </row>
    <row r="31" spans="1:7" x14ac:dyDescent="0.3">
      <c r="A31" s="12" t="s">
        <v>833</v>
      </c>
      <c r="B31" s="28" t="s">
        <v>834</v>
      </c>
      <c r="C31" s="28" t="s">
        <v>835</v>
      </c>
      <c r="D31" s="13">
        <v>886691</v>
      </c>
      <c r="E31" s="14">
        <v>5806.5</v>
      </c>
      <c r="F31" s="15">
        <v>7.3000000000000001E-3</v>
      </c>
      <c r="G31" s="15"/>
    </row>
    <row r="32" spans="1:7" x14ac:dyDescent="0.3">
      <c r="A32" s="12" t="s">
        <v>1025</v>
      </c>
      <c r="B32" s="28" t="s">
        <v>1026</v>
      </c>
      <c r="C32" s="28" t="s">
        <v>910</v>
      </c>
      <c r="D32" s="13">
        <v>521001</v>
      </c>
      <c r="E32" s="14">
        <v>5759.67</v>
      </c>
      <c r="F32" s="15">
        <v>7.1999999999999998E-3</v>
      </c>
      <c r="G32" s="15"/>
    </row>
    <row r="33" spans="1:7" x14ac:dyDescent="0.3">
      <c r="A33" s="12" t="s">
        <v>1390</v>
      </c>
      <c r="B33" s="28" t="s">
        <v>1391</v>
      </c>
      <c r="C33" s="28" t="s">
        <v>903</v>
      </c>
      <c r="D33" s="13">
        <v>173837</v>
      </c>
      <c r="E33" s="14">
        <v>5566</v>
      </c>
      <c r="F33" s="15">
        <v>7.0000000000000001E-3</v>
      </c>
      <c r="G33" s="15"/>
    </row>
    <row r="34" spans="1:7" x14ac:dyDescent="0.3">
      <c r="A34" s="12" t="s">
        <v>797</v>
      </c>
      <c r="B34" s="28" t="s">
        <v>798</v>
      </c>
      <c r="C34" s="28" t="s">
        <v>799</v>
      </c>
      <c r="D34" s="13">
        <v>5601062</v>
      </c>
      <c r="E34" s="14">
        <v>5419.03</v>
      </c>
      <c r="F34" s="15">
        <v>6.7999999999999996E-3</v>
      </c>
      <c r="G34" s="15"/>
    </row>
    <row r="35" spans="1:7" x14ac:dyDescent="0.3">
      <c r="A35" s="12" t="s">
        <v>1076</v>
      </c>
      <c r="B35" s="28" t="s">
        <v>1077</v>
      </c>
      <c r="C35" s="28" t="s">
        <v>835</v>
      </c>
      <c r="D35" s="13">
        <v>573415</v>
      </c>
      <c r="E35" s="14">
        <v>5287.46</v>
      </c>
      <c r="F35" s="15">
        <v>6.6E-3</v>
      </c>
      <c r="G35" s="15"/>
    </row>
    <row r="36" spans="1:7" x14ac:dyDescent="0.3">
      <c r="A36" s="12" t="s">
        <v>1163</v>
      </c>
      <c r="B36" s="28" t="s">
        <v>1164</v>
      </c>
      <c r="C36" s="28" t="s">
        <v>903</v>
      </c>
      <c r="D36" s="13">
        <v>545408</v>
      </c>
      <c r="E36" s="14">
        <v>5064.93</v>
      </c>
      <c r="F36" s="15">
        <v>6.3E-3</v>
      </c>
      <c r="G36" s="15"/>
    </row>
    <row r="37" spans="1:7" x14ac:dyDescent="0.3">
      <c r="A37" s="12" t="s">
        <v>917</v>
      </c>
      <c r="B37" s="28" t="s">
        <v>918</v>
      </c>
      <c r="C37" s="28" t="s">
        <v>919</v>
      </c>
      <c r="D37" s="13">
        <v>26993</v>
      </c>
      <c r="E37" s="14">
        <v>4947.8999999999996</v>
      </c>
      <c r="F37" s="15">
        <v>6.1999999999999998E-3</v>
      </c>
      <c r="G37" s="15"/>
    </row>
    <row r="38" spans="1:7" x14ac:dyDescent="0.3">
      <c r="A38" s="12" t="s">
        <v>806</v>
      </c>
      <c r="B38" s="28" t="s">
        <v>807</v>
      </c>
      <c r="C38" s="28" t="s">
        <v>773</v>
      </c>
      <c r="D38" s="13">
        <v>504896</v>
      </c>
      <c r="E38" s="14">
        <v>4940.66</v>
      </c>
      <c r="F38" s="15">
        <v>6.1999999999999998E-3</v>
      </c>
      <c r="G38" s="15"/>
    </row>
    <row r="39" spans="1:7" x14ac:dyDescent="0.3">
      <c r="A39" s="12" t="s">
        <v>1392</v>
      </c>
      <c r="B39" s="28" t="s">
        <v>1393</v>
      </c>
      <c r="C39" s="28" t="s">
        <v>943</v>
      </c>
      <c r="D39" s="13">
        <v>1488279</v>
      </c>
      <c r="E39" s="14">
        <v>4904.62</v>
      </c>
      <c r="F39" s="15">
        <v>6.1000000000000004E-3</v>
      </c>
      <c r="G39" s="15"/>
    </row>
    <row r="40" spans="1:7" x14ac:dyDescent="0.3">
      <c r="A40" s="12" t="s">
        <v>1143</v>
      </c>
      <c r="B40" s="28" t="s">
        <v>1144</v>
      </c>
      <c r="C40" s="28" t="s">
        <v>1046</v>
      </c>
      <c r="D40" s="13">
        <v>919607</v>
      </c>
      <c r="E40" s="14">
        <v>4797.59</v>
      </c>
      <c r="F40" s="15">
        <v>6.0000000000000001E-3</v>
      </c>
      <c r="G40" s="15"/>
    </row>
    <row r="41" spans="1:7" x14ac:dyDescent="0.3">
      <c r="A41" s="12" t="s">
        <v>948</v>
      </c>
      <c r="B41" s="28" t="s">
        <v>949</v>
      </c>
      <c r="C41" s="28" t="s">
        <v>791</v>
      </c>
      <c r="D41" s="13">
        <v>110146</v>
      </c>
      <c r="E41" s="14">
        <v>4759.0200000000004</v>
      </c>
      <c r="F41" s="15">
        <v>5.8999999999999999E-3</v>
      </c>
      <c r="G41" s="15"/>
    </row>
    <row r="42" spans="1:7" x14ac:dyDescent="0.3">
      <c r="A42" s="12" t="s">
        <v>944</v>
      </c>
      <c r="B42" s="28" t="s">
        <v>945</v>
      </c>
      <c r="C42" s="28" t="s">
        <v>886</v>
      </c>
      <c r="D42" s="13">
        <v>293905</v>
      </c>
      <c r="E42" s="14">
        <v>4661.04</v>
      </c>
      <c r="F42" s="15">
        <v>5.7999999999999996E-3</v>
      </c>
      <c r="G42" s="15"/>
    </row>
    <row r="43" spans="1:7" x14ac:dyDescent="0.3">
      <c r="A43" s="12" t="s">
        <v>800</v>
      </c>
      <c r="B43" s="28" t="s">
        <v>801</v>
      </c>
      <c r="C43" s="28" t="s">
        <v>802</v>
      </c>
      <c r="D43" s="13">
        <v>957539</v>
      </c>
      <c r="E43" s="14">
        <v>4621.5600000000004</v>
      </c>
      <c r="F43" s="15">
        <v>5.7999999999999996E-3</v>
      </c>
      <c r="G43" s="15"/>
    </row>
    <row r="44" spans="1:7" x14ac:dyDescent="0.3">
      <c r="A44" s="12" t="s">
        <v>783</v>
      </c>
      <c r="B44" s="28" t="s">
        <v>784</v>
      </c>
      <c r="C44" s="28" t="s">
        <v>785</v>
      </c>
      <c r="D44" s="13">
        <v>486250</v>
      </c>
      <c r="E44" s="14">
        <v>4164.25</v>
      </c>
      <c r="F44" s="15">
        <v>5.1999999999999998E-3</v>
      </c>
      <c r="G44" s="15"/>
    </row>
    <row r="45" spans="1:7" x14ac:dyDescent="0.3">
      <c r="A45" s="12" t="s">
        <v>815</v>
      </c>
      <c r="B45" s="28" t="s">
        <v>816</v>
      </c>
      <c r="C45" s="28" t="s">
        <v>817</v>
      </c>
      <c r="D45" s="13">
        <v>164018</v>
      </c>
      <c r="E45" s="14">
        <v>4121.28</v>
      </c>
      <c r="F45" s="15">
        <v>5.1000000000000004E-3</v>
      </c>
      <c r="G45" s="15"/>
    </row>
    <row r="46" spans="1:7" x14ac:dyDescent="0.3">
      <c r="A46" s="12" t="s">
        <v>856</v>
      </c>
      <c r="B46" s="28" t="s">
        <v>857</v>
      </c>
      <c r="C46" s="28" t="s">
        <v>776</v>
      </c>
      <c r="D46" s="13">
        <v>309850</v>
      </c>
      <c r="E46" s="14">
        <v>3913.25</v>
      </c>
      <c r="F46" s="15">
        <v>4.8999999999999998E-3</v>
      </c>
      <c r="G46" s="15"/>
    </row>
    <row r="47" spans="1:7" x14ac:dyDescent="0.3">
      <c r="A47" s="12" t="s">
        <v>1394</v>
      </c>
      <c r="B47" s="28" t="s">
        <v>1395</v>
      </c>
      <c r="C47" s="28" t="s">
        <v>776</v>
      </c>
      <c r="D47" s="13">
        <v>3450662</v>
      </c>
      <c r="E47" s="14">
        <v>3850.94</v>
      </c>
      <c r="F47" s="15">
        <v>4.7999999999999996E-3</v>
      </c>
      <c r="G47" s="15"/>
    </row>
    <row r="48" spans="1:7" x14ac:dyDescent="0.3">
      <c r="A48" s="12" t="s">
        <v>1396</v>
      </c>
      <c r="B48" s="28" t="s">
        <v>1397</v>
      </c>
      <c r="C48" s="28" t="s">
        <v>791</v>
      </c>
      <c r="D48" s="13">
        <v>47656</v>
      </c>
      <c r="E48" s="14">
        <v>3691.43</v>
      </c>
      <c r="F48" s="15">
        <v>4.5999999999999999E-3</v>
      </c>
      <c r="G48" s="15"/>
    </row>
    <row r="49" spans="1:7" x14ac:dyDescent="0.3">
      <c r="A49" s="12" t="s">
        <v>899</v>
      </c>
      <c r="B49" s="28" t="s">
        <v>900</v>
      </c>
      <c r="C49" s="28" t="s">
        <v>791</v>
      </c>
      <c r="D49" s="13">
        <v>289302</v>
      </c>
      <c r="E49" s="14">
        <v>3642.31</v>
      </c>
      <c r="F49" s="15">
        <v>4.4999999999999997E-3</v>
      </c>
      <c r="G49" s="15"/>
    </row>
    <row r="50" spans="1:7" x14ac:dyDescent="0.3">
      <c r="A50" s="12" t="s">
        <v>1115</v>
      </c>
      <c r="B50" s="28" t="s">
        <v>1116</v>
      </c>
      <c r="C50" s="28" t="s">
        <v>903</v>
      </c>
      <c r="D50" s="13">
        <v>110919</v>
      </c>
      <c r="E50" s="14">
        <v>3605.31</v>
      </c>
      <c r="F50" s="15">
        <v>4.4999999999999997E-3</v>
      </c>
      <c r="G50" s="15"/>
    </row>
    <row r="51" spans="1:7" x14ac:dyDescent="0.3">
      <c r="A51" s="12" t="s">
        <v>932</v>
      </c>
      <c r="B51" s="28" t="s">
        <v>933</v>
      </c>
      <c r="C51" s="28" t="s">
        <v>779</v>
      </c>
      <c r="D51" s="13">
        <v>955069</v>
      </c>
      <c r="E51" s="14">
        <v>3463.08</v>
      </c>
      <c r="F51" s="15">
        <v>4.3E-3</v>
      </c>
      <c r="G51" s="15"/>
    </row>
    <row r="52" spans="1:7" x14ac:dyDescent="0.3">
      <c r="A52" s="12" t="s">
        <v>986</v>
      </c>
      <c r="B52" s="28" t="s">
        <v>987</v>
      </c>
      <c r="C52" s="28" t="s">
        <v>910</v>
      </c>
      <c r="D52" s="13">
        <v>2840075</v>
      </c>
      <c r="E52" s="14">
        <v>3432.23</v>
      </c>
      <c r="F52" s="15">
        <v>4.3E-3</v>
      </c>
      <c r="G52" s="15"/>
    </row>
    <row r="53" spans="1:7" x14ac:dyDescent="0.3">
      <c r="A53" s="12" t="s">
        <v>1398</v>
      </c>
      <c r="B53" s="28" t="s">
        <v>1399</v>
      </c>
      <c r="C53" s="28" t="s">
        <v>894</v>
      </c>
      <c r="D53" s="13">
        <v>146175</v>
      </c>
      <c r="E53" s="14">
        <v>3373.13</v>
      </c>
      <c r="F53" s="15">
        <v>4.1999999999999997E-3</v>
      </c>
      <c r="G53" s="15"/>
    </row>
    <row r="54" spans="1:7" x14ac:dyDescent="0.3">
      <c r="A54" s="12" t="s">
        <v>884</v>
      </c>
      <c r="B54" s="28" t="s">
        <v>885</v>
      </c>
      <c r="C54" s="28" t="s">
        <v>886</v>
      </c>
      <c r="D54" s="13">
        <v>382001</v>
      </c>
      <c r="E54" s="14">
        <v>3296.1</v>
      </c>
      <c r="F54" s="15">
        <v>4.1000000000000003E-3</v>
      </c>
      <c r="G54" s="15"/>
    </row>
    <row r="55" spans="1:7" x14ac:dyDescent="0.3">
      <c r="A55" s="12" t="s">
        <v>1400</v>
      </c>
      <c r="B55" s="28" t="s">
        <v>1401</v>
      </c>
      <c r="C55" s="28" t="s">
        <v>802</v>
      </c>
      <c r="D55" s="13">
        <v>1023637</v>
      </c>
      <c r="E55" s="14">
        <v>3295.09</v>
      </c>
      <c r="F55" s="15">
        <v>4.1000000000000003E-3</v>
      </c>
      <c r="G55" s="15"/>
    </row>
    <row r="56" spans="1:7" x14ac:dyDescent="0.3">
      <c r="A56" s="12" t="s">
        <v>810</v>
      </c>
      <c r="B56" s="28" t="s">
        <v>811</v>
      </c>
      <c r="C56" s="28" t="s">
        <v>812</v>
      </c>
      <c r="D56" s="13">
        <v>804452</v>
      </c>
      <c r="E56" s="14">
        <v>3284.98</v>
      </c>
      <c r="F56" s="15">
        <v>4.1000000000000003E-3</v>
      </c>
      <c r="G56" s="15"/>
    </row>
    <row r="57" spans="1:7" x14ac:dyDescent="0.3">
      <c r="A57" s="12" t="s">
        <v>1402</v>
      </c>
      <c r="B57" s="28" t="s">
        <v>1403</v>
      </c>
      <c r="C57" s="28" t="s">
        <v>838</v>
      </c>
      <c r="D57" s="13">
        <v>987600</v>
      </c>
      <c r="E57" s="14">
        <v>3278.24</v>
      </c>
      <c r="F57" s="15">
        <v>4.1000000000000003E-3</v>
      </c>
      <c r="G57" s="15"/>
    </row>
    <row r="58" spans="1:7" x14ac:dyDescent="0.3">
      <c r="A58" s="12" t="s">
        <v>1404</v>
      </c>
      <c r="B58" s="28" t="s">
        <v>1405</v>
      </c>
      <c r="C58" s="28" t="s">
        <v>894</v>
      </c>
      <c r="D58" s="13">
        <v>174868</v>
      </c>
      <c r="E58" s="14">
        <v>3262.42</v>
      </c>
      <c r="F58" s="15">
        <v>4.1000000000000003E-3</v>
      </c>
      <c r="G58" s="15"/>
    </row>
    <row r="59" spans="1:7" x14ac:dyDescent="0.3">
      <c r="A59" s="12" t="s">
        <v>1169</v>
      </c>
      <c r="B59" s="28" t="s">
        <v>1170</v>
      </c>
      <c r="C59" s="28" t="s">
        <v>1046</v>
      </c>
      <c r="D59" s="13">
        <v>195642</v>
      </c>
      <c r="E59" s="14">
        <v>3236.99</v>
      </c>
      <c r="F59" s="15">
        <v>4.0000000000000001E-3</v>
      </c>
      <c r="G59" s="15"/>
    </row>
    <row r="60" spans="1:7" x14ac:dyDescent="0.3">
      <c r="A60" s="12" t="s">
        <v>831</v>
      </c>
      <c r="B60" s="28" t="s">
        <v>832</v>
      </c>
      <c r="C60" s="28" t="s">
        <v>791</v>
      </c>
      <c r="D60" s="13">
        <v>90870</v>
      </c>
      <c r="E60" s="14">
        <v>3227.84</v>
      </c>
      <c r="F60" s="15">
        <v>4.0000000000000001E-3</v>
      </c>
      <c r="G60" s="15"/>
    </row>
    <row r="61" spans="1:7" x14ac:dyDescent="0.3">
      <c r="A61" s="12" t="s">
        <v>1055</v>
      </c>
      <c r="B61" s="28" t="s">
        <v>1056</v>
      </c>
      <c r="C61" s="28" t="s">
        <v>823</v>
      </c>
      <c r="D61" s="13">
        <v>119669</v>
      </c>
      <c r="E61" s="14">
        <v>3167.76</v>
      </c>
      <c r="F61" s="15">
        <v>4.0000000000000001E-3</v>
      </c>
      <c r="G61" s="15"/>
    </row>
    <row r="62" spans="1:7" x14ac:dyDescent="0.3">
      <c r="A62" s="12" t="s">
        <v>1104</v>
      </c>
      <c r="B62" s="28" t="s">
        <v>1105</v>
      </c>
      <c r="C62" s="28" t="s">
        <v>1106</v>
      </c>
      <c r="D62" s="13">
        <v>6884</v>
      </c>
      <c r="E62" s="14">
        <v>3137.64</v>
      </c>
      <c r="F62" s="15">
        <v>3.8999999999999998E-3</v>
      </c>
      <c r="G62" s="15"/>
    </row>
    <row r="63" spans="1:7" x14ac:dyDescent="0.3">
      <c r="A63" s="12" t="s">
        <v>1098</v>
      </c>
      <c r="B63" s="28" t="s">
        <v>1099</v>
      </c>
      <c r="C63" s="28" t="s">
        <v>1006</v>
      </c>
      <c r="D63" s="13">
        <v>1466863</v>
      </c>
      <c r="E63" s="14">
        <v>2990.93</v>
      </c>
      <c r="F63" s="15">
        <v>3.7000000000000002E-3</v>
      </c>
      <c r="G63" s="15"/>
    </row>
    <row r="64" spans="1:7" x14ac:dyDescent="0.3">
      <c r="A64" s="12" t="s">
        <v>866</v>
      </c>
      <c r="B64" s="28" t="s">
        <v>867</v>
      </c>
      <c r="C64" s="28" t="s">
        <v>791</v>
      </c>
      <c r="D64" s="13">
        <v>60278</v>
      </c>
      <c r="E64" s="14">
        <v>2916.88</v>
      </c>
      <c r="F64" s="15">
        <v>3.5999999999999999E-3</v>
      </c>
      <c r="G64" s="15"/>
    </row>
    <row r="65" spans="1:7" x14ac:dyDescent="0.3">
      <c r="A65" s="12" t="s">
        <v>1027</v>
      </c>
      <c r="B65" s="28" t="s">
        <v>1028</v>
      </c>
      <c r="C65" s="28" t="s">
        <v>835</v>
      </c>
      <c r="D65" s="13">
        <v>110818</v>
      </c>
      <c r="E65" s="14">
        <v>2914.9</v>
      </c>
      <c r="F65" s="15">
        <v>3.5999999999999999E-3</v>
      </c>
      <c r="G65" s="15"/>
    </row>
    <row r="66" spans="1:7" x14ac:dyDescent="0.3">
      <c r="A66" s="12" t="s">
        <v>952</v>
      </c>
      <c r="B66" s="28" t="s">
        <v>953</v>
      </c>
      <c r="C66" s="28" t="s">
        <v>776</v>
      </c>
      <c r="D66" s="13">
        <v>348661</v>
      </c>
      <c r="E66" s="14">
        <v>2896.85</v>
      </c>
      <c r="F66" s="15">
        <v>3.5999999999999999E-3</v>
      </c>
      <c r="G66" s="15"/>
    </row>
    <row r="67" spans="1:7" x14ac:dyDescent="0.3">
      <c r="A67" s="12" t="s">
        <v>1406</v>
      </c>
      <c r="B67" s="28" t="s">
        <v>1407</v>
      </c>
      <c r="C67" s="28" t="s">
        <v>903</v>
      </c>
      <c r="D67" s="13">
        <v>183334</v>
      </c>
      <c r="E67" s="14">
        <v>2880.27</v>
      </c>
      <c r="F67" s="15">
        <v>3.5999999999999999E-3</v>
      </c>
      <c r="G67" s="15"/>
    </row>
    <row r="68" spans="1:7" x14ac:dyDescent="0.3">
      <c r="A68" s="12" t="s">
        <v>892</v>
      </c>
      <c r="B68" s="28" t="s">
        <v>893</v>
      </c>
      <c r="C68" s="28" t="s">
        <v>894</v>
      </c>
      <c r="D68" s="13">
        <v>2089080</v>
      </c>
      <c r="E68" s="14">
        <v>2874.57</v>
      </c>
      <c r="F68" s="15">
        <v>3.5999999999999999E-3</v>
      </c>
      <c r="G68" s="15"/>
    </row>
    <row r="69" spans="1:7" x14ac:dyDescent="0.3">
      <c r="A69" s="12" t="s">
        <v>1408</v>
      </c>
      <c r="B69" s="28" t="s">
        <v>1409</v>
      </c>
      <c r="C69" s="28" t="s">
        <v>872</v>
      </c>
      <c r="D69" s="13">
        <v>115302</v>
      </c>
      <c r="E69" s="14">
        <v>2857.64</v>
      </c>
      <c r="F69" s="15">
        <v>3.5999999999999999E-3</v>
      </c>
      <c r="G69" s="15"/>
    </row>
    <row r="70" spans="1:7" x14ac:dyDescent="0.3">
      <c r="A70" s="12" t="s">
        <v>827</v>
      </c>
      <c r="B70" s="28" t="s">
        <v>828</v>
      </c>
      <c r="C70" s="28" t="s">
        <v>791</v>
      </c>
      <c r="D70" s="13">
        <v>64969</v>
      </c>
      <c r="E70" s="14">
        <v>2728.83</v>
      </c>
      <c r="F70" s="15">
        <v>3.3999999999999998E-3</v>
      </c>
      <c r="G70" s="15"/>
    </row>
    <row r="71" spans="1:7" x14ac:dyDescent="0.3">
      <c r="A71" s="12" t="s">
        <v>1145</v>
      </c>
      <c r="B71" s="28" t="s">
        <v>1146</v>
      </c>
      <c r="C71" s="28" t="s">
        <v>903</v>
      </c>
      <c r="D71" s="13">
        <v>15686</v>
      </c>
      <c r="E71" s="14">
        <v>2679.13</v>
      </c>
      <c r="F71" s="15">
        <v>3.3E-3</v>
      </c>
      <c r="G71" s="15"/>
    </row>
    <row r="72" spans="1:7" x14ac:dyDescent="0.3">
      <c r="A72" s="12" t="s">
        <v>1065</v>
      </c>
      <c r="B72" s="28" t="s">
        <v>1066</v>
      </c>
      <c r="C72" s="28" t="s">
        <v>1067</v>
      </c>
      <c r="D72" s="13">
        <v>59159</v>
      </c>
      <c r="E72" s="14">
        <v>2635.15</v>
      </c>
      <c r="F72" s="15">
        <v>3.3E-3</v>
      </c>
      <c r="G72" s="15"/>
    </row>
    <row r="73" spans="1:7" x14ac:dyDescent="0.3">
      <c r="A73" s="12" t="s">
        <v>1139</v>
      </c>
      <c r="B73" s="28" t="s">
        <v>1140</v>
      </c>
      <c r="C73" s="28" t="s">
        <v>958</v>
      </c>
      <c r="D73" s="13">
        <v>56528</v>
      </c>
      <c r="E73" s="14">
        <v>2629.26</v>
      </c>
      <c r="F73" s="15">
        <v>3.3E-3</v>
      </c>
      <c r="G73" s="15"/>
    </row>
    <row r="74" spans="1:7" x14ac:dyDescent="0.3">
      <c r="A74" s="12" t="s">
        <v>1410</v>
      </c>
      <c r="B74" s="28" t="s">
        <v>1411</v>
      </c>
      <c r="C74" s="28" t="s">
        <v>838</v>
      </c>
      <c r="D74" s="13">
        <v>567880</v>
      </c>
      <c r="E74" s="14">
        <v>2588.4</v>
      </c>
      <c r="F74" s="15">
        <v>3.2000000000000002E-3</v>
      </c>
      <c r="G74" s="15"/>
    </row>
    <row r="75" spans="1:7" x14ac:dyDescent="0.3">
      <c r="A75" s="12" t="s">
        <v>904</v>
      </c>
      <c r="B75" s="28" t="s">
        <v>905</v>
      </c>
      <c r="C75" s="28" t="s">
        <v>883</v>
      </c>
      <c r="D75" s="13">
        <v>313945</v>
      </c>
      <c r="E75" s="14">
        <v>2583.4499999999998</v>
      </c>
      <c r="F75" s="15">
        <v>3.2000000000000002E-3</v>
      </c>
      <c r="G75" s="15"/>
    </row>
    <row r="76" spans="1:7" x14ac:dyDescent="0.3">
      <c r="A76" s="12" t="s">
        <v>1412</v>
      </c>
      <c r="B76" s="28" t="s">
        <v>1413</v>
      </c>
      <c r="C76" s="28" t="s">
        <v>776</v>
      </c>
      <c r="D76" s="13">
        <v>760726</v>
      </c>
      <c r="E76" s="14">
        <v>2487.19</v>
      </c>
      <c r="F76" s="15">
        <v>3.0999999999999999E-3</v>
      </c>
      <c r="G76" s="15"/>
    </row>
    <row r="77" spans="1:7" x14ac:dyDescent="0.3">
      <c r="A77" s="12" t="s">
        <v>1414</v>
      </c>
      <c r="B77" s="28" t="s">
        <v>1415</v>
      </c>
      <c r="C77" s="28" t="s">
        <v>958</v>
      </c>
      <c r="D77" s="13">
        <v>76564</v>
      </c>
      <c r="E77" s="14">
        <v>2464.8200000000002</v>
      </c>
      <c r="F77" s="15">
        <v>3.0999999999999999E-3</v>
      </c>
      <c r="G77" s="15"/>
    </row>
    <row r="78" spans="1:7" x14ac:dyDescent="0.3">
      <c r="A78" s="12" t="s">
        <v>967</v>
      </c>
      <c r="B78" s="28" t="s">
        <v>968</v>
      </c>
      <c r="C78" s="28" t="s">
        <v>969</v>
      </c>
      <c r="D78" s="13">
        <v>446220</v>
      </c>
      <c r="E78" s="14">
        <v>2436.36</v>
      </c>
      <c r="F78" s="15">
        <v>3.0000000000000001E-3</v>
      </c>
      <c r="G78" s="15"/>
    </row>
    <row r="79" spans="1:7" x14ac:dyDescent="0.3">
      <c r="A79" s="12" t="s">
        <v>1416</v>
      </c>
      <c r="B79" s="28" t="s">
        <v>1417</v>
      </c>
      <c r="C79" s="28" t="s">
        <v>817</v>
      </c>
      <c r="D79" s="13">
        <v>86073</v>
      </c>
      <c r="E79" s="14">
        <v>2413.4</v>
      </c>
      <c r="F79" s="15">
        <v>3.0000000000000001E-3</v>
      </c>
      <c r="G79" s="15"/>
    </row>
    <row r="80" spans="1:7" x14ac:dyDescent="0.3">
      <c r="A80" s="12" t="s">
        <v>1418</v>
      </c>
      <c r="B80" s="28" t="s">
        <v>1419</v>
      </c>
      <c r="C80" s="28" t="s">
        <v>943</v>
      </c>
      <c r="D80" s="13">
        <v>60185</v>
      </c>
      <c r="E80" s="14">
        <v>2232.6799999999998</v>
      </c>
      <c r="F80" s="15">
        <v>2.8E-3</v>
      </c>
      <c r="G80" s="15"/>
    </row>
    <row r="81" spans="1:7" x14ac:dyDescent="0.3">
      <c r="A81" s="12" t="s">
        <v>1053</v>
      </c>
      <c r="B81" s="28" t="s">
        <v>1054</v>
      </c>
      <c r="C81" s="28" t="s">
        <v>969</v>
      </c>
      <c r="D81" s="13">
        <v>854929</v>
      </c>
      <c r="E81" s="14">
        <v>2192.89</v>
      </c>
      <c r="F81" s="15">
        <v>2.7000000000000001E-3</v>
      </c>
      <c r="G81" s="15"/>
    </row>
    <row r="82" spans="1:7" x14ac:dyDescent="0.3">
      <c r="A82" s="12" t="s">
        <v>1420</v>
      </c>
      <c r="B82" s="28" t="s">
        <v>1421</v>
      </c>
      <c r="C82" s="28" t="s">
        <v>817</v>
      </c>
      <c r="D82" s="13">
        <v>67505</v>
      </c>
      <c r="E82" s="14">
        <v>2146.39</v>
      </c>
      <c r="F82" s="15">
        <v>2.7000000000000001E-3</v>
      </c>
      <c r="G82" s="15"/>
    </row>
    <row r="83" spans="1:7" x14ac:dyDescent="0.3">
      <c r="A83" s="12" t="s">
        <v>1422</v>
      </c>
      <c r="B83" s="28" t="s">
        <v>1423</v>
      </c>
      <c r="C83" s="28" t="s">
        <v>894</v>
      </c>
      <c r="D83" s="13">
        <v>231727</v>
      </c>
      <c r="E83" s="14">
        <v>2119.61</v>
      </c>
      <c r="F83" s="15">
        <v>2.5999999999999999E-3</v>
      </c>
      <c r="G83" s="15"/>
    </row>
    <row r="84" spans="1:7" x14ac:dyDescent="0.3">
      <c r="A84" s="12" t="s">
        <v>824</v>
      </c>
      <c r="B84" s="28" t="s">
        <v>825</v>
      </c>
      <c r="C84" s="28" t="s">
        <v>826</v>
      </c>
      <c r="D84" s="13">
        <v>883681</v>
      </c>
      <c r="E84" s="14">
        <v>2108.02</v>
      </c>
      <c r="F84" s="15">
        <v>2.5999999999999999E-3</v>
      </c>
      <c r="G84" s="15"/>
    </row>
    <row r="85" spans="1:7" x14ac:dyDescent="0.3">
      <c r="A85" s="12" t="s">
        <v>1424</v>
      </c>
      <c r="B85" s="28" t="s">
        <v>1425</v>
      </c>
      <c r="C85" s="28" t="s">
        <v>891</v>
      </c>
      <c r="D85" s="13">
        <v>104337</v>
      </c>
      <c r="E85" s="14">
        <v>2070.1999999999998</v>
      </c>
      <c r="F85" s="15">
        <v>2.5999999999999999E-3</v>
      </c>
      <c r="G85" s="15"/>
    </row>
    <row r="86" spans="1:7" x14ac:dyDescent="0.3">
      <c r="A86" s="12" t="s">
        <v>780</v>
      </c>
      <c r="B86" s="28" t="s">
        <v>781</v>
      </c>
      <c r="C86" s="28" t="s">
        <v>782</v>
      </c>
      <c r="D86" s="13">
        <v>88000</v>
      </c>
      <c r="E86" s="14">
        <v>2052.16</v>
      </c>
      <c r="F86" s="15">
        <v>2.5999999999999999E-3</v>
      </c>
      <c r="G86" s="15"/>
    </row>
    <row r="87" spans="1:7" x14ac:dyDescent="0.3">
      <c r="A87" s="12" t="s">
        <v>1059</v>
      </c>
      <c r="B87" s="28" t="s">
        <v>1060</v>
      </c>
      <c r="C87" s="28" t="s">
        <v>943</v>
      </c>
      <c r="D87" s="13">
        <v>60649</v>
      </c>
      <c r="E87" s="14">
        <v>1963.33</v>
      </c>
      <c r="F87" s="15">
        <v>2.5000000000000001E-3</v>
      </c>
      <c r="G87" s="15"/>
    </row>
    <row r="88" spans="1:7" x14ac:dyDescent="0.3">
      <c r="A88" s="12" t="s">
        <v>1426</v>
      </c>
      <c r="B88" s="28" t="s">
        <v>1427</v>
      </c>
      <c r="C88" s="28" t="s">
        <v>843</v>
      </c>
      <c r="D88" s="13">
        <v>679199</v>
      </c>
      <c r="E88" s="14">
        <v>1836.21</v>
      </c>
      <c r="F88" s="15">
        <v>2.3E-3</v>
      </c>
      <c r="G88" s="15"/>
    </row>
    <row r="89" spans="1:7" x14ac:dyDescent="0.3">
      <c r="A89" s="12" t="s">
        <v>1428</v>
      </c>
      <c r="B89" s="28" t="s">
        <v>1429</v>
      </c>
      <c r="C89" s="28" t="s">
        <v>872</v>
      </c>
      <c r="D89" s="13">
        <v>295813</v>
      </c>
      <c r="E89" s="14">
        <v>1658.62</v>
      </c>
      <c r="F89" s="15">
        <v>2.0999999999999999E-3</v>
      </c>
      <c r="G89" s="15"/>
    </row>
    <row r="90" spans="1:7" x14ac:dyDescent="0.3">
      <c r="A90" s="12" t="s">
        <v>794</v>
      </c>
      <c r="B90" s="28" t="s">
        <v>795</v>
      </c>
      <c r="C90" s="28" t="s">
        <v>796</v>
      </c>
      <c r="D90" s="13">
        <v>639000</v>
      </c>
      <c r="E90" s="14">
        <v>1585.68</v>
      </c>
      <c r="F90" s="15">
        <v>2E-3</v>
      </c>
      <c r="G90" s="15"/>
    </row>
    <row r="91" spans="1:7" x14ac:dyDescent="0.3">
      <c r="A91" s="12" t="s">
        <v>1042</v>
      </c>
      <c r="B91" s="28" t="s">
        <v>1043</v>
      </c>
      <c r="C91" s="28" t="s">
        <v>823</v>
      </c>
      <c r="D91" s="13">
        <v>104250</v>
      </c>
      <c r="E91" s="14">
        <v>1583.71</v>
      </c>
      <c r="F91" s="15">
        <v>2E-3</v>
      </c>
      <c r="G91" s="15"/>
    </row>
    <row r="92" spans="1:7" x14ac:dyDescent="0.3">
      <c r="A92" s="12" t="s">
        <v>1430</v>
      </c>
      <c r="B92" s="28" t="s">
        <v>1431</v>
      </c>
      <c r="C92" s="28" t="s">
        <v>894</v>
      </c>
      <c r="D92" s="13">
        <v>1760136</v>
      </c>
      <c r="E92" s="14">
        <v>1223.29</v>
      </c>
      <c r="F92" s="15">
        <v>1.5E-3</v>
      </c>
      <c r="G92" s="15"/>
    </row>
    <row r="93" spans="1:7" x14ac:dyDescent="0.3">
      <c r="A93" s="12" t="s">
        <v>984</v>
      </c>
      <c r="B93" s="28" t="s">
        <v>985</v>
      </c>
      <c r="C93" s="28" t="s">
        <v>799</v>
      </c>
      <c r="D93" s="13">
        <v>210000</v>
      </c>
      <c r="E93" s="14">
        <v>1134.1099999999999</v>
      </c>
      <c r="F93" s="15">
        <v>1.4E-3</v>
      </c>
      <c r="G93" s="15"/>
    </row>
    <row r="94" spans="1:7" x14ac:dyDescent="0.3">
      <c r="A94" s="12" t="s">
        <v>1004</v>
      </c>
      <c r="B94" s="28" t="s">
        <v>1005</v>
      </c>
      <c r="C94" s="28" t="s">
        <v>1006</v>
      </c>
      <c r="D94" s="13">
        <v>695107</v>
      </c>
      <c r="E94" s="14">
        <v>1106.26</v>
      </c>
      <c r="F94" s="15">
        <v>1.4E-3</v>
      </c>
      <c r="G94" s="15"/>
    </row>
    <row r="95" spans="1:7" x14ac:dyDescent="0.3">
      <c r="A95" s="12" t="s">
        <v>786</v>
      </c>
      <c r="B95" s="28" t="s">
        <v>1432</v>
      </c>
      <c r="C95" s="28" t="s">
        <v>788</v>
      </c>
      <c r="D95" s="13">
        <v>193325</v>
      </c>
      <c r="E95" s="14">
        <v>663.01</v>
      </c>
      <c r="F95" s="15">
        <v>8.0000000000000004E-4</v>
      </c>
      <c r="G95" s="15"/>
    </row>
    <row r="96" spans="1:7" x14ac:dyDescent="0.3">
      <c r="A96" s="12" t="s">
        <v>862</v>
      </c>
      <c r="B96" s="28" t="s">
        <v>863</v>
      </c>
      <c r="C96" s="28" t="s">
        <v>776</v>
      </c>
      <c r="D96" s="13">
        <v>1160000</v>
      </c>
      <c r="E96" s="14">
        <v>662.36</v>
      </c>
      <c r="F96" s="15">
        <v>8.0000000000000004E-4</v>
      </c>
      <c r="G96" s="15"/>
    </row>
    <row r="97" spans="1:7" x14ac:dyDescent="0.3">
      <c r="A97" s="12" t="s">
        <v>981</v>
      </c>
      <c r="B97" s="28" t="s">
        <v>982</v>
      </c>
      <c r="C97" s="28" t="s">
        <v>983</v>
      </c>
      <c r="D97" s="13">
        <v>348600</v>
      </c>
      <c r="E97" s="14">
        <v>637.41999999999996</v>
      </c>
      <c r="F97" s="15">
        <v>8.0000000000000004E-4</v>
      </c>
      <c r="G97" s="15"/>
    </row>
    <row r="98" spans="1:7" x14ac:dyDescent="0.3">
      <c r="A98" s="12" t="s">
        <v>1029</v>
      </c>
      <c r="B98" s="28" t="s">
        <v>1030</v>
      </c>
      <c r="C98" s="28" t="s">
        <v>1031</v>
      </c>
      <c r="D98" s="13">
        <v>384697</v>
      </c>
      <c r="E98" s="14">
        <v>617.25</v>
      </c>
      <c r="F98" s="15">
        <v>8.0000000000000004E-4</v>
      </c>
      <c r="G98" s="15"/>
    </row>
    <row r="99" spans="1:7" x14ac:dyDescent="0.3">
      <c r="A99" s="12" t="s">
        <v>1433</v>
      </c>
      <c r="B99" s="28" t="s">
        <v>1434</v>
      </c>
      <c r="C99" s="28" t="s">
        <v>776</v>
      </c>
      <c r="D99" s="13">
        <v>108600</v>
      </c>
      <c r="E99" s="14">
        <v>539.09</v>
      </c>
      <c r="F99" s="15">
        <v>6.9999999999999999E-4</v>
      </c>
      <c r="G99" s="15"/>
    </row>
    <row r="100" spans="1:7" x14ac:dyDescent="0.3">
      <c r="A100" s="12" t="s">
        <v>901</v>
      </c>
      <c r="B100" s="28" t="s">
        <v>902</v>
      </c>
      <c r="C100" s="28" t="s">
        <v>903</v>
      </c>
      <c r="D100" s="13">
        <v>53300</v>
      </c>
      <c r="E100" s="14">
        <v>522.98</v>
      </c>
      <c r="F100" s="15">
        <v>6.9999999999999999E-4</v>
      </c>
      <c r="G100" s="15"/>
    </row>
    <row r="101" spans="1:7" x14ac:dyDescent="0.3">
      <c r="A101" s="12" t="s">
        <v>1000</v>
      </c>
      <c r="B101" s="28" t="s">
        <v>1001</v>
      </c>
      <c r="C101" s="28" t="s">
        <v>943</v>
      </c>
      <c r="D101" s="13">
        <v>22000</v>
      </c>
      <c r="E101" s="14">
        <v>428.7</v>
      </c>
      <c r="F101" s="15">
        <v>5.0000000000000001E-4</v>
      </c>
      <c r="G101" s="15"/>
    </row>
    <row r="102" spans="1:7" x14ac:dyDescent="0.3">
      <c r="A102" s="12" t="s">
        <v>879</v>
      </c>
      <c r="B102" s="28" t="s">
        <v>880</v>
      </c>
      <c r="C102" s="28" t="s">
        <v>773</v>
      </c>
      <c r="D102" s="13">
        <v>284200</v>
      </c>
      <c r="E102" s="14">
        <v>341.61</v>
      </c>
      <c r="F102" s="15">
        <v>4.0000000000000002E-4</v>
      </c>
      <c r="G102" s="15"/>
    </row>
    <row r="103" spans="1:7" x14ac:dyDescent="0.3">
      <c r="A103" s="12" t="s">
        <v>818</v>
      </c>
      <c r="B103" s="28" t="s">
        <v>819</v>
      </c>
      <c r="C103" s="28" t="s">
        <v>820</v>
      </c>
      <c r="D103" s="13">
        <v>81000</v>
      </c>
      <c r="E103" s="14">
        <v>196.3</v>
      </c>
      <c r="F103" s="15">
        <v>2.0000000000000001E-4</v>
      </c>
      <c r="G103" s="15"/>
    </row>
    <row r="104" spans="1:7" x14ac:dyDescent="0.3">
      <c r="A104" s="12" t="s">
        <v>1435</v>
      </c>
      <c r="B104" s="28" t="s">
        <v>1436</v>
      </c>
      <c r="C104" s="28" t="s">
        <v>1031</v>
      </c>
      <c r="D104" s="13">
        <v>65464</v>
      </c>
      <c r="E104" s="14">
        <v>149.55000000000001</v>
      </c>
      <c r="F104" s="15">
        <v>2.0000000000000001E-4</v>
      </c>
      <c r="G104" s="15"/>
    </row>
    <row r="105" spans="1:7" x14ac:dyDescent="0.3">
      <c r="A105" s="12" t="s">
        <v>1072</v>
      </c>
      <c r="B105" s="28" t="s">
        <v>1073</v>
      </c>
      <c r="C105" s="28" t="s">
        <v>1021</v>
      </c>
      <c r="D105" s="13">
        <v>3000</v>
      </c>
      <c r="E105" s="14">
        <v>122.75</v>
      </c>
      <c r="F105" s="15">
        <v>2.0000000000000001E-4</v>
      </c>
      <c r="G105" s="15"/>
    </row>
    <row r="106" spans="1:7" x14ac:dyDescent="0.3">
      <c r="A106" s="12" t="s">
        <v>858</v>
      </c>
      <c r="B106" s="28" t="s">
        <v>859</v>
      </c>
      <c r="C106" s="28" t="s">
        <v>773</v>
      </c>
      <c r="D106" s="13">
        <v>320000</v>
      </c>
      <c r="E106" s="14">
        <v>112.32</v>
      </c>
      <c r="F106" s="15">
        <v>1E-4</v>
      </c>
      <c r="G106" s="15"/>
    </row>
    <row r="107" spans="1:7" x14ac:dyDescent="0.3">
      <c r="A107" s="12" t="s">
        <v>839</v>
      </c>
      <c r="B107" s="28" t="s">
        <v>840</v>
      </c>
      <c r="C107" s="28" t="s">
        <v>796</v>
      </c>
      <c r="D107" s="13">
        <v>6105</v>
      </c>
      <c r="E107" s="14">
        <v>111.66</v>
      </c>
      <c r="F107" s="15">
        <v>1E-4</v>
      </c>
      <c r="G107" s="15"/>
    </row>
    <row r="108" spans="1:7" x14ac:dyDescent="0.3">
      <c r="A108" s="12" t="s">
        <v>860</v>
      </c>
      <c r="B108" s="28" t="s">
        <v>861</v>
      </c>
      <c r="C108" s="28" t="s">
        <v>796</v>
      </c>
      <c r="D108" s="13">
        <v>22500</v>
      </c>
      <c r="E108" s="14">
        <v>108.55</v>
      </c>
      <c r="F108" s="15">
        <v>1E-4</v>
      </c>
      <c r="G108" s="15"/>
    </row>
    <row r="109" spans="1:7" x14ac:dyDescent="0.3">
      <c r="A109" s="12" t="s">
        <v>1034</v>
      </c>
      <c r="B109" s="28" t="s">
        <v>1035</v>
      </c>
      <c r="C109" s="28" t="s">
        <v>894</v>
      </c>
      <c r="D109" s="13">
        <v>52500</v>
      </c>
      <c r="E109" s="14">
        <v>107.63</v>
      </c>
      <c r="F109" s="15">
        <v>1E-4</v>
      </c>
      <c r="G109" s="15"/>
    </row>
    <row r="110" spans="1:7" x14ac:dyDescent="0.3">
      <c r="A110" s="12" t="s">
        <v>875</v>
      </c>
      <c r="B110" s="28" t="s">
        <v>876</v>
      </c>
      <c r="C110" s="28" t="s">
        <v>835</v>
      </c>
      <c r="D110" s="13">
        <v>3000</v>
      </c>
      <c r="E110" s="14">
        <v>75.2</v>
      </c>
      <c r="F110" s="15">
        <v>1E-4</v>
      </c>
      <c r="G110" s="15"/>
    </row>
    <row r="111" spans="1:7" x14ac:dyDescent="0.3">
      <c r="A111" s="12" t="s">
        <v>915</v>
      </c>
      <c r="B111" s="28" t="s">
        <v>916</v>
      </c>
      <c r="C111" s="28" t="s">
        <v>773</v>
      </c>
      <c r="D111" s="13">
        <v>27000</v>
      </c>
      <c r="E111" s="14">
        <v>62.01</v>
      </c>
      <c r="F111" s="15">
        <v>1E-4</v>
      </c>
      <c r="G111" s="15"/>
    </row>
    <row r="112" spans="1:7" x14ac:dyDescent="0.3">
      <c r="A112" s="12" t="s">
        <v>1090</v>
      </c>
      <c r="B112" s="28" t="s">
        <v>1091</v>
      </c>
      <c r="C112" s="28" t="s">
        <v>903</v>
      </c>
      <c r="D112" s="13">
        <v>17050</v>
      </c>
      <c r="E112" s="14">
        <v>48.05</v>
      </c>
      <c r="F112" s="15">
        <v>1E-4</v>
      </c>
      <c r="G112" s="15"/>
    </row>
    <row r="113" spans="1:7" x14ac:dyDescent="0.3">
      <c r="A113" s="12" t="s">
        <v>877</v>
      </c>
      <c r="B113" s="28" t="s">
        <v>878</v>
      </c>
      <c r="C113" s="28" t="s">
        <v>872</v>
      </c>
      <c r="D113" s="13">
        <v>15000</v>
      </c>
      <c r="E113" s="14">
        <v>32.18</v>
      </c>
      <c r="F113" s="15">
        <v>0</v>
      </c>
      <c r="G113" s="15"/>
    </row>
    <row r="114" spans="1:7" x14ac:dyDescent="0.3">
      <c r="A114" s="12" t="s">
        <v>1044</v>
      </c>
      <c r="B114" s="28" t="s">
        <v>1045</v>
      </c>
      <c r="C114" s="28" t="s">
        <v>1046</v>
      </c>
      <c r="D114" s="13">
        <v>2491</v>
      </c>
      <c r="E114" s="14">
        <v>19.489999999999998</v>
      </c>
      <c r="F114" s="15">
        <v>0</v>
      </c>
      <c r="G114" s="15"/>
    </row>
    <row r="115" spans="1:7" x14ac:dyDescent="0.3">
      <c r="A115" s="12" t="s">
        <v>1437</v>
      </c>
      <c r="B115" s="28" t="s">
        <v>1438</v>
      </c>
      <c r="C115" s="28" t="s">
        <v>835</v>
      </c>
      <c r="D115" s="13">
        <v>227</v>
      </c>
      <c r="E115" s="14">
        <v>8.4700000000000006</v>
      </c>
      <c r="F115" s="15">
        <v>0</v>
      </c>
      <c r="G115" s="15"/>
    </row>
    <row r="116" spans="1:7" x14ac:dyDescent="0.3">
      <c r="A116" s="12" t="s">
        <v>1439</v>
      </c>
      <c r="B116" s="28" t="s">
        <v>1440</v>
      </c>
      <c r="C116" s="28" t="s">
        <v>943</v>
      </c>
      <c r="D116" s="13">
        <v>176</v>
      </c>
      <c r="E116" s="14">
        <v>2.2200000000000002</v>
      </c>
      <c r="F116" s="15">
        <v>0</v>
      </c>
      <c r="G116" s="15"/>
    </row>
    <row r="117" spans="1:7" x14ac:dyDescent="0.3">
      <c r="A117" s="16" t="s">
        <v>98</v>
      </c>
      <c r="B117" s="29"/>
      <c r="C117" s="29"/>
      <c r="D117" s="17"/>
      <c r="E117" s="37">
        <v>620510.6</v>
      </c>
      <c r="F117" s="38">
        <v>0.77459999999999996</v>
      </c>
      <c r="G117" s="20"/>
    </row>
    <row r="118" spans="1:7" x14ac:dyDescent="0.3">
      <c r="A118" s="16" t="s">
        <v>1171</v>
      </c>
      <c r="B118" s="28"/>
      <c r="C118" s="28"/>
      <c r="D118" s="13"/>
      <c r="E118" s="14"/>
      <c r="F118" s="15"/>
      <c r="G118" s="15"/>
    </row>
    <row r="119" spans="1:7" x14ac:dyDescent="0.3">
      <c r="A119" s="16" t="s">
        <v>98</v>
      </c>
      <c r="B119" s="28"/>
      <c r="C119" s="28"/>
      <c r="D119" s="13"/>
      <c r="E119" s="39" t="s">
        <v>88</v>
      </c>
      <c r="F119" s="40" t="s">
        <v>88</v>
      </c>
      <c r="G119" s="15"/>
    </row>
    <row r="120" spans="1:7" x14ac:dyDescent="0.3">
      <c r="A120" s="21" t="s">
        <v>118</v>
      </c>
      <c r="B120" s="30"/>
      <c r="C120" s="30"/>
      <c r="D120" s="22"/>
      <c r="E120" s="25">
        <v>620510.6</v>
      </c>
      <c r="F120" s="26">
        <v>0.77459999999999996</v>
      </c>
      <c r="G120" s="20"/>
    </row>
    <row r="121" spans="1:7" x14ac:dyDescent="0.3">
      <c r="A121" s="12"/>
      <c r="B121" s="28"/>
      <c r="C121" s="28"/>
      <c r="D121" s="13"/>
      <c r="E121" s="14"/>
      <c r="F121" s="15"/>
      <c r="G121" s="15"/>
    </row>
    <row r="122" spans="1:7" x14ac:dyDescent="0.3">
      <c r="A122" s="16" t="s">
        <v>1172</v>
      </c>
      <c r="B122" s="28"/>
      <c r="C122" s="28"/>
      <c r="D122" s="13"/>
      <c r="E122" s="14"/>
      <c r="F122" s="15"/>
      <c r="G122" s="15"/>
    </row>
    <row r="123" spans="1:7" x14ac:dyDescent="0.3">
      <c r="A123" s="16" t="s">
        <v>1173</v>
      </c>
      <c r="B123" s="28"/>
      <c r="C123" s="28"/>
      <c r="D123" s="13"/>
      <c r="E123" s="14"/>
      <c r="F123" s="15"/>
      <c r="G123" s="15"/>
    </row>
    <row r="124" spans="1:7" x14ac:dyDescent="0.3">
      <c r="A124" s="12" t="s">
        <v>1441</v>
      </c>
      <c r="B124" s="28"/>
      <c r="C124" s="28" t="s">
        <v>1442</v>
      </c>
      <c r="D124" s="13">
        <v>23000</v>
      </c>
      <c r="E124" s="14">
        <v>8313.18</v>
      </c>
      <c r="F124" s="15">
        <v>1.0381E-2</v>
      </c>
      <c r="G124" s="15"/>
    </row>
    <row r="125" spans="1:7" x14ac:dyDescent="0.3">
      <c r="A125" s="12" t="s">
        <v>1443</v>
      </c>
      <c r="B125" s="28"/>
      <c r="C125" s="28" t="s">
        <v>835</v>
      </c>
      <c r="D125" s="13">
        <v>115500</v>
      </c>
      <c r="E125" s="14">
        <v>4302.78</v>
      </c>
      <c r="F125" s="15">
        <v>5.3730000000000002E-3</v>
      </c>
      <c r="G125" s="15"/>
    </row>
    <row r="126" spans="1:7" x14ac:dyDescent="0.3">
      <c r="A126" s="12" t="s">
        <v>1444</v>
      </c>
      <c r="B126" s="28"/>
      <c r="C126" s="28" t="s">
        <v>943</v>
      </c>
      <c r="D126" s="13">
        <v>228500</v>
      </c>
      <c r="E126" s="14">
        <v>2860.93</v>
      </c>
      <c r="F126" s="15">
        <v>3.5720000000000001E-3</v>
      </c>
      <c r="G126" s="15"/>
    </row>
    <row r="127" spans="1:7" x14ac:dyDescent="0.3">
      <c r="A127" s="12" t="s">
        <v>1333</v>
      </c>
      <c r="B127" s="28"/>
      <c r="C127" s="28" t="s">
        <v>835</v>
      </c>
      <c r="D127" s="13">
        <v>60200</v>
      </c>
      <c r="E127" s="14">
        <v>395.94</v>
      </c>
      <c r="F127" s="15">
        <v>4.9399999999999997E-4</v>
      </c>
      <c r="G127" s="15"/>
    </row>
    <row r="128" spans="1:7" x14ac:dyDescent="0.3">
      <c r="A128" s="12" t="s">
        <v>1243</v>
      </c>
      <c r="B128" s="28"/>
      <c r="C128" s="28" t="s">
        <v>1031</v>
      </c>
      <c r="D128" s="41">
        <v>-15400</v>
      </c>
      <c r="E128" s="35">
        <v>-24.81</v>
      </c>
      <c r="F128" s="36">
        <v>-3.0000000000000001E-5</v>
      </c>
      <c r="G128" s="15"/>
    </row>
    <row r="129" spans="1:7" x14ac:dyDescent="0.3">
      <c r="A129" s="12" t="s">
        <v>1313</v>
      </c>
      <c r="B129" s="28"/>
      <c r="C129" s="28" t="s">
        <v>872</v>
      </c>
      <c r="D129" s="41">
        <v>-15000</v>
      </c>
      <c r="E129" s="35">
        <v>-32.270000000000003</v>
      </c>
      <c r="F129" s="36">
        <v>-4.0000000000000003E-5</v>
      </c>
      <c r="G129" s="15"/>
    </row>
    <row r="130" spans="1:7" x14ac:dyDescent="0.3">
      <c r="A130" s="12" t="s">
        <v>1334</v>
      </c>
      <c r="B130" s="28"/>
      <c r="C130" s="28" t="s">
        <v>791</v>
      </c>
      <c r="D130" s="41">
        <v>-1000</v>
      </c>
      <c r="E130" s="35">
        <v>-35.67</v>
      </c>
      <c r="F130" s="36">
        <v>-4.3999999999999999E-5</v>
      </c>
      <c r="G130" s="15"/>
    </row>
    <row r="131" spans="1:7" x14ac:dyDescent="0.3">
      <c r="A131" s="12" t="s">
        <v>1214</v>
      </c>
      <c r="B131" s="28"/>
      <c r="C131" s="28" t="s">
        <v>903</v>
      </c>
      <c r="D131" s="41">
        <v>-17050</v>
      </c>
      <c r="E131" s="35">
        <v>-48.04</v>
      </c>
      <c r="F131" s="36">
        <v>-5.8999999999999998E-5</v>
      </c>
      <c r="G131" s="15"/>
    </row>
    <row r="132" spans="1:7" x14ac:dyDescent="0.3">
      <c r="A132" s="12" t="s">
        <v>1296</v>
      </c>
      <c r="B132" s="28"/>
      <c r="C132" s="28" t="s">
        <v>773</v>
      </c>
      <c r="D132" s="41">
        <v>-27000</v>
      </c>
      <c r="E132" s="35">
        <v>-62.1</v>
      </c>
      <c r="F132" s="36">
        <v>-7.7000000000000001E-5</v>
      </c>
      <c r="G132" s="15"/>
    </row>
    <row r="133" spans="1:7" x14ac:dyDescent="0.3">
      <c r="A133" s="12" t="s">
        <v>1301</v>
      </c>
      <c r="B133" s="28"/>
      <c r="C133" s="28" t="s">
        <v>883</v>
      </c>
      <c r="D133" s="41">
        <v>-7800</v>
      </c>
      <c r="E133" s="35">
        <v>-64.319999999999993</v>
      </c>
      <c r="F133" s="36">
        <v>-8.0000000000000007E-5</v>
      </c>
      <c r="G133" s="15"/>
    </row>
    <row r="134" spans="1:7" x14ac:dyDescent="0.3">
      <c r="A134" s="12" t="s">
        <v>1345</v>
      </c>
      <c r="B134" s="28"/>
      <c r="C134" s="28" t="s">
        <v>773</v>
      </c>
      <c r="D134" s="41">
        <v>-7200</v>
      </c>
      <c r="E134" s="35">
        <v>-70.7</v>
      </c>
      <c r="F134" s="36">
        <v>-8.7999999999999998E-5</v>
      </c>
      <c r="G134" s="15"/>
    </row>
    <row r="135" spans="1:7" x14ac:dyDescent="0.3">
      <c r="A135" s="12" t="s">
        <v>1315</v>
      </c>
      <c r="B135" s="28"/>
      <c r="C135" s="28" t="s">
        <v>835</v>
      </c>
      <c r="D135" s="41">
        <v>-3000</v>
      </c>
      <c r="E135" s="35">
        <v>-75.34</v>
      </c>
      <c r="F135" s="36">
        <v>-9.3999999999999994E-5</v>
      </c>
      <c r="G135" s="15"/>
    </row>
    <row r="136" spans="1:7" x14ac:dyDescent="0.3">
      <c r="A136" s="12" t="s">
        <v>1350</v>
      </c>
      <c r="B136" s="28"/>
      <c r="C136" s="28" t="s">
        <v>791</v>
      </c>
      <c r="D136" s="41">
        <v>-9800</v>
      </c>
      <c r="E136" s="35">
        <v>-106.17</v>
      </c>
      <c r="F136" s="36">
        <v>-1.3200000000000001E-4</v>
      </c>
      <c r="G136" s="15"/>
    </row>
    <row r="137" spans="1:7" x14ac:dyDescent="0.3">
      <c r="A137" s="12" t="s">
        <v>1241</v>
      </c>
      <c r="B137" s="28"/>
      <c r="C137" s="28" t="s">
        <v>894</v>
      </c>
      <c r="D137" s="41">
        <v>-52500</v>
      </c>
      <c r="E137" s="35">
        <v>-107.86</v>
      </c>
      <c r="F137" s="36">
        <v>-1.34E-4</v>
      </c>
      <c r="G137" s="15"/>
    </row>
    <row r="138" spans="1:7" x14ac:dyDescent="0.3">
      <c r="A138" s="12" t="s">
        <v>1321</v>
      </c>
      <c r="B138" s="28"/>
      <c r="C138" s="28" t="s">
        <v>796</v>
      </c>
      <c r="D138" s="41">
        <v>-22500</v>
      </c>
      <c r="E138" s="35">
        <v>-108.99</v>
      </c>
      <c r="F138" s="36">
        <v>-1.36E-4</v>
      </c>
      <c r="G138" s="15"/>
    </row>
    <row r="139" spans="1:7" x14ac:dyDescent="0.3">
      <c r="A139" s="12" t="s">
        <v>1330</v>
      </c>
      <c r="B139" s="28"/>
      <c r="C139" s="28" t="s">
        <v>796</v>
      </c>
      <c r="D139" s="41">
        <v>-6105</v>
      </c>
      <c r="E139" s="35">
        <v>-111.75</v>
      </c>
      <c r="F139" s="36">
        <v>-1.3899999999999999E-4</v>
      </c>
      <c r="G139" s="15"/>
    </row>
    <row r="140" spans="1:7" x14ac:dyDescent="0.3">
      <c r="A140" s="12" t="s">
        <v>1322</v>
      </c>
      <c r="B140" s="28"/>
      <c r="C140" s="28" t="s">
        <v>773</v>
      </c>
      <c r="D140" s="41">
        <v>-320000</v>
      </c>
      <c r="E140" s="35">
        <v>-112.48</v>
      </c>
      <c r="F140" s="36">
        <v>-1.3999999999999999E-4</v>
      </c>
      <c r="G140" s="15"/>
    </row>
    <row r="141" spans="1:7" x14ac:dyDescent="0.3">
      <c r="A141" s="12" t="s">
        <v>1223</v>
      </c>
      <c r="B141" s="28"/>
      <c r="C141" s="28" t="s">
        <v>1021</v>
      </c>
      <c r="D141" s="41">
        <v>-3000</v>
      </c>
      <c r="E141" s="35">
        <v>-122.84</v>
      </c>
      <c r="F141" s="36">
        <v>-1.5300000000000001E-4</v>
      </c>
      <c r="G141" s="15"/>
    </row>
    <row r="142" spans="1:7" x14ac:dyDescent="0.3">
      <c r="A142" s="12" t="s">
        <v>1346</v>
      </c>
      <c r="B142" s="28"/>
      <c r="C142" s="28" t="s">
        <v>802</v>
      </c>
      <c r="D142" s="41">
        <v>-27950</v>
      </c>
      <c r="E142" s="35">
        <v>-135.54</v>
      </c>
      <c r="F142" s="36">
        <v>-1.6899999999999999E-4</v>
      </c>
      <c r="G142" s="15"/>
    </row>
    <row r="143" spans="1:7" x14ac:dyDescent="0.3">
      <c r="A143" s="12" t="s">
        <v>1288</v>
      </c>
      <c r="B143" s="28"/>
      <c r="C143" s="28" t="s">
        <v>779</v>
      </c>
      <c r="D143" s="41">
        <v>-50400</v>
      </c>
      <c r="E143" s="35">
        <v>-183.03</v>
      </c>
      <c r="F143" s="36">
        <v>-2.2800000000000001E-4</v>
      </c>
      <c r="G143" s="15"/>
    </row>
    <row r="144" spans="1:7" x14ac:dyDescent="0.3">
      <c r="A144" s="12" t="s">
        <v>1339</v>
      </c>
      <c r="B144" s="28"/>
      <c r="C144" s="28" t="s">
        <v>820</v>
      </c>
      <c r="D144" s="41">
        <v>-81000</v>
      </c>
      <c r="E144" s="35">
        <v>-196.63</v>
      </c>
      <c r="F144" s="36">
        <v>-2.4499999999999999E-4</v>
      </c>
      <c r="G144" s="15"/>
    </row>
    <row r="145" spans="1:7" x14ac:dyDescent="0.3">
      <c r="A145" s="12" t="s">
        <v>1300</v>
      </c>
      <c r="B145" s="28"/>
      <c r="C145" s="28" t="s">
        <v>791</v>
      </c>
      <c r="D145" s="41">
        <v>-17700</v>
      </c>
      <c r="E145" s="35">
        <v>-278.39999999999998</v>
      </c>
      <c r="F145" s="36">
        <v>-3.4699999999999998E-4</v>
      </c>
      <c r="G145" s="15"/>
    </row>
    <row r="146" spans="1:7" x14ac:dyDescent="0.3">
      <c r="A146" s="12" t="s">
        <v>1312</v>
      </c>
      <c r="B146" s="28"/>
      <c r="C146" s="28" t="s">
        <v>773</v>
      </c>
      <c r="D146" s="41">
        <v>-284200</v>
      </c>
      <c r="E146" s="35">
        <v>-342.6</v>
      </c>
      <c r="F146" s="36">
        <v>-4.2700000000000002E-4</v>
      </c>
      <c r="G146" s="15"/>
    </row>
    <row r="147" spans="1:7" x14ac:dyDescent="0.3">
      <c r="A147" s="12" t="s">
        <v>1351</v>
      </c>
      <c r="B147" s="28"/>
      <c r="C147" s="28" t="s">
        <v>788</v>
      </c>
      <c r="D147" s="41">
        <v>-50350</v>
      </c>
      <c r="E147" s="35">
        <v>-373.14</v>
      </c>
      <c r="F147" s="36">
        <v>-4.6500000000000003E-4</v>
      </c>
      <c r="G147" s="15"/>
    </row>
    <row r="148" spans="1:7" x14ac:dyDescent="0.3">
      <c r="A148" s="12" t="s">
        <v>1256</v>
      </c>
      <c r="B148" s="28"/>
      <c r="C148" s="28" t="s">
        <v>943</v>
      </c>
      <c r="D148" s="41">
        <v>-22000</v>
      </c>
      <c r="E148" s="35">
        <v>-430.64</v>
      </c>
      <c r="F148" s="36">
        <v>-5.3700000000000004E-4</v>
      </c>
      <c r="G148" s="15"/>
    </row>
    <row r="149" spans="1:7" x14ac:dyDescent="0.3">
      <c r="A149" s="12" t="s">
        <v>1337</v>
      </c>
      <c r="B149" s="28"/>
      <c r="C149" s="28" t="s">
        <v>826</v>
      </c>
      <c r="D149" s="41">
        <v>-182400</v>
      </c>
      <c r="E149" s="35">
        <v>-435.84</v>
      </c>
      <c r="F149" s="36">
        <v>-5.44E-4</v>
      </c>
      <c r="G149" s="15"/>
    </row>
    <row r="150" spans="1:7" x14ac:dyDescent="0.3">
      <c r="A150" s="12" t="s">
        <v>1302</v>
      </c>
      <c r="B150" s="28"/>
      <c r="C150" s="28" t="s">
        <v>903</v>
      </c>
      <c r="D150" s="41">
        <v>-53300</v>
      </c>
      <c r="E150" s="35">
        <v>-524.34</v>
      </c>
      <c r="F150" s="36">
        <v>-6.5399999999999996E-4</v>
      </c>
      <c r="G150" s="15"/>
    </row>
    <row r="151" spans="1:7" x14ac:dyDescent="0.3">
      <c r="A151" s="12" t="s">
        <v>1343</v>
      </c>
      <c r="B151" s="28"/>
      <c r="C151" s="28" t="s">
        <v>812</v>
      </c>
      <c r="D151" s="41">
        <v>-145700</v>
      </c>
      <c r="E151" s="35">
        <v>-595.99</v>
      </c>
      <c r="F151" s="36">
        <v>-7.4399999999999998E-4</v>
      </c>
      <c r="G151" s="15"/>
    </row>
    <row r="152" spans="1:7" x14ac:dyDescent="0.3">
      <c r="A152" s="12" t="s">
        <v>1268</v>
      </c>
      <c r="B152" s="28"/>
      <c r="C152" s="28" t="s">
        <v>983</v>
      </c>
      <c r="D152" s="41">
        <v>-348600</v>
      </c>
      <c r="E152" s="35">
        <v>-640.54999999999995</v>
      </c>
      <c r="F152" s="36">
        <v>-7.9900000000000001E-4</v>
      </c>
      <c r="G152" s="15"/>
    </row>
    <row r="153" spans="1:7" x14ac:dyDescent="0.3">
      <c r="A153" s="12" t="s">
        <v>1320</v>
      </c>
      <c r="B153" s="28"/>
      <c r="C153" s="28" t="s">
        <v>776</v>
      </c>
      <c r="D153" s="41">
        <v>-1160000</v>
      </c>
      <c r="E153" s="35">
        <v>-664.68</v>
      </c>
      <c r="F153" s="36">
        <v>-8.3000000000000001E-4</v>
      </c>
      <c r="G153" s="15"/>
    </row>
    <row r="154" spans="1:7" x14ac:dyDescent="0.3">
      <c r="A154" s="12" t="s">
        <v>1355</v>
      </c>
      <c r="B154" s="28"/>
      <c r="C154" s="28" t="s">
        <v>776</v>
      </c>
      <c r="D154" s="41">
        <v>-44100</v>
      </c>
      <c r="E154" s="35">
        <v>-984.18</v>
      </c>
      <c r="F154" s="36">
        <v>-1.2290000000000001E-3</v>
      </c>
      <c r="G154" s="15"/>
    </row>
    <row r="155" spans="1:7" x14ac:dyDescent="0.3">
      <c r="A155" s="12" t="s">
        <v>1267</v>
      </c>
      <c r="B155" s="28"/>
      <c r="C155" s="28" t="s">
        <v>799</v>
      </c>
      <c r="D155" s="41">
        <v>-210000</v>
      </c>
      <c r="E155" s="35">
        <v>-1135.79</v>
      </c>
      <c r="F155" s="36">
        <v>-1.418E-3</v>
      </c>
      <c r="G155" s="15"/>
    </row>
    <row r="156" spans="1:7" x14ac:dyDescent="0.3">
      <c r="A156" s="12" t="s">
        <v>1237</v>
      </c>
      <c r="B156" s="28"/>
      <c r="C156" s="28" t="s">
        <v>823</v>
      </c>
      <c r="D156" s="41">
        <v>-104250</v>
      </c>
      <c r="E156" s="35">
        <v>-1590.13</v>
      </c>
      <c r="F156" s="36">
        <v>-1.9849999999999998E-3</v>
      </c>
      <c r="G156" s="15"/>
    </row>
    <row r="157" spans="1:7" x14ac:dyDescent="0.3">
      <c r="A157" s="12" t="s">
        <v>1348</v>
      </c>
      <c r="B157" s="28"/>
      <c r="C157" s="28" t="s">
        <v>796</v>
      </c>
      <c r="D157" s="41">
        <v>-639000</v>
      </c>
      <c r="E157" s="35">
        <v>-1592.39</v>
      </c>
      <c r="F157" s="36">
        <v>-1.9880000000000002E-3</v>
      </c>
      <c r="G157" s="15"/>
    </row>
    <row r="158" spans="1:7" x14ac:dyDescent="0.3">
      <c r="A158" s="12" t="s">
        <v>1353</v>
      </c>
      <c r="B158" s="28"/>
      <c r="C158" s="28" t="s">
        <v>782</v>
      </c>
      <c r="D158" s="41">
        <v>-88000</v>
      </c>
      <c r="E158" s="35">
        <v>-2062.94</v>
      </c>
      <c r="F158" s="36">
        <v>-2.5760000000000002E-3</v>
      </c>
      <c r="G158" s="15"/>
    </row>
    <row r="159" spans="1:7" x14ac:dyDescent="0.3">
      <c r="A159" s="12" t="s">
        <v>1279</v>
      </c>
      <c r="B159" s="28"/>
      <c r="C159" s="28" t="s">
        <v>791</v>
      </c>
      <c r="D159" s="41">
        <v>-113250</v>
      </c>
      <c r="E159" s="35">
        <v>-4028.3</v>
      </c>
      <c r="F159" s="36">
        <v>-5.0299999999999997E-3</v>
      </c>
      <c r="G159" s="15"/>
    </row>
    <row r="160" spans="1:7" x14ac:dyDescent="0.3">
      <c r="A160" s="12" t="s">
        <v>1352</v>
      </c>
      <c r="B160" s="28"/>
      <c r="C160" s="28" t="s">
        <v>785</v>
      </c>
      <c r="D160" s="41">
        <v>-486250</v>
      </c>
      <c r="E160" s="35">
        <v>-4183.9399999999996</v>
      </c>
      <c r="F160" s="36">
        <v>-5.2240000000000003E-3</v>
      </c>
      <c r="G160" s="15"/>
    </row>
    <row r="161" spans="1:7" x14ac:dyDescent="0.3">
      <c r="A161" s="12" t="s">
        <v>1245</v>
      </c>
      <c r="B161" s="28"/>
      <c r="C161" s="28" t="s">
        <v>1024</v>
      </c>
      <c r="D161" s="41">
        <v>-468600</v>
      </c>
      <c r="E161" s="35">
        <v>-7693.01</v>
      </c>
      <c r="F161" s="36">
        <v>-9.606E-3</v>
      </c>
      <c r="G161" s="15"/>
    </row>
    <row r="162" spans="1:7" x14ac:dyDescent="0.3">
      <c r="A162" s="12" t="s">
        <v>1356</v>
      </c>
      <c r="B162" s="28"/>
      <c r="C162" s="28" t="s">
        <v>773</v>
      </c>
      <c r="D162" s="41">
        <v>-1285900</v>
      </c>
      <c r="E162" s="35">
        <v>-17659.259999999998</v>
      </c>
      <c r="F162" s="36">
        <v>-2.2051999999999999E-2</v>
      </c>
      <c r="G162" s="15"/>
    </row>
    <row r="163" spans="1:7" x14ac:dyDescent="0.3">
      <c r="A163" s="12" t="s">
        <v>1445</v>
      </c>
      <c r="B163" s="28"/>
      <c r="C163" s="28" t="s">
        <v>1442</v>
      </c>
      <c r="D163" s="41">
        <v>-302800</v>
      </c>
      <c r="E163" s="35">
        <v>-51885.54</v>
      </c>
      <c r="F163" s="36">
        <v>-6.4794000000000004E-2</v>
      </c>
      <c r="G163" s="15"/>
    </row>
    <row r="164" spans="1:7" x14ac:dyDescent="0.3">
      <c r="A164" s="16" t="s">
        <v>98</v>
      </c>
      <c r="B164" s="29"/>
      <c r="C164" s="29"/>
      <c r="D164" s="17"/>
      <c r="E164" s="42">
        <v>-82827.37</v>
      </c>
      <c r="F164" s="43">
        <v>-0.103417</v>
      </c>
      <c r="G164" s="20"/>
    </row>
    <row r="165" spans="1:7" x14ac:dyDescent="0.3">
      <c r="A165" s="12"/>
      <c r="B165" s="28"/>
      <c r="C165" s="28"/>
      <c r="D165" s="13"/>
      <c r="E165" s="14"/>
      <c r="F165" s="15"/>
      <c r="G165" s="15"/>
    </row>
    <row r="166" spans="1:7" x14ac:dyDescent="0.3">
      <c r="A166" s="12"/>
      <c r="B166" s="28"/>
      <c r="C166" s="28"/>
      <c r="D166" s="13"/>
      <c r="E166" s="14"/>
      <c r="F166" s="15"/>
      <c r="G166" s="15"/>
    </row>
    <row r="167" spans="1:7" x14ac:dyDescent="0.3">
      <c r="A167" s="16" t="s">
        <v>1446</v>
      </c>
      <c r="B167" s="29"/>
      <c r="C167" s="29"/>
      <c r="D167" s="17"/>
      <c r="E167" s="46"/>
      <c r="F167" s="20"/>
      <c r="G167" s="20"/>
    </row>
    <row r="168" spans="1:7" x14ac:dyDescent="0.3">
      <c r="A168" s="12" t="s">
        <v>1447</v>
      </c>
      <c r="B168" s="28"/>
      <c r="C168" s="28" t="s">
        <v>1448</v>
      </c>
      <c r="D168" s="13">
        <v>360000</v>
      </c>
      <c r="E168" s="14">
        <v>5005.08</v>
      </c>
      <c r="F168" s="15">
        <v>6.3E-3</v>
      </c>
      <c r="G168" s="15"/>
    </row>
    <row r="169" spans="1:7" x14ac:dyDescent="0.3">
      <c r="A169" s="12" t="s">
        <v>1449</v>
      </c>
      <c r="B169" s="28"/>
      <c r="C169" s="28" t="s">
        <v>1448</v>
      </c>
      <c r="D169" s="13">
        <v>280000</v>
      </c>
      <c r="E169" s="14">
        <v>2542.6799999999998</v>
      </c>
      <c r="F169" s="15">
        <v>3.2000000000000002E-3</v>
      </c>
      <c r="G169" s="15"/>
    </row>
    <row r="170" spans="1:7" x14ac:dyDescent="0.3">
      <c r="A170" s="12" t="s">
        <v>1450</v>
      </c>
      <c r="B170" s="28"/>
      <c r="C170" s="28" t="s">
        <v>1448</v>
      </c>
      <c r="D170" s="13">
        <v>50000</v>
      </c>
      <c r="E170" s="14">
        <v>936.93</v>
      </c>
      <c r="F170" s="15">
        <v>1.1999999999999999E-3</v>
      </c>
      <c r="G170" s="15"/>
    </row>
    <row r="171" spans="1:7" x14ac:dyDescent="0.3">
      <c r="A171" s="16" t="s">
        <v>98</v>
      </c>
      <c r="B171" s="29"/>
      <c r="C171" s="29"/>
      <c r="D171" s="17"/>
      <c r="E171" s="37">
        <v>8484.69</v>
      </c>
      <c r="F171" s="38">
        <v>1.0699999999999999E-2</v>
      </c>
      <c r="G171" s="20"/>
    </row>
    <row r="172" spans="1:7" x14ac:dyDescent="0.3">
      <c r="A172" s="12"/>
      <c r="B172" s="28"/>
      <c r="C172" s="28"/>
      <c r="D172" s="13"/>
      <c r="E172" s="14"/>
      <c r="F172" s="15"/>
      <c r="G172" s="15"/>
    </row>
    <row r="173" spans="1:7" x14ac:dyDescent="0.3">
      <c r="A173" s="21" t="s">
        <v>118</v>
      </c>
      <c r="B173" s="30"/>
      <c r="C173" s="30"/>
      <c r="D173" s="22"/>
      <c r="E173" s="18">
        <v>8484.69</v>
      </c>
      <c r="F173" s="19">
        <v>1.0699999999999999E-2</v>
      </c>
      <c r="G173" s="20"/>
    </row>
    <row r="174" spans="1:7" x14ac:dyDescent="0.3">
      <c r="A174" s="16" t="s">
        <v>126</v>
      </c>
      <c r="B174" s="28"/>
      <c r="C174" s="28"/>
      <c r="D174" s="13"/>
      <c r="E174" s="14"/>
      <c r="F174" s="15"/>
      <c r="G174" s="15"/>
    </row>
    <row r="175" spans="1:7" x14ac:dyDescent="0.3">
      <c r="A175" s="16" t="s">
        <v>127</v>
      </c>
      <c r="B175" s="28"/>
      <c r="C175" s="28"/>
      <c r="D175" s="13"/>
      <c r="E175" s="14"/>
      <c r="F175" s="15"/>
      <c r="G175" s="15"/>
    </row>
    <row r="176" spans="1:7" x14ac:dyDescent="0.3">
      <c r="A176" s="12" t="s">
        <v>1451</v>
      </c>
      <c r="B176" s="28" t="s">
        <v>1452</v>
      </c>
      <c r="C176" s="28" t="s">
        <v>133</v>
      </c>
      <c r="D176" s="13">
        <v>10000000</v>
      </c>
      <c r="E176" s="14">
        <v>9885.3799999999992</v>
      </c>
      <c r="F176" s="15">
        <v>1.23E-2</v>
      </c>
      <c r="G176" s="15">
        <v>5.8299999999999998E-2</v>
      </c>
    </row>
    <row r="177" spans="1:7" x14ac:dyDescent="0.3">
      <c r="A177" s="12" t="s">
        <v>485</v>
      </c>
      <c r="B177" s="28" t="s">
        <v>486</v>
      </c>
      <c r="C177" s="28" t="s">
        <v>130</v>
      </c>
      <c r="D177" s="13">
        <v>10000000</v>
      </c>
      <c r="E177" s="14">
        <v>9805.3700000000008</v>
      </c>
      <c r="F177" s="15">
        <v>1.2200000000000001E-2</v>
      </c>
      <c r="G177" s="15">
        <v>6.3791E-2</v>
      </c>
    </row>
    <row r="178" spans="1:7" x14ac:dyDescent="0.3">
      <c r="A178" s="12" t="s">
        <v>134</v>
      </c>
      <c r="B178" s="28" t="s">
        <v>135</v>
      </c>
      <c r="C178" s="28" t="s">
        <v>133</v>
      </c>
      <c r="D178" s="13">
        <v>5000000</v>
      </c>
      <c r="E178" s="14">
        <v>5067.1499999999996</v>
      </c>
      <c r="F178" s="15">
        <v>6.3E-3</v>
      </c>
      <c r="G178" s="15">
        <v>5.2249999999999998E-2</v>
      </c>
    </row>
    <row r="179" spans="1:7" x14ac:dyDescent="0.3">
      <c r="A179" s="12" t="s">
        <v>1453</v>
      </c>
      <c r="B179" s="28" t="s">
        <v>1454</v>
      </c>
      <c r="C179" s="28" t="s">
        <v>130</v>
      </c>
      <c r="D179" s="13">
        <v>5000000</v>
      </c>
      <c r="E179" s="14">
        <v>4991.82</v>
      </c>
      <c r="F179" s="15">
        <v>6.1999999999999998E-3</v>
      </c>
      <c r="G179" s="15">
        <v>5.4611E-2</v>
      </c>
    </row>
    <row r="180" spans="1:7" x14ac:dyDescent="0.3">
      <c r="A180" s="12" t="s">
        <v>1455</v>
      </c>
      <c r="B180" s="28" t="s">
        <v>1456</v>
      </c>
      <c r="C180" s="28" t="s">
        <v>130</v>
      </c>
      <c r="D180" s="13">
        <v>2500000</v>
      </c>
      <c r="E180" s="14">
        <v>2595.35</v>
      </c>
      <c r="F180" s="15">
        <v>3.2000000000000002E-3</v>
      </c>
      <c r="G180" s="15">
        <v>7.5995999999999994E-2</v>
      </c>
    </row>
    <row r="181" spans="1:7" x14ac:dyDescent="0.3">
      <c r="A181" s="12" t="s">
        <v>1457</v>
      </c>
      <c r="B181" s="28" t="s">
        <v>1458</v>
      </c>
      <c r="C181" s="28" t="s">
        <v>183</v>
      </c>
      <c r="D181" s="13">
        <v>2500000</v>
      </c>
      <c r="E181" s="14">
        <v>2524.25</v>
      </c>
      <c r="F181" s="15">
        <v>3.2000000000000002E-3</v>
      </c>
      <c r="G181" s="15">
        <v>7.0647000000000001E-2</v>
      </c>
    </row>
    <row r="182" spans="1:7" x14ac:dyDescent="0.3">
      <c r="A182" s="12" t="s">
        <v>1459</v>
      </c>
      <c r="B182" s="28" t="s">
        <v>1460</v>
      </c>
      <c r="C182" s="28" t="s">
        <v>130</v>
      </c>
      <c r="D182" s="13">
        <v>33254</v>
      </c>
      <c r="E182" s="14">
        <v>9.57</v>
      </c>
      <c r="F182" s="15">
        <v>0</v>
      </c>
      <c r="G182" s="15">
        <v>5.8900000000000001E-2</v>
      </c>
    </row>
    <row r="183" spans="1:7" x14ac:dyDescent="0.3">
      <c r="A183" s="16" t="s">
        <v>98</v>
      </c>
      <c r="B183" s="29"/>
      <c r="C183" s="29"/>
      <c r="D183" s="17"/>
      <c r="E183" s="37">
        <v>34878.89</v>
      </c>
      <c r="F183" s="38">
        <v>4.3400000000000001E-2</v>
      </c>
      <c r="G183" s="20"/>
    </row>
    <row r="184" spans="1:7" x14ac:dyDescent="0.3">
      <c r="A184" s="12"/>
      <c r="B184" s="28"/>
      <c r="C184" s="28"/>
      <c r="D184" s="13"/>
      <c r="E184" s="14"/>
      <c r="F184" s="15"/>
      <c r="G184" s="15"/>
    </row>
    <row r="185" spans="1:7" x14ac:dyDescent="0.3">
      <c r="A185" s="16" t="s">
        <v>282</v>
      </c>
      <c r="B185" s="28"/>
      <c r="C185" s="28"/>
      <c r="D185" s="13"/>
      <c r="E185" s="14"/>
      <c r="F185" s="15"/>
      <c r="G185" s="15"/>
    </row>
    <row r="186" spans="1:7" x14ac:dyDescent="0.3">
      <c r="A186" s="12" t="s">
        <v>674</v>
      </c>
      <c r="B186" s="28" t="s">
        <v>675</v>
      </c>
      <c r="C186" s="28" t="s">
        <v>93</v>
      </c>
      <c r="D186" s="13">
        <v>16000000</v>
      </c>
      <c r="E186" s="14">
        <v>15524.61</v>
      </c>
      <c r="F186" s="15">
        <v>1.9400000000000001E-2</v>
      </c>
      <c r="G186" s="15">
        <v>6.4942E-2</v>
      </c>
    </row>
    <row r="187" spans="1:7" x14ac:dyDescent="0.3">
      <c r="A187" s="12" t="s">
        <v>501</v>
      </c>
      <c r="B187" s="28" t="s">
        <v>502</v>
      </c>
      <c r="C187" s="28" t="s">
        <v>93</v>
      </c>
      <c r="D187" s="13">
        <v>15000000</v>
      </c>
      <c r="E187" s="14">
        <v>14579.28</v>
      </c>
      <c r="F187" s="15">
        <v>1.8200000000000001E-2</v>
      </c>
      <c r="G187" s="15">
        <v>6.2196000000000001E-2</v>
      </c>
    </row>
    <row r="188" spans="1:7" x14ac:dyDescent="0.3">
      <c r="A188" s="12" t="s">
        <v>1367</v>
      </c>
      <c r="B188" s="28" t="s">
        <v>1368</v>
      </c>
      <c r="C188" s="28" t="s">
        <v>93</v>
      </c>
      <c r="D188" s="13">
        <v>5000000</v>
      </c>
      <c r="E188" s="14">
        <v>5048.12</v>
      </c>
      <c r="F188" s="15">
        <v>6.3E-3</v>
      </c>
      <c r="G188" s="15">
        <v>4.1174000000000002E-2</v>
      </c>
    </row>
    <row r="189" spans="1:7" x14ac:dyDescent="0.3">
      <c r="A189" s="12" t="s">
        <v>1461</v>
      </c>
      <c r="B189" s="28" t="s">
        <v>1462</v>
      </c>
      <c r="C189" s="28" t="s">
        <v>93</v>
      </c>
      <c r="D189" s="13">
        <v>2500000</v>
      </c>
      <c r="E189" s="14">
        <v>2553.91</v>
      </c>
      <c r="F189" s="15">
        <v>3.2000000000000002E-3</v>
      </c>
      <c r="G189" s="15">
        <v>5.0333000000000003E-2</v>
      </c>
    </row>
    <row r="190" spans="1:7" x14ac:dyDescent="0.3">
      <c r="A190" s="12" t="s">
        <v>1359</v>
      </c>
      <c r="B190" s="28" t="s">
        <v>1360</v>
      </c>
      <c r="C190" s="28" t="s">
        <v>93</v>
      </c>
      <c r="D190" s="13">
        <v>2500000</v>
      </c>
      <c r="E190" s="14">
        <v>2511.3000000000002</v>
      </c>
      <c r="F190" s="15">
        <v>3.0999999999999999E-3</v>
      </c>
      <c r="G190" s="15">
        <v>3.8975000000000003E-2</v>
      </c>
    </row>
    <row r="191" spans="1:7" x14ac:dyDescent="0.3">
      <c r="A191" s="12" t="s">
        <v>1361</v>
      </c>
      <c r="B191" s="28" t="s">
        <v>1362</v>
      </c>
      <c r="C191" s="28" t="s">
        <v>93</v>
      </c>
      <c r="D191" s="13">
        <v>2500000</v>
      </c>
      <c r="E191" s="14">
        <v>2503.91</v>
      </c>
      <c r="F191" s="15">
        <v>3.0999999999999999E-3</v>
      </c>
      <c r="G191" s="15">
        <v>3.9142000000000003E-2</v>
      </c>
    </row>
    <row r="192" spans="1:7" x14ac:dyDescent="0.3">
      <c r="A192" s="16" t="s">
        <v>98</v>
      </c>
      <c r="B192" s="29"/>
      <c r="C192" s="29"/>
      <c r="D192" s="17"/>
      <c r="E192" s="37">
        <v>42721.13</v>
      </c>
      <c r="F192" s="38">
        <v>5.33E-2</v>
      </c>
      <c r="G192" s="20"/>
    </row>
    <row r="193" spans="1:7" x14ac:dyDescent="0.3">
      <c r="A193" s="16" t="s">
        <v>503</v>
      </c>
      <c r="B193" s="28"/>
      <c r="C193" s="28"/>
      <c r="D193" s="13"/>
      <c r="E193" s="14"/>
      <c r="F193" s="15"/>
      <c r="G193" s="15"/>
    </row>
    <row r="194" spans="1:7" x14ac:dyDescent="0.3">
      <c r="A194" s="12" t="s">
        <v>1463</v>
      </c>
      <c r="B194" s="28" t="s">
        <v>1464</v>
      </c>
      <c r="C194" s="28" t="s">
        <v>93</v>
      </c>
      <c r="D194" s="13">
        <v>10000000</v>
      </c>
      <c r="E194" s="14">
        <v>10050.77</v>
      </c>
      <c r="F194" s="15">
        <v>1.26E-2</v>
      </c>
      <c r="G194" s="15">
        <v>7.0586999999999997E-2</v>
      </c>
    </row>
    <row r="195" spans="1:7" x14ac:dyDescent="0.3">
      <c r="A195" s="16" t="s">
        <v>98</v>
      </c>
      <c r="B195" s="29"/>
      <c r="C195" s="29"/>
      <c r="D195" s="17"/>
      <c r="E195" s="37">
        <v>10050.77</v>
      </c>
      <c r="F195" s="38">
        <v>1.26E-2</v>
      </c>
      <c r="G195" s="20"/>
    </row>
    <row r="196" spans="1:7" x14ac:dyDescent="0.3">
      <c r="A196" s="12"/>
      <c r="B196" s="28"/>
      <c r="C196" s="28"/>
      <c r="D196" s="13"/>
      <c r="E196" s="14"/>
      <c r="F196" s="15"/>
      <c r="G196" s="15"/>
    </row>
    <row r="197" spans="1:7" x14ac:dyDescent="0.3">
      <c r="A197" s="12"/>
      <c r="B197" s="28"/>
      <c r="C197" s="28"/>
      <c r="D197" s="13"/>
      <c r="E197" s="14"/>
      <c r="F197" s="15"/>
      <c r="G197" s="15"/>
    </row>
    <row r="198" spans="1:7" x14ac:dyDescent="0.3">
      <c r="A198" s="16" t="s">
        <v>188</v>
      </c>
      <c r="B198" s="28"/>
      <c r="C198" s="28"/>
      <c r="D198" s="13"/>
      <c r="E198" s="14"/>
      <c r="F198" s="15"/>
      <c r="G198" s="15"/>
    </row>
    <row r="199" spans="1:7" x14ac:dyDescent="0.3">
      <c r="A199" s="16" t="s">
        <v>98</v>
      </c>
      <c r="B199" s="28"/>
      <c r="C199" s="28"/>
      <c r="D199" s="13"/>
      <c r="E199" s="39" t="s">
        <v>88</v>
      </c>
      <c r="F199" s="40" t="s">
        <v>88</v>
      </c>
      <c r="G199" s="15"/>
    </row>
    <row r="200" spans="1:7" x14ac:dyDescent="0.3">
      <c r="A200" s="12"/>
      <c r="B200" s="28"/>
      <c r="C200" s="28"/>
      <c r="D200" s="13"/>
      <c r="E200" s="14"/>
      <c r="F200" s="15"/>
      <c r="G200" s="15"/>
    </row>
    <row r="201" spans="1:7" x14ac:dyDescent="0.3">
      <c r="A201" s="16" t="s">
        <v>189</v>
      </c>
      <c r="B201" s="28"/>
      <c r="C201" s="28"/>
      <c r="D201" s="13"/>
      <c r="E201" s="14"/>
      <c r="F201" s="15"/>
      <c r="G201" s="15"/>
    </row>
    <row r="202" spans="1:7" x14ac:dyDescent="0.3">
      <c r="A202" s="16" t="s">
        <v>98</v>
      </c>
      <c r="B202" s="28"/>
      <c r="C202" s="28"/>
      <c r="D202" s="13"/>
      <c r="E202" s="39" t="s">
        <v>88</v>
      </c>
      <c r="F202" s="40" t="s">
        <v>88</v>
      </c>
      <c r="G202" s="15"/>
    </row>
    <row r="203" spans="1:7" x14ac:dyDescent="0.3">
      <c r="A203" s="12"/>
      <c r="B203" s="28"/>
      <c r="C203" s="28"/>
      <c r="D203" s="13"/>
      <c r="E203" s="14"/>
      <c r="F203" s="15"/>
      <c r="G203" s="15"/>
    </row>
    <row r="204" spans="1:7" x14ac:dyDescent="0.3">
      <c r="A204" s="21" t="s">
        <v>118</v>
      </c>
      <c r="B204" s="30"/>
      <c r="C204" s="30"/>
      <c r="D204" s="22"/>
      <c r="E204" s="18">
        <v>87650.79</v>
      </c>
      <c r="F204" s="19">
        <v>0.10929999999999999</v>
      </c>
      <c r="G204" s="20"/>
    </row>
    <row r="205" spans="1:7" x14ac:dyDescent="0.3">
      <c r="A205" s="12"/>
      <c r="B205" s="28"/>
      <c r="C205" s="28"/>
      <c r="D205" s="13"/>
      <c r="E205" s="14"/>
      <c r="F205" s="15"/>
      <c r="G205" s="15"/>
    </row>
    <row r="206" spans="1:7" x14ac:dyDescent="0.3">
      <c r="A206" s="16" t="s">
        <v>89</v>
      </c>
      <c r="B206" s="28"/>
      <c r="C206" s="28"/>
      <c r="D206" s="13"/>
      <c r="E206" s="14"/>
      <c r="F206" s="15"/>
      <c r="G206" s="15"/>
    </row>
    <row r="207" spans="1:7" x14ac:dyDescent="0.3">
      <c r="A207" s="12"/>
      <c r="B207" s="28"/>
      <c r="C207" s="28"/>
      <c r="D207" s="13"/>
      <c r="E207" s="14"/>
      <c r="F207" s="15"/>
      <c r="G207" s="15"/>
    </row>
    <row r="208" spans="1:7" x14ac:dyDescent="0.3">
      <c r="A208" s="16" t="s">
        <v>90</v>
      </c>
      <c r="B208" s="28"/>
      <c r="C208" s="28"/>
      <c r="D208" s="13"/>
      <c r="E208" s="14"/>
      <c r="F208" s="15"/>
      <c r="G208" s="15"/>
    </row>
    <row r="209" spans="1:7" x14ac:dyDescent="0.3">
      <c r="A209" s="12" t="s">
        <v>1465</v>
      </c>
      <c r="B209" s="28" t="s">
        <v>1466</v>
      </c>
      <c r="C209" s="28" t="s">
        <v>93</v>
      </c>
      <c r="D209" s="13">
        <v>2500000</v>
      </c>
      <c r="E209" s="14">
        <v>2422.94</v>
      </c>
      <c r="F209" s="15">
        <v>3.0000000000000001E-3</v>
      </c>
      <c r="G209" s="15">
        <v>4.5349E-2</v>
      </c>
    </row>
    <row r="210" spans="1:7" x14ac:dyDescent="0.3">
      <c r="A210" s="12" t="s">
        <v>1385</v>
      </c>
      <c r="B210" s="28" t="s">
        <v>1386</v>
      </c>
      <c r="C210" s="28" t="s">
        <v>93</v>
      </c>
      <c r="D210" s="13">
        <v>500000</v>
      </c>
      <c r="E210" s="14">
        <v>485</v>
      </c>
      <c r="F210" s="15">
        <v>5.9999999999999995E-4</v>
      </c>
      <c r="G210" s="15">
        <v>4.5349E-2</v>
      </c>
    </row>
    <row r="211" spans="1:7" x14ac:dyDescent="0.3">
      <c r="A211" s="16" t="s">
        <v>98</v>
      </c>
      <c r="B211" s="29"/>
      <c r="C211" s="29"/>
      <c r="D211" s="17"/>
      <c r="E211" s="37">
        <v>2907.94</v>
      </c>
      <c r="F211" s="38">
        <v>3.5999999999999999E-3</v>
      </c>
      <c r="G211" s="20"/>
    </row>
    <row r="212" spans="1:7" x14ac:dyDescent="0.3">
      <c r="A212" s="12"/>
      <c r="B212" s="28"/>
      <c r="C212" s="28"/>
      <c r="D212" s="13"/>
      <c r="E212" s="14"/>
      <c r="F212" s="15"/>
      <c r="G212" s="15"/>
    </row>
    <row r="213" spans="1:7" x14ac:dyDescent="0.3">
      <c r="A213" s="21" t="s">
        <v>118</v>
      </c>
      <c r="B213" s="30"/>
      <c r="C213" s="30"/>
      <c r="D213" s="22"/>
      <c r="E213" s="18">
        <v>2907.94</v>
      </c>
      <c r="F213" s="19">
        <v>3.5999999999999999E-3</v>
      </c>
      <c r="G213" s="20"/>
    </row>
    <row r="214" spans="1:7" x14ac:dyDescent="0.3">
      <c r="A214" s="12"/>
      <c r="B214" s="28"/>
      <c r="C214" s="28"/>
      <c r="D214" s="13"/>
      <c r="E214" s="14"/>
      <c r="F214" s="15"/>
      <c r="G214" s="15"/>
    </row>
    <row r="215" spans="1:7" x14ac:dyDescent="0.3">
      <c r="A215" s="12"/>
      <c r="B215" s="28"/>
      <c r="C215" s="28"/>
      <c r="D215" s="13"/>
      <c r="E215" s="14"/>
      <c r="F215" s="15"/>
      <c r="G215" s="15"/>
    </row>
    <row r="216" spans="1:7" x14ac:dyDescent="0.3">
      <c r="A216" s="16" t="s">
        <v>530</v>
      </c>
      <c r="B216" s="28"/>
      <c r="C216" s="28"/>
      <c r="D216" s="13"/>
      <c r="E216" s="14"/>
      <c r="F216" s="15"/>
      <c r="G216" s="15"/>
    </row>
    <row r="217" spans="1:7" x14ac:dyDescent="0.3">
      <c r="A217" s="12" t="s">
        <v>1467</v>
      </c>
      <c r="B217" s="28" t="s">
        <v>1468</v>
      </c>
      <c r="C217" s="28"/>
      <c r="D217" s="13">
        <v>43997800.109999999</v>
      </c>
      <c r="E217" s="14">
        <v>4378.62</v>
      </c>
      <c r="F217" s="15">
        <v>5.4999999999999997E-3</v>
      </c>
      <c r="G217" s="15"/>
    </row>
    <row r="218" spans="1:7" x14ac:dyDescent="0.3">
      <c r="A218" s="12"/>
      <c r="B218" s="28"/>
      <c r="C218" s="28"/>
      <c r="D218" s="13"/>
      <c r="E218" s="14"/>
      <c r="F218" s="15"/>
      <c r="G218" s="15"/>
    </row>
    <row r="219" spans="1:7" x14ac:dyDescent="0.3">
      <c r="A219" s="21" t="s">
        <v>118</v>
      </c>
      <c r="B219" s="30"/>
      <c r="C219" s="30"/>
      <c r="D219" s="22"/>
      <c r="E219" s="18">
        <v>4378.62</v>
      </c>
      <c r="F219" s="19">
        <v>5.4999999999999997E-3</v>
      </c>
      <c r="G219" s="20"/>
    </row>
    <row r="220" spans="1:7" x14ac:dyDescent="0.3">
      <c r="A220" s="12"/>
      <c r="B220" s="28"/>
      <c r="C220" s="28"/>
      <c r="D220" s="13"/>
      <c r="E220" s="14"/>
      <c r="F220" s="15"/>
      <c r="G220" s="15"/>
    </row>
    <row r="221" spans="1:7" x14ac:dyDescent="0.3">
      <c r="A221" s="16" t="s">
        <v>119</v>
      </c>
      <c r="B221" s="28"/>
      <c r="C221" s="28"/>
      <c r="D221" s="13"/>
      <c r="E221" s="14"/>
      <c r="F221" s="15"/>
      <c r="G221" s="15"/>
    </row>
    <row r="222" spans="1:7" x14ac:dyDescent="0.3">
      <c r="A222" s="12" t="s">
        <v>120</v>
      </c>
      <c r="B222" s="28"/>
      <c r="C222" s="28"/>
      <c r="D222" s="13"/>
      <c r="E222" s="14">
        <v>12340.01</v>
      </c>
      <c r="F222" s="15">
        <v>1.54E-2</v>
      </c>
      <c r="G222" s="15">
        <v>3.9344999999999998E-2</v>
      </c>
    </row>
    <row r="223" spans="1:7" x14ac:dyDescent="0.3">
      <c r="A223" s="16" t="s">
        <v>98</v>
      </c>
      <c r="B223" s="29"/>
      <c r="C223" s="29"/>
      <c r="D223" s="17"/>
      <c r="E223" s="37">
        <v>12340.01</v>
      </c>
      <c r="F223" s="38">
        <v>1.54E-2</v>
      </c>
      <c r="G223" s="20"/>
    </row>
    <row r="224" spans="1:7" x14ac:dyDescent="0.3">
      <c r="A224" s="12"/>
      <c r="B224" s="28"/>
      <c r="C224" s="28"/>
      <c r="D224" s="13"/>
      <c r="E224" s="14"/>
      <c r="F224" s="15"/>
      <c r="G224" s="15"/>
    </row>
    <row r="225" spans="1:7" x14ac:dyDescent="0.3">
      <c r="A225" s="21" t="s">
        <v>118</v>
      </c>
      <c r="B225" s="30"/>
      <c r="C225" s="30"/>
      <c r="D225" s="22"/>
      <c r="E225" s="18">
        <v>12340.01</v>
      </c>
      <c r="F225" s="19">
        <v>1.54E-2</v>
      </c>
      <c r="G225" s="20"/>
    </row>
    <row r="226" spans="1:7" x14ac:dyDescent="0.3">
      <c r="A226" s="12" t="s">
        <v>121</v>
      </c>
      <c r="B226" s="28"/>
      <c r="C226" s="28"/>
      <c r="D226" s="13"/>
      <c r="E226" s="14">
        <v>1735.9439443000001</v>
      </c>
      <c r="F226" s="15">
        <v>2.1670000000000001E-3</v>
      </c>
      <c r="G226" s="15"/>
    </row>
    <row r="227" spans="1:7" x14ac:dyDescent="0.3">
      <c r="A227" s="12" t="s">
        <v>122</v>
      </c>
      <c r="B227" s="28"/>
      <c r="C227" s="28"/>
      <c r="D227" s="13"/>
      <c r="E227" s="14">
        <v>62767.676055700002</v>
      </c>
      <c r="F227" s="15">
        <v>7.8732999999999997E-2</v>
      </c>
      <c r="G227" s="15">
        <v>3.9344999999999998E-2</v>
      </c>
    </row>
    <row r="228" spans="1:7" x14ac:dyDescent="0.3">
      <c r="A228" s="23" t="s">
        <v>123</v>
      </c>
      <c r="B228" s="31"/>
      <c r="C228" s="31"/>
      <c r="D228" s="24"/>
      <c r="E228" s="25">
        <v>800776.27</v>
      </c>
      <c r="F228" s="26">
        <v>1</v>
      </c>
      <c r="G228" s="26"/>
    </row>
    <row r="230" spans="1:7" x14ac:dyDescent="0.3">
      <c r="A230" s="1" t="s">
        <v>1389</v>
      </c>
    </row>
    <row r="231" spans="1:7" x14ac:dyDescent="0.3">
      <c r="A231" s="1" t="s">
        <v>125</v>
      </c>
    </row>
    <row r="233" spans="1:7" x14ac:dyDescent="0.3">
      <c r="A233" s="1" t="s">
        <v>1871</v>
      </c>
    </row>
    <row r="234" spans="1:7" x14ac:dyDescent="0.3">
      <c r="A234" s="47" t="s">
        <v>1872</v>
      </c>
      <c r="B234" s="32" t="s">
        <v>88</v>
      </c>
    </row>
    <row r="235" spans="1:7" x14ac:dyDescent="0.3">
      <c r="A235" t="s">
        <v>1873</v>
      </c>
    </row>
    <row r="236" spans="1:7" x14ac:dyDescent="0.3">
      <c r="A236" t="s">
        <v>1874</v>
      </c>
      <c r="B236" t="s">
        <v>1875</v>
      </c>
      <c r="C236" t="s">
        <v>1875</v>
      </c>
    </row>
    <row r="237" spans="1:7" x14ac:dyDescent="0.3">
      <c r="B237" s="48">
        <v>44651</v>
      </c>
      <c r="C237" s="48">
        <v>44680</v>
      </c>
    </row>
    <row r="238" spans="1:7" x14ac:dyDescent="0.3">
      <c r="A238" t="s">
        <v>1930</v>
      </c>
      <c r="B238">
        <v>21.07</v>
      </c>
      <c r="C238">
        <v>20.96</v>
      </c>
      <c r="E238" s="2"/>
      <c r="G238"/>
    </row>
    <row r="239" spans="1:7" x14ac:dyDescent="0.3">
      <c r="A239" t="s">
        <v>1879</v>
      </c>
      <c r="B239">
        <v>38.83</v>
      </c>
      <c r="C239">
        <v>38.61</v>
      </c>
      <c r="E239" s="2"/>
      <c r="G239"/>
    </row>
    <row r="240" spans="1:7" x14ac:dyDescent="0.3">
      <c r="A240" t="s">
        <v>1901</v>
      </c>
      <c r="B240">
        <v>23.3</v>
      </c>
      <c r="C240">
        <v>23.02</v>
      </c>
      <c r="E240" s="2"/>
      <c r="G240"/>
    </row>
    <row r="241" spans="1:7" x14ac:dyDescent="0.3">
      <c r="A241" t="s">
        <v>1931</v>
      </c>
      <c r="B241">
        <v>16.760000000000002</v>
      </c>
      <c r="C241">
        <v>16.649999999999999</v>
      </c>
      <c r="E241" s="2"/>
      <c r="G241"/>
    </row>
    <row r="242" spans="1:7" x14ac:dyDescent="0.3">
      <c r="A242" t="s">
        <v>1904</v>
      </c>
      <c r="B242">
        <v>35.56</v>
      </c>
      <c r="C242">
        <v>35.32</v>
      </c>
      <c r="E242" s="2"/>
      <c r="G242"/>
    </row>
    <row r="243" spans="1:7" x14ac:dyDescent="0.3">
      <c r="A243" t="s">
        <v>1906</v>
      </c>
      <c r="B243">
        <v>20.62</v>
      </c>
      <c r="C243">
        <v>20.329999999999998</v>
      </c>
      <c r="E243" s="2"/>
      <c r="G243"/>
    </row>
    <row r="244" spans="1:7" x14ac:dyDescent="0.3">
      <c r="E244" s="2"/>
      <c r="G244"/>
    </row>
    <row r="245" spans="1:7" x14ac:dyDescent="0.3">
      <c r="A245" t="s">
        <v>1908</v>
      </c>
    </row>
    <row r="247" spans="1:7" x14ac:dyDescent="0.3">
      <c r="A247" s="50" t="s">
        <v>1909</v>
      </c>
      <c r="B247" s="50" t="s">
        <v>1910</v>
      </c>
      <c r="C247" s="50" t="s">
        <v>1911</v>
      </c>
      <c r="D247" s="50" t="s">
        <v>1912</v>
      </c>
    </row>
    <row r="248" spans="1:7" x14ac:dyDescent="0.3">
      <c r="A248" s="50" t="s">
        <v>1932</v>
      </c>
      <c r="B248" s="50"/>
      <c r="C248" s="50">
        <v>0.15</v>
      </c>
      <c r="D248" s="50">
        <v>0.15</v>
      </c>
    </row>
    <row r="249" spans="1:7" x14ac:dyDescent="0.3">
      <c r="A249" s="50" t="s">
        <v>1933</v>
      </c>
      <c r="B249" s="50"/>
      <c r="C249" s="50">
        <v>0.15</v>
      </c>
      <c r="D249" s="50">
        <v>0.15</v>
      </c>
    </row>
    <row r="251" spans="1:7" x14ac:dyDescent="0.3">
      <c r="A251" t="s">
        <v>1891</v>
      </c>
      <c r="B251" s="32" t="s">
        <v>88</v>
      </c>
    </row>
    <row r="252" spans="1:7" x14ac:dyDescent="0.3">
      <c r="A252" s="47" t="s">
        <v>1892</v>
      </c>
      <c r="B252" s="32" t="s">
        <v>88</v>
      </c>
    </row>
    <row r="253" spans="1:7" x14ac:dyDescent="0.3">
      <c r="A253" s="47" t="s">
        <v>1893</v>
      </c>
      <c r="B253" s="32" t="s">
        <v>88</v>
      </c>
    </row>
    <row r="254" spans="1:7" x14ac:dyDescent="0.3">
      <c r="A254" t="s">
        <v>1929</v>
      </c>
      <c r="B254" s="49">
        <v>3.4601990000000002</v>
      </c>
    </row>
    <row r="255" spans="1:7" ht="28.8" x14ac:dyDescent="0.3">
      <c r="A255" s="47" t="s">
        <v>1895</v>
      </c>
      <c r="B255" s="32">
        <v>24357.511399999999</v>
      </c>
    </row>
    <row r="256" spans="1:7" ht="28.8" x14ac:dyDescent="0.3">
      <c r="A256" s="47" t="s">
        <v>1896</v>
      </c>
      <c r="B256" s="32" t="s">
        <v>88</v>
      </c>
    </row>
    <row r="257" spans="1:4" x14ac:dyDescent="0.3">
      <c r="A257" t="s">
        <v>2029</v>
      </c>
      <c r="B257" s="32" t="s">
        <v>88</v>
      </c>
    </row>
    <row r="258" spans="1:4" x14ac:dyDescent="0.3">
      <c r="A258" t="s">
        <v>2030</v>
      </c>
      <c r="B258" s="32" t="s">
        <v>88</v>
      </c>
    </row>
    <row r="262" spans="1:4" ht="28.8" x14ac:dyDescent="0.3">
      <c r="A262" s="62" t="s">
        <v>2065</v>
      </c>
      <c r="B262" s="56" t="s">
        <v>2066</v>
      </c>
      <c r="C262" s="56" t="s">
        <v>2034</v>
      </c>
      <c r="D262" s="67" t="s">
        <v>2035</v>
      </c>
    </row>
    <row r="263" spans="1:4" ht="74.400000000000006" customHeight="1" x14ac:dyDescent="0.3">
      <c r="A263" s="65" t="str">
        <f>HYPERLINK("[EDEL_Portfolio Monthly 30-Apr-2022.xlsx]EEARFD!A1","Edelweiss Balanced Advantage Fund")</f>
        <v>Edelweiss Balanced Advantage Fund</v>
      </c>
      <c r="B263" s="66"/>
      <c r="C263" s="68" t="s">
        <v>2046</v>
      </c>
      <c r="D263"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A80AE-4ADC-4409-B741-E7A46E527242}">
  <dimension ref="A1:H141"/>
  <sheetViews>
    <sheetView showGridLines="0" workbookViewId="0">
      <pane ySplit="4" topLeftCell="A132" activePane="bottomLeft" state="frozen"/>
      <selection sqref="A1:G1"/>
      <selection pane="bottomLeft" activeCell="A140" sqref="A140:D140"/>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45</v>
      </c>
      <c r="B1" s="76"/>
      <c r="C1" s="76"/>
      <c r="D1" s="76"/>
      <c r="E1" s="76"/>
      <c r="F1" s="76"/>
      <c r="G1" s="76"/>
      <c r="H1" s="51" t="str">
        <f>HYPERLINK("[EDEL_Portfolio Monthly 30-Apr-2022.xlsx]Index!A1","Index")</f>
        <v>Index</v>
      </c>
    </row>
    <row r="2" spans="1:8" ht="19.5" customHeight="1" x14ac:dyDescent="0.3">
      <c r="A2" s="76" t="s">
        <v>46</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6" t="s">
        <v>87</v>
      </c>
      <c r="B6" s="28"/>
      <c r="C6" s="28"/>
      <c r="D6" s="13"/>
      <c r="E6" s="14"/>
      <c r="F6" s="15"/>
      <c r="G6" s="15"/>
    </row>
    <row r="7" spans="1:8" x14ac:dyDescent="0.3">
      <c r="A7" s="16" t="s">
        <v>770</v>
      </c>
      <c r="B7" s="28"/>
      <c r="C7" s="28"/>
      <c r="D7" s="13"/>
      <c r="E7" s="14"/>
      <c r="F7" s="15"/>
      <c r="G7" s="15"/>
    </row>
    <row r="8" spans="1:8" x14ac:dyDescent="0.3">
      <c r="A8" s="12" t="s">
        <v>777</v>
      </c>
      <c r="B8" s="28" t="s">
        <v>778</v>
      </c>
      <c r="C8" s="28" t="s">
        <v>779</v>
      </c>
      <c r="D8" s="13">
        <v>96147</v>
      </c>
      <c r="E8" s="14">
        <v>2682.74</v>
      </c>
      <c r="F8" s="15">
        <v>8.2400000000000001E-2</v>
      </c>
      <c r="G8" s="15"/>
    </row>
    <row r="9" spans="1:8" x14ac:dyDescent="0.3">
      <c r="A9" s="12" t="s">
        <v>1049</v>
      </c>
      <c r="B9" s="28" t="s">
        <v>1050</v>
      </c>
      <c r="C9" s="28" t="s">
        <v>773</v>
      </c>
      <c r="D9" s="13">
        <v>331266</v>
      </c>
      <c r="E9" s="14">
        <v>2462.3000000000002</v>
      </c>
      <c r="F9" s="15">
        <v>7.5700000000000003E-2</v>
      </c>
      <c r="G9" s="15"/>
    </row>
    <row r="10" spans="1:8" x14ac:dyDescent="0.3">
      <c r="A10" s="12" t="s">
        <v>771</v>
      </c>
      <c r="B10" s="28" t="s">
        <v>772</v>
      </c>
      <c r="C10" s="28" t="s">
        <v>773</v>
      </c>
      <c r="D10" s="13">
        <v>161963</v>
      </c>
      <c r="E10" s="14">
        <v>2242.54</v>
      </c>
      <c r="F10" s="15">
        <v>6.8900000000000003E-2</v>
      </c>
      <c r="G10" s="15"/>
    </row>
    <row r="11" spans="1:8" x14ac:dyDescent="0.3">
      <c r="A11" s="12" t="s">
        <v>906</v>
      </c>
      <c r="B11" s="28" t="s">
        <v>907</v>
      </c>
      <c r="C11" s="28" t="s">
        <v>791</v>
      </c>
      <c r="D11" s="13">
        <v>105508</v>
      </c>
      <c r="E11" s="14">
        <v>1653.89</v>
      </c>
      <c r="F11" s="15">
        <v>5.0799999999999998E-2</v>
      </c>
      <c r="G11" s="15"/>
    </row>
    <row r="12" spans="1:8" x14ac:dyDescent="0.3">
      <c r="A12" s="12" t="s">
        <v>786</v>
      </c>
      <c r="B12" s="28" t="s">
        <v>787</v>
      </c>
      <c r="C12" s="28" t="s">
        <v>788</v>
      </c>
      <c r="D12" s="13">
        <v>221154</v>
      </c>
      <c r="E12" s="14">
        <v>1634.33</v>
      </c>
      <c r="F12" s="15">
        <v>5.0200000000000002E-2</v>
      </c>
      <c r="G12" s="15"/>
    </row>
    <row r="13" spans="1:8" x14ac:dyDescent="0.3">
      <c r="A13" s="12" t="s">
        <v>813</v>
      </c>
      <c r="B13" s="28" t="s">
        <v>814</v>
      </c>
      <c r="C13" s="28" t="s">
        <v>773</v>
      </c>
      <c r="D13" s="13">
        <v>180798</v>
      </c>
      <c r="E13" s="14">
        <v>1317.29</v>
      </c>
      <c r="F13" s="15">
        <v>4.0500000000000001E-2</v>
      </c>
      <c r="G13" s="15"/>
    </row>
    <row r="14" spans="1:8" x14ac:dyDescent="0.3">
      <c r="A14" s="12" t="s">
        <v>1057</v>
      </c>
      <c r="B14" s="28" t="s">
        <v>1058</v>
      </c>
      <c r="C14" s="28" t="s">
        <v>773</v>
      </c>
      <c r="D14" s="13">
        <v>264678</v>
      </c>
      <c r="E14" s="14">
        <v>1313.6</v>
      </c>
      <c r="F14" s="15">
        <v>4.0399999999999998E-2</v>
      </c>
      <c r="G14" s="15"/>
    </row>
    <row r="15" spans="1:8" x14ac:dyDescent="0.3">
      <c r="A15" s="12" t="s">
        <v>841</v>
      </c>
      <c r="B15" s="28" t="s">
        <v>842</v>
      </c>
      <c r="C15" s="28" t="s">
        <v>843</v>
      </c>
      <c r="D15" s="13">
        <v>76354</v>
      </c>
      <c r="E15" s="14">
        <v>1293.7</v>
      </c>
      <c r="F15" s="15">
        <v>3.9800000000000002E-2</v>
      </c>
      <c r="G15" s="15"/>
    </row>
    <row r="16" spans="1:8" x14ac:dyDescent="0.3">
      <c r="A16" s="12" t="s">
        <v>789</v>
      </c>
      <c r="B16" s="28" t="s">
        <v>790</v>
      </c>
      <c r="C16" s="28" t="s">
        <v>791</v>
      </c>
      <c r="D16" s="13">
        <v>80049</v>
      </c>
      <c r="E16" s="14">
        <v>863.93</v>
      </c>
      <c r="F16" s="15">
        <v>2.6499999999999999E-2</v>
      </c>
      <c r="G16" s="15"/>
    </row>
    <row r="17" spans="1:7" x14ac:dyDescent="0.3">
      <c r="A17" s="12" t="s">
        <v>954</v>
      </c>
      <c r="B17" s="28" t="s">
        <v>955</v>
      </c>
      <c r="C17" s="28" t="s">
        <v>791</v>
      </c>
      <c r="D17" s="13">
        <v>24332</v>
      </c>
      <c r="E17" s="14">
        <v>862.98</v>
      </c>
      <c r="F17" s="15">
        <v>2.6499999999999999E-2</v>
      </c>
      <c r="G17" s="15"/>
    </row>
    <row r="18" spans="1:7" x14ac:dyDescent="0.3">
      <c r="A18" s="12" t="s">
        <v>803</v>
      </c>
      <c r="B18" s="28" t="s">
        <v>804</v>
      </c>
      <c r="C18" s="28" t="s">
        <v>805</v>
      </c>
      <c r="D18" s="13">
        <v>286360</v>
      </c>
      <c r="E18" s="14">
        <v>743.25</v>
      </c>
      <c r="F18" s="15">
        <v>2.2800000000000001E-2</v>
      </c>
      <c r="G18" s="15"/>
    </row>
    <row r="19" spans="1:7" x14ac:dyDescent="0.3">
      <c r="A19" s="12" t="s">
        <v>774</v>
      </c>
      <c r="B19" s="28" t="s">
        <v>775</v>
      </c>
      <c r="C19" s="28" t="s">
        <v>776</v>
      </c>
      <c r="D19" s="13">
        <v>24683</v>
      </c>
      <c r="E19" s="14">
        <v>550.36</v>
      </c>
      <c r="F19" s="15">
        <v>1.6899999999999998E-2</v>
      </c>
      <c r="G19" s="15"/>
    </row>
    <row r="20" spans="1:7" x14ac:dyDescent="0.3">
      <c r="A20" s="12" t="s">
        <v>1047</v>
      </c>
      <c r="B20" s="28" t="s">
        <v>1048</v>
      </c>
      <c r="C20" s="28" t="s">
        <v>943</v>
      </c>
      <c r="D20" s="13">
        <v>22203</v>
      </c>
      <c r="E20" s="14">
        <v>545.79</v>
      </c>
      <c r="F20" s="15">
        <v>1.6799999999999999E-2</v>
      </c>
      <c r="G20" s="15"/>
    </row>
    <row r="21" spans="1:7" x14ac:dyDescent="0.3">
      <c r="A21" s="12" t="s">
        <v>1163</v>
      </c>
      <c r="B21" s="28" t="s">
        <v>1164</v>
      </c>
      <c r="C21" s="28" t="s">
        <v>903</v>
      </c>
      <c r="D21" s="13">
        <v>53638</v>
      </c>
      <c r="E21" s="14">
        <v>498.11</v>
      </c>
      <c r="F21" s="15">
        <v>1.5299999999999999E-2</v>
      </c>
      <c r="G21" s="15"/>
    </row>
    <row r="22" spans="1:7" x14ac:dyDescent="0.3">
      <c r="A22" s="12" t="s">
        <v>899</v>
      </c>
      <c r="B22" s="28" t="s">
        <v>900</v>
      </c>
      <c r="C22" s="28" t="s">
        <v>791</v>
      </c>
      <c r="D22" s="13">
        <v>39139</v>
      </c>
      <c r="E22" s="14">
        <v>492.76</v>
      </c>
      <c r="F22" s="15">
        <v>1.5100000000000001E-2</v>
      </c>
      <c r="G22" s="15"/>
    </row>
    <row r="23" spans="1:7" x14ac:dyDescent="0.3">
      <c r="A23" s="12" t="s">
        <v>873</v>
      </c>
      <c r="B23" s="28" t="s">
        <v>874</v>
      </c>
      <c r="C23" s="28" t="s">
        <v>835</v>
      </c>
      <c r="D23" s="13">
        <v>5790</v>
      </c>
      <c r="E23" s="14">
        <v>446.86</v>
      </c>
      <c r="F23" s="15">
        <v>1.37E-2</v>
      </c>
      <c r="G23" s="15"/>
    </row>
    <row r="24" spans="1:7" x14ac:dyDescent="0.3">
      <c r="A24" s="12" t="s">
        <v>1074</v>
      </c>
      <c r="B24" s="28" t="s">
        <v>1075</v>
      </c>
      <c r="C24" s="28" t="s">
        <v>823</v>
      </c>
      <c r="D24" s="13">
        <v>6674</v>
      </c>
      <c r="E24" s="14">
        <v>442.5</v>
      </c>
      <c r="F24" s="15">
        <v>1.3599999999999999E-2</v>
      </c>
      <c r="G24" s="15"/>
    </row>
    <row r="25" spans="1:7" x14ac:dyDescent="0.3">
      <c r="A25" s="12" t="s">
        <v>850</v>
      </c>
      <c r="B25" s="28" t="s">
        <v>851</v>
      </c>
      <c r="C25" s="28" t="s">
        <v>776</v>
      </c>
      <c r="D25" s="13">
        <v>6406</v>
      </c>
      <c r="E25" s="14">
        <v>427.4</v>
      </c>
      <c r="F25" s="15">
        <v>1.3100000000000001E-2</v>
      </c>
      <c r="G25" s="15"/>
    </row>
    <row r="26" spans="1:7" x14ac:dyDescent="0.3">
      <c r="A26" s="12" t="s">
        <v>792</v>
      </c>
      <c r="B26" s="28" t="s">
        <v>793</v>
      </c>
      <c r="C26" s="28" t="s">
        <v>773</v>
      </c>
      <c r="D26" s="13">
        <v>23296</v>
      </c>
      <c r="E26" s="14">
        <v>417.17</v>
      </c>
      <c r="F26" s="15">
        <v>1.2800000000000001E-2</v>
      </c>
      <c r="G26" s="15"/>
    </row>
    <row r="27" spans="1:7" x14ac:dyDescent="0.3">
      <c r="A27" s="12" t="s">
        <v>973</v>
      </c>
      <c r="B27" s="28" t="s">
        <v>974</v>
      </c>
      <c r="C27" s="28" t="s">
        <v>805</v>
      </c>
      <c r="D27" s="13">
        <v>18276</v>
      </c>
      <c r="E27" s="14">
        <v>408.44</v>
      </c>
      <c r="F27" s="15">
        <v>1.26E-2</v>
      </c>
      <c r="G27" s="15"/>
    </row>
    <row r="28" spans="1:7" x14ac:dyDescent="0.3">
      <c r="A28" s="12" t="s">
        <v>934</v>
      </c>
      <c r="B28" s="28" t="s">
        <v>935</v>
      </c>
      <c r="C28" s="28" t="s">
        <v>835</v>
      </c>
      <c r="D28" s="13">
        <v>85873</v>
      </c>
      <c r="E28" s="14">
        <v>375.78</v>
      </c>
      <c r="F28" s="15">
        <v>1.15E-2</v>
      </c>
      <c r="G28" s="15"/>
    </row>
    <row r="29" spans="1:7" x14ac:dyDescent="0.3">
      <c r="A29" s="12" t="s">
        <v>864</v>
      </c>
      <c r="B29" s="28" t="s">
        <v>865</v>
      </c>
      <c r="C29" s="28" t="s">
        <v>799</v>
      </c>
      <c r="D29" s="13">
        <v>29135</v>
      </c>
      <c r="E29" s="14">
        <v>370.32</v>
      </c>
      <c r="F29" s="15">
        <v>1.14E-2</v>
      </c>
      <c r="G29" s="15"/>
    </row>
    <row r="30" spans="1:7" x14ac:dyDescent="0.3">
      <c r="A30" s="12" t="s">
        <v>963</v>
      </c>
      <c r="B30" s="28" t="s">
        <v>964</v>
      </c>
      <c r="C30" s="28" t="s">
        <v>820</v>
      </c>
      <c r="D30" s="13">
        <v>231930</v>
      </c>
      <c r="E30" s="14">
        <v>362.27</v>
      </c>
      <c r="F30" s="15">
        <v>1.11E-2</v>
      </c>
      <c r="G30" s="15"/>
    </row>
    <row r="31" spans="1:7" x14ac:dyDescent="0.3">
      <c r="A31" s="12" t="s">
        <v>1390</v>
      </c>
      <c r="B31" s="28" t="s">
        <v>1391</v>
      </c>
      <c r="C31" s="28" t="s">
        <v>903</v>
      </c>
      <c r="D31" s="13">
        <v>9327</v>
      </c>
      <c r="E31" s="14">
        <v>298.64</v>
      </c>
      <c r="F31" s="15">
        <v>9.1999999999999998E-3</v>
      </c>
      <c r="G31" s="15"/>
    </row>
    <row r="32" spans="1:7" x14ac:dyDescent="0.3">
      <c r="A32" s="12" t="s">
        <v>1053</v>
      </c>
      <c r="B32" s="28" t="s">
        <v>1054</v>
      </c>
      <c r="C32" s="28" t="s">
        <v>969</v>
      </c>
      <c r="D32" s="13">
        <v>116132</v>
      </c>
      <c r="E32" s="14">
        <v>297.88</v>
      </c>
      <c r="F32" s="15">
        <v>9.1999999999999998E-3</v>
      </c>
      <c r="G32" s="15"/>
    </row>
    <row r="33" spans="1:7" x14ac:dyDescent="0.3">
      <c r="A33" s="12" t="s">
        <v>1025</v>
      </c>
      <c r="B33" s="28" t="s">
        <v>1026</v>
      </c>
      <c r="C33" s="28" t="s">
        <v>910</v>
      </c>
      <c r="D33" s="13">
        <v>24573</v>
      </c>
      <c r="E33" s="14">
        <v>271.64999999999998</v>
      </c>
      <c r="F33" s="15">
        <v>8.3000000000000001E-3</v>
      </c>
      <c r="G33" s="15"/>
    </row>
    <row r="34" spans="1:7" x14ac:dyDescent="0.3">
      <c r="A34" s="12" t="s">
        <v>1013</v>
      </c>
      <c r="B34" s="28" t="s">
        <v>1014</v>
      </c>
      <c r="C34" s="28" t="s">
        <v>823</v>
      </c>
      <c r="D34" s="13">
        <v>66141</v>
      </c>
      <c r="E34" s="14">
        <v>246.18</v>
      </c>
      <c r="F34" s="15">
        <v>7.6E-3</v>
      </c>
      <c r="G34" s="15"/>
    </row>
    <row r="35" spans="1:7" x14ac:dyDescent="0.3">
      <c r="A35" s="12" t="s">
        <v>901</v>
      </c>
      <c r="B35" s="28" t="s">
        <v>902</v>
      </c>
      <c r="C35" s="28" t="s">
        <v>903</v>
      </c>
      <c r="D35" s="13">
        <v>22889</v>
      </c>
      <c r="E35" s="14">
        <v>224.59</v>
      </c>
      <c r="F35" s="15">
        <v>6.8999999999999999E-3</v>
      </c>
      <c r="G35" s="15"/>
    </row>
    <row r="36" spans="1:7" x14ac:dyDescent="0.3">
      <c r="A36" s="12" t="s">
        <v>932</v>
      </c>
      <c r="B36" s="28" t="s">
        <v>933</v>
      </c>
      <c r="C36" s="28" t="s">
        <v>779</v>
      </c>
      <c r="D36" s="13">
        <v>61559</v>
      </c>
      <c r="E36" s="14">
        <v>223.21</v>
      </c>
      <c r="F36" s="15">
        <v>6.8999999999999999E-3</v>
      </c>
      <c r="G36" s="15"/>
    </row>
    <row r="37" spans="1:7" x14ac:dyDescent="0.3">
      <c r="A37" s="12" t="s">
        <v>797</v>
      </c>
      <c r="B37" s="28" t="s">
        <v>798</v>
      </c>
      <c r="C37" s="28" t="s">
        <v>799</v>
      </c>
      <c r="D37" s="13">
        <v>217069</v>
      </c>
      <c r="E37" s="14">
        <v>210.01</v>
      </c>
      <c r="F37" s="15">
        <v>6.4999999999999997E-3</v>
      </c>
      <c r="G37" s="15"/>
    </row>
    <row r="38" spans="1:7" x14ac:dyDescent="0.3">
      <c r="A38" s="12" t="s">
        <v>1044</v>
      </c>
      <c r="B38" s="28" t="s">
        <v>1045</v>
      </c>
      <c r="C38" s="28" t="s">
        <v>1046</v>
      </c>
      <c r="D38" s="13">
        <v>26565</v>
      </c>
      <c r="E38" s="14">
        <v>207.84</v>
      </c>
      <c r="F38" s="15">
        <v>6.4000000000000003E-3</v>
      </c>
      <c r="G38" s="15"/>
    </row>
    <row r="39" spans="1:7" x14ac:dyDescent="0.3">
      <c r="A39" s="12" t="s">
        <v>1147</v>
      </c>
      <c r="B39" s="28" t="s">
        <v>1148</v>
      </c>
      <c r="C39" s="28" t="s">
        <v>943</v>
      </c>
      <c r="D39" s="13">
        <v>53413</v>
      </c>
      <c r="E39" s="14">
        <v>205.53</v>
      </c>
      <c r="F39" s="15">
        <v>6.3E-3</v>
      </c>
      <c r="G39" s="15"/>
    </row>
    <row r="40" spans="1:7" x14ac:dyDescent="0.3">
      <c r="A40" s="12" t="s">
        <v>948</v>
      </c>
      <c r="B40" s="28" t="s">
        <v>949</v>
      </c>
      <c r="C40" s="28" t="s">
        <v>791</v>
      </c>
      <c r="D40" s="13">
        <v>4599</v>
      </c>
      <c r="E40" s="14">
        <v>198.71</v>
      </c>
      <c r="F40" s="15">
        <v>6.1000000000000004E-3</v>
      </c>
      <c r="G40" s="15"/>
    </row>
    <row r="41" spans="1:7" x14ac:dyDescent="0.3">
      <c r="A41" s="12" t="s">
        <v>833</v>
      </c>
      <c r="B41" s="28" t="s">
        <v>834</v>
      </c>
      <c r="C41" s="28" t="s">
        <v>835</v>
      </c>
      <c r="D41" s="13">
        <v>30256</v>
      </c>
      <c r="E41" s="14">
        <v>198.13</v>
      </c>
      <c r="F41" s="15">
        <v>6.1000000000000004E-3</v>
      </c>
      <c r="G41" s="15"/>
    </row>
    <row r="42" spans="1:7" x14ac:dyDescent="0.3">
      <c r="A42" s="12" t="s">
        <v>913</v>
      </c>
      <c r="B42" s="28" t="s">
        <v>914</v>
      </c>
      <c r="C42" s="28" t="s">
        <v>791</v>
      </c>
      <c r="D42" s="13">
        <v>6711</v>
      </c>
      <c r="E42" s="14">
        <v>190.81</v>
      </c>
      <c r="F42" s="15">
        <v>5.8999999999999999E-3</v>
      </c>
      <c r="G42" s="15"/>
    </row>
    <row r="43" spans="1:7" x14ac:dyDescent="0.3">
      <c r="A43" s="12" t="s">
        <v>815</v>
      </c>
      <c r="B43" s="28" t="s">
        <v>816</v>
      </c>
      <c r="C43" s="28" t="s">
        <v>817</v>
      </c>
      <c r="D43" s="13">
        <v>7280</v>
      </c>
      <c r="E43" s="14">
        <v>182.92</v>
      </c>
      <c r="F43" s="15">
        <v>5.5999999999999999E-3</v>
      </c>
      <c r="G43" s="15"/>
    </row>
    <row r="44" spans="1:7" x14ac:dyDescent="0.3">
      <c r="A44" s="12" t="s">
        <v>986</v>
      </c>
      <c r="B44" s="28" t="s">
        <v>987</v>
      </c>
      <c r="C44" s="28" t="s">
        <v>910</v>
      </c>
      <c r="D44" s="13">
        <v>149473</v>
      </c>
      <c r="E44" s="14">
        <v>180.64</v>
      </c>
      <c r="F44" s="15">
        <v>5.5999999999999999E-3</v>
      </c>
      <c r="G44" s="15"/>
    </row>
    <row r="45" spans="1:7" x14ac:dyDescent="0.3">
      <c r="A45" s="12" t="s">
        <v>881</v>
      </c>
      <c r="B45" s="28" t="s">
        <v>882</v>
      </c>
      <c r="C45" s="28" t="s">
        <v>883</v>
      </c>
      <c r="D45" s="13">
        <v>6198</v>
      </c>
      <c r="E45" s="14">
        <v>176.52</v>
      </c>
      <c r="F45" s="15">
        <v>5.4000000000000003E-3</v>
      </c>
      <c r="G45" s="15"/>
    </row>
    <row r="46" spans="1:7" x14ac:dyDescent="0.3">
      <c r="A46" s="12" t="s">
        <v>884</v>
      </c>
      <c r="B46" s="28" t="s">
        <v>885</v>
      </c>
      <c r="C46" s="28" t="s">
        <v>886</v>
      </c>
      <c r="D46" s="13">
        <v>19952</v>
      </c>
      <c r="E46" s="14">
        <v>172.16</v>
      </c>
      <c r="F46" s="15">
        <v>5.3E-3</v>
      </c>
      <c r="G46" s="15"/>
    </row>
    <row r="47" spans="1:7" x14ac:dyDescent="0.3">
      <c r="A47" s="12" t="s">
        <v>917</v>
      </c>
      <c r="B47" s="28" t="s">
        <v>918</v>
      </c>
      <c r="C47" s="28" t="s">
        <v>919</v>
      </c>
      <c r="D47" s="13">
        <v>937</v>
      </c>
      <c r="E47" s="14">
        <v>171.75</v>
      </c>
      <c r="F47" s="15">
        <v>5.3E-3</v>
      </c>
      <c r="G47" s="15"/>
    </row>
    <row r="48" spans="1:7" x14ac:dyDescent="0.3">
      <c r="A48" s="12" t="s">
        <v>1396</v>
      </c>
      <c r="B48" s="28" t="s">
        <v>1397</v>
      </c>
      <c r="C48" s="28" t="s">
        <v>791</v>
      </c>
      <c r="D48" s="13">
        <v>2215</v>
      </c>
      <c r="E48" s="14">
        <v>171.57</v>
      </c>
      <c r="F48" s="15">
        <v>5.3E-3</v>
      </c>
      <c r="G48" s="15"/>
    </row>
    <row r="49" spans="1:7" x14ac:dyDescent="0.3">
      <c r="A49" s="12" t="s">
        <v>1113</v>
      </c>
      <c r="B49" s="28" t="s">
        <v>1114</v>
      </c>
      <c r="C49" s="28" t="s">
        <v>919</v>
      </c>
      <c r="D49" s="13">
        <v>5161</v>
      </c>
      <c r="E49" s="14">
        <v>169.24</v>
      </c>
      <c r="F49" s="15">
        <v>5.1999999999999998E-3</v>
      </c>
      <c r="G49" s="15"/>
    </row>
    <row r="50" spans="1:7" x14ac:dyDescent="0.3">
      <c r="A50" s="12" t="s">
        <v>920</v>
      </c>
      <c r="B50" s="28" t="s">
        <v>921</v>
      </c>
      <c r="C50" s="28" t="s">
        <v>922</v>
      </c>
      <c r="D50" s="13">
        <v>104806</v>
      </c>
      <c r="E50" s="14">
        <v>168.37</v>
      </c>
      <c r="F50" s="15">
        <v>5.1999999999999998E-3</v>
      </c>
      <c r="G50" s="15"/>
    </row>
    <row r="51" spans="1:7" x14ac:dyDescent="0.3">
      <c r="A51" s="12" t="s">
        <v>998</v>
      </c>
      <c r="B51" s="28" t="s">
        <v>999</v>
      </c>
      <c r="C51" s="28" t="s">
        <v>820</v>
      </c>
      <c r="D51" s="13">
        <v>73864</v>
      </c>
      <c r="E51" s="14">
        <v>168.23</v>
      </c>
      <c r="F51" s="15">
        <v>5.1999999999999998E-3</v>
      </c>
      <c r="G51" s="15"/>
    </row>
    <row r="52" spans="1:7" x14ac:dyDescent="0.3">
      <c r="A52" s="12" t="s">
        <v>1469</v>
      </c>
      <c r="B52" s="28" t="s">
        <v>1470</v>
      </c>
      <c r="C52" s="28" t="s">
        <v>1046</v>
      </c>
      <c r="D52" s="13">
        <v>34164</v>
      </c>
      <c r="E52" s="14">
        <v>168</v>
      </c>
      <c r="F52" s="15">
        <v>5.1999999999999998E-3</v>
      </c>
      <c r="G52" s="15"/>
    </row>
    <row r="53" spans="1:7" x14ac:dyDescent="0.3">
      <c r="A53" s="12" t="s">
        <v>806</v>
      </c>
      <c r="B53" s="28" t="s">
        <v>807</v>
      </c>
      <c r="C53" s="28" t="s">
        <v>773</v>
      </c>
      <c r="D53" s="13">
        <v>16882</v>
      </c>
      <c r="E53" s="14">
        <v>165.2</v>
      </c>
      <c r="F53" s="15">
        <v>5.1000000000000004E-3</v>
      </c>
      <c r="G53" s="15"/>
    </row>
    <row r="54" spans="1:7" x14ac:dyDescent="0.3">
      <c r="A54" s="12" t="s">
        <v>952</v>
      </c>
      <c r="B54" s="28" t="s">
        <v>953</v>
      </c>
      <c r="C54" s="28" t="s">
        <v>776</v>
      </c>
      <c r="D54" s="13">
        <v>19817</v>
      </c>
      <c r="E54" s="14">
        <v>164.65</v>
      </c>
      <c r="F54" s="15">
        <v>5.1000000000000004E-3</v>
      </c>
      <c r="G54" s="15"/>
    </row>
    <row r="55" spans="1:7" x14ac:dyDescent="0.3">
      <c r="A55" s="12" t="s">
        <v>818</v>
      </c>
      <c r="B55" s="28" t="s">
        <v>819</v>
      </c>
      <c r="C55" s="28" t="s">
        <v>820</v>
      </c>
      <c r="D55" s="13">
        <v>67784</v>
      </c>
      <c r="E55" s="14">
        <v>164.27</v>
      </c>
      <c r="F55" s="15">
        <v>5.0000000000000001E-3</v>
      </c>
      <c r="G55" s="15"/>
    </row>
    <row r="56" spans="1:7" x14ac:dyDescent="0.3">
      <c r="A56" s="12" t="s">
        <v>1167</v>
      </c>
      <c r="B56" s="28" t="s">
        <v>1168</v>
      </c>
      <c r="C56" s="28" t="s">
        <v>891</v>
      </c>
      <c r="D56" s="13">
        <v>7597</v>
      </c>
      <c r="E56" s="14">
        <v>163.59</v>
      </c>
      <c r="F56" s="15">
        <v>5.0000000000000001E-3</v>
      </c>
      <c r="G56" s="15"/>
    </row>
    <row r="57" spans="1:7" x14ac:dyDescent="0.3">
      <c r="A57" s="12" t="s">
        <v>1471</v>
      </c>
      <c r="B57" s="28" t="s">
        <v>1472</v>
      </c>
      <c r="C57" s="28" t="s">
        <v>891</v>
      </c>
      <c r="D57" s="13">
        <v>8356</v>
      </c>
      <c r="E57" s="14">
        <v>162.68</v>
      </c>
      <c r="F57" s="15">
        <v>5.0000000000000001E-3</v>
      </c>
      <c r="G57" s="15"/>
    </row>
    <row r="58" spans="1:7" x14ac:dyDescent="0.3">
      <c r="A58" s="12" t="s">
        <v>1406</v>
      </c>
      <c r="B58" s="28" t="s">
        <v>1407</v>
      </c>
      <c r="C58" s="28" t="s">
        <v>903</v>
      </c>
      <c r="D58" s="13">
        <v>10346</v>
      </c>
      <c r="E58" s="14">
        <v>162.54</v>
      </c>
      <c r="F58" s="15">
        <v>5.0000000000000001E-3</v>
      </c>
      <c r="G58" s="15"/>
    </row>
    <row r="59" spans="1:7" x14ac:dyDescent="0.3">
      <c r="A59" s="12" t="s">
        <v>1127</v>
      </c>
      <c r="B59" s="28" t="s">
        <v>1128</v>
      </c>
      <c r="C59" s="28" t="s">
        <v>910</v>
      </c>
      <c r="D59" s="13">
        <v>12370</v>
      </c>
      <c r="E59" s="14">
        <v>158.36000000000001</v>
      </c>
      <c r="F59" s="15">
        <v>4.8999999999999998E-3</v>
      </c>
      <c r="G59" s="15"/>
    </row>
    <row r="60" spans="1:7" x14ac:dyDescent="0.3">
      <c r="A60" s="12" t="s">
        <v>1143</v>
      </c>
      <c r="B60" s="28" t="s">
        <v>1144</v>
      </c>
      <c r="C60" s="28" t="s">
        <v>1046</v>
      </c>
      <c r="D60" s="13">
        <v>30232</v>
      </c>
      <c r="E60" s="14">
        <v>157.72</v>
      </c>
      <c r="F60" s="15">
        <v>4.7999999999999996E-3</v>
      </c>
      <c r="G60" s="15"/>
    </row>
    <row r="61" spans="1:7" x14ac:dyDescent="0.3">
      <c r="A61" s="12" t="s">
        <v>1473</v>
      </c>
      <c r="B61" s="28" t="s">
        <v>1474</v>
      </c>
      <c r="C61" s="28" t="s">
        <v>817</v>
      </c>
      <c r="D61" s="13">
        <v>6437</v>
      </c>
      <c r="E61" s="14">
        <v>156.01</v>
      </c>
      <c r="F61" s="15">
        <v>4.7999999999999996E-3</v>
      </c>
      <c r="G61" s="15"/>
    </row>
    <row r="62" spans="1:7" x14ac:dyDescent="0.3">
      <c r="A62" s="12" t="s">
        <v>1104</v>
      </c>
      <c r="B62" s="28" t="s">
        <v>1105</v>
      </c>
      <c r="C62" s="28" t="s">
        <v>1106</v>
      </c>
      <c r="D62" s="13">
        <v>329</v>
      </c>
      <c r="E62" s="14">
        <v>149.94999999999999</v>
      </c>
      <c r="F62" s="15">
        <v>4.5999999999999999E-3</v>
      </c>
      <c r="G62" s="15"/>
    </row>
    <row r="63" spans="1:7" x14ac:dyDescent="0.3">
      <c r="A63" s="12" t="s">
        <v>1145</v>
      </c>
      <c r="B63" s="28" t="s">
        <v>1146</v>
      </c>
      <c r="C63" s="28" t="s">
        <v>903</v>
      </c>
      <c r="D63" s="13">
        <v>862</v>
      </c>
      <c r="E63" s="14">
        <v>147.22999999999999</v>
      </c>
      <c r="F63" s="15">
        <v>4.4999999999999997E-3</v>
      </c>
      <c r="G63" s="15"/>
    </row>
    <row r="64" spans="1:7" x14ac:dyDescent="0.3">
      <c r="A64" s="12" t="s">
        <v>1098</v>
      </c>
      <c r="B64" s="28" t="s">
        <v>1099</v>
      </c>
      <c r="C64" s="28" t="s">
        <v>1006</v>
      </c>
      <c r="D64" s="13">
        <v>71024</v>
      </c>
      <c r="E64" s="14">
        <v>144.82</v>
      </c>
      <c r="F64" s="15">
        <v>4.4999999999999997E-3</v>
      </c>
      <c r="G64" s="15"/>
    </row>
    <row r="65" spans="1:7" x14ac:dyDescent="0.3">
      <c r="A65" s="12" t="s">
        <v>1475</v>
      </c>
      <c r="B65" s="28" t="s">
        <v>1476</v>
      </c>
      <c r="C65" s="28" t="s">
        <v>1046</v>
      </c>
      <c r="D65" s="13">
        <v>1015</v>
      </c>
      <c r="E65" s="14">
        <v>142.34</v>
      </c>
      <c r="F65" s="15">
        <v>4.4000000000000003E-3</v>
      </c>
      <c r="G65" s="15"/>
    </row>
    <row r="66" spans="1:7" x14ac:dyDescent="0.3">
      <c r="A66" s="12" t="s">
        <v>1433</v>
      </c>
      <c r="B66" s="28" t="s">
        <v>1434</v>
      </c>
      <c r="C66" s="28" t="s">
        <v>776</v>
      </c>
      <c r="D66" s="13">
        <v>28200</v>
      </c>
      <c r="E66" s="14">
        <v>139.97999999999999</v>
      </c>
      <c r="F66" s="15">
        <v>4.3E-3</v>
      </c>
      <c r="G66" s="15"/>
    </row>
    <row r="67" spans="1:7" x14ac:dyDescent="0.3">
      <c r="A67" s="12" t="s">
        <v>1428</v>
      </c>
      <c r="B67" s="28" t="s">
        <v>1429</v>
      </c>
      <c r="C67" s="28" t="s">
        <v>872</v>
      </c>
      <c r="D67" s="13">
        <v>24591</v>
      </c>
      <c r="E67" s="14">
        <v>137.88</v>
      </c>
      <c r="F67" s="15">
        <v>4.1999999999999997E-3</v>
      </c>
      <c r="G67" s="15"/>
    </row>
    <row r="68" spans="1:7" x14ac:dyDescent="0.3">
      <c r="A68" s="12" t="s">
        <v>1059</v>
      </c>
      <c r="B68" s="28" t="s">
        <v>1060</v>
      </c>
      <c r="C68" s="28" t="s">
        <v>943</v>
      </c>
      <c r="D68" s="13">
        <v>4256</v>
      </c>
      <c r="E68" s="14">
        <v>137.78</v>
      </c>
      <c r="F68" s="15">
        <v>4.1999999999999997E-3</v>
      </c>
      <c r="G68" s="15"/>
    </row>
    <row r="69" spans="1:7" x14ac:dyDescent="0.3">
      <c r="A69" s="12" t="s">
        <v>1015</v>
      </c>
      <c r="B69" s="28" t="s">
        <v>1016</v>
      </c>
      <c r="C69" s="28" t="s">
        <v>791</v>
      </c>
      <c r="D69" s="13">
        <v>26458</v>
      </c>
      <c r="E69" s="14">
        <v>134.62</v>
      </c>
      <c r="F69" s="15">
        <v>4.1000000000000003E-3</v>
      </c>
      <c r="G69" s="15"/>
    </row>
    <row r="70" spans="1:7" x14ac:dyDescent="0.3">
      <c r="A70" s="12" t="s">
        <v>824</v>
      </c>
      <c r="B70" s="28" t="s">
        <v>825</v>
      </c>
      <c r="C70" s="28" t="s">
        <v>826</v>
      </c>
      <c r="D70" s="13">
        <v>54175</v>
      </c>
      <c r="E70" s="14">
        <v>129.22999999999999</v>
      </c>
      <c r="F70" s="15">
        <v>4.0000000000000001E-3</v>
      </c>
      <c r="G70" s="15"/>
    </row>
    <row r="71" spans="1:7" x14ac:dyDescent="0.3">
      <c r="A71" s="12" t="s">
        <v>831</v>
      </c>
      <c r="B71" s="28" t="s">
        <v>832</v>
      </c>
      <c r="C71" s="28" t="s">
        <v>791</v>
      </c>
      <c r="D71" s="13">
        <v>3253</v>
      </c>
      <c r="E71" s="14">
        <v>115.55</v>
      </c>
      <c r="F71" s="15">
        <v>3.5999999999999999E-3</v>
      </c>
      <c r="G71" s="15"/>
    </row>
    <row r="72" spans="1:7" x14ac:dyDescent="0.3">
      <c r="A72" s="12" t="s">
        <v>1055</v>
      </c>
      <c r="B72" s="28" t="s">
        <v>1056</v>
      </c>
      <c r="C72" s="28" t="s">
        <v>823</v>
      </c>
      <c r="D72" s="13">
        <v>4174</v>
      </c>
      <c r="E72" s="14">
        <v>110.49</v>
      </c>
      <c r="F72" s="15">
        <v>3.3999999999999998E-3</v>
      </c>
      <c r="G72" s="15"/>
    </row>
    <row r="73" spans="1:7" x14ac:dyDescent="0.3">
      <c r="A73" s="12" t="s">
        <v>1159</v>
      </c>
      <c r="B73" s="28" t="s">
        <v>1160</v>
      </c>
      <c r="C73" s="28" t="s">
        <v>903</v>
      </c>
      <c r="D73" s="13">
        <v>2333</v>
      </c>
      <c r="E73" s="14">
        <v>105.11</v>
      </c>
      <c r="F73" s="15">
        <v>3.2000000000000002E-3</v>
      </c>
      <c r="G73" s="15"/>
    </row>
    <row r="74" spans="1:7" x14ac:dyDescent="0.3">
      <c r="A74" s="12" t="s">
        <v>967</v>
      </c>
      <c r="B74" s="28" t="s">
        <v>968</v>
      </c>
      <c r="C74" s="28" t="s">
        <v>969</v>
      </c>
      <c r="D74" s="13">
        <v>17565</v>
      </c>
      <c r="E74" s="14">
        <v>95.9</v>
      </c>
      <c r="F74" s="15">
        <v>2.8999999999999998E-3</v>
      </c>
      <c r="G74" s="15"/>
    </row>
    <row r="75" spans="1:7" x14ac:dyDescent="0.3">
      <c r="A75" s="12" t="s">
        <v>892</v>
      </c>
      <c r="B75" s="28" t="s">
        <v>893</v>
      </c>
      <c r="C75" s="28" t="s">
        <v>894</v>
      </c>
      <c r="D75" s="13">
        <v>67247</v>
      </c>
      <c r="E75" s="14">
        <v>92.53</v>
      </c>
      <c r="F75" s="15">
        <v>2.8E-3</v>
      </c>
      <c r="G75" s="15"/>
    </row>
    <row r="76" spans="1:7" x14ac:dyDescent="0.3">
      <c r="A76" s="12" t="s">
        <v>1430</v>
      </c>
      <c r="B76" s="28" t="s">
        <v>1431</v>
      </c>
      <c r="C76" s="28" t="s">
        <v>894</v>
      </c>
      <c r="D76" s="13">
        <v>67247</v>
      </c>
      <c r="E76" s="14">
        <v>46.74</v>
      </c>
      <c r="F76" s="15">
        <v>1.4E-3</v>
      </c>
      <c r="G76" s="15"/>
    </row>
    <row r="77" spans="1:7" x14ac:dyDescent="0.3">
      <c r="A77" s="12" t="s">
        <v>786</v>
      </c>
      <c r="B77" s="28" t="s">
        <v>1432</v>
      </c>
      <c r="C77" s="28" t="s">
        <v>788</v>
      </c>
      <c r="D77" s="13">
        <v>11158</v>
      </c>
      <c r="E77" s="14">
        <v>38.270000000000003</v>
      </c>
      <c r="F77" s="15">
        <v>1.1999999999999999E-3</v>
      </c>
      <c r="G77" s="15"/>
    </row>
    <row r="78" spans="1:7" x14ac:dyDescent="0.3">
      <c r="A78" s="16" t="s">
        <v>98</v>
      </c>
      <c r="B78" s="29"/>
      <c r="C78" s="29"/>
      <c r="D78" s="17"/>
      <c r="E78" s="37">
        <v>30234.33</v>
      </c>
      <c r="F78" s="38">
        <v>0.92910000000000004</v>
      </c>
      <c r="G78" s="20"/>
    </row>
    <row r="79" spans="1:7" x14ac:dyDescent="0.3">
      <c r="A79" s="16" t="s">
        <v>1171</v>
      </c>
      <c r="B79" s="28"/>
      <c r="C79" s="28"/>
      <c r="D79" s="13"/>
      <c r="E79" s="14"/>
      <c r="F79" s="15"/>
      <c r="G79" s="15"/>
    </row>
    <row r="80" spans="1:7" x14ac:dyDescent="0.3">
      <c r="A80" s="16" t="s">
        <v>98</v>
      </c>
      <c r="B80" s="28"/>
      <c r="C80" s="28"/>
      <c r="D80" s="13"/>
      <c r="E80" s="39" t="s">
        <v>88</v>
      </c>
      <c r="F80" s="40" t="s">
        <v>88</v>
      </c>
      <c r="G80" s="15"/>
    </row>
    <row r="81" spans="1:7" x14ac:dyDescent="0.3">
      <c r="A81" s="21" t="s">
        <v>118</v>
      </c>
      <c r="B81" s="30"/>
      <c r="C81" s="30"/>
      <c r="D81" s="22"/>
      <c r="E81" s="25">
        <v>30234.33</v>
      </c>
      <c r="F81" s="26">
        <v>0.92910000000000004</v>
      </c>
      <c r="G81" s="20"/>
    </row>
    <row r="82" spans="1:7" x14ac:dyDescent="0.3">
      <c r="A82" s="12"/>
      <c r="B82" s="28"/>
      <c r="C82" s="28"/>
      <c r="D82" s="13"/>
      <c r="E82" s="14"/>
      <c r="F82" s="15"/>
      <c r="G82" s="15"/>
    </row>
    <row r="83" spans="1:7" x14ac:dyDescent="0.3">
      <c r="A83" s="16" t="s">
        <v>1172</v>
      </c>
      <c r="B83" s="28"/>
      <c r="C83" s="28"/>
      <c r="D83" s="13"/>
      <c r="E83" s="14"/>
      <c r="F83" s="15"/>
      <c r="G83" s="15"/>
    </row>
    <row r="84" spans="1:7" x14ac:dyDescent="0.3">
      <c r="A84" s="16" t="s">
        <v>1173</v>
      </c>
      <c r="B84" s="28"/>
      <c r="C84" s="28"/>
      <c r="D84" s="13"/>
      <c r="E84" s="14"/>
      <c r="F84" s="15"/>
      <c r="G84" s="15"/>
    </row>
    <row r="85" spans="1:7" x14ac:dyDescent="0.3">
      <c r="A85" s="12" t="s">
        <v>1441</v>
      </c>
      <c r="B85" s="28"/>
      <c r="C85" s="28" t="s">
        <v>1442</v>
      </c>
      <c r="D85" s="13">
        <v>1650</v>
      </c>
      <c r="E85" s="14">
        <v>596.38</v>
      </c>
      <c r="F85" s="15">
        <v>1.8325000000000001E-2</v>
      </c>
      <c r="G85" s="15"/>
    </row>
    <row r="86" spans="1:7" x14ac:dyDescent="0.3">
      <c r="A86" s="12" t="s">
        <v>1445</v>
      </c>
      <c r="B86" s="28"/>
      <c r="C86" s="28" t="s">
        <v>1442</v>
      </c>
      <c r="D86" s="13">
        <v>3150</v>
      </c>
      <c r="E86" s="14">
        <v>539.76</v>
      </c>
      <c r="F86" s="15">
        <v>1.6584999999999999E-2</v>
      </c>
      <c r="G86" s="15"/>
    </row>
    <row r="87" spans="1:7" x14ac:dyDescent="0.3">
      <c r="A87" s="12" t="s">
        <v>1333</v>
      </c>
      <c r="B87" s="28"/>
      <c r="C87" s="28" t="s">
        <v>835</v>
      </c>
      <c r="D87" s="13">
        <v>7000</v>
      </c>
      <c r="E87" s="14">
        <v>46.04</v>
      </c>
      <c r="F87" s="15">
        <v>1.4139999999999999E-3</v>
      </c>
      <c r="G87" s="15"/>
    </row>
    <row r="88" spans="1:7" x14ac:dyDescent="0.3">
      <c r="A88" s="16" t="s">
        <v>98</v>
      </c>
      <c r="B88" s="29"/>
      <c r="C88" s="29"/>
      <c r="D88" s="17"/>
      <c r="E88" s="37">
        <v>1182.18</v>
      </c>
      <c r="F88" s="38">
        <v>3.6324000000000002E-2</v>
      </c>
      <c r="G88" s="20"/>
    </row>
    <row r="89" spans="1:7" x14ac:dyDescent="0.3">
      <c r="A89" s="12"/>
      <c r="B89" s="28"/>
      <c r="C89" s="28"/>
      <c r="D89" s="13"/>
      <c r="E89" s="14"/>
      <c r="F89" s="15"/>
      <c r="G89" s="15"/>
    </row>
    <row r="90" spans="1:7" x14ac:dyDescent="0.3">
      <c r="A90" s="12"/>
      <c r="B90" s="28"/>
      <c r="C90" s="28"/>
      <c r="D90" s="13"/>
      <c r="E90" s="14"/>
      <c r="F90" s="15"/>
      <c r="G90" s="15"/>
    </row>
    <row r="91" spans="1:7" x14ac:dyDescent="0.3">
      <c r="A91" s="12"/>
      <c r="B91" s="28"/>
      <c r="C91" s="28"/>
      <c r="D91" s="13"/>
      <c r="E91" s="14"/>
      <c r="F91" s="15"/>
      <c r="G91" s="15"/>
    </row>
    <row r="92" spans="1:7" x14ac:dyDescent="0.3">
      <c r="A92" s="21" t="s">
        <v>118</v>
      </c>
      <c r="B92" s="30"/>
      <c r="C92" s="30"/>
      <c r="D92" s="22"/>
      <c r="E92" s="18">
        <v>1182.18</v>
      </c>
      <c r="F92" s="19">
        <v>3.6324000000000002E-2</v>
      </c>
      <c r="G92" s="20"/>
    </row>
    <row r="93" spans="1:7" x14ac:dyDescent="0.3">
      <c r="A93" s="12"/>
      <c r="B93" s="28"/>
      <c r="C93" s="28"/>
      <c r="D93" s="13"/>
      <c r="E93" s="14"/>
      <c r="F93" s="15"/>
      <c r="G93" s="15"/>
    </row>
    <row r="94" spans="1:7" x14ac:dyDescent="0.3">
      <c r="A94" s="16" t="s">
        <v>89</v>
      </c>
      <c r="B94" s="28"/>
      <c r="C94" s="28"/>
      <c r="D94" s="13"/>
      <c r="E94" s="14"/>
      <c r="F94" s="15"/>
      <c r="G94" s="15"/>
    </row>
    <row r="95" spans="1:7" x14ac:dyDescent="0.3">
      <c r="A95" s="12"/>
      <c r="B95" s="28"/>
      <c r="C95" s="28"/>
      <c r="D95" s="13"/>
      <c r="E95" s="14"/>
      <c r="F95" s="15"/>
      <c r="G95" s="15"/>
    </row>
    <row r="96" spans="1:7" x14ac:dyDescent="0.3">
      <c r="A96" s="16" t="s">
        <v>90</v>
      </c>
      <c r="B96" s="28"/>
      <c r="C96" s="28"/>
      <c r="D96" s="13"/>
      <c r="E96" s="14"/>
      <c r="F96" s="15"/>
      <c r="G96" s="15"/>
    </row>
    <row r="97" spans="1:7" x14ac:dyDescent="0.3">
      <c r="A97" s="12" t="s">
        <v>1477</v>
      </c>
      <c r="B97" s="28" t="s">
        <v>1478</v>
      </c>
      <c r="C97" s="28" t="s">
        <v>93</v>
      </c>
      <c r="D97" s="13">
        <v>700000</v>
      </c>
      <c r="E97" s="14">
        <v>697.22</v>
      </c>
      <c r="F97" s="15">
        <v>2.1399999999999999E-2</v>
      </c>
      <c r="G97" s="15">
        <v>3.7255999999999997E-2</v>
      </c>
    </row>
    <row r="98" spans="1:7" x14ac:dyDescent="0.3">
      <c r="A98" s="16" t="s">
        <v>98</v>
      </c>
      <c r="B98" s="29"/>
      <c r="C98" s="29"/>
      <c r="D98" s="17"/>
      <c r="E98" s="37">
        <v>697.22</v>
      </c>
      <c r="F98" s="38">
        <v>2.1399999999999999E-2</v>
      </c>
      <c r="G98" s="20"/>
    </row>
    <row r="99" spans="1:7" x14ac:dyDescent="0.3">
      <c r="A99" s="12"/>
      <c r="B99" s="28"/>
      <c r="C99" s="28"/>
      <c r="D99" s="13"/>
      <c r="E99" s="14"/>
      <c r="F99" s="15"/>
      <c r="G99" s="15"/>
    </row>
    <row r="100" spans="1:7" x14ac:dyDescent="0.3">
      <c r="A100" s="21" t="s">
        <v>118</v>
      </c>
      <c r="B100" s="30"/>
      <c r="C100" s="30"/>
      <c r="D100" s="22"/>
      <c r="E100" s="18">
        <v>697.22</v>
      </c>
      <c r="F100" s="19">
        <v>2.1399999999999999E-2</v>
      </c>
      <c r="G100" s="20"/>
    </row>
    <row r="101" spans="1:7" x14ac:dyDescent="0.3">
      <c r="A101" s="12"/>
      <c r="B101" s="28"/>
      <c r="C101" s="28"/>
      <c r="D101" s="13"/>
      <c r="E101" s="14"/>
      <c r="F101" s="15"/>
      <c r="G101" s="15"/>
    </row>
    <row r="102" spans="1:7" x14ac:dyDescent="0.3">
      <c r="A102" s="12"/>
      <c r="B102" s="28"/>
      <c r="C102" s="28"/>
      <c r="D102" s="13"/>
      <c r="E102" s="14"/>
      <c r="F102" s="15"/>
      <c r="G102" s="15"/>
    </row>
    <row r="103" spans="1:7" x14ac:dyDescent="0.3">
      <c r="A103" s="16" t="s">
        <v>119</v>
      </c>
      <c r="B103" s="28"/>
      <c r="C103" s="28"/>
      <c r="D103" s="13"/>
      <c r="E103" s="14"/>
      <c r="F103" s="15"/>
      <c r="G103" s="15"/>
    </row>
    <row r="104" spans="1:7" x14ac:dyDescent="0.3">
      <c r="A104" s="12" t="s">
        <v>120</v>
      </c>
      <c r="B104" s="28"/>
      <c r="C104" s="28"/>
      <c r="D104" s="13"/>
      <c r="E104" s="14">
        <v>610.79999999999995</v>
      </c>
      <c r="F104" s="15">
        <v>1.8800000000000001E-2</v>
      </c>
      <c r="G104" s="15">
        <v>3.9344999999999998E-2</v>
      </c>
    </row>
    <row r="105" spans="1:7" x14ac:dyDescent="0.3">
      <c r="A105" s="16" t="s">
        <v>98</v>
      </c>
      <c r="B105" s="29"/>
      <c r="C105" s="29"/>
      <c r="D105" s="17"/>
      <c r="E105" s="37">
        <v>610.79999999999995</v>
      </c>
      <c r="F105" s="38">
        <v>1.8800000000000001E-2</v>
      </c>
      <c r="G105" s="20"/>
    </row>
    <row r="106" spans="1:7" x14ac:dyDescent="0.3">
      <c r="A106" s="12"/>
      <c r="B106" s="28"/>
      <c r="C106" s="28"/>
      <c r="D106" s="13"/>
      <c r="E106" s="14"/>
      <c r="F106" s="15"/>
      <c r="G106" s="15"/>
    </row>
    <row r="107" spans="1:7" x14ac:dyDescent="0.3">
      <c r="A107" s="21" t="s">
        <v>118</v>
      </c>
      <c r="B107" s="30"/>
      <c r="C107" s="30"/>
      <c r="D107" s="22"/>
      <c r="E107" s="18">
        <v>610.79999999999995</v>
      </c>
      <c r="F107" s="19">
        <v>1.8800000000000001E-2</v>
      </c>
      <c r="G107" s="20"/>
    </row>
    <row r="108" spans="1:7" x14ac:dyDescent="0.3">
      <c r="A108" s="12" t="s">
        <v>121</v>
      </c>
      <c r="B108" s="28"/>
      <c r="C108" s="28"/>
      <c r="D108" s="13"/>
      <c r="E108" s="14">
        <v>0.1316823</v>
      </c>
      <c r="F108" s="15">
        <v>3.9999999999999998E-6</v>
      </c>
      <c r="G108" s="15"/>
    </row>
    <row r="109" spans="1:7" x14ac:dyDescent="0.3">
      <c r="A109" s="12" t="s">
        <v>122</v>
      </c>
      <c r="B109" s="28"/>
      <c r="C109" s="28"/>
      <c r="D109" s="13"/>
      <c r="E109" s="14">
        <v>1000.7483177</v>
      </c>
      <c r="F109" s="15">
        <v>3.0696000000000001E-2</v>
      </c>
      <c r="G109" s="15">
        <v>3.9344999999999998E-2</v>
      </c>
    </row>
    <row r="110" spans="1:7" x14ac:dyDescent="0.3">
      <c r="A110" s="23" t="s">
        <v>123</v>
      </c>
      <c r="B110" s="31"/>
      <c r="C110" s="31"/>
      <c r="D110" s="24"/>
      <c r="E110" s="25">
        <v>32543.23</v>
      </c>
      <c r="F110" s="26">
        <v>1</v>
      </c>
      <c r="G110" s="26"/>
    </row>
    <row r="112" spans="1:7" x14ac:dyDescent="0.3">
      <c r="A112" s="1" t="s">
        <v>1389</v>
      </c>
    </row>
    <row r="115" spans="1:7" x14ac:dyDescent="0.3">
      <c r="A115" s="1" t="s">
        <v>1871</v>
      </c>
    </row>
    <row r="116" spans="1:7" x14ac:dyDescent="0.3">
      <c r="A116" s="47" t="s">
        <v>1872</v>
      </c>
      <c r="B116" s="32" t="s">
        <v>88</v>
      </c>
    </row>
    <row r="117" spans="1:7" x14ac:dyDescent="0.3">
      <c r="A117" t="s">
        <v>1873</v>
      </c>
    </row>
    <row r="118" spans="1:7" x14ac:dyDescent="0.3">
      <c r="A118" t="s">
        <v>1874</v>
      </c>
      <c r="B118" t="s">
        <v>1875</v>
      </c>
      <c r="C118" t="s">
        <v>1875</v>
      </c>
    </row>
    <row r="119" spans="1:7" x14ac:dyDescent="0.3">
      <c r="B119" s="48">
        <v>44651</v>
      </c>
      <c r="C119" s="48">
        <v>44680</v>
      </c>
    </row>
    <row r="120" spans="1:7" x14ac:dyDescent="0.3">
      <c r="A120" t="s">
        <v>1879</v>
      </c>
      <c r="B120">
        <v>58.76</v>
      </c>
      <c r="C120">
        <v>57.68</v>
      </c>
      <c r="E120" s="2"/>
      <c r="G120"/>
    </row>
    <row r="121" spans="1:7" x14ac:dyDescent="0.3">
      <c r="A121" t="s">
        <v>1880</v>
      </c>
      <c r="B121">
        <v>28.64</v>
      </c>
      <c r="C121">
        <v>28.12</v>
      </c>
      <c r="E121" s="2"/>
      <c r="G121"/>
    </row>
    <row r="122" spans="1:7" x14ac:dyDescent="0.3">
      <c r="A122" t="s">
        <v>1934</v>
      </c>
      <c r="B122">
        <v>54.13</v>
      </c>
      <c r="C122">
        <v>53.08</v>
      </c>
      <c r="E122" s="2"/>
      <c r="G122"/>
    </row>
    <row r="123" spans="1:7" x14ac:dyDescent="0.3">
      <c r="A123" t="s">
        <v>1935</v>
      </c>
      <c r="B123">
        <v>54.78</v>
      </c>
      <c r="C123">
        <v>53.71</v>
      </c>
      <c r="E123" s="2"/>
      <c r="G123"/>
    </row>
    <row r="124" spans="1:7" x14ac:dyDescent="0.3">
      <c r="A124" t="s">
        <v>1936</v>
      </c>
      <c r="B124">
        <v>53.42</v>
      </c>
      <c r="C124">
        <v>52.38</v>
      </c>
      <c r="E124" s="2"/>
      <c r="G124"/>
    </row>
    <row r="125" spans="1:7" x14ac:dyDescent="0.3">
      <c r="A125" t="s">
        <v>1937</v>
      </c>
      <c r="B125">
        <v>43.67</v>
      </c>
      <c r="C125">
        <v>42.82</v>
      </c>
      <c r="E125" s="2"/>
      <c r="G125"/>
    </row>
    <row r="126" spans="1:7" x14ac:dyDescent="0.3">
      <c r="A126" t="s">
        <v>1904</v>
      </c>
      <c r="B126">
        <v>53.85</v>
      </c>
      <c r="C126">
        <v>52.8</v>
      </c>
      <c r="E126" s="2"/>
      <c r="G126"/>
    </row>
    <row r="127" spans="1:7" x14ac:dyDescent="0.3">
      <c r="A127" t="s">
        <v>1905</v>
      </c>
      <c r="B127">
        <v>22.59</v>
      </c>
      <c r="C127">
        <v>22.15</v>
      </c>
      <c r="E127" s="2"/>
      <c r="G127"/>
    </row>
    <row r="128" spans="1:7" x14ac:dyDescent="0.3">
      <c r="E128" s="2"/>
      <c r="G128"/>
    </row>
    <row r="129" spans="1:4" x14ac:dyDescent="0.3">
      <c r="A129" t="s">
        <v>1890</v>
      </c>
      <c r="B129" s="32" t="s">
        <v>88</v>
      </c>
    </row>
    <row r="130" spans="1:4" x14ac:dyDescent="0.3">
      <c r="A130" t="s">
        <v>1891</v>
      </c>
      <c r="B130" s="32" t="s">
        <v>88</v>
      </c>
    </row>
    <row r="131" spans="1:4" x14ac:dyDescent="0.3">
      <c r="A131" s="47" t="s">
        <v>1892</v>
      </c>
      <c r="B131" s="32" t="s">
        <v>88</v>
      </c>
    </row>
    <row r="132" spans="1:4" x14ac:dyDescent="0.3">
      <c r="A132" s="47" t="s">
        <v>1893</v>
      </c>
      <c r="B132" s="32" t="s">
        <v>88</v>
      </c>
    </row>
    <row r="133" spans="1:4" x14ac:dyDescent="0.3">
      <c r="A133" t="s">
        <v>1929</v>
      </c>
      <c r="B133" s="49">
        <v>1.953862</v>
      </c>
    </row>
    <row r="134" spans="1:4" ht="28.8" x14ac:dyDescent="0.3">
      <c r="A134" s="47" t="s">
        <v>1895</v>
      </c>
      <c r="B134" s="32">
        <v>1182.1795</v>
      </c>
    </row>
    <row r="135" spans="1:4" ht="28.8" x14ac:dyDescent="0.3">
      <c r="A135" s="47" t="s">
        <v>1896</v>
      </c>
      <c r="B135" s="32" t="s">
        <v>88</v>
      </c>
    </row>
    <row r="136" spans="1:4" x14ac:dyDescent="0.3">
      <c r="A136" t="s">
        <v>2029</v>
      </c>
      <c r="B136" s="32" t="s">
        <v>88</v>
      </c>
    </row>
    <row r="137" spans="1:4" x14ac:dyDescent="0.3">
      <c r="A137" t="s">
        <v>2030</v>
      </c>
      <c r="B137" s="32" t="s">
        <v>88</v>
      </c>
    </row>
    <row r="140" spans="1:4" ht="28.8" x14ac:dyDescent="0.3">
      <c r="A140" s="62" t="s">
        <v>2065</v>
      </c>
      <c r="B140" s="56" t="s">
        <v>2066</v>
      </c>
      <c r="C140" s="56" t="s">
        <v>2034</v>
      </c>
      <c r="D140" s="67" t="s">
        <v>2035</v>
      </c>
    </row>
    <row r="141" spans="1:4" ht="75" customHeight="1" x14ac:dyDescent="0.3">
      <c r="A141" s="65" t="str">
        <f>HYPERLINK("[EDEL_Portfolio Monthly 30-Apr-2022.xlsx]EEDGEF!A1","Edelweiss Large Cap Fund")</f>
        <v>Edelweiss Large Cap Fund</v>
      </c>
      <c r="B141" s="66"/>
      <c r="C141" s="66" t="s">
        <v>2047</v>
      </c>
      <c r="D141"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0D584-7829-4B85-979D-5C50514B4FA4}">
  <dimension ref="A1:H103"/>
  <sheetViews>
    <sheetView showGridLines="0" workbookViewId="0">
      <pane ySplit="4" topLeftCell="A90" activePane="bottomLeft" state="frozen"/>
      <selection sqref="A1:G1"/>
      <selection pane="bottomLeft" activeCell="A102" sqref="A102:D102"/>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47</v>
      </c>
      <c r="B1" s="76"/>
      <c r="C1" s="76"/>
      <c r="D1" s="76"/>
      <c r="E1" s="76"/>
      <c r="F1" s="76"/>
      <c r="G1" s="76"/>
      <c r="H1" s="51" t="str">
        <f>HYPERLINK("[EDEL_Portfolio Monthly 30-Apr-2022.xlsx]Index!A1","Index")</f>
        <v>Index</v>
      </c>
    </row>
    <row r="2" spans="1:8" ht="19.5" customHeight="1" x14ac:dyDescent="0.3">
      <c r="A2" s="76" t="s">
        <v>48</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6" t="s">
        <v>87</v>
      </c>
      <c r="B6" s="28"/>
      <c r="C6" s="28"/>
      <c r="D6" s="13"/>
      <c r="E6" s="14"/>
      <c r="F6" s="15"/>
      <c r="G6" s="15"/>
    </row>
    <row r="7" spans="1:8" x14ac:dyDescent="0.3">
      <c r="A7" s="16" t="s">
        <v>770</v>
      </c>
      <c r="B7" s="28"/>
      <c r="C7" s="28"/>
      <c r="D7" s="13"/>
      <c r="E7" s="14"/>
      <c r="F7" s="15"/>
      <c r="G7" s="15"/>
    </row>
    <row r="8" spans="1:8" x14ac:dyDescent="0.3">
      <c r="A8" s="12" t="s">
        <v>1049</v>
      </c>
      <c r="B8" s="28" t="s">
        <v>1050</v>
      </c>
      <c r="C8" s="28" t="s">
        <v>773</v>
      </c>
      <c r="D8" s="13">
        <v>1047157</v>
      </c>
      <c r="E8" s="14">
        <v>7783.52</v>
      </c>
      <c r="F8" s="15">
        <v>8.4099999999999994E-2</v>
      </c>
      <c r="G8" s="15"/>
    </row>
    <row r="9" spans="1:8" x14ac:dyDescent="0.3">
      <c r="A9" s="12" t="s">
        <v>906</v>
      </c>
      <c r="B9" s="28" t="s">
        <v>907</v>
      </c>
      <c r="C9" s="28" t="s">
        <v>791</v>
      </c>
      <c r="D9" s="13">
        <v>365456</v>
      </c>
      <c r="E9" s="14">
        <v>5728.71</v>
      </c>
      <c r="F9" s="15">
        <v>6.1899999999999997E-2</v>
      </c>
      <c r="G9" s="15"/>
    </row>
    <row r="10" spans="1:8" x14ac:dyDescent="0.3">
      <c r="A10" s="12" t="s">
        <v>771</v>
      </c>
      <c r="B10" s="28" t="s">
        <v>772</v>
      </c>
      <c r="C10" s="28" t="s">
        <v>773</v>
      </c>
      <c r="D10" s="13">
        <v>367956</v>
      </c>
      <c r="E10" s="14">
        <v>5094.72</v>
      </c>
      <c r="F10" s="15">
        <v>5.5E-2</v>
      </c>
      <c r="G10" s="15"/>
    </row>
    <row r="11" spans="1:8" x14ac:dyDescent="0.3">
      <c r="A11" s="12" t="s">
        <v>777</v>
      </c>
      <c r="B11" s="28" t="s">
        <v>778</v>
      </c>
      <c r="C11" s="28" t="s">
        <v>779</v>
      </c>
      <c r="D11" s="13">
        <v>179624</v>
      </c>
      <c r="E11" s="14">
        <v>5011.96</v>
      </c>
      <c r="F11" s="15">
        <v>5.4100000000000002E-2</v>
      </c>
      <c r="G11" s="15"/>
    </row>
    <row r="12" spans="1:8" x14ac:dyDescent="0.3">
      <c r="A12" s="12" t="s">
        <v>1057</v>
      </c>
      <c r="B12" s="28" t="s">
        <v>1058</v>
      </c>
      <c r="C12" s="28" t="s">
        <v>773</v>
      </c>
      <c r="D12" s="13">
        <v>764664</v>
      </c>
      <c r="E12" s="14">
        <v>3795.03</v>
      </c>
      <c r="F12" s="15">
        <v>4.1000000000000002E-2</v>
      </c>
      <c r="G12" s="15"/>
    </row>
    <row r="13" spans="1:8" x14ac:dyDescent="0.3">
      <c r="A13" s="12" t="s">
        <v>813</v>
      </c>
      <c r="B13" s="28" t="s">
        <v>814</v>
      </c>
      <c r="C13" s="28" t="s">
        <v>773</v>
      </c>
      <c r="D13" s="13">
        <v>467457</v>
      </c>
      <c r="E13" s="14">
        <v>3405.89</v>
      </c>
      <c r="F13" s="15">
        <v>3.6799999999999999E-2</v>
      </c>
      <c r="G13" s="15"/>
    </row>
    <row r="14" spans="1:8" x14ac:dyDescent="0.3">
      <c r="A14" s="12" t="s">
        <v>774</v>
      </c>
      <c r="B14" s="28" t="s">
        <v>775</v>
      </c>
      <c r="C14" s="28" t="s">
        <v>776</v>
      </c>
      <c r="D14" s="13">
        <v>135909</v>
      </c>
      <c r="E14" s="14">
        <v>3030.36</v>
      </c>
      <c r="F14" s="15">
        <v>3.27E-2</v>
      </c>
      <c r="G14" s="15"/>
    </row>
    <row r="15" spans="1:8" x14ac:dyDescent="0.3">
      <c r="A15" s="12" t="s">
        <v>786</v>
      </c>
      <c r="B15" s="28" t="s">
        <v>787</v>
      </c>
      <c r="C15" s="28" t="s">
        <v>788</v>
      </c>
      <c r="D15" s="13">
        <v>367371</v>
      </c>
      <c r="E15" s="14">
        <v>2714.87</v>
      </c>
      <c r="F15" s="15">
        <v>2.93E-2</v>
      </c>
      <c r="G15" s="15"/>
    </row>
    <row r="16" spans="1:8" x14ac:dyDescent="0.3">
      <c r="A16" s="12" t="s">
        <v>934</v>
      </c>
      <c r="B16" s="28" t="s">
        <v>935</v>
      </c>
      <c r="C16" s="28" t="s">
        <v>835</v>
      </c>
      <c r="D16" s="13">
        <v>547799</v>
      </c>
      <c r="E16" s="14">
        <v>2397.17</v>
      </c>
      <c r="F16" s="15">
        <v>2.5899999999999999E-2</v>
      </c>
      <c r="G16" s="15"/>
    </row>
    <row r="17" spans="1:7" x14ac:dyDescent="0.3">
      <c r="A17" s="12" t="s">
        <v>841</v>
      </c>
      <c r="B17" s="28" t="s">
        <v>842</v>
      </c>
      <c r="C17" s="28" t="s">
        <v>843</v>
      </c>
      <c r="D17" s="13">
        <v>134378</v>
      </c>
      <c r="E17" s="14">
        <v>2276.83</v>
      </c>
      <c r="F17" s="15">
        <v>2.46E-2</v>
      </c>
      <c r="G17" s="15"/>
    </row>
    <row r="18" spans="1:7" x14ac:dyDescent="0.3">
      <c r="A18" s="12" t="s">
        <v>1479</v>
      </c>
      <c r="B18" s="28" t="s">
        <v>1480</v>
      </c>
      <c r="C18" s="28" t="s">
        <v>1067</v>
      </c>
      <c r="D18" s="13">
        <v>473453</v>
      </c>
      <c r="E18" s="14">
        <v>1959.39</v>
      </c>
      <c r="F18" s="15">
        <v>2.12E-2</v>
      </c>
      <c r="G18" s="15"/>
    </row>
    <row r="19" spans="1:7" x14ac:dyDescent="0.3">
      <c r="A19" s="12" t="s">
        <v>1163</v>
      </c>
      <c r="B19" s="28" t="s">
        <v>1164</v>
      </c>
      <c r="C19" s="28" t="s">
        <v>903</v>
      </c>
      <c r="D19" s="13">
        <v>210859</v>
      </c>
      <c r="E19" s="14">
        <v>1958.14</v>
      </c>
      <c r="F19" s="15">
        <v>2.1100000000000001E-2</v>
      </c>
      <c r="G19" s="15"/>
    </row>
    <row r="20" spans="1:7" x14ac:dyDescent="0.3">
      <c r="A20" s="12" t="s">
        <v>803</v>
      </c>
      <c r="B20" s="28" t="s">
        <v>804</v>
      </c>
      <c r="C20" s="28" t="s">
        <v>805</v>
      </c>
      <c r="D20" s="13">
        <v>747835</v>
      </c>
      <c r="E20" s="14">
        <v>1941.01</v>
      </c>
      <c r="F20" s="15">
        <v>2.1000000000000001E-2</v>
      </c>
      <c r="G20" s="15"/>
    </row>
    <row r="21" spans="1:7" x14ac:dyDescent="0.3">
      <c r="A21" s="12" t="s">
        <v>1135</v>
      </c>
      <c r="B21" s="28" t="s">
        <v>1136</v>
      </c>
      <c r="C21" s="28" t="s">
        <v>817</v>
      </c>
      <c r="D21" s="13">
        <v>48231</v>
      </c>
      <c r="E21" s="14">
        <v>1896.35</v>
      </c>
      <c r="F21" s="15">
        <v>2.0500000000000001E-2</v>
      </c>
      <c r="G21" s="15"/>
    </row>
    <row r="22" spans="1:7" x14ac:dyDescent="0.3">
      <c r="A22" s="12" t="s">
        <v>815</v>
      </c>
      <c r="B22" s="28" t="s">
        <v>816</v>
      </c>
      <c r="C22" s="28" t="s">
        <v>817</v>
      </c>
      <c r="D22" s="13">
        <v>72668</v>
      </c>
      <c r="E22" s="14">
        <v>1825.93</v>
      </c>
      <c r="F22" s="15">
        <v>1.9699999999999999E-2</v>
      </c>
      <c r="G22" s="15"/>
    </row>
    <row r="23" spans="1:7" x14ac:dyDescent="0.3">
      <c r="A23" s="12" t="s">
        <v>1109</v>
      </c>
      <c r="B23" s="28" t="s">
        <v>1110</v>
      </c>
      <c r="C23" s="28" t="s">
        <v>972</v>
      </c>
      <c r="D23" s="13">
        <v>86760</v>
      </c>
      <c r="E23" s="14">
        <v>1818.97</v>
      </c>
      <c r="F23" s="15">
        <v>1.9599999999999999E-2</v>
      </c>
      <c r="G23" s="15"/>
    </row>
    <row r="24" spans="1:7" x14ac:dyDescent="0.3">
      <c r="A24" s="12" t="s">
        <v>1086</v>
      </c>
      <c r="B24" s="28" t="s">
        <v>1087</v>
      </c>
      <c r="C24" s="28" t="s">
        <v>776</v>
      </c>
      <c r="D24" s="13">
        <v>298146</v>
      </c>
      <c r="E24" s="14">
        <v>1765.47</v>
      </c>
      <c r="F24" s="15">
        <v>1.9099999999999999E-2</v>
      </c>
      <c r="G24" s="15"/>
    </row>
    <row r="25" spans="1:7" x14ac:dyDescent="0.3">
      <c r="A25" s="12" t="s">
        <v>1410</v>
      </c>
      <c r="B25" s="28" t="s">
        <v>1411</v>
      </c>
      <c r="C25" s="28" t="s">
        <v>838</v>
      </c>
      <c r="D25" s="13">
        <v>364299</v>
      </c>
      <c r="E25" s="14">
        <v>1660.47</v>
      </c>
      <c r="F25" s="15">
        <v>1.7899999999999999E-2</v>
      </c>
      <c r="G25" s="15"/>
    </row>
    <row r="26" spans="1:7" x14ac:dyDescent="0.3">
      <c r="A26" s="12" t="s">
        <v>923</v>
      </c>
      <c r="B26" s="28" t="s">
        <v>924</v>
      </c>
      <c r="C26" s="28" t="s">
        <v>776</v>
      </c>
      <c r="D26" s="13">
        <v>224253</v>
      </c>
      <c r="E26" s="14">
        <v>1656.67</v>
      </c>
      <c r="F26" s="15">
        <v>1.7899999999999999E-2</v>
      </c>
      <c r="G26" s="15"/>
    </row>
    <row r="27" spans="1:7" x14ac:dyDescent="0.3">
      <c r="A27" s="12" t="s">
        <v>1481</v>
      </c>
      <c r="B27" s="28" t="s">
        <v>1482</v>
      </c>
      <c r="C27" s="28" t="s">
        <v>838</v>
      </c>
      <c r="D27" s="13">
        <v>151837</v>
      </c>
      <c r="E27" s="14">
        <v>1649.63</v>
      </c>
      <c r="F27" s="15">
        <v>1.78E-2</v>
      </c>
      <c r="G27" s="15"/>
    </row>
    <row r="28" spans="1:7" x14ac:dyDescent="0.3">
      <c r="A28" s="12" t="s">
        <v>954</v>
      </c>
      <c r="B28" s="28" t="s">
        <v>955</v>
      </c>
      <c r="C28" s="28" t="s">
        <v>791</v>
      </c>
      <c r="D28" s="13">
        <v>46307</v>
      </c>
      <c r="E28" s="14">
        <v>1642.37</v>
      </c>
      <c r="F28" s="15">
        <v>1.77E-2</v>
      </c>
      <c r="G28" s="15"/>
    </row>
    <row r="29" spans="1:7" x14ac:dyDescent="0.3">
      <c r="A29" s="12" t="s">
        <v>925</v>
      </c>
      <c r="B29" s="28" t="s">
        <v>926</v>
      </c>
      <c r="C29" s="28" t="s">
        <v>891</v>
      </c>
      <c r="D29" s="13">
        <v>141562</v>
      </c>
      <c r="E29" s="14">
        <v>1458.73</v>
      </c>
      <c r="F29" s="15">
        <v>1.5800000000000002E-2</v>
      </c>
      <c r="G29" s="15"/>
    </row>
    <row r="30" spans="1:7" x14ac:dyDescent="0.3">
      <c r="A30" s="12" t="s">
        <v>1074</v>
      </c>
      <c r="B30" s="28" t="s">
        <v>1075</v>
      </c>
      <c r="C30" s="28" t="s">
        <v>823</v>
      </c>
      <c r="D30" s="13">
        <v>21865</v>
      </c>
      <c r="E30" s="14">
        <v>1449.7</v>
      </c>
      <c r="F30" s="15">
        <v>1.5699999999999999E-2</v>
      </c>
      <c r="G30" s="15"/>
    </row>
    <row r="31" spans="1:7" x14ac:dyDescent="0.3">
      <c r="A31" s="12" t="s">
        <v>1025</v>
      </c>
      <c r="B31" s="28" t="s">
        <v>1026</v>
      </c>
      <c r="C31" s="28" t="s">
        <v>910</v>
      </c>
      <c r="D31" s="13">
        <v>131080</v>
      </c>
      <c r="E31" s="14">
        <v>1449.09</v>
      </c>
      <c r="F31" s="15">
        <v>1.5699999999999999E-2</v>
      </c>
      <c r="G31" s="15"/>
    </row>
    <row r="32" spans="1:7" x14ac:dyDescent="0.3">
      <c r="A32" s="12" t="s">
        <v>1483</v>
      </c>
      <c r="B32" s="28" t="s">
        <v>1484</v>
      </c>
      <c r="C32" s="28" t="s">
        <v>943</v>
      </c>
      <c r="D32" s="13">
        <v>207616</v>
      </c>
      <c r="E32" s="14">
        <v>1318.67</v>
      </c>
      <c r="F32" s="15">
        <v>1.4200000000000001E-2</v>
      </c>
      <c r="G32" s="15"/>
    </row>
    <row r="33" spans="1:7" x14ac:dyDescent="0.3">
      <c r="A33" s="12" t="s">
        <v>1051</v>
      </c>
      <c r="B33" s="28" t="s">
        <v>1052</v>
      </c>
      <c r="C33" s="28" t="s">
        <v>903</v>
      </c>
      <c r="D33" s="13">
        <v>31902</v>
      </c>
      <c r="E33" s="14">
        <v>1318.17</v>
      </c>
      <c r="F33" s="15">
        <v>1.4200000000000001E-2</v>
      </c>
      <c r="G33" s="15"/>
    </row>
    <row r="34" spans="1:7" x14ac:dyDescent="0.3">
      <c r="A34" s="12" t="s">
        <v>1422</v>
      </c>
      <c r="B34" s="28" t="s">
        <v>1423</v>
      </c>
      <c r="C34" s="28" t="s">
        <v>894</v>
      </c>
      <c r="D34" s="13">
        <v>139388</v>
      </c>
      <c r="E34" s="14">
        <v>1274.98</v>
      </c>
      <c r="F34" s="15">
        <v>1.38E-2</v>
      </c>
      <c r="G34" s="15"/>
    </row>
    <row r="35" spans="1:7" x14ac:dyDescent="0.3">
      <c r="A35" s="12" t="s">
        <v>901</v>
      </c>
      <c r="B35" s="28" t="s">
        <v>902</v>
      </c>
      <c r="C35" s="28" t="s">
        <v>903</v>
      </c>
      <c r="D35" s="13">
        <v>126416</v>
      </c>
      <c r="E35" s="14">
        <v>1240.3900000000001</v>
      </c>
      <c r="F35" s="15">
        <v>1.34E-2</v>
      </c>
      <c r="G35" s="15"/>
    </row>
    <row r="36" spans="1:7" x14ac:dyDescent="0.3">
      <c r="A36" s="12" t="s">
        <v>1418</v>
      </c>
      <c r="B36" s="28" t="s">
        <v>1419</v>
      </c>
      <c r="C36" s="28" t="s">
        <v>943</v>
      </c>
      <c r="D36" s="13">
        <v>32869</v>
      </c>
      <c r="E36" s="14">
        <v>1219.3399999999999</v>
      </c>
      <c r="F36" s="15">
        <v>1.32E-2</v>
      </c>
      <c r="G36" s="15"/>
    </row>
    <row r="37" spans="1:7" x14ac:dyDescent="0.3">
      <c r="A37" s="12" t="s">
        <v>973</v>
      </c>
      <c r="B37" s="28" t="s">
        <v>974</v>
      </c>
      <c r="C37" s="28" t="s">
        <v>805</v>
      </c>
      <c r="D37" s="13">
        <v>54166</v>
      </c>
      <c r="E37" s="14">
        <v>1210.53</v>
      </c>
      <c r="F37" s="15">
        <v>1.3100000000000001E-2</v>
      </c>
      <c r="G37" s="15"/>
    </row>
    <row r="38" spans="1:7" x14ac:dyDescent="0.3">
      <c r="A38" s="12" t="s">
        <v>956</v>
      </c>
      <c r="B38" s="28" t="s">
        <v>957</v>
      </c>
      <c r="C38" s="28" t="s">
        <v>958</v>
      </c>
      <c r="D38" s="13">
        <v>95379</v>
      </c>
      <c r="E38" s="14">
        <v>1171.6400000000001</v>
      </c>
      <c r="F38" s="15">
        <v>1.2699999999999999E-2</v>
      </c>
      <c r="G38" s="15"/>
    </row>
    <row r="39" spans="1:7" x14ac:dyDescent="0.3">
      <c r="A39" s="12" t="s">
        <v>850</v>
      </c>
      <c r="B39" s="28" t="s">
        <v>851</v>
      </c>
      <c r="C39" s="28" t="s">
        <v>776</v>
      </c>
      <c r="D39" s="13">
        <v>15871</v>
      </c>
      <c r="E39" s="14">
        <v>1058.8800000000001</v>
      </c>
      <c r="F39" s="15">
        <v>1.14E-2</v>
      </c>
      <c r="G39" s="15"/>
    </row>
    <row r="40" spans="1:7" x14ac:dyDescent="0.3">
      <c r="A40" s="12" t="s">
        <v>1485</v>
      </c>
      <c r="B40" s="28" t="s">
        <v>1486</v>
      </c>
      <c r="C40" s="28" t="s">
        <v>883</v>
      </c>
      <c r="D40" s="13">
        <v>226915</v>
      </c>
      <c r="E40" s="14">
        <v>1038.25</v>
      </c>
      <c r="F40" s="15">
        <v>1.12E-2</v>
      </c>
      <c r="G40" s="15"/>
    </row>
    <row r="41" spans="1:7" x14ac:dyDescent="0.3">
      <c r="A41" s="12" t="s">
        <v>818</v>
      </c>
      <c r="B41" s="28" t="s">
        <v>819</v>
      </c>
      <c r="C41" s="28" t="s">
        <v>820</v>
      </c>
      <c r="D41" s="13">
        <v>408025</v>
      </c>
      <c r="E41" s="14">
        <v>988.85</v>
      </c>
      <c r="F41" s="15">
        <v>1.0699999999999999E-2</v>
      </c>
      <c r="G41" s="15"/>
    </row>
    <row r="42" spans="1:7" x14ac:dyDescent="0.3">
      <c r="A42" s="12" t="s">
        <v>873</v>
      </c>
      <c r="B42" s="28" t="s">
        <v>874</v>
      </c>
      <c r="C42" s="28" t="s">
        <v>835</v>
      </c>
      <c r="D42" s="13">
        <v>12329</v>
      </c>
      <c r="E42" s="14">
        <v>951.53</v>
      </c>
      <c r="F42" s="15">
        <v>1.03E-2</v>
      </c>
      <c r="G42" s="15"/>
    </row>
    <row r="43" spans="1:7" x14ac:dyDescent="0.3">
      <c r="A43" s="12" t="s">
        <v>1469</v>
      </c>
      <c r="B43" s="28" t="s">
        <v>1470</v>
      </c>
      <c r="C43" s="28" t="s">
        <v>1046</v>
      </c>
      <c r="D43" s="13">
        <v>192530</v>
      </c>
      <c r="E43" s="14">
        <v>946.77</v>
      </c>
      <c r="F43" s="15">
        <v>1.0200000000000001E-2</v>
      </c>
      <c r="G43" s="15"/>
    </row>
    <row r="44" spans="1:7" x14ac:dyDescent="0.3">
      <c r="A44" s="12" t="s">
        <v>789</v>
      </c>
      <c r="B44" s="28" t="s">
        <v>790</v>
      </c>
      <c r="C44" s="28" t="s">
        <v>791</v>
      </c>
      <c r="D44" s="13">
        <v>84321</v>
      </c>
      <c r="E44" s="14">
        <v>910.03</v>
      </c>
      <c r="F44" s="15">
        <v>9.7999999999999997E-3</v>
      </c>
      <c r="G44" s="15"/>
    </row>
    <row r="45" spans="1:7" x14ac:dyDescent="0.3">
      <c r="A45" s="12" t="s">
        <v>800</v>
      </c>
      <c r="B45" s="28" t="s">
        <v>801</v>
      </c>
      <c r="C45" s="28" t="s">
        <v>802</v>
      </c>
      <c r="D45" s="13">
        <v>184078</v>
      </c>
      <c r="E45" s="14">
        <v>888.45</v>
      </c>
      <c r="F45" s="15">
        <v>9.5999999999999992E-3</v>
      </c>
      <c r="G45" s="15"/>
    </row>
    <row r="46" spans="1:7" x14ac:dyDescent="0.3">
      <c r="A46" s="12" t="s">
        <v>913</v>
      </c>
      <c r="B46" s="28" t="s">
        <v>914</v>
      </c>
      <c r="C46" s="28" t="s">
        <v>791</v>
      </c>
      <c r="D46" s="13">
        <v>31097</v>
      </c>
      <c r="E46" s="14">
        <v>884.15</v>
      </c>
      <c r="F46" s="15">
        <v>9.4999999999999998E-3</v>
      </c>
      <c r="G46" s="15"/>
    </row>
    <row r="47" spans="1:7" x14ac:dyDescent="0.3">
      <c r="A47" s="12" t="s">
        <v>1487</v>
      </c>
      <c r="B47" s="28" t="s">
        <v>1488</v>
      </c>
      <c r="C47" s="28" t="s">
        <v>1489</v>
      </c>
      <c r="D47" s="13">
        <v>202597</v>
      </c>
      <c r="E47" s="14">
        <v>828.22</v>
      </c>
      <c r="F47" s="15">
        <v>8.8999999999999999E-3</v>
      </c>
      <c r="G47" s="15"/>
    </row>
    <row r="48" spans="1:7" x14ac:dyDescent="0.3">
      <c r="A48" s="12" t="s">
        <v>1490</v>
      </c>
      <c r="B48" s="28" t="s">
        <v>1491</v>
      </c>
      <c r="C48" s="28" t="s">
        <v>1489</v>
      </c>
      <c r="D48" s="13">
        <v>16865</v>
      </c>
      <c r="E48" s="14">
        <v>763.82</v>
      </c>
      <c r="F48" s="15">
        <v>8.2000000000000007E-3</v>
      </c>
      <c r="G48" s="15"/>
    </row>
    <row r="49" spans="1:7" x14ac:dyDescent="0.3">
      <c r="A49" s="12" t="s">
        <v>1492</v>
      </c>
      <c r="B49" s="28" t="s">
        <v>1493</v>
      </c>
      <c r="C49" s="28" t="s">
        <v>943</v>
      </c>
      <c r="D49" s="13">
        <v>16454</v>
      </c>
      <c r="E49" s="14">
        <v>723.36</v>
      </c>
      <c r="F49" s="15">
        <v>7.7999999999999996E-3</v>
      </c>
      <c r="G49" s="15"/>
    </row>
    <row r="50" spans="1:7" x14ac:dyDescent="0.3">
      <c r="A50" s="12" t="s">
        <v>1159</v>
      </c>
      <c r="B50" s="28" t="s">
        <v>1160</v>
      </c>
      <c r="C50" s="28" t="s">
        <v>903</v>
      </c>
      <c r="D50" s="13">
        <v>14562</v>
      </c>
      <c r="E50" s="14">
        <v>656.08</v>
      </c>
      <c r="F50" s="15">
        <v>7.1000000000000004E-3</v>
      </c>
      <c r="G50" s="15"/>
    </row>
    <row r="51" spans="1:7" x14ac:dyDescent="0.3">
      <c r="A51" s="12" t="s">
        <v>1494</v>
      </c>
      <c r="B51" s="28" t="s">
        <v>1495</v>
      </c>
      <c r="C51" s="28" t="s">
        <v>940</v>
      </c>
      <c r="D51" s="13">
        <v>776692</v>
      </c>
      <c r="E51" s="14">
        <v>579.02</v>
      </c>
      <c r="F51" s="15">
        <v>6.3E-3</v>
      </c>
      <c r="G51" s="15"/>
    </row>
    <row r="52" spans="1:7" x14ac:dyDescent="0.3">
      <c r="A52" s="12" t="s">
        <v>1430</v>
      </c>
      <c r="B52" s="28" t="s">
        <v>1431</v>
      </c>
      <c r="C52" s="28" t="s">
        <v>894</v>
      </c>
      <c r="D52" s="13">
        <v>793355</v>
      </c>
      <c r="E52" s="14">
        <v>551.38</v>
      </c>
      <c r="F52" s="15">
        <v>6.0000000000000001E-3</v>
      </c>
      <c r="G52" s="15"/>
    </row>
    <row r="53" spans="1:7" x14ac:dyDescent="0.3">
      <c r="A53" s="12" t="s">
        <v>1496</v>
      </c>
      <c r="B53" s="28" t="s">
        <v>1497</v>
      </c>
      <c r="C53" s="28" t="s">
        <v>940</v>
      </c>
      <c r="D53" s="13">
        <v>104599</v>
      </c>
      <c r="E53" s="14">
        <v>539.84</v>
      </c>
      <c r="F53" s="15">
        <v>5.7999999999999996E-3</v>
      </c>
      <c r="G53" s="15"/>
    </row>
    <row r="54" spans="1:7" x14ac:dyDescent="0.3">
      <c r="A54" s="12" t="s">
        <v>1498</v>
      </c>
      <c r="B54" s="28" t="s">
        <v>1499</v>
      </c>
      <c r="C54" s="28" t="s">
        <v>1024</v>
      </c>
      <c r="D54" s="13">
        <v>223545</v>
      </c>
      <c r="E54" s="14">
        <v>536.16999999999996</v>
      </c>
      <c r="F54" s="15">
        <v>5.7999999999999996E-3</v>
      </c>
      <c r="G54" s="15"/>
    </row>
    <row r="55" spans="1:7" x14ac:dyDescent="0.3">
      <c r="A55" s="12" t="s">
        <v>1500</v>
      </c>
      <c r="B55" s="28" t="s">
        <v>1501</v>
      </c>
      <c r="C55" s="28" t="s">
        <v>891</v>
      </c>
      <c r="D55" s="13">
        <v>52169</v>
      </c>
      <c r="E55" s="14">
        <v>533.85</v>
      </c>
      <c r="F55" s="15">
        <v>5.7999999999999996E-3</v>
      </c>
      <c r="G55" s="15"/>
    </row>
    <row r="56" spans="1:7" x14ac:dyDescent="0.3">
      <c r="A56" s="12" t="s">
        <v>1055</v>
      </c>
      <c r="B56" s="28" t="s">
        <v>1056</v>
      </c>
      <c r="C56" s="28" t="s">
        <v>823</v>
      </c>
      <c r="D56" s="13">
        <v>17408</v>
      </c>
      <c r="E56" s="14">
        <v>460.81</v>
      </c>
      <c r="F56" s="15">
        <v>5.0000000000000001E-3</v>
      </c>
      <c r="G56" s="15"/>
    </row>
    <row r="57" spans="1:7" x14ac:dyDescent="0.3">
      <c r="A57" s="12" t="s">
        <v>1038</v>
      </c>
      <c r="B57" s="28" t="s">
        <v>1039</v>
      </c>
      <c r="C57" s="28" t="s">
        <v>1024</v>
      </c>
      <c r="D57" s="13">
        <v>356337</v>
      </c>
      <c r="E57" s="14">
        <v>452.9</v>
      </c>
      <c r="F57" s="15">
        <v>4.8999999999999998E-3</v>
      </c>
      <c r="G57" s="15"/>
    </row>
    <row r="58" spans="1:7" x14ac:dyDescent="0.3">
      <c r="A58" s="12" t="s">
        <v>1502</v>
      </c>
      <c r="B58" s="28" t="s">
        <v>1503</v>
      </c>
      <c r="C58" s="28" t="s">
        <v>1489</v>
      </c>
      <c r="D58" s="13">
        <v>1081</v>
      </c>
      <c r="E58" s="14">
        <v>433.67</v>
      </c>
      <c r="F58" s="15">
        <v>4.7000000000000002E-3</v>
      </c>
      <c r="G58" s="15"/>
    </row>
    <row r="59" spans="1:7" x14ac:dyDescent="0.3">
      <c r="A59" s="12" t="s">
        <v>899</v>
      </c>
      <c r="B59" s="28" t="s">
        <v>900</v>
      </c>
      <c r="C59" s="28" t="s">
        <v>791</v>
      </c>
      <c r="D59" s="13">
        <v>33631</v>
      </c>
      <c r="E59" s="14">
        <v>423.41</v>
      </c>
      <c r="F59" s="15">
        <v>4.5999999999999999E-3</v>
      </c>
      <c r="G59" s="15"/>
    </row>
    <row r="60" spans="1:7" x14ac:dyDescent="0.3">
      <c r="A60" s="12" t="s">
        <v>1147</v>
      </c>
      <c r="B60" s="28" t="s">
        <v>1148</v>
      </c>
      <c r="C60" s="28" t="s">
        <v>943</v>
      </c>
      <c r="D60" s="13">
        <v>109830</v>
      </c>
      <c r="E60" s="14">
        <v>422.63</v>
      </c>
      <c r="F60" s="15">
        <v>4.5999999999999999E-3</v>
      </c>
      <c r="G60" s="15"/>
    </row>
    <row r="61" spans="1:7" x14ac:dyDescent="0.3">
      <c r="A61" s="12" t="s">
        <v>1504</v>
      </c>
      <c r="B61" s="28" t="s">
        <v>1505</v>
      </c>
      <c r="C61" s="28" t="s">
        <v>1006</v>
      </c>
      <c r="D61" s="13">
        <v>44114</v>
      </c>
      <c r="E61" s="14">
        <v>212.81</v>
      </c>
      <c r="F61" s="15">
        <v>2.3E-3</v>
      </c>
      <c r="G61" s="15"/>
    </row>
    <row r="62" spans="1:7" x14ac:dyDescent="0.3">
      <c r="A62" s="12" t="s">
        <v>786</v>
      </c>
      <c r="B62" s="28" t="s">
        <v>1432</v>
      </c>
      <c r="C62" s="28" t="s">
        <v>788</v>
      </c>
      <c r="D62" s="13">
        <v>28895</v>
      </c>
      <c r="E62" s="14">
        <v>99.1</v>
      </c>
      <c r="F62" s="15">
        <v>1.1000000000000001E-3</v>
      </c>
      <c r="G62" s="15"/>
    </row>
    <row r="63" spans="1:7" x14ac:dyDescent="0.3">
      <c r="A63" s="16" t="s">
        <v>98</v>
      </c>
      <c r="B63" s="29"/>
      <c r="C63" s="29"/>
      <c r="D63" s="17"/>
      <c r="E63" s="37">
        <v>90008.68</v>
      </c>
      <c r="F63" s="38">
        <v>0.97230000000000005</v>
      </c>
      <c r="G63" s="20"/>
    </row>
    <row r="64" spans="1:7" x14ac:dyDescent="0.3">
      <c r="A64" s="16" t="s">
        <v>1171</v>
      </c>
      <c r="B64" s="28"/>
      <c r="C64" s="28"/>
      <c r="D64" s="13"/>
      <c r="E64" s="14"/>
      <c r="F64" s="15"/>
      <c r="G64" s="15"/>
    </row>
    <row r="65" spans="1:7" x14ac:dyDescent="0.3">
      <c r="A65" s="16" t="s">
        <v>98</v>
      </c>
      <c r="B65" s="28"/>
      <c r="C65" s="28"/>
      <c r="D65" s="13"/>
      <c r="E65" s="39" t="s">
        <v>88</v>
      </c>
      <c r="F65" s="40" t="s">
        <v>88</v>
      </c>
      <c r="G65" s="15"/>
    </row>
    <row r="66" spans="1:7" x14ac:dyDescent="0.3">
      <c r="A66" s="21" t="s">
        <v>118</v>
      </c>
      <c r="B66" s="30"/>
      <c r="C66" s="30"/>
      <c r="D66" s="22"/>
      <c r="E66" s="25">
        <v>90008.68</v>
      </c>
      <c r="F66" s="26">
        <v>0.97230000000000005</v>
      </c>
      <c r="G66" s="20"/>
    </row>
    <row r="67" spans="1:7" x14ac:dyDescent="0.3">
      <c r="A67" s="12"/>
      <c r="B67" s="28"/>
      <c r="C67" s="28"/>
      <c r="D67" s="13"/>
      <c r="E67" s="14"/>
      <c r="F67" s="15"/>
      <c r="G67" s="15"/>
    </row>
    <row r="68" spans="1:7" x14ac:dyDescent="0.3">
      <c r="A68" s="12"/>
      <c r="B68" s="28"/>
      <c r="C68" s="28"/>
      <c r="D68" s="13"/>
      <c r="E68" s="14"/>
      <c r="F68" s="15"/>
      <c r="G68" s="15"/>
    </row>
    <row r="69" spans="1:7" x14ac:dyDescent="0.3">
      <c r="A69" s="16" t="s">
        <v>119</v>
      </c>
      <c r="B69" s="28"/>
      <c r="C69" s="28"/>
      <c r="D69" s="13"/>
      <c r="E69" s="14"/>
      <c r="F69" s="15"/>
      <c r="G69" s="15"/>
    </row>
    <row r="70" spans="1:7" x14ac:dyDescent="0.3">
      <c r="A70" s="12" t="s">
        <v>120</v>
      </c>
      <c r="B70" s="28"/>
      <c r="C70" s="28"/>
      <c r="D70" s="13"/>
      <c r="E70" s="14">
        <v>2654.14</v>
      </c>
      <c r="F70" s="15">
        <v>2.87E-2</v>
      </c>
      <c r="G70" s="15">
        <v>3.9344999999999998E-2</v>
      </c>
    </row>
    <row r="71" spans="1:7" x14ac:dyDescent="0.3">
      <c r="A71" s="16" t="s">
        <v>98</v>
      </c>
      <c r="B71" s="29"/>
      <c r="C71" s="29"/>
      <c r="D71" s="17"/>
      <c r="E71" s="37">
        <v>2654.14</v>
      </c>
      <c r="F71" s="38">
        <v>2.87E-2</v>
      </c>
      <c r="G71" s="20"/>
    </row>
    <row r="72" spans="1:7" x14ac:dyDescent="0.3">
      <c r="A72" s="12"/>
      <c r="B72" s="28"/>
      <c r="C72" s="28"/>
      <c r="D72" s="13"/>
      <c r="E72" s="14"/>
      <c r="F72" s="15"/>
      <c r="G72" s="15"/>
    </row>
    <row r="73" spans="1:7" x14ac:dyDescent="0.3">
      <c r="A73" s="21" t="s">
        <v>118</v>
      </c>
      <c r="B73" s="30"/>
      <c r="C73" s="30"/>
      <c r="D73" s="22"/>
      <c r="E73" s="18">
        <v>2654.14</v>
      </c>
      <c r="F73" s="19">
        <v>2.87E-2</v>
      </c>
      <c r="G73" s="20"/>
    </row>
    <row r="74" spans="1:7" x14ac:dyDescent="0.3">
      <c r="A74" s="12" t="s">
        <v>121</v>
      </c>
      <c r="B74" s="28"/>
      <c r="C74" s="28"/>
      <c r="D74" s="13"/>
      <c r="E74" s="14">
        <v>0.57220389999999999</v>
      </c>
      <c r="F74" s="15">
        <v>6.0000000000000002E-6</v>
      </c>
      <c r="G74" s="15"/>
    </row>
    <row r="75" spans="1:7" x14ac:dyDescent="0.3">
      <c r="A75" s="12" t="s">
        <v>122</v>
      </c>
      <c r="B75" s="28"/>
      <c r="C75" s="28"/>
      <c r="D75" s="13"/>
      <c r="E75" s="35">
        <v>-76.632203899999993</v>
      </c>
      <c r="F75" s="36">
        <v>-1.0059999999999999E-3</v>
      </c>
      <c r="G75" s="15">
        <v>3.9344999999999998E-2</v>
      </c>
    </row>
    <row r="76" spans="1:7" x14ac:dyDescent="0.3">
      <c r="A76" s="23" t="s">
        <v>123</v>
      </c>
      <c r="B76" s="31"/>
      <c r="C76" s="31"/>
      <c r="D76" s="24"/>
      <c r="E76" s="25">
        <v>92586.76</v>
      </c>
      <c r="F76" s="26">
        <v>1</v>
      </c>
      <c r="G76" s="26"/>
    </row>
    <row r="81" spans="1:7" x14ac:dyDescent="0.3">
      <c r="A81" s="1" t="s">
        <v>1871</v>
      </c>
    </row>
    <row r="82" spans="1:7" x14ac:dyDescent="0.3">
      <c r="A82" s="47" t="s">
        <v>1872</v>
      </c>
      <c r="B82" s="32" t="s">
        <v>88</v>
      </c>
    </row>
    <row r="83" spans="1:7" x14ac:dyDescent="0.3">
      <c r="A83" t="s">
        <v>1873</v>
      </c>
    </row>
    <row r="84" spans="1:7" x14ac:dyDescent="0.3">
      <c r="A84" t="s">
        <v>1874</v>
      </c>
      <c r="B84" t="s">
        <v>1875</v>
      </c>
      <c r="C84" t="s">
        <v>1875</v>
      </c>
    </row>
    <row r="85" spans="1:7" x14ac:dyDescent="0.3">
      <c r="B85" s="48">
        <v>44651</v>
      </c>
      <c r="C85" s="48">
        <v>44680</v>
      </c>
    </row>
    <row r="86" spans="1:7" x14ac:dyDescent="0.3">
      <c r="A86" t="s">
        <v>1879</v>
      </c>
      <c r="B86">
        <v>25.096</v>
      </c>
      <c r="C86">
        <v>24.306000000000001</v>
      </c>
      <c r="E86" s="2"/>
      <c r="G86"/>
    </row>
    <row r="87" spans="1:7" x14ac:dyDescent="0.3">
      <c r="A87" t="s">
        <v>1880</v>
      </c>
      <c r="B87">
        <v>20.603999999999999</v>
      </c>
      <c r="C87">
        <v>19.956</v>
      </c>
      <c r="E87" s="2"/>
      <c r="G87"/>
    </row>
    <row r="88" spans="1:7" x14ac:dyDescent="0.3">
      <c r="A88" t="s">
        <v>1904</v>
      </c>
      <c r="B88">
        <v>22.873999999999999</v>
      </c>
      <c r="C88">
        <v>22.123000000000001</v>
      </c>
      <c r="E88" s="2"/>
      <c r="G88"/>
    </row>
    <row r="89" spans="1:7" x14ac:dyDescent="0.3">
      <c r="A89" t="s">
        <v>1905</v>
      </c>
      <c r="B89">
        <v>18.780999999999999</v>
      </c>
      <c r="C89">
        <v>18.164999999999999</v>
      </c>
      <c r="E89" s="2"/>
      <c r="G89"/>
    </row>
    <row r="90" spans="1:7" x14ac:dyDescent="0.3">
      <c r="E90" s="2"/>
      <c r="G90"/>
    </row>
    <row r="91" spans="1:7" x14ac:dyDescent="0.3">
      <c r="A91" t="s">
        <v>1890</v>
      </c>
      <c r="B91" s="32" t="s">
        <v>88</v>
      </c>
    </row>
    <row r="92" spans="1:7" x14ac:dyDescent="0.3">
      <c r="A92" t="s">
        <v>1891</v>
      </c>
      <c r="B92" s="32" t="s">
        <v>88</v>
      </c>
    </row>
    <row r="93" spans="1:7" x14ac:dyDescent="0.3">
      <c r="A93" s="47" t="s">
        <v>1892</v>
      </c>
      <c r="B93" s="32" t="s">
        <v>88</v>
      </c>
    </row>
    <row r="94" spans="1:7" x14ac:dyDescent="0.3">
      <c r="A94" s="47" t="s">
        <v>1893</v>
      </c>
      <c r="B94" s="32" t="s">
        <v>88</v>
      </c>
    </row>
    <row r="95" spans="1:7" x14ac:dyDescent="0.3">
      <c r="A95" t="s">
        <v>1929</v>
      </c>
      <c r="B95" s="49">
        <v>0.38730500000000001</v>
      </c>
    </row>
    <row r="96" spans="1:7" ht="28.8" x14ac:dyDescent="0.3">
      <c r="A96" s="47" t="s">
        <v>1895</v>
      </c>
      <c r="B96" s="32" t="s">
        <v>88</v>
      </c>
    </row>
    <row r="97" spans="1:4" ht="28.8" x14ac:dyDescent="0.3">
      <c r="A97" s="47" t="s">
        <v>1896</v>
      </c>
      <c r="B97" s="32" t="s">
        <v>88</v>
      </c>
    </row>
    <row r="98" spans="1:4" x14ac:dyDescent="0.3">
      <c r="A98" t="s">
        <v>2029</v>
      </c>
      <c r="B98" s="32" t="s">
        <v>88</v>
      </c>
    </row>
    <row r="99" spans="1:4" x14ac:dyDescent="0.3">
      <c r="A99" t="s">
        <v>2030</v>
      </c>
      <c r="B99" s="32" t="s">
        <v>88</v>
      </c>
    </row>
    <row r="102" spans="1:4" ht="28.8" x14ac:dyDescent="0.3">
      <c r="A102" s="62" t="s">
        <v>2065</v>
      </c>
      <c r="B102" s="56" t="s">
        <v>2066</v>
      </c>
      <c r="C102" s="56" t="s">
        <v>2034</v>
      </c>
      <c r="D102" s="67" t="s">
        <v>2035</v>
      </c>
    </row>
    <row r="103" spans="1:4" ht="60" customHeight="1" x14ac:dyDescent="0.3">
      <c r="A103" s="65" t="str">
        <f>HYPERLINK("[EDEL_Portfolio Monthly 30-Apr-2022.xlsx]EEECRF!A1","Edelweiss Flexi-Cap Fund")</f>
        <v>Edelweiss Flexi-Cap Fund</v>
      </c>
      <c r="B103" s="66"/>
      <c r="C103" s="66" t="s">
        <v>2048</v>
      </c>
      <c r="D103"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69657-F0E0-49E0-829C-21B61B33FD84}">
  <dimension ref="A1:H99"/>
  <sheetViews>
    <sheetView showGridLines="0" workbookViewId="0">
      <pane ySplit="4" topLeftCell="A89" activePane="bottomLeft" state="frozen"/>
      <selection sqref="A1:G1"/>
      <selection pane="bottomLeft" activeCell="A98" sqref="A98:D98"/>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49</v>
      </c>
      <c r="B1" s="76"/>
      <c r="C1" s="76"/>
      <c r="D1" s="76"/>
      <c r="E1" s="76"/>
      <c r="F1" s="76"/>
      <c r="G1" s="76"/>
      <c r="H1" s="51" t="str">
        <f>HYPERLINK("[EDEL_Portfolio Monthly 30-Apr-2022.xlsx]Index!A1","Index")</f>
        <v>Index</v>
      </c>
    </row>
    <row r="2" spans="1:8" ht="19.5" customHeight="1" x14ac:dyDescent="0.3">
      <c r="A2" s="76" t="s">
        <v>50</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6" t="s">
        <v>87</v>
      </c>
      <c r="B6" s="28"/>
      <c r="C6" s="28"/>
      <c r="D6" s="13"/>
      <c r="E6" s="14"/>
      <c r="F6" s="15"/>
      <c r="G6" s="15"/>
    </row>
    <row r="7" spans="1:8" x14ac:dyDescent="0.3">
      <c r="A7" s="16" t="s">
        <v>770</v>
      </c>
      <c r="B7" s="28"/>
      <c r="C7" s="28"/>
      <c r="D7" s="13"/>
      <c r="E7" s="14"/>
      <c r="F7" s="15"/>
      <c r="G7" s="15"/>
    </row>
    <row r="8" spans="1:8" x14ac:dyDescent="0.3">
      <c r="A8" s="12" t="s">
        <v>1049</v>
      </c>
      <c r="B8" s="28" t="s">
        <v>1050</v>
      </c>
      <c r="C8" s="28" t="s">
        <v>773</v>
      </c>
      <c r="D8" s="13">
        <v>204025</v>
      </c>
      <c r="E8" s="14">
        <v>1516.52</v>
      </c>
      <c r="F8" s="15">
        <v>7.9100000000000004E-2</v>
      </c>
      <c r="G8" s="15"/>
    </row>
    <row r="9" spans="1:8" x14ac:dyDescent="0.3">
      <c r="A9" s="12" t="s">
        <v>906</v>
      </c>
      <c r="B9" s="28" t="s">
        <v>907</v>
      </c>
      <c r="C9" s="28" t="s">
        <v>791</v>
      </c>
      <c r="D9" s="13">
        <v>82124</v>
      </c>
      <c r="E9" s="14">
        <v>1287.33</v>
      </c>
      <c r="F9" s="15">
        <v>6.7199999999999996E-2</v>
      </c>
      <c r="G9" s="15"/>
    </row>
    <row r="10" spans="1:8" x14ac:dyDescent="0.3">
      <c r="A10" s="12" t="s">
        <v>771</v>
      </c>
      <c r="B10" s="28" t="s">
        <v>772</v>
      </c>
      <c r="C10" s="28" t="s">
        <v>773</v>
      </c>
      <c r="D10" s="13">
        <v>72386</v>
      </c>
      <c r="E10" s="14">
        <v>1002.26</v>
      </c>
      <c r="F10" s="15">
        <v>5.2299999999999999E-2</v>
      </c>
      <c r="G10" s="15"/>
    </row>
    <row r="11" spans="1:8" x14ac:dyDescent="0.3">
      <c r="A11" s="12" t="s">
        <v>777</v>
      </c>
      <c r="B11" s="28" t="s">
        <v>778</v>
      </c>
      <c r="C11" s="28" t="s">
        <v>779</v>
      </c>
      <c r="D11" s="13">
        <v>35159</v>
      </c>
      <c r="E11" s="14">
        <v>981.02</v>
      </c>
      <c r="F11" s="15">
        <v>5.1200000000000002E-2</v>
      </c>
      <c r="G11" s="15"/>
    </row>
    <row r="12" spans="1:8" x14ac:dyDescent="0.3">
      <c r="A12" s="12" t="s">
        <v>813</v>
      </c>
      <c r="B12" s="28" t="s">
        <v>814</v>
      </c>
      <c r="C12" s="28" t="s">
        <v>773</v>
      </c>
      <c r="D12" s="13">
        <v>130004</v>
      </c>
      <c r="E12" s="14">
        <v>947.21</v>
      </c>
      <c r="F12" s="15">
        <v>4.9399999999999999E-2</v>
      </c>
      <c r="G12" s="15"/>
    </row>
    <row r="13" spans="1:8" x14ac:dyDescent="0.3">
      <c r="A13" s="12" t="s">
        <v>1057</v>
      </c>
      <c r="B13" s="28" t="s">
        <v>1058</v>
      </c>
      <c r="C13" s="28" t="s">
        <v>773</v>
      </c>
      <c r="D13" s="13">
        <v>178089</v>
      </c>
      <c r="E13" s="14">
        <v>883.86</v>
      </c>
      <c r="F13" s="15">
        <v>4.6100000000000002E-2</v>
      </c>
      <c r="G13" s="15"/>
    </row>
    <row r="14" spans="1:8" x14ac:dyDescent="0.3">
      <c r="A14" s="12" t="s">
        <v>774</v>
      </c>
      <c r="B14" s="28" t="s">
        <v>775</v>
      </c>
      <c r="C14" s="28" t="s">
        <v>776</v>
      </c>
      <c r="D14" s="13">
        <v>30960</v>
      </c>
      <c r="E14" s="14">
        <v>690.32</v>
      </c>
      <c r="F14" s="15">
        <v>3.5999999999999997E-2</v>
      </c>
      <c r="G14" s="15"/>
    </row>
    <row r="15" spans="1:8" x14ac:dyDescent="0.3">
      <c r="A15" s="12" t="s">
        <v>786</v>
      </c>
      <c r="B15" s="28" t="s">
        <v>787</v>
      </c>
      <c r="C15" s="28" t="s">
        <v>788</v>
      </c>
      <c r="D15" s="13">
        <v>81926</v>
      </c>
      <c r="E15" s="14">
        <v>605.42999999999995</v>
      </c>
      <c r="F15" s="15">
        <v>3.1600000000000003E-2</v>
      </c>
      <c r="G15" s="15"/>
    </row>
    <row r="16" spans="1:8" x14ac:dyDescent="0.3">
      <c r="A16" s="12" t="s">
        <v>841</v>
      </c>
      <c r="B16" s="28" t="s">
        <v>842</v>
      </c>
      <c r="C16" s="28" t="s">
        <v>843</v>
      </c>
      <c r="D16" s="13">
        <v>30472</v>
      </c>
      <c r="E16" s="14">
        <v>516.29999999999995</v>
      </c>
      <c r="F16" s="15">
        <v>2.69E-2</v>
      </c>
      <c r="G16" s="15"/>
    </row>
    <row r="17" spans="1:7" x14ac:dyDescent="0.3">
      <c r="A17" s="12" t="s">
        <v>1506</v>
      </c>
      <c r="B17" s="28" t="s">
        <v>1507</v>
      </c>
      <c r="C17" s="28" t="s">
        <v>943</v>
      </c>
      <c r="D17" s="13">
        <v>75544</v>
      </c>
      <c r="E17" s="14">
        <v>457.31</v>
      </c>
      <c r="F17" s="15">
        <v>2.3900000000000001E-2</v>
      </c>
      <c r="G17" s="15"/>
    </row>
    <row r="18" spans="1:7" x14ac:dyDescent="0.3">
      <c r="A18" s="12" t="s">
        <v>934</v>
      </c>
      <c r="B18" s="28" t="s">
        <v>935</v>
      </c>
      <c r="C18" s="28" t="s">
        <v>835</v>
      </c>
      <c r="D18" s="13">
        <v>104399</v>
      </c>
      <c r="E18" s="14">
        <v>456.85</v>
      </c>
      <c r="F18" s="15">
        <v>2.3800000000000002E-2</v>
      </c>
      <c r="G18" s="15"/>
    </row>
    <row r="19" spans="1:7" x14ac:dyDescent="0.3">
      <c r="A19" s="12" t="s">
        <v>1163</v>
      </c>
      <c r="B19" s="28" t="s">
        <v>1164</v>
      </c>
      <c r="C19" s="28" t="s">
        <v>903</v>
      </c>
      <c r="D19" s="13">
        <v>46689</v>
      </c>
      <c r="E19" s="14">
        <v>433.58</v>
      </c>
      <c r="F19" s="15">
        <v>2.2599999999999999E-2</v>
      </c>
      <c r="G19" s="15"/>
    </row>
    <row r="20" spans="1:7" x14ac:dyDescent="0.3">
      <c r="A20" s="12" t="s">
        <v>1109</v>
      </c>
      <c r="B20" s="28" t="s">
        <v>1110</v>
      </c>
      <c r="C20" s="28" t="s">
        <v>972</v>
      </c>
      <c r="D20" s="13">
        <v>19228</v>
      </c>
      <c r="E20" s="14">
        <v>403.12</v>
      </c>
      <c r="F20" s="15">
        <v>2.1000000000000001E-2</v>
      </c>
      <c r="G20" s="15"/>
    </row>
    <row r="21" spans="1:7" x14ac:dyDescent="0.3">
      <c r="A21" s="12" t="s">
        <v>803</v>
      </c>
      <c r="B21" s="28" t="s">
        <v>804</v>
      </c>
      <c r="C21" s="28" t="s">
        <v>805</v>
      </c>
      <c r="D21" s="13">
        <v>150932</v>
      </c>
      <c r="E21" s="14">
        <v>391.74</v>
      </c>
      <c r="F21" s="15">
        <v>2.0400000000000001E-2</v>
      </c>
      <c r="G21" s="15"/>
    </row>
    <row r="22" spans="1:7" x14ac:dyDescent="0.3">
      <c r="A22" s="12" t="s">
        <v>789</v>
      </c>
      <c r="B22" s="28" t="s">
        <v>790</v>
      </c>
      <c r="C22" s="28" t="s">
        <v>791</v>
      </c>
      <c r="D22" s="13">
        <v>35200</v>
      </c>
      <c r="E22" s="14">
        <v>379.9</v>
      </c>
      <c r="F22" s="15">
        <v>1.9800000000000002E-2</v>
      </c>
      <c r="G22" s="15"/>
    </row>
    <row r="23" spans="1:7" x14ac:dyDescent="0.3">
      <c r="A23" s="12" t="s">
        <v>954</v>
      </c>
      <c r="B23" s="28" t="s">
        <v>955</v>
      </c>
      <c r="C23" s="28" t="s">
        <v>791</v>
      </c>
      <c r="D23" s="13">
        <v>9514</v>
      </c>
      <c r="E23" s="14">
        <v>337.43</v>
      </c>
      <c r="F23" s="15">
        <v>1.7600000000000001E-2</v>
      </c>
      <c r="G23" s="15"/>
    </row>
    <row r="24" spans="1:7" x14ac:dyDescent="0.3">
      <c r="A24" s="12" t="s">
        <v>1422</v>
      </c>
      <c r="B24" s="28" t="s">
        <v>1423</v>
      </c>
      <c r="C24" s="28" t="s">
        <v>894</v>
      </c>
      <c r="D24" s="13">
        <v>33953</v>
      </c>
      <c r="E24" s="14">
        <v>310.57</v>
      </c>
      <c r="F24" s="15">
        <v>1.6199999999999999E-2</v>
      </c>
      <c r="G24" s="15"/>
    </row>
    <row r="25" spans="1:7" x14ac:dyDescent="0.3">
      <c r="A25" s="12" t="s">
        <v>1141</v>
      </c>
      <c r="B25" s="28" t="s">
        <v>1142</v>
      </c>
      <c r="C25" s="28" t="s">
        <v>791</v>
      </c>
      <c r="D25" s="13">
        <v>72370</v>
      </c>
      <c r="E25" s="14">
        <v>299.54000000000002</v>
      </c>
      <c r="F25" s="15">
        <v>1.5599999999999999E-2</v>
      </c>
      <c r="G25" s="15"/>
    </row>
    <row r="26" spans="1:7" x14ac:dyDescent="0.3">
      <c r="A26" s="12" t="s">
        <v>1074</v>
      </c>
      <c r="B26" s="28" t="s">
        <v>1075</v>
      </c>
      <c r="C26" s="28" t="s">
        <v>823</v>
      </c>
      <c r="D26" s="13">
        <v>4514</v>
      </c>
      <c r="E26" s="14">
        <v>299.29000000000002</v>
      </c>
      <c r="F26" s="15">
        <v>1.5599999999999999E-2</v>
      </c>
      <c r="G26" s="15"/>
    </row>
    <row r="27" spans="1:7" x14ac:dyDescent="0.3">
      <c r="A27" s="12" t="s">
        <v>1479</v>
      </c>
      <c r="B27" s="28" t="s">
        <v>1480</v>
      </c>
      <c r="C27" s="28" t="s">
        <v>1067</v>
      </c>
      <c r="D27" s="13">
        <v>67670</v>
      </c>
      <c r="E27" s="14">
        <v>280.05</v>
      </c>
      <c r="F27" s="15">
        <v>1.46E-2</v>
      </c>
      <c r="G27" s="15"/>
    </row>
    <row r="28" spans="1:7" x14ac:dyDescent="0.3">
      <c r="A28" s="12" t="s">
        <v>1410</v>
      </c>
      <c r="B28" s="28" t="s">
        <v>1411</v>
      </c>
      <c r="C28" s="28" t="s">
        <v>838</v>
      </c>
      <c r="D28" s="13">
        <v>61235</v>
      </c>
      <c r="E28" s="14">
        <v>279.11</v>
      </c>
      <c r="F28" s="15">
        <v>1.46E-2</v>
      </c>
      <c r="G28" s="15"/>
    </row>
    <row r="29" spans="1:7" x14ac:dyDescent="0.3">
      <c r="A29" s="12" t="s">
        <v>1086</v>
      </c>
      <c r="B29" s="28" t="s">
        <v>1087</v>
      </c>
      <c r="C29" s="28" t="s">
        <v>776</v>
      </c>
      <c r="D29" s="13">
        <v>46992</v>
      </c>
      <c r="E29" s="14">
        <v>278.26</v>
      </c>
      <c r="F29" s="15">
        <v>1.4500000000000001E-2</v>
      </c>
      <c r="G29" s="15"/>
    </row>
    <row r="30" spans="1:7" x14ac:dyDescent="0.3">
      <c r="A30" s="12" t="s">
        <v>1025</v>
      </c>
      <c r="B30" s="28" t="s">
        <v>1026</v>
      </c>
      <c r="C30" s="28" t="s">
        <v>910</v>
      </c>
      <c r="D30" s="13">
        <v>24716</v>
      </c>
      <c r="E30" s="14">
        <v>273.24</v>
      </c>
      <c r="F30" s="15">
        <v>1.43E-2</v>
      </c>
      <c r="G30" s="15"/>
    </row>
    <row r="31" spans="1:7" x14ac:dyDescent="0.3">
      <c r="A31" s="12" t="s">
        <v>815</v>
      </c>
      <c r="B31" s="28" t="s">
        <v>816</v>
      </c>
      <c r="C31" s="28" t="s">
        <v>817</v>
      </c>
      <c r="D31" s="13">
        <v>10855</v>
      </c>
      <c r="E31" s="14">
        <v>272.75</v>
      </c>
      <c r="F31" s="15">
        <v>1.4200000000000001E-2</v>
      </c>
      <c r="G31" s="15"/>
    </row>
    <row r="32" spans="1:7" x14ac:dyDescent="0.3">
      <c r="A32" s="12" t="s">
        <v>1508</v>
      </c>
      <c r="B32" s="28" t="s">
        <v>1509</v>
      </c>
      <c r="C32" s="28" t="s">
        <v>776</v>
      </c>
      <c r="D32" s="13">
        <v>25995</v>
      </c>
      <c r="E32" s="14">
        <v>269.36</v>
      </c>
      <c r="F32" s="15">
        <v>1.41E-2</v>
      </c>
      <c r="G32" s="15"/>
    </row>
    <row r="33" spans="1:7" x14ac:dyDescent="0.3">
      <c r="A33" s="12" t="s">
        <v>1487</v>
      </c>
      <c r="B33" s="28" t="s">
        <v>1488</v>
      </c>
      <c r="C33" s="28" t="s">
        <v>1489</v>
      </c>
      <c r="D33" s="13">
        <v>63982</v>
      </c>
      <c r="E33" s="14">
        <v>261.56</v>
      </c>
      <c r="F33" s="15">
        <v>1.37E-2</v>
      </c>
      <c r="G33" s="15"/>
    </row>
    <row r="34" spans="1:7" x14ac:dyDescent="0.3">
      <c r="A34" s="12" t="s">
        <v>1483</v>
      </c>
      <c r="B34" s="28" t="s">
        <v>1484</v>
      </c>
      <c r="C34" s="28" t="s">
        <v>943</v>
      </c>
      <c r="D34" s="13">
        <v>40131</v>
      </c>
      <c r="E34" s="14">
        <v>254.89</v>
      </c>
      <c r="F34" s="15">
        <v>1.3299999999999999E-2</v>
      </c>
      <c r="G34" s="15"/>
    </row>
    <row r="35" spans="1:7" x14ac:dyDescent="0.3">
      <c r="A35" s="12" t="s">
        <v>956</v>
      </c>
      <c r="B35" s="28" t="s">
        <v>957</v>
      </c>
      <c r="C35" s="28" t="s">
        <v>958</v>
      </c>
      <c r="D35" s="13">
        <v>20113</v>
      </c>
      <c r="E35" s="14">
        <v>247.07</v>
      </c>
      <c r="F35" s="15">
        <v>1.29E-2</v>
      </c>
      <c r="G35" s="15"/>
    </row>
    <row r="36" spans="1:7" x14ac:dyDescent="0.3">
      <c r="A36" s="12" t="s">
        <v>1469</v>
      </c>
      <c r="B36" s="28" t="s">
        <v>1470</v>
      </c>
      <c r="C36" s="28" t="s">
        <v>1046</v>
      </c>
      <c r="D36" s="13">
        <v>47873</v>
      </c>
      <c r="E36" s="14">
        <v>235.42</v>
      </c>
      <c r="F36" s="15">
        <v>1.23E-2</v>
      </c>
      <c r="G36" s="15"/>
    </row>
    <row r="37" spans="1:7" x14ac:dyDescent="0.3">
      <c r="A37" s="12" t="s">
        <v>1490</v>
      </c>
      <c r="B37" s="28" t="s">
        <v>1491</v>
      </c>
      <c r="C37" s="28" t="s">
        <v>1489</v>
      </c>
      <c r="D37" s="13">
        <v>4951</v>
      </c>
      <c r="E37" s="14">
        <v>224.23</v>
      </c>
      <c r="F37" s="15">
        <v>1.17E-2</v>
      </c>
      <c r="G37" s="15"/>
    </row>
    <row r="38" spans="1:7" x14ac:dyDescent="0.3">
      <c r="A38" s="12" t="s">
        <v>1147</v>
      </c>
      <c r="B38" s="28" t="s">
        <v>1148</v>
      </c>
      <c r="C38" s="28" t="s">
        <v>943</v>
      </c>
      <c r="D38" s="13">
        <v>56496</v>
      </c>
      <c r="E38" s="14">
        <v>217.4</v>
      </c>
      <c r="F38" s="15">
        <v>1.1299999999999999E-2</v>
      </c>
      <c r="G38" s="15"/>
    </row>
    <row r="39" spans="1:7" x14ac:dyDescent="0.3">
      <c r="A39" s="12" t="s">
        <v>873</v>
      </c>
      <c r="B39" s="28" t="s">
        <v>874</v>
      </c>
      <c r="C39" s="28" t="s">
        <v>835</v>
      </c>
      <c r="D39" s="13">
        <v>2744</v>
      </c>
      <c r="E39" s="14">
        <v>211.78</v>
      </c>
      <c r="F39" s="15">
        <v>1.11E-2</v>
      </c>
      <c r="G39" s="15"/>
    </row>
    <row r="40" spans="1:7" x14ac:dyDescent="0.3">
      <c r="A40" s="12" t="s">
        <v>850</v>
      </c>
      <c r="B40" s="28" t="s">
        <v>851</v>
      </c>
      <c r="C40" s="28" t="s">
        <v>776</v>
      </c>
      <c r="D40" s="13">
        <v>3168</v>
      </c>
      <c r="E40" s="14">
        <v>211.36</v>
      </c>
      <c r="F40" s="15">
        <v>1.0999999999999999E-2</v>
      </c>
      <c r="G40" s="15"/>
    </row>
    <row r="41" spans="1:7" x14ac:dyDescent="0.3">
      <c r="A41" s="12" t="s">
        <v>973</v>
      </c>
      <c r="B41" s="28" t="s">
        <v>974</v>
      </c>
      <c r="C41" s="28" t="s">
        <v>805</v>
      </c>
      <c r="D41" s="13">
        <v>9298</v>
      </c>
      <c r="E41" s="14">
        <v>207.8</v>
      </c>
      <c r="F41" s="15">
        <v>1.0800000000000001E-2</v>
      </c>
      <c r="G41" s="15"/>
    </row>
    <row r="42" spans="1:7" x14ac:dyDescent="0.3">
      <c r="A42" s="12" t="s">
        <v>1485</v>
      </c>
      <c r="B42" s="28" t="s">
        <v>1486</v>
      </c>
      <c r="C42" s="28" t="s">
        <v>883</v>
      </c>
      <c r="D42" s="13">
        <v>44909</v>
      </c>
      <c r="E42" s="14">
        <v>205.48</v>
      </c>
      <c r="F42" s="15">
        <v>1.0699999999999999E-2</v>
      </c>
      <c r="G42" s="15"/>
    </row>
    <row r="43" spans="1:7" x14ac:dyDescent="0.3">
      <c r="A43" s="12" t="s">
        <v>1038</v>
      </c>
      <c r="B43" s="28" t="s">
        <v>1039</v>
      </c>
      <c r="C43" s="28" t="s">
        <v>1024</v>
      </c>
      <c r="D43" s="13">
        <v>159947</v>
      </c>
      <c r="E43" s="14">
        <v>203.29</v>
      </c>
      <c r="F43" s="15">
        <v>1.06E-2</v>
      </c>
      <c r="G43" s="15"/>
    </row>
    <row r="44" spans="1:7" x14ac:dyDescent="0.3">
      <c r="A44" s="12" t="s">
        <v>1492</v>
      </c>
      <c r="B44" s="28" t="s">
        <v>1493</v>
      </c>
      <c r="C44" s="28" t="s">
        <v>943</v>
      </c>
      <c r="D44" s="13">
        <v>4594</v>
      </c>
      <c r="E44" s="14">
        <v>201.96</v>
      </c>
      <c r="F44" s="15">
        <v>1.0500000000000001E-2</v>
      </c>
      <c r="G44" s="15"/>
    </row>
    <row r="45" spans="1:7" x14ac:dyDescent="0.3">
      <c r="A45" s="12" t="s">
        <v>1135</v>
      </c>
      <c r="B45" s="28" t="s">
        <v>1136</v>
      </c>
      <c r="C45" s="28" t="s">
        <v>817</v>
      </c>
      <c r="D45" s="13">
        <v>5085</v>
      </c>
      <c r="E45" s="14">
        <v>199.93</v>
      </c>
      <c r="F45" s="15">
        <v>1.04E-2</v>
      </c>
      <c r="G45" s="15"/>
    </row>
    <row r="46" spans="1:7" x14ac:dyDescent="0.3">
      <c r="A46" s="12" t="s">
        <v>923</v>
      </c>
      <c r="B46" s="28" t="s">
        <v>924</v>
      </c>
      <c r="C46" s="28" t="s">
        <v>776</v>
      </c>
      <c r="D46" s="13">
        <v>26371</v>
      </c>
      <c r="E46" s="14">
        <v>194.82</v>
      </c>
      <c r="F46" s="15">
        <v>1.0200000000000001E-2</v>
      </c>
      <c r="G46" s="15"/>
    </row>
    <row r="47" spans="1:7" x14ac:dyDescent="0.3">
      <c r="A47" s="12" t="s">
        <v>1426</v>
      </c>
      <c r="B47" s="28" t="s">
        <v>1427</v>
      </c>
      <c r="C47" s="28" t="s">
        <v>843</v>
      </c>
      <c r="D47" s="13">
        <v>65520</v>
      </c>
      <c r="E47" s="14">
        <v>177.13</v>
      </c>
      <c r="F47" s="15">
        <v>9.1999999999999998E-3</v>
      </c>
      <c r="G47" s="15"/>
    </row>
    <row r="48" spans="1:7" x14ac:dyDescent="0.3">
      <c r="A48" s="12" t="s">
        <v>1051</v>
      </c>
      <c r="B48" s="28" t="s">
        <v>1052</v>
      </c>
      <c r="C48" s="28" t="s">
        <v>903</v>
      </c>
      <c r="D48" s="13">
        <v>4279</v>
      </c>
      <c r="E48" s="14">
        <v>176.81</v>
      </c>
      <c r="F48" s="15">
        <v>9.1999999999999998E-3</v>
      </c>
      <c r="G48" s="15"/>
    </row>
    <row r="49" spans="1:7" x14ac:dyDescent="0.3">
      <c r="A49" s="12" t="s">
        <v>1007</v>
      </c>
      <c r="B49" s="28" t="s">
        <v>1008</v>
      </c>
      <c r="C49" s="28" t="s">
        <v>817</v>
      </c>
      <c r="D49" s="13">
        <v>18690</v>
      </c>
      <c r="E49" s="14">
        <v>165.96</v>
      </c>
      <c r="F49" s="15">
        <v>8.6999999999999994E-3</v>
      </c>
      <c r="G49" s="15"/>
    </row>
    <row r="50" spans="1:7" x14ac:dyDescent="0.3">
      <c r="A50" s="12" t="s">
        <v>1510</v>
      </c>
      <c r="B50" s="28" t="s">
        <v>1511</v>
      </c>
      <c r="C50" s="28" t="s">
        <v>891</v>
      </c>
      <c r="D50" s="13">
        <v>6457</v>
      </c>
      <c r="E50" s="14">
        <v>151.72</v>
      </c>
      <c r="F50" s="15">
        <v>7.9000000000000008E-3</v>
      </c>
      <c r="G50" s="15"/>
    </row>
    <row r="51" spans="1:7" x14ac:dyDescent="0.3">
      <c r="A51" s="12" t="s">
        <v>800</v>
      </c>
      <c r="B51" s="28" t="s">
        <v>801</v>
      </c>
      <c r="C51" s="28" t="s">
        <v>802</v>
      </c>
      <c r="D51" s="13">
        <v>30387</v>
      </c>
      <c r="E51" s="14">
        <v>146.66</v>
      </c>
      <c r="F51" s="15">
        <v>7.7000000000000002E-3</v>
      </c>
      <c r="G51" s="15"/>
    </row>
    <row r="52" spans="1:7" x14ac:dyDescent="0.3">
      <c r="A52" s="12" t="s">
        <v>1159</v>
      </c>
      <c r="B52" s="28" t="s">
        <v>1160</v>
      </c>
      <c r="C52" s="28" t="s">
        <v>903</v>
      </c>
      <c r="D52" s="13">
        <v>3155</v>
      </c>
      <c r="E52" s="14">
        <v>142.15</v>
      </c>
      <c r="F52" s="15">
        <v>7.4000000000000003E-3</v>
      </c>
      <c r="G52" s="15"/>
    </row>
    <row r="53" spans="1:7" x14ac:dyDescent="0.3">
      <c r="A53" s="12" t="s">
        <v>1504</v>
      </c>
      <c r="B53" s="28" t="s">
        <v>1505</v>
      </c>
      <c r="C53" s="28" t="s">
        <v>1006</v>
      </c>
      <c r="D53" s="13">
        <v>29260</v>
      </c>
      <c r="E53" s="14">
        <v>141.15</v>
      </c>
      <c r="F53" s="15">
        <v>7.4000000000000003E-3</v>
      </c>
      <c r="G53" s="15"/>
    </row>
    <row r="54" spans="1:7" x14ac:dyDescent="0.3">
      <c r="A54" s="12" t="s">
        <v>901</v>
      </c>
      <c r="B54" s="28" t="s">
        <v>902</v>
      </c>
      <c r="C54" s="28" t="s">
        <v>903</v>
      </c>
      <c r="D54" s="13">
        <v>13892</v>
      </c>
      <c r="E54" s="14">
        <v>136.31</v>
      </c>
      <c r="F54" s="15">
        <v>7.1000000000000004E-3</v>
      </c>
      <c r="G54" s="15"/>
    </row>
    <row r="55" spans="1:7" x14ac:dyDescent="0.3">
      <c r="A55" s="12" t="s">
        <v>1430</v>
      </c>
      <c r="B55" s="28" t="s">
        <v>1431</v>
      </c>
      <c r="C55" s="28" t="s">
        <v>894</v>
      </c>
      <c r="D55" s="13">
        <v>175723</v>
      </c>
      <c r="E55" s="14">
        <v>122.13</v>
      </c>
      <c r="F55" s="15">
        <v>6.4000000000000003E-3</v>
      </c>
      <c r="G55" s="15"/>
    </row>
    <row r="56" spans="1:7" x14ac:dyDescent="0.3">
      <c r="A56" s="12" t="s">
        <v>1500</v>
      </c>
      <c r="B56" s="28" t="s">
        <v>1501</v>
      </c>
      <c r="C56" s="28" t="s">
        <v>891</v>
      </c>
      <c r="D56" s="13">
        <v>11784</v>
      </c>
      <c r="E56" s="14">
        <v>120.59</v>
      </c>
      <c r="F56" s="15">
        <v>6.3E-3</v>
      </c>
      <c r="G56" s="15"/>
    </row>
    <row r="57" spans="1:7" x14ac:dyDescent="0.3">
      <c r="A57" s="12" t="s">
        <v>1512</v>
      </c>
      <c r="B57" s="28" t="s">
        <v>1513</v>
      </c>
      <c r="C57" s="28" t="s">
        <v>823</v>
      </c>
      <c r="D57" s="13">
        <v>25837</v>
      </c>
      <c r="E57" s="14">
        <v>114.23</v>
      </c>
      <c r="F57" s="15">
        <v>6.0000000000000001E-3</v>
      </c>
      <c r="G57" s="15"/>
    </row>
    <row r="58" spans="1:7" x14ac:dyDescent="0.3">
      <c r="A58" s="12" t="s">
        <v>925</v>
      </c>
      <c r="B58" s="28" t="s">
        <v>926</v>
      </c>
      <c r="C58" s="28" t="s">
        <v>891</v>
      </c>
      <c r="D58" s="13">
        <v>10547</v>
      </c>
      <c r="E58" s="14">
        <v>108.68</v>
      </c>
      <c r="F58" s="15">
        <v>5.7000000000000002E-3</v>
      </c>
      <c r="G58" s="15"/>
    </row>
    <row r="59" spans="1:7" x14ac:dyDescent="0.3">
      <c r="A59" s="12" t="s">
        <v>786</v>
      </c>
      <c r="B59" s="28" t="s">
        <v>1432</v>
      </c>
      <c r="C59" s="28" t="s">
        <v>788</v>
      </c>
      <c r="D59" s="13">
        <v>5851</v>
      </c>
      <c r="E59" s="14">
        <v>20.07</v>
      </c>
      <c r="F59" s="15">
        <v>1E-3</v>
      </c>
      <c r="G59" s="15"/>
    </row>
    <row r="60" spans="1:7" x14ac:dyDescent="0.3">
      <c r="A60" s="16" t="s">
        <v>98</v>
      </c>
      <c r="B60" s="29"/>
      <c r="C60" s="29"/>
      <c r="D60" s="17"/>
      <c r="E60" s="37">
        <v>18652.93</v>
      </c>
      <c r="F60" s="38">
        <v>0.97309999999999997</v>
      </c>
      <c r="G60" s="20"/>
    </row>
    <row r="61" spans="1:7" x14ac:dyDescent="0.3">
      <c r="A61" s="16" t="s">
        <v>1171</v>
      </c>
      <c r="B61" s="28"/>
      <c r="C61" s="28"/>
      <c r="D61" s="13"/>
      <c r="E61" s="14"/>
      <c r="F61" s="15"/>
      <c r="G61" s="15"/>
    </row>
    <row r="62" spans="1:7" x14ac:dyDescent="0.3">
      <c r="A62" s="16" t="s">
        <v>98</v>
      </c>
      <c r="B62" s="28"/>
      <c r="C62" s="28"/>
      <c r="D62" s="13"/>
      <c r="E62" s="39" t="s">
        <v>88</v>
      </c>
      <c r="F62" s="40" t="s">
        <v>88</v>
      </c>
      <c r="G62" s="15"/>
    </row>
    <row r="63" spans="1:7" x14ac:dyDescent="0.3">
      <c r="A63" s="21" t="s">
        <v>118</v>
      </c>
      <c r="B63" s="30"/>
      <c r="C63" s="30"/>
      <c r="D63" s="22"/>
      <c r="E63" s="25">
        <v>18652.93</v>
      </c>
      <c r="F63" s="26">
        <v>0.97309999999999997</v>
      </c>
      <c r="G63" s="20"/>
    </row>
    <row r="64" spans="1:7" x14ac:dyDescent="0.3">
      <c r="A64" s="12"/>
      <c r="B64" s="28"/>
      <c r="C64" s="28"/>
      <c r="D64" s="13"/>
      <c r="E64" s="14"/>
      <c r="F64" s="15"/>
      <c r="G64" s="15"/>
    </row>
    <row r="65" spans="1:7" x14ac:dyDescent="0.3">
      <c r="A65" s="12"/>
      <c r="B65" s="28"/>
      <c r="C65" s="28"/>
      <c r="D65" s="13"/>
      <c r="E65" s="14"/>
      <c r="F65" s="15"/>
      <c r="G65" s="15"/>
    </row>
    <row r="66" spans="1:7" x14ac:dyDescent="0.3">
      <c r="A66" s="16" t="s">
        <v>119</v>
      </c>
      <c r="B66" s="28"/>
      <c r="C66" s="28"/>
      <c r="D66" s="13"/>
      <c r="E66" s="14"/>
      <c r="F66" s="15"/>
      <c r="G66" s="15"/>
    </row>
    <row r="67" spans="1:7" x14ac:dyDescent="0.3">
      <c r="A67" s="12" t="s">
        <v>120</v>
      </c>
      <c r="B67" s="28"/>
      <c r="C67" s="28"/>
      <c r="D67" s="13"/>
      <c r="E67" s="14">
        <v>493.84</v>
      </c>
      <c r="F67" s="15">
        <v>2.58E-2</v>
      </c>
      <c r="G67" s="15">
        <v>3.9344999999999998E-2</v>
      </c>
    </row>
    <row r="68" spans="1:7" x14ac:dyDescent="0.3">
      <c r="A68" s="16" t="s">
        <v>98</v>
      </c>
      <c r="B68" s="29"/>
      <c r="C68" s="29"/>
      <c r="D68" s="17"/>
      <c r="E68" s="37">
        <v>493.84</v>
      </c>
      <c r="F68" s="38">
        <v>2.58E-2</v>
      </c>
      <c r="G68" s="20"/>
    </row>
    <row r="69" spans="1:7" x14ac:dyDescent="0.3">
      <c r="A69" s="12"/>
      <c r="B69" s="28"/>
      <c r="C69" s="28"/>
      <c r="D69" s="13"/>
      <c r="E69" s="14"/>
      <c r="F69" s="15"/>
      <c r="G69" s="15"/>
    </row>
    <row r="70" spans="1:7" x14ac:dyDescent="0.3">
      <c r="A70" s="21" t="s">
        <v>118</v>
      </c>
      <c r="B70" s="30"/>
      <c r="C70" s="30"/>
      <c r="D70" s="22"/>
      <c r="E70" s="18">
        <v>493.84</v>
      </c>
      <c r="F70" s="19">
        <v>2.58E-2</v>
      </c>
      <c r="G70" s="20"/>
    </row>
    <row r="71" spans="1:7" x14ac:dyDescent="0.3">
      <c r="A71" s="12" t="s">
        <v>121</v>
      </c>
      <c r="B71" s="28"/>
      <c r="C71" s="28"/>
      <c r="D71" s="13"/>
      <c r="E71" s="14">
        <v>0.10646659999999999</v>
      </c>
      <c r="F71" s="15">
        <v>5.0000000000000004E-6</v>
      </c>
      <c r="G71" s="15"/>
    </row>
    <row r="72" spans="1:7" x14ac:dyDescent="0.3">
      <c r="A72" s="12" t="s">
        <v>122</v>
      </c>
      <c r="B72" s="28"/>
      <c r="C72" s="28"/>
      <c r="D72" s="13"/>
      <c r="E72" s="14">
        <v>14.2735334</v>
      </c>
      <c r="F72" s="15">
        <v>1.0950000000000001E-3</v>
      </c>
      <c r="G72" s="15">
        <v>3.9344999999999998E-2</v>
      </c>
    </row>
    <row r="73" spans="1:7" x14ac:dyDescent="0.3">
      <c r="A73" s="23" t="s">
        <v>123</v>
      </c>
      <c r="B73" s="31"/>
      <c r="C73" s="31"/>
      <c r="D73" s="24"/>
      <c r="E73" s="25">
        <v>19161.150000000001</v>
      </c>
      <c r="F73" s="26">
        <v>1</v>
      </c>
      <c r="G73" s="26"/>
    </row>
    <row r="78" spans="1:7" x14ac:dyDescent="0.3">
      <c r="A78" s="1" t="s">
        <v>1871</v>
      </c>
    </row>
    <row r="79" spans="1:7" x14ac:dyDescent="0.3">
      <c r="A79" s="47" t="s">
        <v>1872</v>
      </c>
      <c r="B79" s="32" t="s">
        <v>88</v>
      </c>
    </row>
    <row r="80" spans="1:7" x14ac:dyDescent="0.3">
      <c r="A80" t="s">
        <v>1873</v>
      </c>
    </row>
    <row r="81" spans="1:7" x14ac:dyDescent="0.3">
      <c r="A81" t="s">
        <v>1874</v>
      </c>
      <c r="B81" t="s">
        <v>1875</v>
      </c>
      <c r="C81" t="s">
        <v>1875</v>
      </c>
    </row>
    <row r="82" spans="1:7" x14ac:dyDescent="0.3">
      <c r="B82" s="48">
        <v>44651</v>
      </c>
      <c r="C82" s="48">
        <v>44680</v>
      </c>
    </row>
    <row r="83" spans="1:7" x14ac:dyDescent="0.3">
      <c r="A83" t="s">
        <v>1879</v>
      </c>
      <c r="B83">
        <v>79.09</v>
      </c>
      <c r="C83">
        <v>76.7</v>
      </c>
      <c r="E83" s="2"/>
      <c r="G83"/>
    </row>
    <row r="84" spans="1:7" x14ac:dyDescent="0.3">
      <c r="A84" t="s">
        <v>1880</v>
      </c>
      <c r="B84">
        <v>28.32</v>
      </c>
      <c r="C84">
        <v>27.47</v>
      </c>
      <c r="E84" s="2"/>
      <c r="G84"/>
    </row>
    <row r="85" spans="1:7" x14ac:dyDescent="0.3">
      <c r="A85" t="s">
        <v>1904</v>
      </c>
      <c r="B85">
        <v>70.66</v>
      </c>
      <c r="C85">
        <v>68.430000000000007</v>
      </c>
      <c r="E85" s="2"/>
      <c r="G85"/>
    </row>
    <row r="86" spans="1:7" x14ac:dyDescent="0.3">
      <c r="A86" t="s">
        <v>1905</v>
      </c>
      <c r="B86">
        <v>20.52</v>
      </c>
      <c r="C86">
        <v>19.87</v>
      </c>
      <c r="E86" s="2"/>
      <c r="G86"/>
    </row>
    <row r="87" spans="1:7" x14ac:dyDescent="0.3">
      <c r="E87" s="2"/>
      <c r="G87"/>
    </row>
    <row r="88" spans="1:7" x14ac:dyDescent="0.3">
      <c r="A88" t="s">
        <v>1890</v>
      </c>
      <c r="B88" s="32" t="s">
        <v>88</v>
      </c>
    </row>
    <row r="89" spans="1:7" x14ac:dyDescent="0.3">
      <c r="A89" t="s">
        <v>1891</v>
      </c>
      <c r="B89" s="32" t="s">
        <v>88</v>
      </c>
    </row>
    <row r="90" spans="1:7" x14ac:dyDescent="0.3">
      <c r="A90" s="47" t="s">
        <v>1892</v>
      </c>
      <c r="B90" s="32" t="s">
        <v>88</v>
      </c>
    </row>
    <row r="91" spans="1:7" x14ac:dyDescent="0.3">
      <c r="A91" s="47" t="s">
        <v>1893</v>
      </c>
      <c r="B91" s="32" t="s">
        <v>88</v>
      </c>
    </row>
    <row r="92" spans="1:7" x14ac:dyDescent="0.3">
      <c r="A92" t="s">
        <v>1929</v>
      </c>
      <c r="B92" s="49">
        <v>0.311525</v>
      </c>
    </row>
    <row r="93" spans="1:7" ht="28.8" x14ac:dyDescent="0.3">
      <c r="A93" s="47" t="s">
        <v>1895</v>
      </c>
      <c r="B93" s="32" t="s">
        <v>88</v>
      </c>
    </row>
    <row r="94" spans="1:7" ht="28.8" x14ac:dyDescent="0.3">
      <c r="A94" s="47" t="s">
        <v>1896</v>
      </c>
      <c r="B94" s="32" t="s">
        <v>88</v>
      </c>
    </row>
    <row r="95" spans="1:7" x14ac:dyDescent="0.3">
      <c r="A95" t="s">
        <v>2029</v>
      </c>
      <c r="B95" s="32" t="s">
        <v>88</v>
      </c>
    </row>
    <row r="96" spans="1:7" x14ac:dyDescent="0.3">
      <c r="A96" t="s">
        <v>2030</v>
      </c>
      <c r="B96" s="32" t="s">
        <v>88</v>
      </c>
    </row>
    <row r="98" spans="1:4" ht="28.8" x14ac:dyDescent="0.3">
      <c r="A98" s="62" t="s">
        <v>2065</v>
      </c>
      <c r="B98" s="56" t="s">
        <v>2066</v>
      </c>
      <c r="C98" s="56" t="s">
        <v>2034</v>
      </c>
      <c r="D98" s="67" t="s">
        <v>2035</v>
      </c>
    </row>
    <row r="99" spans="1:4" ht="69" customHeight="1" x14ac:dyDescent="0.3">
      <c r="A99" s="65" t="str">
        <f>HYPERLINK("[EDEL_Portfolio Monthly 30-Apr-2022.xlsx]EEELSS!A1","Edelweiss Long Term Equity Fund")</f>
        <v>Edelweiss Long Term Equity Fund</v>
      </c>
      <c r="B99" s="66"/>
      <c r="C99" s="66" t="s">
        <v>2048</v>
      </c>
      <c r="D99"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8230E-068F-4AC9-B812-270F10729BAF}">
  <dimension ref="A1:H113"/>
  <sheetViews>
    <sheetView showGridLines="0" workbookViewId="0">
      <pane ySplit="4" topLeftCell="A107" activePane="bottomLeft" state="frozen"/>
      <selection sqref="A1:G1"/>
      <selection pane="bottomLeft" activeCell="A112" sqref="A112:D112"/>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51</v>
      </c>
      <c r="B1" s="76"/>
      <c r="C1" s="76"/>
      <c r="D1" s="76"/>
      <c r="E1" s="76"/>
      <c r="F1" s="76"/>
      <c r="G1" s="76"/>
      <c r="H1" s="51" t="str">
        <f>HYPERLINK("[EDEL_Portfolio Monthly 30-Apr-2022.xlsx]Index!A1","Index")</f>
        <v>Index</v>
      </c>
    </row>
    <row r="2" spans="1:8" ht="19.5" customHeight="1" x14ac:dyDescent="0.3">
      <c r="A2" s="76" t="s">
        <v>52</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6" t="s">
        <v>87</v>
      </c>
      <c r="B6" s="28"/>
      <c r="C6" s="28"/>
      <c r="D6" s="13"/>
      <c r="E6" s="14"/>
      <c r="F6" s="15"/>
      <c r="G6" s="15"/>
    </row>
    <row r="7" spans="1:8" x14ac:dyDescent="0.3">
      <c r="A7" s="16" t="s">
        <v>770</v>
      </c>
      <c r="B7" s="28"/>
      <c r="C7" s="28"/>
      <c r="D7" s="13"/>
      <c r="E7" s="14"/>
      <c r="F7" s="15"/>
      <c r="G7" s="15"/>
    </row>
    <row r="8" spans="1:8" x14ac:dyDescent="0.3">
      <c r="A8" s="12" t="s">
        <v>1049</v>
      </c>
      <c r="B8" s="28" t="s">
        <v>1050</v>
      </c>
      <c r="C8" s="28" t="s">
        <v>773</v>
      </c>
      <c r="D8" s="13">
        <v>1209219</v>
      </c>
      <c r="E8" s="14">
        <v>8988.1200000000008</v>
      </c>
      <c r="F8" s="15">
        <v>7.0000000000000007E-2</v>
      </c>
      <c r="G8" s="15"/>
    </row>
    <row r="9" spans="1:8" x14ac:dyDescent="0.3">
      <c r="A9" s="12" t="s">
        <v>906</v>
      </c>
      <c r="B9" s="28" t="s">
        <v>907</v>
      </c>
      <c r="C9" s="28" t="s">
        <v>791</v>
      </c>
      <c r="D9" s="13">
        <v>338738</v>
      </c>
      <c r="E9" s="14">
        <v>5309.89</v>
      </c>
      <c r="F9" s="15">
        <v>4.1300000000000003E-2</v>
      </c>
      <c r="G9" s="15"/>
    </row>
    <row r="10" spans="1:8" x14ac:dyDescent="0.3">
      <c r="A10" s="12" t="s">
        <v>777</v>
      </c>
      <c r="B10" s="28" t="s">
        <v>778</v>
      </c>
      <c r="C10" s="28" t="s">
        <v>779</v>
      </c>
      <c r="D10" s="13">
        <v>188663</v>
      </c>
      <c r="E10" s="14">
        <v>5264.17</v>
      </c>
      <c r="F10" s="15">
        <v>4.1000000000000002E-2</v>
      </c>
      <c r="G10" s="15"/>
    </row>
    <row r="11" spans="1:8" x14ac:dyDescent="0.3">
      <c r="A11" s="12" t="s">
        <v>771</v>
      </c>
      <c r="B11" s="28" t="s">
        <v>772</v>
      </c>
      <c r="C11" s="28" t="s">
        <v>773</v>
      </c>
      <c r="D11" s="13">
        <v>344202</v>
      </c>
      <c r="E11" s="14">
        <v>4765.82</v>
      </c>
      <c r="F11" s="15">
        <v>3.7100000000000001E-2</v>
      </c>
      <c r="G11" s="15"/>
    </row>
    <row r="12" spans="1:8" x14ac:dyDescent="0.3">
      <c r="A12" s="12" t="s">
        <v>813</v>
      </c>
      <c r="B12" s="28" t="s">
        <v>814</v>
      </c>
      <c r="C12" s="28" t="s">
        <v>773</v>
      </c>
      <c r="D12" s="13">
        <v>626848</v>
      </c>
      <c r="E12" s="14">
        <v>4567.21</v>
      </c>
      <c r="F12" s="15">
        <v>3.5499999999999997E-2</v>
      </c>
      <c r="G12" s="15"/>
    </row>
    <row r="13" spans="1:8" x14ac:dyDescent="0.3">
      <c r="A13" s="12" t="s">
        <v>1057</v>
      </c>
      <c r="B13" s="28" t="s">
        <v>1058</v>
      </c>
      <c r="C13" s="28" t="s">
        <v>773</v>
      </c>
      <c r="D13" s="13">
        <v>826423</v>
      </c>
      <c r="E13" s="14">
        <v>4101.54</v>
      </c>
      <c r="F13" s="15">
        <v>3.1899999999999998E-2</v>
      </c>
      <c r="G13" s="15"/>
    </row>
    <row r="14" spans="1:8" x14ac:dyDescent="0.3">
      <c r="A14" s="12" t="s">
        <v>1135</v>
      </c>
      <c r="B14" s="28" t="s">
        <v>1136</v>
      </c>
      <c r="C14" s="28" t="s">
        <v>817</v>
      </c>
      <c r="D14" s="13">
        <v>98333</v>
      </c>
      <c r="E14" s="14">
        <v>3866.26</v>
      </c>
      <c r="F14" s="15">
        <v>3.0099999999999998E-2</v>
      </c>
      <c r="G14" s="15"/>
    </row>
    <row r="15" spans="1:8" x14ac:dyDescent="0.3">
      <c r="A15" s="12" t="s">
        <v>956</v>
      </c>
      <c r="B15" s="28" t="s">
        <v>957</v>
      </c>
      <c r="C15" s="28" t="s">
        <v>958</v>
      </c>
      <c r="D15" s="13">
        <v>282482</v>
      </c>
      <c r="E15" s="14">
        <v>3470.01</v>
      </c>
      <c r="F15" s="15">
        <v>2.7E-2</v>
      </c>
      <c r="G15" s="15"/>
    </row>
    <row r="16" spans="1:8" x14ac:dyDescent="0.3">
      <c r="A16" s="12" t="s">
        <v>1109</v>
      </c>
      <c r="B16" s="28" t="s">
        <v>1110</v>
      </c>
      <c r="C16" s="28" t="s">
        <v>972</v>
      </c>
      <c r="D16" s="13">
        <v>156318</v>
      </c>
      <c r="E16" s="14">
        <v>3277.29</v>
      </c>
      <c r="F16" s="15">
        <v>2.5499999999999998E-2</v>
      </c>
      <c r="G16" s="15"/>
    </row>
    <row r="17" spans="1:7" x14ac:dyDescent="0.3">
      <c r="A17" s="12" t="s">
        <v>923</v>
      </c>
      <c r="B17" s="28" t="s">
        <v>924</v>
      </c>
      <c r="C17" s="28" t="s">
        <v>776</v>
      </c>
      <c r="D17" s="13">
        <v>430094</v>
      </c>
      <c r="E17" s="14">
        <v>3177.32</v>
      </c>
      <c r="F17" s="15">
        <v>2.47E-2</v>
      </c>
      <c r="G17" s="15"/>
    </row>
    <row r="18" spans="1:7" x14ac:dyDescent="0.3">
      <c r="A18" s="12" t="s">
        <v>1147</v>
      </c>
      <c r="B18" s="28" t="s">
        <v>1148</v>
      </c>
      <c r="C18" s="28" t="s">
        <v>943</v>
      </c>
      <c r="D18" s="13">
        <v>812905</v>
      </c>
      <c r="E18" s="14">
        <v>3128.06</v>
      </c>
      <c r="F18" s="15">
        <v>2.4299999999999999E-2</v>
      </c>
      <c r="G18" s="15"/>
    </row>
    <row r="19" spans="1:7" x14ac:dyDescent="0.3">
      <c r="A19" s="12" t="s">
        <v>948</v>
      </c>
      <c r="B19" s="28" t="s">
        <v>949</v>
      </c>
      <c r="C19" s="28" t="s">
        <v>791</v>
      </c>
      <c r="D19" s="13">
        <v>69851</v>
      </c>
      <c r="E19" s="14">
        <v>3018.02</v>
      </c>
      <c r="F19" s="15">
        <v>2.35E-2</v>
      </c>
      <c r="G19" s="15"/>
    </row>
    <row r="20" spans="1:7" x14ac:dyDescent="0.3">
      <c r="A20" s="12" t="s">
        <v>786</v>
      </c>
      <c r="B20" s="28" t="s">
        <v>787</v>
      </c>
      <c r="C20" s="28" t="s">
        <v>788</v>
      </c>
      <c r="D20" s="13">
        <v>402418</v>
      </c>
      <c r="E20" s="14">
        <v>2973.87</v>
      </c>
      <c r="F20" s="15">
        <v>2.3099999999999999E-2</v>
      </c>
      <c r="G20" s="15"/>
    </row>
    <row r="21" spans="1:7" x14ac:dyDescent="0.3">
      <c r="A21" s="12" t="s">
        <v>774</v>
      </c>
      <c r="B21" s="28" t="s">
        <v>775</v>
      </c>
      <c r="C21" s="28" t="s">
        <v>776</v>
      </c>
      <c r="D21" s="13">
        <v>130331</v>
      </c>
      <c r="E21" s="14">
        <v>2905.99</v>
      </c>
      <c r="F21" s="15">
        <v>2.2599999999999999E-2</v>
      </c>
      <c r="G21" s="15"/>
    </row>
    <row r="22" spans="1:7" x14ac:dyDescent="0.3">
      <c r="A22" s="12" t="s">
        <v>1163</v>
      </c>
      <c r="B22" s="28" t="s">
        <v>1164</v>
      </c>
      <c r="C22" s="28" t="s">
        <v>903</v>
      </c>
      <c r="D22" s="13">
        <v>288883</v>
      </c>
      <c r="E22" s="14">
        <v>2682.71</v>
      </c>
      <c r="F22" s="15">
        <v>2.0899999999999998E-2</v>
      </c>
      <c r="G22" s="15"/>
    </row>
    <row r="23" spans="1:7" x14ac:dyDescent="0.3">
      <c r="A23" s="12" t="s">
        <v>925</v>
      </c>
      <c r="B23" s="28" t="s">
        <v>926</v>
      </c>
      <c r="C23" s="28" t="s">
        <v>891</v>
      </c>
      <c r="D23" s="13">
        <v>252953</v>
      </c>
      <c r="E23" s="14">
        <v>2606.5500000000002</v>
      </c>
      <c r="F23" s="15">
        <v>2.0299999999999999E-2</v>
      </c>
      <c r="G23" s="15"/>
    </row>
    <row r="24" spans="1:7" x14ac:dyDescent="0.3">
      <c r="A24" s="12" t="s">
        <v>1492</v>
      </c>
      <c r="B24" s="28" t="s">
        <v>1493</v>
      </c>
      <c r="C24" s="28" t="s">
        <v>943</v>
      </c>
      <c r="D24" s="13">
        <v>58504</v>
      </c>
      <c r="E24" s="14">
        <v>2571.98</v>
      </c>
      <c r="F24" s="15">
        <v>0.02</v>
      </c>
      <c r="G24" s="15"/>
    </row>
    <row r="25" spans="1:7" x14ac:dyDescent="0.3">
      <c r="A25" s="12" t="s">
        <v>841</v>
      </c>
      <c r="B25" s="28" t="s">
        <v>842</v>
      </c>
      <c r="C25" s="28" t="s">
        <v>843</v>
      </c>
      <c r="D25" s="13">
        <v>129074</v>
      </c>
      <c r="E25" s="14">
        <v>2186.9699999999998</v>
      </c>
      <c r="F25" s="15">
        <v>1.7000000000000001E-2</v>
      </c>
      <c r="G25" s="15"/>
    </row>
    <row r="26" spans="1:7" x14ac:dyDescent="0.3">
      <c r="A26" s="12" t="s">
        <v>934</v>
      </c>
      <c r="B26" s="28" t="s">
        <v>935</v>
      </c>
      <c r="C26" s="28" t="s">
        <v>835</v>
      </c>
      <c r="D26" s="13">
        <v>487146</v>
      </c>
      <c r="E26" s="14">
        <v>2131.75</v>
      </c>
      <c r="F26" s="15">
        <v>1.66E-2</v>
      </c>
      <c r="G26" s="15"/>
    </row>
    <row r="27" spans="1:7" x14ac:dyDescent="0.3">
      <c r="A27" s="12" t="s">
        <v>1422</v>
      </c>
      <c r="B27" s="28" t="s">
        <v>1423</v>
      </c>
      <c r="C27" s="28" t="s">
        <v>894</v>
      </c>
      <c r="D27" s="13">
        <v>218090</v>
      </c>
      <c r="E27" s="14">
        <v>1994.87</v>
      </c>
      <c r="F27" s="15">
        <v>1.55E-2</v>
      </c>
      <c r="G27" s="15"/>
    </row>
    <row r="28" spans="1:7" x14ac:dyDescent="0.3">
      <c r="A28" s="12" t="s">
        <v>965</v>
      </c>
      <c r="B28" s="28" t="s">
        <v>966</v>
      </c>
      <c r="C28" s="28" t="s">
        <v>903</v>
      </c>
      <c r="D28" s="13">
        <v>331411</v>
      </c>
      <c r="E28" s="14">
        <v>1933.29</v>
      </c>
      <c r="F28" s="15">
        <v>1.4999999999999999E-2</v>
      </c>
      <c r="G28" s="15"/>
    </row>
    <row r="29" spans="1:7" x14ac:dyDescent="0.3">
      <c r="A29" s="12" t="s">
        <v>1469</v>
      </c>
      <c r="B29" s="28" t="s">
        <v>1470</v>
      </c>
      <c r="C29" s="28" t="s">
        <v>1046</v>
      </c>
      <c r="D29" s="13">
        <v>382767</v>
      </c>
      <c r="E29" s="14">
        <v>1882.26</v>
      </c>
      <c r="F29" s="15">
        <v>1.47E-2</v>
      </c>
      <c r="G29" s="15"/>
    </row>
    <row r="30" spans="1:7" x14ac:dyDescent="0.3">
      <c r="A30" s="12" t="s">
        <v>1500</v>
      </c>
      <c r="B30" s="28" t="s">
        <v>1501</v>
      </c>
      <c r="C30" s="28" t="s">
        <v>891</v>
      </c>
      <c r="D30" s="13">
        <v>182172</v>
      </c>
      <c r="E30" s="14">
        <v>1864.17</v>
      </c>
      <c r="F30" s="15">
        <v>1.4500000000000001E-2</v>
      </c>
      <c r="G30" s="15"/>
    </row>
    <row r="31" spans="1:7" x14ac:dyDescent="0.3">
      <c r="A31" s="12" t="s">
        <v>950</v>
      </c>
      <c r="B31" s="28" t="s">
        <v>951</v>
      </c>
      <c r="C31" s="28" t="s">
        <v>776</v>
      </c>
      <c r="D31" s="13">
        <v>154037</v>
      </c>
      <c r="E31" s="14">
        <v>1851.6</v>
      </c>
      <c r="F31" s="15">
        <v>1.44E-2</v>
      </c>
      <c r="G31" s="15"/>
    </row>
    <row r="32" spans="1:7" x14ac:dyDescent="0.3">
      <c r="A32" s="12" t="s">
        <v>984</v>
      </c>
      <c r="B32" s="28" t="s">
        <v>985</v>
      </c>
      <c r="C32" s="28" t="s">
        <v>799</v>
      </c>
      <c r="D32" s="13">
        <v>320571</v>
      </c>
      <c r="E32" s="14">
        <v>1731.24</v>
      </c>
      <c r="F32" s="15">
        <v>1.35E-2</v>
      </c>
      <c r="G32" s="15"/>
    </row>
    <row r="33" spans="1:7" x14ac:dyDescent="0.3">
      <c r="A33" s="12" t="s">
        <v>1084</v>
      </c>
      <c r="B33" s="28" t="s">
        <v>1085</v>
      </c>
      <c r="C33" s="28" t="s">
        <v>894</v>
      </c>
      <c r="D33" s="13">
        <v>79114</v>
      </c>
      <c r="E33" s="14">
        <v>1696.36</v>
      </c>
      <c r="F33" s="15">
        <v>1.32E-2</v>
      </c>
      <c r="G33" s="15"/>
    </row>
    <row r="34" spans="1:7" x14ac:dyDescent="0.3">
      <c r="A34" s="12" t="s">
        <v>818</v>
      </c>
      <c r="B34" s="28" t="s">
        <v>819</v>
      </c>
      <c r="C34" s="28" t="s">
        <v>820</v>
      </c>
      <c r="D34" s="13">
        <v>679055</v>
      </c>
      <c r="E34" s="14">
        <v>1645.69</v>
      </c>
      <c r="F34" s="15">
        <v>1.2800000000000001E-2</v>
      </c>
      <c r="G34" s="15"/>
    </row>
    <row r="35" spans="1:7" x14ac:dyDescent="0.3">
      <c r="A35" s="12" t="s">
        <v>803</v>
      </c>
      <c r="B35" s="28" t="s">
        <v>804</v>
      </c>
      <c r="C35" s="28" t="s">
        <v>805</v>
      </c>
      <c r="D35" s="13">
        <v>607253</v>
      </c>
      <c r="E35" s="14">
        <v>1576.13</v>
      </c>
      <c r="F35" s="15">
        <v>1.23E-2</v>
      </c>
      <c r="G35" s="15"/>
    </row>
    <row r="36" spans="1:7" x14ac:dyDescent="0.3">
      <c r="A36" s="12" t="s">
        <v>1074</v>
      </c>
      <c r="B36" s="28" t="s">
        <v>1075</v>
      </c>
      <c r="C36" s="28" t="s">
        <v>823</v>
      </c>
      <c r="D36" s="13">
        <v>23429</v>
      </c>
      <c r="E36" s="14">
        <v>1553.4</v>
      </c>
      <c r="F36" s="15">
        <v>1.21E-2</v>
      </c>
      <c r="G36" s="15"/>
    </row>
    <row r="37" spans="1:7" x14ac:dyDescent="0.3">
      <c r="A37" s="12" t="s">
        <v>1025</v>
      </c>
      <c r="B37" s="28" t="s">
        <v>1026</v>
      </c>
      <c r="C37" s="28" t="s">
        <v>910</v>
      </c>
      <c r="D37" s="13">
        <v>135725</v>
      </c>
      <c r="E37" s="14">
        <v>1500.44</v>
      </c>
      <c r="F37" s="15">
        <v>1.17E-2</v>
      </c>
      <c r="G37" s="15"/>
    </row>
    <row r="38" spans="1:7" x14ac:dyDescent="0.3">
      <c r="A38" s="12" t="s">
        <v>824</v>
      </c>
      <c r="B38" s="28" t="s">
        <v>825</v>
      </c>
      <c r="C38" s="28" t="s">
        <v>826</v>
      </c>
      <c r="D38" s="13">
        <v>606887</v>
      </c>
      <c r="E38" s="14">
        <v>1447.73</v>
      </c>
      <c r="F38" s="15">
        <v>1.1299999999999999E-2</v>
      </c>
      <c r="G38" s="15"/>
    </row>
    <row r="39" spans="1:7" x14ac:dyDescent="0.3">
      <c r="A39" s="12" t="s">
        <v>1483</v>
      </c>
      <c r="B39" s="28" t="s">
        <v>1484</v>
      </c>
      <c r="C39" s="28" t="s">
        <v>943</v>
      </c>
      <c r="D39" s="13">
        <v>223409</v>
      </c>
      <c r="E39" s="14">
        <v>1418.98</v>
      </c>
      <c r="F39" s="15">
        <v>1.0999999999999999E-2</v>
      </c>
      <c r="G39" s="15"/>
    </row>
    <row r="40" spans="1:7" x14ac:dyDescent="0.3">
      <c r="A40" s="12" t="s">
        <v>1504</v>
      </c>
      <c r="B40" s="28" t="s">
        <v>1505</v>
      </c>
      <c r="C40" s="28" t="s">
        <v>1006</v>
      </c>
      <c r="D40" s="13">
        <v>282601</v>
      </c>
      <c r="E40" s="14">
        <v>1363.27</v>
      </c>
      <c r="F40" s="15">
        <v>1.06E-2</v>
      </c>
      <c r="G40" s="15"/>
    </row>
    <row r="41" spans="1:7" x14ac:dyDescent="0.3">
      <c r="A41" s="12" t="s">
        <v>1410</v>
      </c>
      <c r="B41" s="28" t="s">
        <v>1411</v>
      </c>
      <c r="C41" s="28" t="s">
        <v>838</v>
      </c>
      <c r="D41" s="13">
        <v>295597</v>
      </c>
      <c r="E41" s="14">
        <v>1347.33</v>
      </c>
      <c r="F41" s="15">
        <v>1.0500000000000001E-2</v>
      </c>
      <c r="G41" s="15"/>
    </row>
    <row r="42" spans="1:7" x14ac:dyDescent="0.3">
      <c r="A42" s="12" t="s">
        <v>973</v>
      </c>
      <c r="B42" s="28" t="s">
        <v>974</v>
      </c>
      <c r="C42" s="28" t="s">
        <v>805</v>
      </c>
      <c r="D42" s="13">
        <v>59922</v>
      </c>
      <c r="E42" s="14">
        <v>1339.17</v>
      </c>
      <c r="F42" s="15">
        <v>1.04E-2</v>
      </c>
      <c r="G42" s="15"/>
    </row>
    <row r="43" spans="1:7" x14ac:dyDescent="0.3">
      <c r="A43" s="12" t="s">
        <v>1481</v>
      </c>
      <c r="B43" s="28" t="s">
        <v>1482</v>
      </c>
      <c r="C43" s="28" t="s">
        <v>838</v>
      </c>
      <c r="D43" s="13">
        <v>121873</v>
      </c>
      <c r="E43" s="14">
        <v>1324.09</v>
      </c>
      <c r="F43" s="15">
        <v>1.03E-2</v>
      </c>
      <c r="G43" s="15"/>
    </row>
    <row r="44" spans="1:7" x14ac:dyDescent="0.3">
      <c r="A44" s="12" t="s">
        <v>1051</v>
      </c>
      <c r="B44" s="28" t="s">
        <v>1052</v>
      </c>
      <c r="C44" s="28" t="s">
        <v>903</v>
      </c>
      <c r="D44" s="13">
        <v>29950</v>
      </c>
      <c r="E44" s="14">
        <v>1237.52</v>
      </c>
      <c r="F44" s="15">
        <v>9.5999999999999992E-3</v>
      </c>
      <c r="G44" s="15"/>
    </row>
    <row r="45" spans="1:7" x14ac:dyDescent="0.3">
      <c r="A45" s="12" t="s">
        <v>1086</v>
      </c>
      <c r="B45" s="28" t="s">
        <v>1087</v>
      </c>
      <c r="C45" s="28" t="s">
        <v>776</v>
      </c>
      <c r="D45" s="13">
        <v>204526</v>
      </c>
      <c r="E45" s="14">
        <v>1211.0999999999999</v>
      </c>
      <c r="F45" s="15">
        <v>9.4000000000000004E-3</v>
      </c>
      <c r="G45" s="15"/>
    </row>
    <row r="46" spans="1:7" x14ac:dyDescent="0.3">
      <c r="A46" s="12" t="s">
        <v>815</v>
      </c>
      <c r="B46" s="28" t="s">
        <v>816</v>
      </c>
      <c r="C46" s="28" t="s">
        <v>817</v>
      </c>
      <c r="D46" s="13">
        <v>47848</v>
      </c>
      <c r="E46" s="14">
        <v>1202.28</v>
      </c>
      <c r="F46" s="15">
        <v>9.4000000000000004E-3</v>
      </c>
      <c r="G46" s="15"/>
    </row>
    <row r="47" spans="1:7" x14ac:dyDescent="0.3">
      <c r="A47" s="12" t="s">
        <v>850</v>
      </c>
      <c r="B47" s="28" t="s">
        <v>851</v>
      </c>
      <c r="C47" s="28" t="s">
        <v>776</v>
      </c>
      <c r="D47" s="13">
        <v>17814</v>
      </c>
      <c r="E47" s="14">
        <v>1188.51</v>
      </c>
      <c r="F47" s="15">
        <v>9.2999999999999992E-3</v>
      </c>
      <c r="G47" s="15"/>
    </row>
    <row r="48" spans="1:7" x14ac:dyDescent="0.3">
      <c r="A48" s="12" t="s">
        <v>1065</v>
      </c>
      <c r="B48" s="28" t="s">
        <v>1066</v>
      </c>
      <c r="C48" s="28" t="s">
        <v>1067</v>
      </c>
      <c r="D48" s="13">
        <v>26541</v>
      </c>
      <c r="E48" s="14">
        <v>1182.23</v>
      </c>
      <c r="F48" s="15">
        <v>9.1999999999999998E-3</v>
      </c>
      <c r="G48" s="15"/>
    </row>
    <row r="49" spans="1:7" x14ac:dyDescent="0.3">
      <c r="A49" s="12" t="s">
        <v>873</v>
      </c>
      <c r="B49" s="28" t="s">
        <v>874</v>
      </c>
      <c r="C49" s="28" t="s">
        <v>835</v>
      </c>
      <c r="D49" s="13">
        <v>15144</v>
      </c>
      <c r="E49" s="14">
        <v>1168.78</v>
      </c>
      <c r="F49" s="15">
        <v>9.1000000000000004E-3</v>
      </c>
      <c r="G49" s="15"/>
    </row>
    <row r="50" spans="1:7" x14ac:dyDescent="0.3">
      <c r="A50" s="12" t="s">
        <v>1485</v>
      </c>
      <c r="B50" s="28" t="s">
        <v>1486</v>
      </c>
      <c r="C50" s="28" t="s">
        <v>883</v>
      </c>
      <c r="D50" s="13">
        <v>249407</v>
      </c>
      <c r="E50" s="14">
        <v>1141.1600000000001</v>
      </c>
      <c r="F50" s="15">
        <v>8.8999999999999999E-3</v>
      </c>
      <c r="G50" s="15"/>
    </row>
    <row r="51" spans="1:7" x14ac:dyDescent="0.3">
      <c r="A51" s="12" t="s">
        <v>901</v>
      </c>
      <c r="B51" s="28" t="s">
        <v>902</v>
      </c>
      <c r="C51" s="28" t="s">
        <v>903</v>
      </c>
      <c r="D51" s="13">
        <v>113713</v>
      </c>
      <c r="E51" s="14">
        <v>1115.75</v>
      </c>
      <c r="F51" s="15">
        <v>8.6999999999999994E-3</v>
      </c>
      <c r="G51" s="15"/>
    </row>
    <row r="52" spans="1:7" x14ac:dyDescent="0.3">
      <c r="A52" s="12" t="s">
        <v>1038</v>
      </c>
      <c r="B52" s="28" t="s">
        <v>1039</v>
      </c>
      <c r="C52" s="28" t="s">
        <v>1024</v>
      </c>
      <c r="D52" s="13">
        <v>868459</v>
      </c>
      <c r="E52" s="14">
        <v>1103.81</v>
      </c>
      <c r="F52" s="15">
        <v>8.6E-3</v>
      </c>
      <c r="G52" s="15"/>
    </row>
    <row r="53" spans="1:7" x14ac:dyDescent="0.3">
      <c r="A53" s="12" t="s">
        <v>1042</v>
      </c>
      <c r="B53" s="28" t="s">
        <v>1043</v>
      </c>
      <c r="C53" s="28" t="s">
        <v>823</v>
      </c>
      <c r="D53" s="13">
        <v>68615</v>
      </c>
      <c r="E53" s="14">
        <v>1042.3599999999999</v>
      </c>
      <c r="F53" s="15">
        <v>8.0999999999999996E-3</v>
      </c>
      <c r="G53" s="15"/>
    </row>
    <row r="54" spans="1:7" x14ac:dyDescent="0.3">
      <c r="A54" s="12" t="s">
        <v>954</v>
      </c>
      <c r="B54" s="28" t="s">
        <v>955</v>
      </c>
      <c r="C54" s="28" t="s">
        <v>791</v>
      </c>
      <c r="D54" s="13">
        <v>28310</v>
      </c>
      <c r="E54" s="14">
        <v>1004.07</v>
      </c>
      <c r="F54" s="15">
        <v>7.7999999999999996E-3</v>
      </c>
      <c r="G54" s="15"/>
    </row>
    <row r="55" spans="1:7" x14ac:dyDescent="0.3">
      <c r="A55" s="12" t="s">
        <v>1487</v>
      </c>
      <c r="B55" s="28" t="s">
        <v>1488</v>
      </c>
      <c r="C55" s="28" t="s">
        <v>1489</v>
      </c>
      <c r="D55" s="13">
        <v>237619</v>
      </c>
      <c r="E55" s="14">
        <v>971.39</v>
      </c>
      <c r="F55" s="15">
        <v>7.6E-3</v>
      </c>
      <c r="G55" s="15"/>
    </row>
    <row r="56" spans="1:7" x14ac:dyDescent="0.3">
      <c r="A56" s="12" t="s">
        <v>1514</v>
      </c>
      <c r="B56" s="28" t="s">
        <v>1515</v>
      </c>
      <c r="C56" s="28" t="s">
        <v>820</v>
      </c>
      <c r="D56" s="13">
        <v>181636</v>
      </c>
      <c r="E56" s="14">
        <v>968.39</v>
      </c>
      <c r="F56" s="15">
        <v>7.4999999999999997E-3</v>
      </c>
      <c r="G56" s="15"/>
    </row>
    <row r="57" spans="1:7" x14ac:dyDescent="0.3">
      <c r="A57" s="12" t="s">
        <v>800</v>
      </c>
      <c r="B57" s="28" t="s">
        <v>801</v>
      </c>
      <c r="C57" s="28" t="s">
        <v>802</v>
      </c>
      <c r="D57" s="13">
        <v>183178</v>
      </c>
      <c r="E57" s="14">
        <v>884.11</v>
      </c>
      <c r="F57" s="15">
        <v>6.8999999999999999E-3</v>
      </c>
      <c r="G57" s="15"/>
    </row>
    <row r="58" spans="1:7" x14ac:dyDescent="0.3">
      <c r="A58" s="12" t="s">
        <v>789</v>
      </c>
      <c r="B58" s="28" t="s">
        <v>790</v>
      </c>
      <c r="C58" s="28" t="s">
        <v>791</v>
      </c>
      <c r="D58" s="13">
        <v>74867</v>
      </c>
      <c r="E58" s="14">
        <v>808</v>
      </c>
      <c r="F58" s="15">
        <v>6.3E-3</v>
      </c>
      <c r="G58" s="15"/>
    </row>
    <row r="59" spans="1:7" x14ac:dyDescent="0.3">
      <c r="A59" s="12" t="s">
        <v>1516</v>
      </c>
      <c r="B59" s="28" t="s">
        <v>1517</v>
      </c>
      <c r="C59" s="28" t="s">
        <v>817</v>
      </c>
      <c r="D59" s="13">
        <v>8917</v>
      </c>
      <c r="E59" s="14">
        <v>798.32</v>
      </c>
      <c r="F59" s="15">
        <v>6.1999999999999998E-3</v>
      </c>
      <c r="G59" s="15"/>
    </row>
    <row r="60" spans="1:7" x14ac:dyDescent="0.3">
      <c r="A60" s="12" t="s">
        <v>1502</v>
      </c>
      <c r="B60" s="28" t="s">
        <v>1503</v>
      </c>
      <c r="C60" s="28" t="s">
        <v>1489</v>
      </c>
      <c r="D60" s="13">
        <v>1922</v>
      </c>
      <c r="E60" s="14">
        <v>771.05</v>
      </c>
      <c r="F60" s="15">
        <v>6.0000000000000001E-3</v>
      </c>
      <c r="G60" s="15"/>
    </row>
    <row r="61" spans="1:7" x14ac:dyDescent="0.3">
      <c r="A61" s="12" t="s">
        <v>1490</v>
      </c>
      <c r="B61" s="28" t="s">
        <v>1491</v>
      </c>
      <c r="C61" s="28" t="s">
        <v>1489</v>
      </c>
      <c r="D61" s="13">
        <v>16703</v>
      </c>
      <c r="E61" s="14">
        <v>756.49</v>
      </c>
      <c r="F61" s="15">
        <v>5.8999999999999999E-3</v>
      </c>
      <c r="G61" s="15"/>
    </row>
    <row r="62" spans="1:7" x14ac:dyDescent="0.3">
      <c r="A62" s="12" t="s">
        <v>1430</v>
      </c>
      <c r="B62" s="28" t="s">
        <v>1431</v>
      </c>
      <c r="C62" s="28" t="s">
        <v>894</v>
      </c>
      <c r="D62" s="13">
        <v>1026949</v>
      </c>
      <c r="E62" s="14">
        <v>713.73</v>
      </c>
      <c r="F62" s="15">
        <v>5.5999999999999999E-3</v>
      </c>
      <c r="G62" s="15"/>
    </row>
    <row r="63" spans="1:7" x14ac:dyDescent="0.3">
      <c r="A63" s="12" t="s">
        <v>1055</v>
      </c>
      <c r="B63" s="28" t="s">
        <v>1056</v>
      </c>
      <c r="C63" s="28" t="s">
        <v>823</v>
      </c>
      <c r="D63" s="13">
        <v>26523</v>
      </c>
      <c r="E63" s="14">
        <v>702.09</v>
      </c>
      <c r="F63" s="15">
        <v>5.4999999999999997E-3</v>
      </c>
      <c r="G63" s="15"/>
    </row>
    <row r="64" spans="1:7" x14ac:dyDescent="0.3">
      <c r="A64" s="12" t="s">
        <v>1518</v>
      </c>
      <c r="B64" s="28" t="s">
        <v>1519</v>
      </c>
      <c r="C64" s="28" t="s">
        <v>943</v>
      </c>
      <c r="D64" s="13">
        <v>139232</v>
      </c>
      <c r="E64" s="14">
        <v>653.76</v>
      </c>
      <c r="F64" s="15">
        <v>5.1000000000000004E-3</v>
      </c>
      <c r="G64" s="15"/>
    </row>
    <row r="65" spans="1:7" x14ac:dyDescent="0.3">
      <c r="A65" s="12" t="s">
        <v>1498</v>
      </c>
      <c r="B65" s="28" t="s">
        <v>1499</v>
      </c>
      <c r="C65" s="28" t="s">
        <v>1024</v>
      </c>
      <c r="D65" s="13">
        <v>264163</v>
      </c>
      <c r="E65" s="14">
        <v>633.59</v>
      </c>
      <c r="F65" s="15">
        <v>4.8999999999999998E-3</v>
      </c>
      <c r="G65" s="15"/>
    </row>
    <row r="66" spans="1:7" x14ac:dyDescent="0.3">
      <c r="A66" s="12" t="s">
        <v>1494</v>
      </c>
      <c r="B66" s="28" t="s">
        <v>1495</v>
      </c>
      <c r="C66" s="28" t="s">
        <v>940</v>
      </c>
      <c r="D66" s="13">
        <v>808616</v>
      </c>
      <c r="E66" s="14">
        <v>602.82000000000005</v>
      </c>
      <c r="F66" s="15">
        <v>4.7000000000000002E-3</v>
      </c>
      <c r="G66" s="15"/>
    </row>
    <row r="67" spans="1:7" x14ac:dyDescent="0.3">
      <c r="A67" s="12" t="s">
        <v>899</v>
      </c>
      <c r="B67" s="28" t="s">
        <v>900</v>
      </c>
      <c r="C67" s="28" t="s">
        <v>791</v>
      </c>
      <c r="D67" s="13">
        <v>45939</v>
      </c>
      <c r="E67" s="14">
        <v>578.37</v>
      </c>
      <c r="F67" s="15">
        <v>4.4999999999999997E-3</v>
      </c>
      <c r="G67" s="15"/>
    </row>
    <row r="68" spans="1:7" x14ac:dyDescent="0.3">
      <c r="A68" s="12" t="s">
        <v>1520</v>
      </c>
      <c r="B68" s="28" t="s">
        <v>1521</v>
      </c>
      <c r="C68" s="28" t="s">
        <v>891</v>
      </c>
      <c r="D68" s="13">
        <v>28049</v>
      </c>
      <c r="E68" s="14">
        <v>543.41999999999996</v>
      </c>
      <c r="F68" s="15">
        <v>4.1999999999999997E-3</v>
      </c>
      <c r="G68" s="15"/>
    </row>
    <row r="69" spans="1:7" x14ac:dyDescent="0.3">
      <c r="A69" s="12" t="s">
        <v>1159</v>
      </c>
      <c r="B69" s="28" t="s">
        <v>1160</v>
      </c>
      <c r="C69" s="28" t="s">
        <v>903</v>
      </c>
      <c r="D69" s="13">
        <v>11722</v>
      </c>
      <c r="E69" s="14">
        <v>528.12</v>
      </c>
      <c r="F69" s="15">
        <v>4.1000000000000003E-3</v>
      </c>
      <c r="G69" s="15"/>
    </row>
    <row r="70" spans="1:7" x14ac:dyDescent="0.3">
      <c r="A70" s="12" t="s">
        <v>1496</v>
      </c>
      <c r="B70" s="28" t="s">
        <v>1497</v>
      </c>
      <c r="C70" s="28" t="s">
        <v>940</v>
      </c>
      <c r="D70" s="13">
        <v>75005</v>
      </c>
      <c r="E70" s="14">
        <v>387.1</v>
      </c>
      <c r="F70" s="15">
        <v>3.0000000000000001E-3</v>
      </c>
      <c r="G70" s="15"/>
    </row>
    <row r="71" spans="1:7" x14ac:dyDescent="0.3">
      <c r="A71" s="12" t="s">
        <v>967</v>
      </c>
      <c r="B71" s="28" t="s">
        <v>968</v>
      </c>
      <c r="C71" s="28" t="s">
        <v>969</v>
      </c>
      <c r="D71" s="13">
        <v>51410</v>
      </c>
      <c r="E71" s="14">
        <v>280.7</v>
      </c>
      <c r="F71" s="15">
        <v>2.2000000000000001E-3</v>
      </c>
      <c r="G71" s="15"/>
    </row>
    <row r="72" spans="1:7" x14ac:dyDescent="0.3">
      <c r="A72" s="12" t="s">
        <v>786</v>
      </c>
      <c r="B72" s="28" t="s">
        <v>1432</v>
      </c>
      <c r="C72" s="28" t="s">
        <v>788</v>
      </c>
      <c r="D72" s="13">
        <v>30995</v>
      </c>
      <c r="E72" s="14">
        <v>106.3</v>
      </c>
      <c r="F72" s="15">
        <v>8.0000000000000004E-4</v>
      </c>
      <c r="G72" s="15"/>
    </row>
    <row r="73" spans="1:7" x14ac:dyDescent="0.3">
      <c r="A73" s="16" t="s">
        <v>98</v>
      </c>
      <c r="B73" s="29"/>
      <c r="C73" s="29"/>
      <c r="D73" s="17"/>
      <c r="E73" s="37">
        <v>122748.87</v>
      </c>
      <c r="F73" s="38">
        <v>0.95530000000000004</v>
      </c>
      <c r="G73" s="20"/>
    </row>
    <row r="74" spans="1:7" x14ac:dyDescent="0.3">
      <c r="A74" s="16" t="s">
        <v>1171</v>
      </c>
      <c r="B74" s="28"/>
      <c r="C74" s="28"/>
      <c r="D74" s="13"/>
      <c r="E74" s="14"/>
      <c r="F74" s="15"/>
      <c r="G74" s="15"/>
    </row>
    <row r="75" spans="1:7" x14ac:dyDescent="0.3">
      <c r="A75" s="16" t="s">
        <v>98</v>
      </c>
      <c r="B75" s="28"/>
      <c r="C75" s="28"/>
      <c r="D75" s="13"/>
      <c r="E75" s="39" t="s">
        <v>88</v>
      </c>
      <c r="F75" s="40" t="s">
        <v>88</v>
      </c>
      <c r="G75" s="15"/>
    </row>
    <row r="76" spans="1:7" x14ac:dyDescent="0.3">
      <c r="A76" s="21" t="s">
        <v>118</v>
      </c>
      <c r="B76" s="30"/>
      <c r="C76" s="30"/>
      <c r="D76" s="22"/>
      <c r="E76" s="25">
        <v>122748.87</v>
      </c>
      <c r="F76" s="26">
        <v>0.95530000000000004</v>
      </c>
      <c r="G76" s="20"/>
    </row>
    <row r="77" spans="1:7" x14ac:dyDescent="0.3">
      <c r="A77" s="12"/>
      <c r="B77" s="28"/>
      <c r="C77" s="28"/>
      <c r="D77" s="13"/>
      <c r="E77" s="14"/>
      <c r="F77" s="15"/>
      <c r="G77" s="15"/>
    </row>
    <row r="78" spans="1:7" x14ac:dyDescent="0.3">
      <c r="A78" s="12"/>
      <c r="B78" s="28"/>
      <c r="C78" s="28"/>
      <c r="D78" s="13"/>
      <c r="E78" s="14"/>
      <c r="F78" s="15"/>
      <c r="G78" s="15"/>
    </row>
    <row r="79" spans="1:7" x14ac:dyDescent="0.3">
      <c r="A79" s="16" t="s">
        <v>119</v>
      </c>
      <c r="B79" s="28"/>
      <c r="C79" s="28"/>
      <c r="D79" s="13"/>
      <c r="E79" s="14"/>
      <c r="F79" s="15"/>
      <c r="G79" s="15"/>
    </row>
    <row r="80" spans="1:7" x14ac:dyDescent="0.3">
      <c r="A80" s="12" t="s">
        <v>120</v>
      </c>
      <c r="B80" s="28"/>
      <c r="C80" s="28"/>
      <c r="D80" s="13"/>
      <c r="E80" s="14">
        <v>6282.97</v>
      </c>
      <c r="F80" s="15">
        <v>4.8899999999999999E-2</v>
      </c>
      <c r="G80" s="15">
        <v>3.9344999999999998E-2</v>
      </c>
    </row>
    <row r="81" spans="1:7" x14ac:dyDescent="0.3">
      <c r="A81" s="16" t="s">
        <v>98</v>
      </c>
      <c r="B81" s="29"/>
      <c r="C81" s="29"/>
      <c r="D81" s="17"/>
      <c r="E81" s="37">
        <v>6282.97</v>
      </c>
      <c r="F81" s="38">
        <v>4.8899999999999999E-2</v>
      </c>
      <c r="G81" s="20"/>
    </row>
    <row r="82" spans="1:7" x14ac:dyDescent="0.3">
      <c r="A82" s="12"/>
      <c r="B82" s="28"/>
      <c r="C82" s="28"/>
      <c r="D82" s="13"/>
      <c r="E82" s="14"/>
      <c r="F82" s="15"/>
      <c r="G82" s="15"/>
    </row>
    <row r="83" spans="1:7" x14ac:dyDescent="0.3">
      <c r="A83" s="21" t="s">
        <v>118</v>
      </c>
      <c r="B83" s="30"/>
      <c r="C83" s="30"/>
      <c r="D83" s="22"/>
      <c r="E83" s="18">
        <v>6282.97</v>
      </c>
      <c r="F83" s="19">
        <v>4.8899999999999999E-2</v>
      </c>
      <c r="G83" s="20"/>
    </row>
    <row r="84" spans="1:7" x14ac:dyDescent="0.3">
      <c r="A84" s="12" t="s">
        <v>121</v>
      </c>
      <c r="B84" s="28"/>
      <c r="C84" s="28"/>
      <c r="D84" s="13"/>
      <c r="E84" s="14">
        <v>1.3545391</v>
      </c>
      <c r="F84" s="15">
        <v>1.0000000000000001E-5</v>
      </c>
      <c r="G84" s="15"/>
    </row>
    <row r="85" spans="1:7" x14ac:dyDescent="0.3">
      <c r="A85" s="12" t="s">
        <v>122</v>
      </c>
      <c r="B85" s="28"/>
      <c r="C85" s="28"/>
      <c r="D85" s="13"/>
      <c r="E85" s="35">
        <v>-555.30453910000006</v>
      </c>
      <c r="F85" s="36">
        <v>-4.2100000000000002E-3</v>
      </c>
      <c r="G85" s="15">
        <v>3.9344999999999998E-2</v>
      </c>
    </row>
    <row r="86" spans="1:7" x14ac:dyDescent="0.3">
      <c r="A86" s="23" t="s">
        <v>123</v>
      </c>
      <c r="B86" s="31"/>
      <c r="C86" s="31"/>
      <c r="D86" s="24"/>
      <c r="E86" s="25">
        <v>128477.89</v>
      </c>
      <c r="F86" s="26">
        <v>1</v>
      </c>
      <c r="G86" s="26"/>
    </row>
    <row r="91" spans="1:7" x14ac:dyDescent="0.3">
      <c r="A91" s="1" t="s">
        <v>1871</v>
      </c>
    </row>
    <row r="92" spans="1:7" x14ac:dyDescent="0.3">
      <c r="A92" s="47" t="s">
        <v>1872</v>
      </c>
      <c r="B92" s="32" t="s">
        <v>88</v>
      </c>
    </row>
    <row r="93" spans="1:7" x14ac:dyDescent="0.3">
      <c r="A93" t="s">
        <v>1873</v>
      </c>
    </row>
    <row r="94" spans="1:7" x14ac:dyDescent="0.3">
      <c r="A94" t="s">
        <v>1874</v>
      </c>
      <c r="B94" t="s">
        <v>1875</v>
      </c>
      <c r="C94" t="s">
        <v>1875</v>
      </c>
    </row>
    <row r="95" spans="1:7" x14ac:dyDescent="0.3">
      <c r="B95" s="48">
        <v>44651</v>
      </c>
      <c r="C95" s="48">
        <v>44680</v>
      </c>
    </row>
    <row r="96" spans="1:7" x14ac:dyDescent="0.3">
      <c r="A96" t="s">
        <v>1879</v>
      </c>
      <c r="B96">
        <v>58.179000000000002</v>
      </c>
      <c r="C96">
        <v>57.046999999999997</v>
      </c>
      <c r="E96" s="2"/>
      <c r="G96"/>
    </row>
    <row r="97" spans="1:7" x14ac:dyDescent="0.3">
      <c r="A97" t="s">
        <v>1880</v>
      </c>
      <c r="B97">
        <v>22.567</v>
      </c>
      <c r="C97">
        <v>22.128</v>
      </c>
      <c r="E97" s="2"/>
      <c r="G97"/>
    </row>
    <row r="98" spans="1:7" x14ac:dyDescent="0.3">
      <c r="A98" t="s">
        <v>1904</v>
      </c>
      <c r="B98">
        <v>51.993000000000002</v>
      </c>
      <c r="C98">
        <v>50.914999999999999</v>
      </c>
      <c r="E98" s="2"/>
      <c r="G98"/>
    </row>
    <row r="99" spans="1:7" x14ac:dyDescent="0.3">
      <c r="A99" t="s">
        <v>1905</v>
      </c>
      <c r="B99">
        <v>19.829999999999998</v>
      </c>
      <c r="C99">
        <v>19.419</v>
      </c>
      <c r="E99" s="2"/>
      <c r="G99"/>
    </row>
    <row r="100" spans="1:7" x14ac:dyDescent="0.3">
      <c r="E100" s="2"/>
      <c r="G100"/>
    </row>
    <row r="101" spans="1:7" x14ac:dyDescent="0.3">
      <c r="A101" t="s">
        <v>1890</v>
      </c>
      <c r="B101" s="32" t="s">
        <v>88</v>
      </c>
    </row>
    <row r="102" spans="1:7" x14ac:dyDescent="0.3">
      <c r="A102" t="s">
        <v>1891</v>
      </c>
      <c r="B102" s="32" t="s">
        <v>88</v>
      </c>
    </row>
    <row r="103" spans="1:7" x14ac:dyDescent="0.3">
      <c r="A103" s="47" t="s">
        <v>1892</v>
      </c>
      <c r="B103" s="32" t="s">
        <v>88</v>
      </c>
    </row>
    <row r="104" spans="1:7" x14ac:dyDescent="0.3">
      <c r="A104" s="47" t="s">
        <v>1893</v>
      </c>
      <c r="B104" s="32" t="s">
        <v>88</v>
      </c>
    </row>
    <row r="105" spans="1:7" x14ac:dyDescent="0.3">
      <c r="A105" t="s">
        <v>1929</v>
      </c>
      <c r="B105" s="49">
        <v>0.34136</v>
      </c>
    </row>
    <row r="106" spans="1:7" ht="28.8" x14ac:dyDescent="0.3">
      <c r="A106" s="47" t="s">
        <v>1895</v>
      </c>
      <c r="B106" s="32" t="s">
        <v>88</v>
      </c>
    </row>
    <row r="107" spans="1:7" ht="28.8" x14ac:dyDescent="0.3">
      <c r="A107" s="47" t="s">
        <v>1896</v>
      </c>
      <c r="B107" s="32" t="s">
        <v>88</v>
      </c>
    </row>
    <row r="108" spans="1:7" x14ac:dyDescent="0.3">
      <c r="A108" t="s">
        <v>2029</v>
      </c>
      <c r="B108" s="32" t="s">
        <v>88</v>
      </c>
    </row>
    <row r="109" spans="1:7" x14ac:dyDescent="0.3">
      <c r="A109" t="s">
        <v>2030</v>
      </c>
      <c r="B109" s="32" t="s">
        <v>88</v>
      </c>
    </row>
    <row r="112" spans="1:7" ht="28.8" x14ac:dyDescent="0.3">
      <c r="A112" s="62" t="s">
        <v>2065</v>
      </c>
      <c r="B112" s="56" t="s">
        <v>2066</v>
      </c>
      <c r="C112" s="56" t="s">
        <v>2034</v>
      </c>
      <c r="D112" s="67" t="s">
        <v>2035</v>
      </c>
    </row>
    <row r="113" spans="1:4" ht="76.2" customHeight="1" x14ac:dyDescent="0.3">
      <c r="A113" s="65" t="str">
        <f>HYPERLINK("[EDEL_Portfolio Monthly 30-Apr-2022.xlsx]EEEQTF!A1","Edelweiss Large &amp; Mid Cap Fund")</f>
        <v>Edelweiss Large &amp; Mid Cap Fund</v>
      </c>
      <c r="B113" s="66"/>
      <c r="C113" s="68" t="s">
        <v>2049</v>
      </c>
      <c r="D113"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501F6-30AA-43A8-8A6C-90AEF160074B}">
  <dimension ref="A1:H125"/>
  <sheetViews>
    <sheetView showGridLines="0" workbookViewId="0">
      <pane ySplit="4" topLeftCell="A117" activePane="bottomLeft" state="frozen"/>
      <selection sqref="A1:G1"/>
      <selection pane="bottomLeft" activeCell="A124" sqref="A124:D124"/>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53</v>
      </c>
      <c r="B1" s="76"/>
      <c r="C1" s="76"/>
      <c r="D1" s="76"/>
      <c r="E1" s="76"/>
      <c r="F1" s="76"/>
      <c r="G1" s="76"/>
      <c r="H1" s="51" t="str">
        <f>HYPERLINK("[EDEL_Portfolio Monthly 30-Apr-2022.xlsx]Index!A1","Index")</f>
        <v>Index</v>
      </c>
    </row>
    <row r="2" spans="1:8" ht="19.5" customHeight="1" x14ac:dyDescent="0.3">
      <c r="A2" s="76" t="s">
        <v>54</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6" t="s">
        <v>87</v>
      </c>
      <c r="B6" s="28"/>
      <c r="C6" s="28"/>
      <c r="D6" s="13"/>
      <c r="E6" s="14"/>
      <c r="F6" s="15"/>
      <c r="G6" s="15"/>
    </row>
    <row r="7" spans="1:8" x14ac:dyDescent="0.3">
      <c r="A7" s="16" t="s">
        <v>770</v>
      </c>
      <c r="B7" s="28"/>
      <c r="C7" s="28"/>
      <c r="D7" s="13"/>
      <c r="E7" s="14"/>
      <c r="F7" s="15"/>
      <c r="G7" s="15"/>
    </row>
    <row r="8" spans="1:8" x14ac:dyDescent="0.3">
      <c r="A8" s="12" t="s">
        <v>1522</v>
      </c>
      <c r="B8" s="28" t="s">
        <v>1523</v>
      </c>
      <c r="C8" s="28" t="s">
        <v>903</v>
      </c>
      <c r="D8" s="13">
        <v>195568</v>
      </c>
      <c r="E8" s="14">
        <v>3361.62</v>
      </c>
      <c r="F8" s="15">
        <v>2.87E-2</v>
      </c>
      <c r="G8" s="15"/>
    </row>
    <row r="9" spans="1:8" x14ac:dyDescent="0.3">
      <c r="A9" s="12" t="s">
        <v>1485</v>
      </c>
      <c r="B9" s="28" t="s">
        <v>1486</v>
      </c>
      <c r="C9" s="28" t="s">
        <v>883</v>
      </c>
      <c r="D9" s="13">
        <v>666270</v>
      </c>
      <c r="E9" s="14">
        <v>3048.52</v>
      </c>
      <c r="F9" s="15">
        <v>2.6100000000000002E-2</v>
      </c>
      <c r="G9" s="15"/>
    </row>
    <row r="10" spans="1:8" x14ac:dyDescent="0.3">
      <c r="A10" s="12" t="s">
        <v>948</v>
      </c>
      <c r="B10" s="28" t="s">
        <v>949</v>
      </c>
      <c r="C10" s="28" t="s">
        <v>791</v>
      </c>
      <c r="D10" s="13">
        <v>68558</v>
      </c>
      <c r="E10" s="14">
        <v>2962.15</v>
      </c>
      <c r="F10" s="15">
        <v>2.53E-2</v>
      </c>
      <c r="G10" s="15"/>
    </row>
    <row r="11" spans="1:8" x14ac:dyDescent="0.3">
      <c r="A11" s="12" t="s">
        <v>1479</v>
      </c>
      <c r="B11" s="28" t="s">
        <v>1480</v>
      </c>
      <c r="C11" s="28" t="s">
        <v>1067</v>
      </c>
      <c r="D11" s="13">
        <v>661786</v>
      </c>
      <c r="E11" s="14">
        <v>2738.8</v>
      </c>
      <c r="F11" s="15">
        <v>2.3400000000000001E-2</v>
      </c>
      <c r="G11" s="15"/>
    </row>
    <row r="12" spans="1:8" x14ac:dyDescent="0.3">
      <c r="A12" s="12" t="s">
        <v>923</v>
      </c>
      <c r="B12" s="28" t="s">
        <v>924</v>
      </c>
      <c r="C12" s="28" t="s">
        <v>776</v>
      </c>
      <c r="D12" s="13">
        <v>360039</v>
      </c>
      <c r="E12" s="14">
        <v>2659.79</v>
      </c>
      <c r="F12" s="15">
        <v>2.2700000000000001E-2</v>
      </c>
      <c r="G12" s="15"/>
    </row>
    <row r="13" spans="1:8" x14ac:dyDescent="0.3">
      <c r="A13" s="12" t="s">
        <v>1410</v>
      </c>
      <c r="B13" s="28" t="s">
        <v>1411</v>
      </c>
      <c r="C13" s="28" t="s">
        <v>838</v>
      </c>
      <c r="D13" s="13">
        <v>563208</v>
      </c>
      <c r="E13" s="14">
        <v>2567.1</v>
      </c>
      <c r="F13" s="15">
        <v>2.1999999999999999E-2</v>
      </c>
      <c r="G13" s="15"/>
    </row>
    <row r="14" spans="1:8" x14ac:dyDescent="0.3">
      <c r="A14" s="12" t="s">
        <v>1135</v>
      </c>
      <c r="B14" s="28" t="s">
        <v>1136</v>
      </c>
      <c r="C14" s="28" t="s">
        <v>817</v>
      </c>
      <c r="D14" s="13">
        <v>64575</v>
      </c>
      <c r="E14" s="14">
        <v>2538.96</v>
      </c>
      <c r="F14" s="15">
        <v>2.1700000000000001E-2</v>
      </c>
      <c r="G14" s="15"/>
    </row>
    <row r="15" spans="1:8" x14ac:dyDescent="0.3">
      <c r="A15" s="12" t="s">
        <v>1524</v>
      </c>
      <c r="B15" s="28" t="s">
        <v>1525</v>
      </c>
      <c r="C15" s="28" t="s">
        <v>1106</v>
      </c>
      <c r="D15" s="13">
        <v>401972</v>
      </c>
      <c r="E15" s="14">
        <v>2533.23</v>
      </c>
      <c r="F15" s="15">
        <v>2.1700000000000001E-2</v>
      </c>
      <c r="G15" s="15"/>
    </row>
    <row r="16" spans="1:8" x14ac:dyDescent="0.3">
      <c r="A16" s="12" t="s">
        <v>1141</v>
      </c>
      <c r="B16" s="28" t="s">
        <v>1142</v>
      </c>
      <c r="C16" s="28" t="s">
        <v>791</v>
      </c>
      <c r="D16" s="13">
        <v>606935</v>
      </c>
      <c r="E16" s="14">
        <v>2512.1</v>
      </c>
      <c r="F16" s="15">
        <v>2.1499999999999998E-2</v>
      </c>
      <c r="G16" s="15"/>
    </row>
    <row r="17" spans="1:7" x14ac:dyDescent="0.3">
      <c r="A17" s="12" t="s">
        <v>1086</v>
      </c>
      <c r="B17" s="28" t="s">
        <v>1087</v>
      </c>
      <c r="C17" s="28" t="s">
        <v>776</v>
      </c>
      <c r="D17" s="13">
        <v>417772</v>
      </c>
      <c r="E17" s="14">
        <v>2473.84</v>
      </c>
      <c r="F17" s="15">
        <v>2.12E-2</v>
      </c>
      <c r="G17" s="15"/>
    </row>
    <row r="18" spans="1:7" x14ac:dyDescent="0.3">
      <c r="A18" s="12" t="s">
        <v>1526</v>
      </c>
      <c r="B18" s="28" t="s">
        <v>1527</v>
      </c>
      <c r="C18" s="28" t="s">
        <v>891</v>
      </c>
      <c r="D18" s="13">
        <v>204034</v>
      </c>
      <c r="E18" s="14">
        <v>2463.1</v>
      </c>
      <c r="F18" s="15">
        <v>2.1100000000000001E-2</v>
      </c>
      <c r="G18" s="15"/>
    </row>
    <row r="19" spans="1:7" x14ac:dyDescent="0.3">
      <c r="A19" s="12" t="s">
        <v>1418</v>
      </c>
      <c r="B19" s="28" t="s">
        <v>1419</v>
      </c>
      <c r="C19" s="28" t="s">
        <v>943</v>
      </c>
      <c r="D19" s="13">
        <v>64520</v>
      </c>
      <c r="E19" s="14">
        <v>2393.5</v>
      </c>
      <c r="F19" s="15">
        <v>2.0500000000000001E-2</v>
      </c>
      <c r="G19" s="15"/>
    </row>
    <row r="20" spans="1:7" x14ac:dyDescent="0.3">
      <c r="A20" s="12" t="s">
        <v>1487</v>
      </c>
      <c r="B20" s="28" t="s">
        <v>1488</v>
      </c>
      <c r="C20" s="28" t="s">
        <v>1489</v>
      </c>
      <c r="D20" s="13">
        <v>549907</v>
      </c>
      <c r="E20" s="14">
        <v>2248.02</v>
      </c>
      <c r="F20" s="15">
        <v>1.9199999999999998E-2</v>
      </c>
      <c r="G20" s="15"/>
    </row>
    <row r="21" spans="1:7" x14ac:dyDescent="0.3">
      <c r="A21" s="12" t="s">
        <v>1165</v>
      </c>
      <c r="B21" s="28" t="s">
        <v>1166</v>
      </c>
      <c r="C21" s="28" t="s">
        <v>773</v>
      </c>
      <c r="D21" s="13">
        <v>2308084</v>
      </c>
      <c r="E21" s="14">
        <v>2215.7600000000002</v>
      </c>
      <c r="F21" s="15">
        <v>1.89E-2</v>
      </c>
      <c r="G21" s="15"/>
    </row>
    <row r="22" spans="1:7" x14ac:dyDescent="0.3">
      <c r="A22" s="12" t="s">
        <v>1483</v>
      </c>
      <c r="B22" s="28" t="s">
        <v>1484</v>
      </c>
      <c r="C22" s="28" t="s">
        <v>943</v>
      </c>
      <c r="D22" s="13">
        <v>337322</v>
      </c>
      <c r="E22" s="14">
        <v>2142.5</v>
      </c>
      <c r="F22" s="15">
        <v>1.83E-2</v>
      </c>
      <c r="G22" s="15"/>
    </row>
    <row r="23" spans="1:7" x14ac:dyDescent="0.3">
      <c r="A23" s="12" t="s">
        <v>1528</v>
      </c>
      <c r="B23" s="28" t="s">
        <v>1529</v>
      </c>
      <c r="C23" s="28" t="s">
        <v>891</v>
      </c>
      <c r="D23" s="13">
        <v>123479</v>
      </c>
      <c r="E23" s="14">
        <v>2115.13</v>
      </c>
      <c r="F23" s="15">
        <v>1.8100000000000002E-2</v>
      </c>
      <c r="G23" s="15"/>
    </row>
    <row r="24" spans="1:7" x14ac:dyDescent="0.3">
      <c r="A24" s="12" t="s">
        <v>1506</v>
      </c>
      <c r="B24" s="28" t="s">
        <v>1507</v>
      </c>
      <c r="C24" s="28" t="s">
        <v>943</v>
      </c>
      <c r="D24" s="13">
        <v>347466</v>
      </c>
      <c r="E24" s="14">
        <v>2103.39</v>
      </c>
      <c r="F24" s="15">
        <v>1.7999999999999999E-2</v>
      </c>
      <c r="G24" s="15"/>
    </row>
    <row r="25" spans="1:7" x14ac:dyDescent="0.3">
      <c r="A25" s="12" t="s">
        <v>1500</v>
      </c>
      <c r="B25" s="28" t="s">
        <v>1501</v>
      </c>
      <c r="C25" s="28" t="s">
        <v>891</v>
      </c>
      <c r="D25" s="13">
        <v>192272</v>
      </c>
      <c r="E25" s="14">
        <v>1967.52</v>
      </c>
      <c r="F25" s="15">
        <v>1.6799999999999999E-2</v>
      </c>
      <c r="G25" s="15"/>
    </row>
    <row r="26" spans="1:7" x14ac:dyDescent="0.3">
      <c r="A26" s="12" t="s">
        <v>1424</v>
      </c>
      <c r="B26" s="28" t="s">
        <v>1425</v>
      </c>
      <c r="C26" s="28" t="s">
        <v>891</v>
      </c>
      <c r="D26" s="13">
        <v>95682</v>
      </c>
      <c r="E26" s="14">
        <v>1898.47</v>
      </c>
      <c r="F26" s="15">
        <v>1.6199999999999999E-2</v>
      </c>
      <c r="G26" s="15"/>
    </row>
    <row r="27" spans="1:7" x14ac:dyDescent="0.3">
      <c r="A27" s="12" t="s">
        <v>1530</v>
      </c>
      <c r="B27" s="28" t="s">
        <v>1531</v>
      </c>
      <c r="C27" s="28" t="s">
        <v>891</v>
      </c>
      <c r="D27" s="13">
        <v>242071</v>
      </c>
      <c r="E27" s="14">
        <v>1870.6</v>
      </c>
      <c r="F27" s="15">
        <v>1.6E-2</v>
      </c>
      <c r="G27" s="15"/>
    </row>
    <row r="28" spans="1:7" x14ac:dyDescent="0.3">
      <c r="A28" s="12" t="s">
        <v>1123</v>
      </c>
      <c r="B28" s="28" t="s">
        <v>1124</v>
      </c>
      <c r="C28" s="28" t="s">
        <v>773</v>
      </c>
      <c r="D28" s="13">
        <v>1303401</v>
      </c>
      <c r="E28" s="14">
        <v>1786.96</v>
      </c>
      <c r="F28" s="15">
        <v>1.5299999999999999E-2</v>
      </c>
      <c r="G28" s="15"/>
    </row>
    <row r="29" spans="1:7" x14ac:dyDescent="0.3">
      <c r="A29" s="12" t="s">
        <v>1532</v>
      </c>
      <c r="B29" s="28" t="s">
        <v>1533</v>
      </c>
      <c r="C29" s="28" t="s">
        <v>940</v>
      </c>
      <c r="D29" s="13">
        <v>94803</v>
      </c>
      <c r="E29" s="14">
        <v>1770.64</v>
      </c>
      <c r="F29" s="15">
        <v>1.5100000000000001E-2</v>
      </c>
      <c r="G29" s="15"/>
    </row>
    <row r="30" spans="1:7" x14ac:dyDescent="0.3">
      <c r="A30" s="12" t="s">
        <v>1510</v>
      </c>
      <c r="B30" s="28" t="s">
        <v>1511</v>
      </c>
      <c r="C30" s="28" t="s">
        <v>891</v>
      </c>
      <c r="D30" s="13">
        <v>72631</v>
      </c>
      <c r="E30" s="14">
        <v>1706.61</v>
      </c>
      <c r="F30" s="15">
        <v>1.46E-2</v>
      </c>
      <c r="G30" s="15"/>
    </row>
    <row r="31" spans="1:7" x14ac:dyDescent="0.3">
      <c r="A31" s="12" t="s">
        <v>1534</v>
      </c>
      <c r="B31" s="28" t="s">
        <v>1535</v>
      </c>
      <c r="C31" s="28" t="s">
        <v>791</v>
      </c>
      <c r="D31" s="13">
        <v>59690</v>
      </c>
      <c r="E31" s="14">
        <v>1679.23</v>
      </c>
      <c r="F31" s="15">
        <v>1.44E-2</v>
      </c>
      <c r="G31" s="15"/>
    </row>
    <row r="32" spans="1:7" x14ac:dyDescent="0.3">
      <c r="A32" s="12" t="s">
        <v>1490</v>
      </c>
      <c r="B32" s="28" t="s">
        <v>1491</v>
      </c>
      <c r="C32" s="28" t="s">
        <v>1489</v>
      </c>
      <c r="D32" s="13">
        <v>36800</v>
      </c>
      <c r="E32" s="14">
        <v>1666.69</v>
      </c>
      <c r="F32" s="15">
        <v>1.43E-2</v>
      </c>
      <c r="G32" s="15"/>
    </row>
    <row r="33" spans="1:7" x14ac:dyDescent="0.3">
      <c r="A33" s="12" t="s">
        <v>913</v>
      </c>
      <c r="B33" s="28" t="s">
        <v>914</v>
      </c>
      <c r="C33" s="28" t="s">
        <v>791</v>
      </c>
      <c r="D33" s="13">
        <v>58382</v>
      </c>
      <c r="E33" s="14">
        <v>1659.92</v>
      </c>
      <c r="F33" s="15">
        <v>1.4200000000000001E-2</v>
      </c>
      <c r="G33" s="15"/>
    </row>
    <row r="34" spans="1:7" x14ac:dyDescent="0.3">
      <c r="A34" s="12" t="s">
        <v>1414</v>
      </c>
      <c r="B34" s="28" t="s">
        <v>1415</v>
      </c>
      <c r="C34" s="28" t="s">
        <v>958</v>
      </c>
      <c r="D34" s="13">
        <v>49843</v>
      </c>
      <c r="E34" s="14">
        <v>1604.6</v>
      </c>
      <c r="F34" s="15">
        <v>1.37E-2</v>
      </c>
      <c r="G34" s="15"/>
    </row>
    <row r="35" spans="1:7" x14ac:dyDescent="0.3">
      <c r="A35" s="12" t="s">
        <v>1469</v>
      </c>
      <c r="B35" s="28" t="s">
        <v>1470</v>
      </c>
      <c r="C35" s="28" t="s">
        <v>1046</v>
      </c>
      <c r="D35" s="13">
        <v>324619</v>
      </c>
      <c r="E35" s="14">
        <v>1596.31</v>
      </c>
      <c r="F35" s="15">
        <v>1.37E-2</v>
      </c>
      <c r="G35" s="15"/>
    </row>
    <row r="36" spans="1:7" x14ac:dyDescent="0.3">
      <c r="A36" s="12" t="s">
        <v>815</v>
      </c>
      <c r="B36" s="28" t="s">
        <v>816</v>
      </c>
      <c r="C36" s="28" t="s">
        <v>817</v>
      </c>
      <c r="D36" s="13">
        <v>63514</v>
      </c>
      <c r="E36" s="14">
        <v>1595.92</v>
      </c>
      <c r="F36" s="15">
        <v>1.3599999999999999E-2</v>
      </c>
      <c r="G36" s="15"/>
    </row>
    <row r="37" spans="1:7" x14ac:dyDescent="0.3">
      <c r="A37" s="12" t="s">
        <v>1481</v>
      </c>
      <c r="B37" s="28" t="s">
        <v>1482</v>
      </c>
      <c r="C37" s="28" t="s">
        <v>838</v>
      </c>
      <c r="D37" s="13">
        <v>146537</v>
      </c>
      <c r="E37" s="14">
        <v>1592.05</v>
      </c>
      <c r="F37" s="15">
        <v>1.3599999999999999E-2</v>
      </c>
      <c r="G37" s="15"/>
    </row>
    <row r="38" spans="1:7" x14ac:dyDescent="0.3">
      <c r="A38" s="12" t="s">
        <v>1536</v>
      </c>
      <c r="B38" s="28" t="s">
        <v>1537</v>
      </c>
      <c r="C38" s="28" t="s">
        <v>817</v>
      </c>
      <c r="D38" s="13">
        <v>34605</v>
      </c>
      <c r="E38" s="14">
        <v>1552.55</v>
      </c>
      <c r="F38" s="15">
        <v>1.3299999999999999E-2</v>
      </c>
      <c r="G38" s="15"/>
    </row>
    <row r="39" spans="1:7" x14ac:dyDescent="0.3">
      <c r="A39" s="12" t="s">
        <v>1426</v>
      </c>
      <c r="B39" s="28" t="s">
        <v>1427</v>
      </c>
      <c r="C39" s="28" t="s">
        <v>843</v>
      </c>
      <c r="D39" s="13">
        <v>570759</v>
      </c>
      <c r="E39" s="14">
        <v>1543.05</v>
      </c>
      <c r="F39" s="15">
        <v>1.32E-2</v>
      </c>
      <c r="G39" s="15"/>
    </row>
    <row r="40" spans="1:7" x14ac:dyDescent="0.3">
      <c r="A40" s="12" t="s">
        <v>1422</v>
      </c>
      <c r="B40" s="28" t="s">
        <v>1423</v>
      </c>
      <c r="C40" s="28" t="s">
        <v>894</v>
      </c>
      <c r="D40" s="13">
        <v>167885</v>
      </c>
      <c r="E40" s="14">
        <v>1535.64</v>
      </c>
      <c r="F40" s="15">
        <v>1.3100000000000001E-2</v>
      </c>
      <c r="G40" s="15"/>
    </row>
    <row r="41" spans="1:7" x14ac:dyDescent="0.3">
      <c r="A41" s="12" t="s">
        <v>1538</v>
      </c>
      <c r="B41" s="28" t="s">
        <v>1539</v>
      </c>
      <c r="C41" s="28" t="s">
        <v>1540</v>
      </c>
      <c r="D41" s="13">
        <v>39014</v>
      </c>
      <c r="E41" s="14">
        <v>1513.37</v>
      </c>
      <c r="F41" s="15">
        <v>1.29E-2</v>
      </c>
      <c r="G41" s="15"/>
    </row>
    <row r="42" spans="1:7" x14ac:dyDescent="0.3">
      <c r="A42" s="12" t="s">
        <v>965</v>
      </c>
      <c r="B42" s="28" t="s">
        <v>966</v>
      </c>
      <c r="C42" s="28" t="s">
        <v>903</v>
      </c>
      <c r="D42" s="13">
        <v>256056</v>
      </c>
      <c r="E42" s="14">
        <v>1493.7</v>
      </c>
      <c r="F42" s="15">
        <v>1.2800000000000001E-2</v>
      </c>
      <c r="G42" s="15"/>
    </row>
    <row r="43" spans="1:7" x14ac:dyDescent="0.3">
      <c r="A43" s="12" t="s">
        <v>1494</v>
      </c>
      <c r="B43" s="28" t="s">
        <v>1495</v>
      </c>
      <c r="C43" s="28" t="s">
        <v>940</v>
      </c>
      <c r="D43" s="13">
        <v>1996056</v>
      </c>
      <c r="E43" s="14">
        <v>1488.06</v>
      </c>
      <c r="F43" s="15">
        <v>1.2699999999999999E-2</v>
      </c>
      <c r="G43" s="15"/>
    </row>
    <row r="44" spans="1:7" x14ac:dyDescent="0.3">
      <c r="A44" s="12" t="s">
        <v>1392</v>
      </c>
      <c r="B44" s="28" t="s">
        <v>1393</v>
      </c>
      <c r="C44" s="28" t="s">
        <v>943</v>
      </c>
      <c r="D44" s="13">
        <v>442013</v>
      </c>
      <c r="E44" s="14">
        <v>1456.65</v>
      </c>
      <c r="F44" s="15">
        <v>1.2500000000000001E-2</v>
      </c>
      <c r="G44" s="15"/>
    </row>
    <row r="45" spans="1:7" x14ac:dyDescent="0.3">
      <c r="A45" s="12" t="s">
        <v>1541</v>
      </c>
      <c r="B45" s="28" t="s">
        <v>1542</v>
      </c>
      <c r="C45" s="28" t="s">
        <v>894</v>
      </c>
      <c r="D45" s="13">
        <v>1268713</v>
      </c>
      <c r="E45" s="14">
        <v>1399.39</v>
      </c>
      <c r="F45" s="15">
        <v>1.2E-2</v>
      </c>
      <c r="G45" s="15"/>
    </row>
    <row r="46" spans="1:7" x14ac:dyDescent="0.3">
      <c r="A46" s="12" t="s">
        <v>1543</v>
      </c>
      <c r="B46" s="28" t="s">
        <v>1544</v>
      </c>
      <c r="C46" s="28" t="s">
        <v>773</v>
      </c>
      <c r="D46" s="13">
        <v>839743</v>
      </c>
      <c r="E46" s="14">
        <v>1372.98</v>
      </c>
      <c r="F46" s="15">
        <v>1.17E-2</v>
      </c>
      <c r="G46" s="15"/>
    </row>
    <row r="47" spans="1:7" x14ac:dyDescent="0.3">
      <c r="A47" s="12" t="s">
        <v>1545</v>
      </c>
      <c r="B47" s="28" t="s">
        <v>1546</v>
      </c>
      <c r="C47" s="28" t="s">
        <v>972</v>
      </c>
      <c r="D47" s="13">
        <v>72737</v>
      </c>
      <c r="E47" s="14">
        <v>1365.49</v>
      </c>
      <c r="F47" s="15">
        <v>1.17E-2</v>
      </c>
      <c r="G47" s="15"/>
    </row>
    <row r="48" spans="1:7" x14ac:dyDescent="0.3">
      <c r="A48" s="12" t="s">
        <v>1547</v>
      </c>
      <c r="B48" s="28" t="s">
        <v>1548</v>
      </c>
      <c r="C48" s="28" t="s">
        <v>1106</v>
      </c>
      <c r="D48" s="13">
        <v>44260</v>
      </c>
      <c r="E48" s="14">
        <v>1350.06</v>
      </c>
      <c r="F48" s="15">
        <v>1.15E-2</v>
      </c>
      <c r="G48" s="15"/>
    </row>
    <row r="49" spans="1:7" x14ac:dyDescent="0.3">
      <c r="A49" s="12" t="s">
        <v>1549</v>
      </c>
      <c r="B49" s="28" t="s">
        <v>1550</v>
      </c>
      <c r="C49" s="28" t="s">
        <v>872</v>
      </c>
      <c r="D49" s="13">
        <v>68990</v>
      </c>
      <c r="E49" s="14">
        <v>1344.75</v>
      </c>
      <c r="F49" s="15">
        <v>1.15E-2</v>
      </c>
      <c r="G49" s="15"/>
    </row>
    <row r="50" spans="1:7" x14ac:dyDescent="0.3">
      <c r="A50" s="12" t="s">
        <v>1551</v>
      </c>
      <c r="B50" s="28" t="s">
        <v>1552</v>
      </c>
      <c r="C50" s="28" t="s">
        <v>972</v>
      </c>
      <c r="D50" s="13">
        <v>326313</v>
      </c>
      <c r="E50" s="14">
        <v>1296.5999999999999</v>
      </c>
      <c r="F50" s="15">
        <v>1.11E-2</v>
      </c>
      <c r="G50" s="15"/>
    </row>
    <row r="51" spans="1:7" x14ac:dyDescent="0.3">
      <c r="A51" s="12" t="s">
        <v>1553</v>
      </c>
      <c r="B51" s="28" t="s">
        <v>1554</v>
      </c>
      <c r="C51" s="28" t="s">
        <v>843</v>
      </c>
      <c r="D51" s="13">
        <v>489758</v>
      </c>
      <c r="E51" s="14">
        <v>1255.74</v>
      </c>
      <c r="F51" s="15">
        <v>1.0699999999999999E-2</v>
      </c>
      <c r="G51" s="15"/>
    </row>
    <row r="52" spans="1:7" x14ac:dyDescent="0.3">
      <c r="A52" s="12" t="s">
        <v>870</v>
      </c>
      <c r="B52" s="28" t="s">
        <v>871</v>
      </c>
      <c r="C52" s="28" t="s">
        <v>872</v>
      </c>
      <c r="D52" s="13">
        <v>86415</v>
      </c>
      <c r="E52" s="14">
        <v>1235.9100000000001</v>
      </c>
      <c r="F52" s="15">
        <v>1.06E-2</v>
      </c>
      <c r="G52" s="15"/>
    </row>
    <row r="53" spans="1:7" x14ac:dyDescent="0.3">
      <c r="A53" s="12" t="s">
        <v>1555</v>
      </c>
      <c r="B53" s="28" t="s">
        <v>1556</v>
      </c>
      <c r="C53" s="28" t="s">
        <v>891</v>
      </c>
      <c r="D53" s="13">
        <v>202458</v>
      </c>
      <c r="E53" s="14">
        <v>1231.05</v>
      </c>
      <c r="F53" s="15">
        <v>1.0500000000000001E-2</v>
      </c>
      <c r="G53" s="15"/>
    </row>
    <row r="54" spans="1:7" x14ac:dyDescent="0.3">
      <c r="A54" s="12" t="s">
        <v>1557</v>
      </c>
      <c r="B54" s="28" t="s">
        <v>1558</v>
      </c>
      <c r="C54" s="28" t="s">
        <v>773</v>
      </c>
      <c r="D54" s="13">
        <v>568314</v>
      </c>
      <c r="E54" s="14">
        <v>1217.33</v>
      </c>
      <c r="F54" s="15">
        <v>1.04E-2</v>
      </c>
      <c r="G54" s="15"/>
    </row>
    <row r="55" spans="1:7" x14ac:dyDescent="0.3">
      <c r="A55" s="12" t="s">
        <v>1042</v>
      </c>
      <c r="B55" s="28" t="s">
        <v>1043</v>
      </c>
      <c r="C55" s="28" t="s">
        <v>823</v>
      </c>
      <c r="D55" s="13">
        <v>79851</v>
      </c>
      <c r="E55" s="14">
        <v>1213.06</v>
      </c>
      <c r="F55" s="15">
        <v>1.04E-2</v>
      </c>
      <c r="G55" s="15"/>
    </row>
    <row r="56" spans="1:7" x14ac:dyDescent="0.3">
      <c r="A56" s="12" t="s">
        <v>1559</v>
      </c>
      <c r="B56" s="28" t="s">
        <v>1560</v>
      </c>
      <c r="C56" s="28" t="s">
        <v>919</v>
      </c>
      <c r="D56" s="13">
        <v>69016</v>
      </c>
      <c r="E56" s="14">
        <v>1179.45</v>
      </c>
      <c r="F56" s="15">
        <v>1.01E-2</v>
      </c>
      <c r="G56" s="15"/>
    </row>
    <row r="57" spans="1:7" x14ac:dyDescent="0.3">
      <c r="A57" s="12" t="s">
        <v>1561</v>
      </c>
      <c r="B57" s="28" t="s">
        <v>1562</v>
      </c>
      <c r="C57" s="28" t="s">
        <v>943</v>
      </c>
      <c r="D57" s="13">
        <v>112840</v>
      </c>
      <c r="E57" s="14">
        <v>1166.2</v>
      </c>
      <c r="F57" s="15">
        <v>0.01</v>
      </c>
      <c r="G57" s="15"/>
    </row>
    <row r="58" spans="1:7" x14ac:dyDescent="0.3">
      <c r="A58" s="12" t="s">
        <v>1563</v>
      </c>
      <c r="B58" s="28" t="s">
        <v>1564</v>
      </c>
      <c r="C58" s="28" t="s">
        <v>940</v>
      </c>
      <c r="D58" s="13">
        <v>292438</v>
      </c>
      <c r="E58" s="14">
        <v>1133.2</v>
      </c>
      <c r="F58" s="15">
        <v>9.7000000000000003E-3</v>
      </c>
      <c r="G58" s="15"/>
    </row>
    <row r="59" spans="1:7" x14ac:dyDescent="0.3">
      <c r="A59" s="12" t="s">
        <v>1394</v>
      </c>
      <c r="B59" s="28" t="s">
        <v>1395</v>
      </c>
      <c r="C59" s="28" t="s">
        <v>776</v>
      </c>
      <c r="D59" s="13">
        <v>1008927</v>
      </c>
      <c r="E59" s="14">
        <v>1125.96</v>
      </c>
      <c r="F59" s="15">
        <v>9.5999999999999992E-3</v>
      </c>
      <c r="G59" s="15"/>
    </row>
    <row r="60" spans="1:7" x14ac:dyDescent="0.3">
      <c r="A60" s="12" t="s">
        <v>1109</v>
      </c>
      <c r="B60" s="28" t="s">
        <v>1110</v>
      </c>
      <c r="C60" s="28" t="s">
        <v>972</v>
      </c>
      <c r="D60" s="13">
        <v>51468</v>
      </c>
      <c r="E60" s="14">
        <v>1079.05</v>
      </c>
      <c r="F60" s="15">
        <v>9.1999999999999998E-3</v>
      </c>
      <c r="G60" s="15"/>
    </row>
    <row r="61" spans="1:7" x14ac:dyDescent="0.3">
      <c r="A61" s="12" t="s">
        <v>1565</v>
      </c>
      <c r="B61" s="28" t="s">
        <v>1566</v>
      </c>
      <c r="C61" s="28" t="s">
        <v>969</v>
      </c>
      <c r="D61" s="13">
        <v>222985</v>
      </c>
      <c r="E61" s="14">
        <v>1062.8599999999999</v>
      </c>
      <c r="F61" s="15">
        <v>9.1000000000000004E-3</v>
      </c>
      <c r="G61" s="15"/>
    </row>
    <row r="62" spans="1:7" x14ac:dyDescent="0.3">
      <c r="A62" s="12" t="s">
        <v>1498</v>
      </c>
      <c r="B62" s="28" t="s">
        <v>1499</v>
      </c>
      <c r="C62" s="28" t="s">
        <v>1024</v>
      </c>
      <c r="D62" s="13">
        <v>440917</v>
      </c>
      <c r="E62" s="14">
        <v>1057.54</v>
      </c>
      <c r="F62" s="15">
        <v>8.9999999999999993E-3</v>
      </c>
      <c r="G62" s="15"/>
    </row>
    <row r="63" spans="1:7" x14ac:dyDescent="0.3">
      <c r="A63" s="12" t="s">
        <v>1512</v>
      </c>
      <c r="B63" s="28" t="s">
        <v>1513</v>
      </c>
      <c r="C63" s="28" t="s">
        <v>823</v>
      </c>
      <c r="D63" s="13">
        <v>237636</v>
      </c>
      <c r="E63" s="14">
        <v>1050.5899999999999</v>
      </c>
      <c r="F63" s="15">
        <v>8.9999999999999993E-3</v>
      </c>
      <c r="G63" s="15"/>
    </row>
    <row r="64" spans="1:7" x14ac:dyDescent="0.3">
      <c r="A64" s="12" t="s">
        <v>1567</v>
      </c>
      <c r="B64" s="28" t="s">
        <v>1568</v>
      </c>
      <c r="C64" s="28" t="s">
        <v>894</v>
      </c>
      <c r="D64" s="13">
        <v>305443</v>
      </c>
      <c r="E64" s="14">
        <v>1023.08</v>
      </c>
      <c r="F64" s="15">
        <v>8.6999999999999994E-3</v>
      </c>
      <c r="G64" s="15"/>
    </row>
    <row r="65" spans="1:7" x14ac:dyDescent="0.3">
      <c r="A65" s="12" t="s">
        <v>1569</v>
      </c>
      <c r="B65" s="28" t="s">
        <v>1570</v>
      </c>
      <c r="C65" s="28" t="s">
        <v>1571</v>
      </c>
      <c r="D65" s="13">
        <v>208540</v>
      </c>
      <c r="E65" s="14">
        <v>980.76</v>
      </c>
      <c r="F65" s="15">
        <v>8.3999999999999995E-3</v>
      </c>
      <c r="G65" s="15"/>
    </row>
    <row r="66" spans="1:7" x14ac:dyDescent="0.3">
      <c r="A66" s="12" t="s">
        <v>1496</v>
      </c>
      <c r="B66" s="28" t="s">
        <v>1497</v>
      </c>
      <c r="C66" s="28" t="s">
        <v>940</v>
      </c>
      <c r="D66" s="13">
        <v>187258</v>
      </c>
      <c r="E66" s="14">
        <v>966.44</v>
      </c>
      <c r="F66" s="15">
        <v>8.3000000000000001E-3</v>
      </c>
      <c r="G66" s="15"/>
    </row>
    <row r="67" spans="1:7" x14ac:dyDescent="0.3">
      <c r="A67" s="12" t="s">
        <v>1572</v>
      </c>
      <c r="B67" s="28" t="s">
        <v>1573</v>
      </c>
      <c r="C67" s="28" t="s">
        <v>931</v>
      </c>
      <c r="D67" s="13">
        <v>100536</v>
      </c>
      <c r="E67" s="14">
        <v>913.72</v>
      </c>
      <c r="F67" s="15">
        <v>7.7999999999999996E-3</v>
      </c>
      <c r="G67" s="15"/>
    </row>
    <row r="68" spans="1:7" x14ac:dyDescent="0.3">
      <c r="A68" s="12" t="s">
        <v>1574</v>
      </c>
      <c r="B68" s="28" t="s">
        <v>1575</v>
      </c>
      <c r="C68" s="28" t="s">
        <v>972</v>
      </c>
      <c r="D68" s="13">
        <v>133142</v>
      </c>
      <c r="E68" s="14">
        <v>891.72</v>
      </c>
      <c r="F68" s="15">
        <v>7.6E-3</v>
      </c>
      <c r="G68" s="15"/>
    </row>
    <row r="69" spans="1:7" x14ac:dyDescent="0.3">
      <c r="A69" s="12" t="s">
        <v>1040</v>
      </c>
      <c r="B69" s="28" t="s">
        <v>1041</v>
      </c>
      <c r="C69" s="28" t="s">
        <v>817</v>
      </c>
      <c r="D69" s="13">
        <v>93741</v>
      </c>
      <c r="E69" s="14">
        <v>881.31</v>
      </c>
      <c r="F69" s="15">
        <v>7.4999999999999997E-3</v>
      </c>
      <c r="G69" s="15"/>
    </row>
    <row r="70" spans="1:7" x14ac:dyDescent="0.3">
      <c r="A70" s="12" t="s">
        <v>925</v>
      </c>
      <c r="B70" s="28" t="s">
        <v>926</v>
      </c>
      <c r="C70" s="28" t="s">
        <v>891</v>
      </c>
      <c r="D70" s="13">
        <v>81213</v>
      </c>
      <c r="E70" s="14">
        <v>836.86</v>
      </c>
      <c r="F70" s="15">
        <v>7.1999999999999998E-3</v>
      </c>
      <c r="G70" s="15"/>
    </row>
    <row r="71" spans="1:7" x14ac:dyDescent="0.3">
      <c r="A71" s="12" t="s">
        <v>1492</v>
      </c>
      <c r="B71" s="28" t="s">
        <v>1493</v>
      </c>
      <c r="C71" s="28" t="s">
        <v>943</v>
      </c>
      <c r="D71" s="13">
        <v>18126</v>
      </c>
      <c r="E71" s="14">
        <v>796.86</v>
      </c>
      <c r="F71" s="15">
        <v>6.7999999999999996E-3</v>
      </c>
      <c r="G71" s="15"/>
    </row>
    <row r="72" spans="1:7" x14ac:dyDescent="0.3">
      <c r="A72" s="12" t="s">
        <v>1576</v>
      </c>
      <c r="B72" s="28" t="s">
        <v>1577</v>
      </c>
      <c r="C72" s="28" t="s">
        <v>903</v>
      </c>
      <c r="D72" s="13">
        <v>131622</v>
      </c>
      <c r="E72" s="14">
        <v>794.4</v>
      </c>
      <c r="F72" s="15">
        <v>6.7999999999999996E-3</v>
      </c>
      <c r="G72" s="15"/>
    </row>
    <row r="73" spans="1:7" x14ac:dyDescent="0.3">
      <c r="A73" s="12" t="s">
        <v>1578</v>
      </c>
      <c r="B73" s="28" t="s">
        <v>1579</v>
      </c>
      <c r="C73" s="28" t="s">
        <v>817</v>
      </c>
      <c r="D73" s="13">
        <v>135642</v>
      </c>
      <c r="E73" s="14">
        <v>709.34</v>
      </c>
      <c r="F73" s="15">
        <v>6.1000000000000004E-3</v>
      </c>
      <c r="G73" s="15"/>
    </row>
    <row r="74" spans="1:7" x14ac:dyDescent="0.3">
      <c r="A74" s="12" t="s">
        <v>1580</v>
      </c>
      <c r="B74" s="28" t="s">
        <v>1581</v>
      </c>
      <c r="C74" s="28" t="s">
        <v>958</v>
      </c>
      <c r="D74" s="13">
        <v>61461</v>
      </c>
      <c r="E74" s="14">
        <v>670.88</v>
      </c>
      <c r="F74" s="15">
        <v>5.7000000000000002E-3</v>
      </c>
      <c r="G74" s="15"/>
    </row>
    <row r="75" spans="1:7" x14ac:dyDescent="0.3">
      <c r="A75" s="12" t="s">
        <v>1582</v>
      </c>
      <c r="B75" s="28" t="s">
        <v>1583</v>
      </c>
      <c r="C75" s="28" t="s">
        <v>843</v>
      </c>
      <c r="D75" s="13">
        <v>128463</v>
      </c>
      <c r="E75" s="14">
        <v>667.04</v>
      </c>
      <c r="F75" s="15">
        <v>5.7000000000000002E-3</v>
      </c>
      <c r="G75" s="15"/>
    </row>
    <row r="76" spans="1:7" x14ac:dyDescent="0.3">
      <c r="A76" s="12" t="s">
        <v>1430</v>
      </c>
      <c r="B76" s="28" t="s">
        <v>1431</v>
      </c>
      <c r="C76" s="28" t="s">
        <v>894</v>
      </c>
      <c r="D76" s="13">
        <v>906347</v>
      </c>
      <c r="E76" s="14">
        <v>629.91</v>
      </c>
      <c r="F76" s="15">
        <v>5.4000000000000003E-3</v>
      </c>
      <c r="G76" s="15"/>
    </row>
    <row r="77" spans="1:7" x14ac:dyDescent="0.3">
      <c r="A77" s="12" t="s">
        <v>1584</v>
      </c>
      <c r="B77" s="28" t="s">
        <v>1585</v>
      </c>
      <c r="C77" s="28" t="s">
        <v>776</v>
      </c>
      <c r="D77" s="13">
        <v>93300</v>
      </c>
      <c r="E77" s="14">
        <v>605.61</v>
      </c>
      <c r="F77" s="15">
        <v>5.1999999999999998E-3</v>
      </c>
      <c r="G77" s="15"/>
    </row>
    <row r="78" spans="1:7" x14ac:dyDescent="0.3">
      <c r="A78" s="12" t="s">
        <v>959</v>
      </c>
      <c r="B78" s="28" t="s">
        <v>960</v>
      </c>
      <c r="C78" s="28" t="s">
        <v>817</v>
      </c>
      <c r="D78" s="13">
        <v>24767</v>
      </c>
      <c r="E78" s="14">
        <v>576.23</v>
      </c>
      <c r="F78" s="15">
        <v>4.8999999999999998E-3</v>
      </c>
      <c r="G78" s="15"/>
    </row>
    <row r="79" spans="1:7" x14ac:dyDescent="0.3">
      <c r="A79" s="12" t="s">
        <v>1586</v>
      </c>
      <c r="B79" s="28" t="s">
        <v>1587</v>
      </c>
      <c r="C79" s="28" t="s">
        <v>817</v>
      </c>
      <c r="D79" s="13">
        <v>26236</v>
      </c>
      <c r="E79" s="14">
        <v>550.6</v>
      </c>
      <c r="F79" s="15">
        <v>4.7000000000000002E-3</v>
      </c>
      <c r="G79" s="15"/>
    </row>
    <row r="80" spans="1:7" x14ac:dyDescent="0.3">
      <c r="A80" s="12" t="s">
        <v>1588</v>
      </c>
      <c r="B80" s="28" t="s">
        <v>1589</v>
      </c>
      <c r="C80" s="28" t="s">
        <v>817</v>
      </c>
      <c r="D80" s="13">
        <v>236382</v>
      </c>
      <c r="E80" s="14">
        <v>536.11</v>
      </c>
      <c r="F80" s="15">
        <v>4.5999999999999999E-3</v>
      </c>
      <c r="G80" s="15"/>
    </row>
    <row r="81" spans="1:7" x14ac:dyDescent="0.3">
      <c r="A81" s="12" t="s">
        <v>1590</v>
      </c>
      <c r="B81" s="28" t="s">
        <v>1591</v>
      </c>
      <c r="C81" s="28" t="s">
        <v>791</v>
      </c>
      <c r="D81" s="13">
        <v>121901</v>
      </c>
      <c r="E81" s="14">
        <v>432.08</v>
      </c>
      <c r="F81" s="15">
        <v>3.7000000000000002E-3</v>
      </c>
      <c r="G81" s="15"/>
    </row>
    <row r="82" spans="1:7" x14ac:dyDescent="0.3">
      <c r="A82" s="12" t="s">
        <v>1055</v>
      </c>
      <c r="B82" s="28" t="s">
        <v>1056</v>
      </c>
      <c r="C82" s="28" t="s">
        <v>823</v>
      </c>
      <c r="D82" s="13">
        <v>14658</v>
      </c>
      <c r="E82" s="14">
        <v>388.01</v>
      </c>
      <c r="F82" s="15">
        <v>3.3E-3</v>
      </c>
      <c r="G82" s="15"/>
    </row>
    <row r="83" spans="1:7" x14ac:dyDescent="0.3">
      <c r="A83" s="12" t="s">
        <v>1592</v>
      </c>
      <c r="B83" s="28" t="s">
        <v>1593</v>
      </c>
      <c r="C83" s="28" t="s">
        <v>843</v>
      </c>
      <c r="D83" s="13">
        <v>258757</v>
      </c>
      <c r="E83" s="14">
        <v>223.7</v>
      </c>
      <c r="F83" s="15">
        <v>1.9E-3</v>
      </c>
      <c r="G83" s="15"/>
    </row>
    <row r="84" spans="1:7" x14ac:dyDescent="0.3">
      <c r="A84" s="12" t="s">
        <v>1594</v>
      </c>
      <c r="B84" s="28" t="s">
        <v>1595</v>
      </c>
      <c r="C84" s="28" t="s">
        <v>891</v>
      </c>
      <c r="D84" s="13">
        <v>28476</v>
      </c>
      <c r="E84" s="14">
        <v>160.28</v>
      </c>
      <c r="F84" s="15">
        <v>1.4E-3</v>
      </c>
      <c r="G84" s="15"/>
    </row>
    <row r="85" spans="1:7" x14ac:dyDescent="0.3">
      <c r="A85" s="16" t="s">
        <v>98</v>
      </c>
      <c r="B85" s="29"/>
      <c r="C85" s="29"/>
      <c r="D85" s="17"/>
      <c r="E85" s="37">
        <v>113428.2</v>
      </c>
      <c r="F85" s="38">
        <v>0.96989999999999998</v>
      </c>
      <c r="G85" s="20"/>
    </row>
    <row r="86" spans="1:7" x14ac:dyDescent="0.3">
      <c r="A86" s="16" t="s">
        <v>1171</v>
      </c>
      <c r="B86" s="28"/>
      <c r="C86" s="28"/>
      <c r="D86" s="13"/>
      <c r="E86" s="14"/>
      <c r="F86" s="15"/>
      <c r="G86" s="15"/>
    </row>
    <row r="87" spans="1:7" x14ac:dyDescent="0.3">
      <c r="A87" s="16" t="s">
        <v>98</v>
      </c>
      <c r="B87" s="28"/>
      <c r="C87" s="28"/>
      <c r="D87" s="13"/>
      <c r="E87" s="39" t="s">
        <v>88</v>
      </c>
      <c r="F87" s="40" t="s">
        <v>88</v>
      </c>
      <c r="G87" s="15"/>
    </row>
    <row r="88" spans="1:7" x14ac:dyDescent="0.3">
      <c r="A88" s="21" t="s">
        <v>118</v>
      </c>
      <c r="B88" s="30"/>
      <c r="C88" s="30"/>
      <c r="D88" s="22"/>
      <c r="E88" s="25">
        <v>113428.2</v>
      </c>
      <c r="F88" s="26">
        <v>0.96989999999999998</v>
      </c>
      <c r="G88" s="20"/>
    </row>
    <row r="89" spans="1:7" x14ac:dyDescent="0.3">
      <c r="A89" s="12"/>
      <c r="B89" s="28"/>
      <c r="C89" s="28"/>
      <c r="D89" s="13"/>
      <c r="E89" s="14"/>
      <c r="F89" s="15"/>
      <c r="G89" s="15"/>
    </row>
    <row r="90" spans="1:7" x14ac:dyDescent="0.3">
      <c r="A90" s="12"/>
      <c r="B90" s="28"/>
      <c r="C90" s="28"/>
      <c r="D90" s="13"/>
      <c r="E90" s="14"/>
      <c r="F90" s="15"/>
      <c r="G90" s="15"/>
    </row>
    <row r="91" spans="1:7" x14ac:dyDescent="0.3">
      <c r="A91" s="16" t="s">
        <v>119</v>
      </c>
      <c r="B91" s="28"/>
      <c r="C91" s="28"/>
      <c r="D91" s="13"/>
      <c r="E91" s="14"/>
      <c r="F91" s="15"/>
      <c r="G91" s="15"/>
    </row>
    <row r="92" spans="1:7" x14ac:dyDescent="0.3">
      <c r="A92" s="12" t="s">
        <v>120</v>
      </c>
      <c r="B92" s="28"/>
      <c r="C92" s="28"/>
      <c r="D92" s="13"/>
      <c r="E92" s="14">
        <v>4556.53</v>
      </c>
      <c r="F92" s="15">
        <v>3.9E-2</v>
      </c>
      <c r="G92" s="15">
        <v>3.9344999999999998E-2</v>
      </c>
    </row>
    <row r="93" spans="1:7" x14ac:dyDescent="0.3">
      <c r="A93" s="16" t="s">
        <v>98</v>
      </c>
      <c r="B93" s="29"/>
      <c r="C93" s="29"/>
      <c r="D93" s="17"/>
      <c r="E93" s="37">
        <v>4556.53</v>
      </c>
      <c r="F93" s="38">
        <v>3.9E-2</v>
      </c>
      <c r="G93" s="20"/>
    </row>
    <row r="94" spans="1:7" x14ac:dyDescent="0.3">
      <c r="A94" s="12"/>
      <c r="B94" s="28"/>
      <c r="C94" s="28"/>
      <c r="D94" s="13"/>
      <c r="E94" s="14"/>
      <c r="F94" s="15"/>
      <c r="G94" s="15"/>
    </row>
    <row r="95" spans="1:7" x14ac:dyDescent="0.3">
      <c r="A95" s="21" t="s">
        <v>118</v>
      </c>
      <c r="B95" s="30"/>
      <c r="C95" s="30"/>
      <c r="D95" s="22"/>
      <c r="E95" s="18">
        <v>4556.53</v>
      </c>
      <c r="F95" s="19">
        <v>3.9E-2</v>
      </c>
      <c r="G95" s="20"/>
    </row>
    <row r="96" spans="1:7" x14ac:dyDescent="0.3">
      <c r="A96" s="12" t="s">
        <v>121</v>
      </c>
      <c r="B96" s="28"/>
      <c r="C96" s="28"/>
      <c r="D96" s="13"/>
      <c r="E96" s="14">
        <v>0.98233720000000002</v>
      </c>
      <c r="F96" s="15">
        <v>7.9999999999999996E-6</v>
      </c>
      <c r="G96" s="15"/>
    </row>
    <row r="97" spans="1:7" x14ac:dyDescent="0.3">
      <c r="A97" s="12" t="s">
        <v>122</v>
      </c>
      <c r="B97" s="28"/>
      <c r="C97" s="28"/>
      <c r="D97" s="13"/>
      <c r="E97" s="35">
        <v>-1053.4523372000001</v>
      </c>
      <c r="F97" s="36">
        <v>-8.9079999999999993E-3</v>
      </c>
      <c r="G97" s="15">
        <v>3.9344999999999998E-2</v>
      </c>
    </row>
    <row r="98" spans="1:7" x14ac:dyDescent="0.3">
      <c r="A98" s="23" t="s">
        <v>123</v>
      </c>
      <c r="B98" s="31"/>
      <c r="C98" s="31"/>
      <c r="D98" s="24"/>
      <c r="E98" s="25">
        <v>116932.26</v>
      </c>
      <c r="F98" s="26">
        <v>1</v>
      </c>
      <c r="G98" s="26"/>
    </row>
    <row r="103" spans="1:7" x14ac:dyDescent="0.3">
      <c r="A103" s="1" t="s">
        <v>1871</v>
      </c>
    </row>
    <row r="104" spans="1:7" x14ac:dyDescent="0.3">
      <c r="A104" s="47" t="s">
        <v>1872</v>
      </c>
      <c r="B104" s="32" t="s">
        <v>88</v>
      </c>
    </row>
    <row r="105" spans="1:7" x14ac:dyDescent="0.3">
      <c r="A105" t="s">
        <v>1873</v>
      </c>
    </row>
    <row r="106" spans="1:7" x14ac:dyDescent="0.3">
      <c r="A106" t="s">
        <v>1874</v>
      </c>
      <c r="B106" t="s">
        <v>1875</v>
      </c>
      <c r="C106" t="s">
        <v>1875</v>
      </c>
    </row>
    <row r="107" spans="1:7" x14ac:dyDescent="0.3">
      <c r="B107" s="48">
        <v>44651</v>
      </c>
      <c r="C107" s="48">
        <v>44680</v>
      </c>
    </row>
    <row r="108" spans="1:7" x14ac:dyDescent="0.3">
      <c r="A108" t="s">
        <v>1879</v>
      </c>
      <c r="B108">
        <v>25.544</v>
      </c>
      <c r="C108">
        <v>25.510999999999999</v>
      </c>
      <c r="E108" s="2"/>
      <c r="G108"/>
    </row>
    <row r="109" spans="1:7" x14ac:dyDescent="0.3">
      <c r="A109" t="s">
        <v>1880</v>
      </c>
      <c r="B109">
        <v>22.347000000000001</v>
      </c>
      <c r="C109">
        <v>22.318999999999999</v>
      </c>
      <c r="E109" s="2"/>
      <c r="G109"/>
    </row>
    <row r="110" spans="1:7" x14ac:dyDescent="0.3">
      <c r="A110" t="s">
        <v>1904</v>
      </c>
      <c r="B110">
        <v>24.306000000000001</v>
      </c>
      <c r="C110">
        <v>24.24</v>
      </c>
      <c r="E110" s="2"/>
      <c r="G110"/>
    </row>
    <row r="111" spans="1:7" x14ac:dyDescent="0.3">
      <c r="A111" t="s">
        <v>1905</v>
      </c>
      <c r="B111">
        <v>21.120999999999999</v>
      </c>
      <c r="C111">
        <v>21.064</v>
      </c>
      <c r="E111" s="2"/>
      <c r="G111"/>
    </row>
    <row r="112" spans="1:7" x14ac:dyDescent="0.3">
      <c r="E112" s="2"/>
      <c r="G112"/>
    </row>
    <row r="113" spans="1:4" x14ac:dyDescent="0.3">
      <c r="A113" t="s">
        <v>1890</v>
      </c>
      <c r="B113" s="32" t="s">
        <v>88</v>
      </c>
    </row>
    <row r="114" spans="1:4" x14ac:dyDescent="0.3">
      <c r="A114" t="s">
        <v>1891</v>
      </c>
      <c r="B114" s="32" t="s">
        <v>88</v>
      </c>
    </row>
    <row r="115" spans="1:4" x14ac:dyDescent="0.3">
      <c r="A115" s="47" t="s">
        <v>1892</v>
      </c>
      <c r="B115" s="32" t="s">
        <v>88</v>
      </c>
    </row>
    <row r="116" spans="1:4" x14ac:dyDescent="0.3">
      <c r="A116" s="47" t="s">
        <v>1893</v>
      </c>
      <c r="B116" s="32" t="s">
        <v>88</v>
      </c>
    </row>
    <row r="117" spans="1:4" x14ac:dyDescent="0.3">
      <c r="A117" t="s">
        <v>1929</v>
      </c>
      <c r="B117" s="49">
        <v>0.28597299999999998</v>
      </c>
    </row>
    <row r="118" spans="1:4" ht="28.8" x14ac:dyDescent="0.3">
      <c r="A118" s="47" t="s">
        <v>1895</v>
      </c>
      <c r="B118" s="32" t="s">
        <v>88</v>
      </c>
    </row>
    <row r="119" spans="1:4" ht="28.8" x14ac:dyDescent="0.3">
      <c r="A119" s="47" t="s">
        <v>1896</v>
      </c>
      <c r="B119" s="32" t="s">
        <v>88</v>
      </c>
    </row>
    <row r="120" spans="1:4" x14ac:dyDescent="0.3">
      <c r="A120" t="s">
        <v>2029</v>
      </c>
      <c r="B120" s="32" t="s">
        <v>88</v>
      </c>
    </row>
    <row r="121" spans="1:4" x14ac:dyDescent="0.3">
      <c r="A121" t="s">
        <v>2030</v>
      </c>
      <c r="B121" s="32" t="s">
        <v>88</v>
      </c>
    </row>
    <row r="124" spans="1:4" ht="28.8" x14ac:dyDescent="0.3">
      <c r="A124" s="62" t="s">
        <v>2065</v>
      </c>
      <c r="B124" s="56" t="s">
        <v>2066</v>
      </c>
      <c r="C124" s="56" t="s">
        <v>2034</v>
      </c>
      <c r="D124" s="67" t="s">
        <v>2035</v>
      </c>
    </row>
    <row r="125" spans="1:4" ht="75.599999999999994" customHeight="1" x14ac:dyDescent="0.3">
      <c r="A125" s="65" t="str">
        <f>HYPERLINK("[EDEL_Portfolio Monthly 30-Apr-2022.xlsx]EEESCF!A1","Edelweiss Small Cap Fund")</f>
        <v>Edelweiss Small Cap Fund</v>
      </c>
      <c r="B125" s="66"/>
      <c r="C125" s="66" t="s">
        <v>2050</v>
      </c>
      <c r="D125"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1CC57-DDDD-47D7-8C12-76F7050C1993}">
  <dimension ref="A1:H209"/>
  <sheetViews>
    <sheetView showGridLines="0" workbookViewId="0">
      <pane ySplit="4" topLeftCell="A151" activePane="bottomLeft" state="frozen"/>
      <selection sqref="A1:G1"/>
      <selection pane="bottomLeft" activeCell="A161" sqref="A161"/>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55</v>
      </c>
      <c r="B1" s="76"/>
      <c r="C1" s="76"/>
      <c r="D1" s="76"/>
      <c r="E1" s="76"/>
      <c r="F1" s="76"/>
      <c r="G1" s="76"/>
      <c r="H1" s="51" t="str">
        <f>HYPERLINK("[EDEL_Portfolio Monthly 30-Apr-2022.xlsx]Index!A1","Index")</f>
        <v>Index</v>
      </c>
    </row>
    <row r="2" spans="1:8" ht="19.5" customHeight="1" x14ac:dyDescent="0.3">
      <c r="A2" s="76" t="s">
        <v>56</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6" t="s">
        <v>87</v>
      </c>
      <c r="B6" s="28"/>
      <c r="C6" s="28"/>
      <c r="D6" s="13"/>
      <c r="E6" s="14"/>
      <c r="F6" s="15"/>
      <c r="G6" s="15"/>
    </row>
    <row r="7" spans="1:8" x14ac:dyDescent="0.3">
      <c r="A7" s="16" t="s">
        <v>770</v>
      </c>
      <c r="B7" s="28"/>
      <c r="C7" s="28"/>
      <c r="D7" s="13"/>
      <c r="E7" s="14"/>
      <c r="F7" s="15"/>
      <c r="G7" s="15"/>
    </row>
    <row r="8" spans="1:8" x14ac:dyDescent="0.3">
      <c r="A8" s="12" t="s">
        <v>771</v>
      </c>
      <c r="B8" s="28" t="s">
        <v>772</v>
      </c>
      <c r="C8" s="28" t="s">
        <v>773</v>
      </c>
      <c r="D8" s="13">
        <v>167558</v>
      </c>
      <c r="E8" s="14">
        <v>2320.0100000000002</v>
      </c>
      <c r="F8" s="15">
        <v>7.1499999999999994E-2</v>
      </c>
      <c r="G8" s="15"/>
    </row>
    <row r="9" spans="1:8" x14ac:dyDescent="0.3">
      <c r="A9" s="12" t="s">
        <v>777</v>
      </c>
      <c r="B9" s="28" t="s">
        <v>778</v>
      </c>
      <c r="C9" s="28" t="s">
        <v>779</v>
      </c>
      <c r="D9" s="13">
        <v>57756</v>
      </c>
      <c r="E9" s="14">
        <v>1611.54</v>
      </c>
      <c r="F9" s="15">
        <v>4.9700000000000001E-2</v>
      </c>
      <c r="G9" s="15"/>
    </row>
    <row r="10" spans="1:8" x14ac:dyDescent="0.3">
      <c r="A10" s="12" t="s">
        <v>783</v>
      </c>
      <c r="B10" s="28" t="s">
        <v>784</v>
      </c>
      <c r="C10" s="28" t="s">
        <v>785</v>
      </c>
      <c r="D10" s="13">
        <v>125000</v>
      </c>
      <c r="E10" s="14">
        <v>1070.5</v>
      </c>
      <c r="F10" s="15">
        <v>3.3000000000000002E-2</v>
      </c>
      <c r="G10" s="15"/>
    </row>
    <row r="11" spans="1:8" x14ac:dyDescent="0.3">
      <c r="A11" s="12" t="s">
        <v>1049</v>
      </c>
      <c r="B11" s="28" t="s">
        <v>1050</v>
      </c>
      <c r="C11" s="28" t="s">
        <v>773</v>
      </c>
      <c r="D11" s="13">
        <v>143735</v>
      </c>
      <c r="E11" s="14">
        <v>1068.3800000000001</v>
      </c>
      <c r="F11" s="15">
        <v>3.2899999999999999E-2</v>
      </c>
      <c r="G11" s="15"/>
    </row>
    <row r="12" spans="1:8" x14ac:dyDescent="0.3">
      <c r="A12" s="12" t="s">
        <v>774</v>
      </c>
      <c r="B12" s="28" t="s">
        <v>775</v>
      </c>
      <c r="C12" s="28" t="s">
        <v>776</v>
      </c>
      <c r="D12" s="13">
        <v>42437</v>
      </c>
      <c r="E12" s="14">
        <v>946.22</v>
      </c>
      <c r="F12" s="15">
        <v>2.92E-2</v>
      </c>
      <c r="G12" s="15"/>
    </row>
    <row r="13" spans="1:8" x14ac:dyDescent="0.3">
      <c r="A13" s="12" t="s">
        <v>780</v>
      </c>
      <c r="B13" s="28" t="s">
        <v>781</v>
      </c>
      <c r="C13" s="28" t="s">
        <v>782</v>
      </c>
      <c r="D13" s="13">
        <v>34000</v>
      </c>
      <c r="E13" s="14">
        <v>792.88</v>
      </c>
      <c r="F13" s="15">
        <v>2.4400000000000002E-2</v>
      </c>
      <c r="G13" s="15"/>
    </row>
    <row r="14" spans="1:8" x14ac:dyDescent="0.3">
      <c r="A14" s="12" t="s">
        <v>1022</v>
      </c>
      <c r="B14" s="28" t="s">
        <v>1023</v>
      </c>
      <c r="C14" s="28" t="s">
        <v>1024</v>
      </c>
      <c r="D14" s="13">
        <v>46200</v>
      </c>
      <c r="E14" s="14">
        <v>755.3</v>
      </c>
      <c r="F14" s="15">
        <v>2.3300000000000001E-2</v>
      </c>
      <c r="G14" s="15"/>
    </row>
    <row r="15" spans="1:8" x14ac:dyDescent="0.3">
      <c r="A15" s="12" t="s">
        <v>906</v>
      </c>
      <c r="B15" s="28" t="s">
        <v>907</v>
      </c>
      <c r="C15" s="28" t="s">
        <v>791</v>
      </c>
      <c r="D15" s="13">
        <v>46098</v>
      </c>
      <c r="E15" s="14">
        <v>722.61</v>
      </c>
      <c r="F15" s="15">
        <v>2.23E-2</v>
      </c>
      <c r="G15" s="15"/>
    </row>
    <row r="16" spans="1:8" x14ac:dyDescent="0.3">
      <c r="A16" s="12" t="s">
        <v>813</v>
      </c>
      <c r="B16" s="28" t="s">
        <v>814</v>
      </c>
      <c r="C16" s="28" t="s">
        <v>773</v>
      </c>
      <c r="D16" s="13">
        <v>89327</v>
      </c>
      <c r="E16" s="14">
        <v>650.84</v>
      </c>
      <c r="F16" s="15">
        <v>2.01E-2</v>
      </c>
      <c r="G16" s="15"/>
    </row>
    <row r="17" spans="1:7" x14ac:dyDescent="0.3">
      <c r="A17" s="12" t="s">
        <v>1057</v>
      </c>
      <c r="B17" s="28" t="s">
        <v>1058</v>
      </c>
      <c r="C17" s="28" t="s">
        <v>773</v>
      </c>
      <c r="D17" s="13">
        <v>129446</v>
      </c>
      <c r="E17" s="14">
        <v>642.44000000000005</v>
      </c>
      <c r="F17" s="15">
        <v>1.9800000000000002E-2</v>
      </c>
      <c r="G17" s="15"/>
    </row>
    <row r="18" spans="1:7" x14ac:dyDescent="0.3">
      <c r="A18" s="12" t="s">
        <v>850</v>
      </c>
      <c r="B18" s="28" t="s">
        <v>851</v>
      </c>
      <c r="C18" s="28" t="s">
        <v>776</v>
      </c>
      <c r="D18" s="13">
        <v>8794</v>
      </c>
      <c r="E18" s="14">
        <v>586.72</v>
      </c>
      <c r="F18" s="15">
        <v>1.8100000000000002E-2</v>
      </c>
      <c r="G18" s="15"/>
    </row>
    <row r="19" spans="1:7" x14ac:dyDescent="0.3">
      <c r="A19" s="12" t="s">
        <v>803</v>
      </c>
      <c r="B19" s="28" t="s">
        <v>804</v>
      </c>
      <c r="C19" s="28" t="s">
        <v>805</v>
      </c>
      <c r="D19" s="13">
        <v>215816</v>
      </c>
      <c r="E19" s="14">
        <v>560.15</v>
      </c>
      <c r="F19" s="15">
        <v>1.7299999999999999E-2</v>
      </c>
      <c r="G19" s="15"/>
    </row>
    <row r="20" spans="1:7" x14ac:dyDescent="0.3">
      <c r="A20" s="12" t="s">
        <v>860</v>
      </c>
      <c r="B20" s="28" t="s">
        <v>861</v>
      </c>
      <c r="C20" s="28" t="s">
        <v>796</v>
      </c>
      <c r="D20" s="13">
        <v>102000</v>
      </c>
      <c r="E20" s="14">
        <v>492.1</v>
      </c>
      <c r="F20" s="15">
        <v>1.52E-2</v>
      </c>
      <c r="G20" s="15"/>
    </row>
    <row r="21" spans="1:7" x14ac:dyDescent="0.3">
      <c r="A21" s="12" t="s">
        <v>841</v>
      </c>
      <c r="B21" s="28" t="s">
        <v>842</v>
      </c>
      <c r="C21" s="28" t="s">
        <v>843</v>
      </c>
      <c r="D21" s="13">
        <v>27230</v>
      </c>
      <c r="E21" s="14">
        <v>461.37</v>
      </c>
      <c r="F21" s="15">
        <v>1.4200000000000001E-2</v>
      </c>
      <c r="G21" s="15"/>
    </row>
    <row r="22" spans="1:7" x14ac:dyDescent="0.3">
      <c r="A22" s="12" t="s">
        <v>786</v>
      </c>
      <c r="B22" s="28" t="s">
        <v>787</v>
      </c>
      <c r="C22" s="28" t="s">
        <v>788</v>
      </c>
      <c r="D22" s="13">
        <v>60458</v>
      </c>
      <c r="E22" s="14">
        <v>446.78</v>
      </c>
      <c r="F22" s="15">
        <v>1.38E-2</v>
      </c>
      <c r="G22" s="15"/>
    </row>
    <row r="23" spans="1:7" x14ac:dyDescent="0.3">
      <c r="A23" s="12" t="s">
        <v>954</v>
      </c>
      <c r="B23" s="28" t="s">
        <v>955</v>
      </c>
      <c r="C23" s="28" t="s">
        <v>791</v>
      </c>
      <c r="D23" s="13">
        <v>11551</v>
      </c>
      <c r="E23" s="14">
        <v>409.68</v>
      </c>
      <c r="F23" s="15">
        <v>1.26E-2</v>
      </c>
      <c r="G23" s="15"/>
    </row>
    <row r="24" spans="1:7" x14ac:dyDescent="0.3">
      <c r="A24" s="12" t="s">
        <v>873</v>
      </c>
      <c r="B24" s="28" t="s">
        <v>874</v>
      </c>
      <c r="C24" s="28" t="s">
        <v>835</v>
      </c>
      <c r="D24" s="13">
        <v>5098</v>
      </c>
      <c r="E24" s="14">
        <v>393.45</v>
      </c>
      <c r="F24" s="15">
        <v>1.21E-2</v>
      </c>
      <c r="G24" s="15"/>
    </row>
    <row r="25" spans="1:7" x14ac:dyDescent="0.3">
      <c r="A25" s="12" t="s">
        <v>864</v>
      </c>
      <c r="B25" s="28" t="s">
        <v>865</v>
      </c>
      <c r="C25" s="28" t="s">
        <v>799</v>
      </c>
      <c r="D25" s="13">
        <v>30072</v>
      </c>
      <c r="E25" s="14">
        <v>382.23</v>
      </c>
      <c r="F25" s="15">
        <v>1.18E-2</v>
      </c>
      <c r="G25" s="15"/>
    </row>
    <row r="26" spans="1:7" x14ac:dyDescent="0.3">
      <c r="A26" s="12" t="s">
        <v>797</v>
      </c>
      <c r="B26" s="28" t="s">
        <v>798</v>
      </c>
      <c r="C26" s="28" t="s">
        <v>799</v>
      </c>
      <c r="D26" s="13">
        <v>383122</v>
      </c>
      <c r="E26" s="14">
        <v>370.67</v>
      </c>
      <c r="F26" s="15">
        <v>1.14E-2</v>
      </c>
      <c r="G26" s="15"/>
    </row>
    <row r="27" spans="1:7" x14ac:dyDescent="0.3">
      <c r="A27" s="12" t="s">
        <v>963</v>
      </c>
      <c r="B27" s="28" t="s">
        <v>964</v>
      </c>
      <c r="C27" s="28" t="s">
        <v>820</v>
      </c>
      <c r="D27" s="13">
        <v>194024</v>
      </c>
      <c r="E27" s="14">
        <v>303.07</v>
      </c>
      <c r="F27" s="15">
        <v>9.2999999999999992E-3</v>
      </c>
      <c r="G27" s="15"/>
    </row>
    <row r="28" spans="1:7" x14ac:dyDescent="0.3">
      <c r="A28" s="12" t="s">
        <v>932</v>
      </c>
      <c r="B28" s="28" t="s">
        <v>933</v>
      </c>
      <c r="C28" s="28" t="s">
        <v>779</v>
      </c>
      <c r="D28" s="13">
        <v>82409</v>
      </c>
      <c r="E28" s="14">
        <v>298.82</v>
      </c>
      <c r="F28" s="15">
        <v>9.1999999999999998E-3</v>
      </c>
      <c r="G28" s="15"/>
    </row>
    <row r="29" spans="1:7" x14ac:dyDescent="0.3">
      <c r="A29" s="12" t="s">
        <v>789</v>
      </c>
      <c r="B29" s="28" t="s">
        <v>790</v>
      </c>
      <c r="C29" s="28" t="s">
        <v>791</v>
      </c>
      <c r="D29" s="13">
        <v>25900</v>
      </c>
      <c r="E29" s="14">
        <v>279.52999999999997</v>
      </c>
      <c r="F29" s="15">
        <v>8.6E-3</v>
      </c>
      <c r="G29" s="15"/>
    </row>
    <row r="30" spans="1:7" x14ac:dyDescent="0.3">
      <c r="A30" s="12" t="s">
        <v>821</v>
      </c>
      <c r="B30" s="28" t="s">
        <v>822</v>
      </c>
      <c r="C30" s="28" t="s">
        <v>823</v>
      </c>
      <c r="D30" s="13">
        <v>15200</v>
      </c>
      <c r="E30" s="14">
        <v>257.23</v>
      </c>
      <c r="F30" s="15">
        <v>7.9000000000000008E-3</v>
      </c>
      <c r="G30" s="15"/>
    </row>
    <row r="31" spans="1:7" x14ac:dyDescent="0.3">
      <c r="A31" s="12" t="s">
        <v>1104</v>
      </c>
      <c r="B31" s="28" t="s">
        <v>1105</v>
      </c>
      <c r="C31" s="28" t="s">
        <v>1106</v>
      </c>
      <c r="D31" s="13">
        <v>563</v>
      </c>
      <c r="E31" s="14">
        <v>256.61</v>
      </c>
      <c r="F31" s="15">
        <v>7.9000000000000008E-3</v>
      </c>
      <c r="G31" s="15"/>
    </row>
    <row r="32" spans="1:7" x14ac:dyDescent="0.3">
      <c r="A32" s="12" t="s">
        <v>792</v>
      </c>
      <c r="B32" s="28" t="s">
        <v>793</v>
      </c>
      <c r="C32" s="28" t="s">
        <v>773</v>
      </c>
      <c r="D32" s="13">
        <v>11621</v>
      </c>
      <c r="E32" s="14">
        <v>208.1</v>
      </c>
      <c r="F32" s="15">
        <v>6.4000000000000003E-3</v>
      </c>
      <c r="G32" s="15"/>
    </row>
    <row r="33" spans="1:7" x14ac:dyDescent="0.3">
      <c r="A33" s="12" t="s">
        <v>948</v>
      </c>
      <c r="B33" s="28" t="s">
        <v>949</v>
      </c>
      <c r="C33" s="28" t="s">
        <v>791</v>
      </c>
      <c r="D33" s="13">
        <v>4615</v>
      </c>
      <c r="E33" s="14">
        <v>199.4</v>
      </c>
      <c r="F33" s="15">
        <v>6.1000000000000004E-3</v>
      </c>
      <c r="G33" s="15"/>
    </row>
    <row r="34" spans="1:7" x14ac:dyDescent="0.3">
      <c r="A34" s="12" t="s">
        <v>1059</v>
      </c>
      <c r="B34" s="28" t="s">
        <v>1060</v>
      </c>
      <c r="C34" s="28" t="s">
        <v>943</v>
      </c>
      <c r="D34" s="13">
        <v>5664</v>
      </c>
      <c r="E34" s="14">
        <v>183.36</v>
      </c>
      <c r="F34" s="15">
        <v>5.7000000000000002E-3</v>
      </c>
      <c r="G34" s="15"/>
    </row>
    <row r="35" spans="1:7" x14ac:dyDescent="0.3">
      <c r="A35" s="12" t="s">
        <v>884</v>
      </c>
      <c r="B35" s="28" t="s">
        <v>885</v>
      </c>
      <c r="C35" s="28" t="s">
        <v>886</v>
      </c>
      <c r="D35" s="13">
        <v>20910</v>
      </c>
      <c r="E35" s="14">
        <v>180.42</v>
      </c>
      <c r="F35" s="15">
        <v>5.5999999999999999E-3</v>
      </c>
      <c r="G35" s="15"/>
    </row>
    <row r="36" spans="1:7" x14ac:dyDescent="0.3">
      <c r="A36" s="12" t="s">
        <v>988</v>
      </c>
      <c r="B36" s="28" t="s">
        <v>989</v>
      </c>
      <c r="C36" s="28" t="s">
        <v>910</v>
      </c>
      <c r="D36" s="13">
        <v>33265</v>
      </c>
      <c r="E36" s="14">
        <v>174.89</v>
      </c>
      <c r="F36" s="15">
        <v>5.4000000000000003E-3</v>
      </c>
      <c r="G36" s="15"/>
    </row>
    <row r="37" spans="1:7" x14ac:dyDescent="0.3">
      <c r="A37" s="12" t="s">
        <v>794</v>
      </c>
      <c r="B37" s="28" t="s">
        <v>795</v>
      </c>
      <c r="C37" s="28" t="s">
        <v>796</v>
      </c>
      <c r="D37" s="13">
        <v>66000</v>
      </c>
      <c r="E37" s="14">
        <v>163.78</v>
      </c>
      <c r="F37" s="15">
        <v>5.0000000000000001E-3</v>
      </c>
      <c r="G37" s="15"/>
    </row>
    <row r="38" spans="1:7" x14ac:dyDescent="0.3">
      <c r="A38" s="12" t="s">
        <v>875</v>
      </c>
      <c r="B38" s="28" t="s">
        <v>876</v>
      </c>
      <c r="C38" s="28" t="s">
        <v>835</v>
      </c>
      <c r="D38" s="13">
        <v>6332</v>
      </c>
      <c r="E38" s="14">
        <v>158.72</v>
      </c>
      <c r="F38" s="15">
        <v>4.8999999999999998E-3</v>
      </c>
      <c r="G38" s="15"/>
    </row>
    <row r="39" spans="1:7" x14ac:dyDescent="0.3">
      <c r="A39" s="12" t="s">
        <v>1396</v>
      </c>
      <c r="B39" s="28" t="s">
        <v>1397</v>
      </c>
      <c r="C39" s="28" t="s">
        <v>791</v>
      </c>
      <c r="D39" s="13">
        <v>1975</v>
      </c>
      <c r="E39" s="14">
        <v>152.97999999999999</v>
      </c>
      <c r="F39" s="15">
        <v>4.7000000000000002E-3</v>
      </c>
      <c r="G39" s="15"/>
    </row>
    <row r="40" spans="1:7" x14ac:dyDescent="0.3">
      <c r="A40" s="12" t="s">
        <v>1159</v>
      </c>
      <c r="B40" s="28" t="s">
        <v>1160</v>
      </c>
      <c r="C40" s="28" t="s">
        <v>903</v>
      </c>
      <c r="D40" s="13">
        <v>3384</v>
      </c>
      <c r="E40" s="14">
        <v>152.46</v>
      </c>
      <c r="F40" s="15">
        <v>4.7000000000000002E-3</v>
      </c>
      <c r="G40" s="15"/>
    </row>
    <row r="41" spans="1:7" x14ac:dyDescent="0.3">
      <c r="A41" s="12" t="s">
        <v>1394</v>
      </c>
      <c r="B41" s="28" t="s">
        <v>1395</v>
      </c>
      <c r="C41" s="28" t="s">
        <v>776</v>
      </c>
      <c r="D41" s="13">
        <v>130150</v>
      </c>
      <c r="E41" s="14">
        <v>145.25</v>
      </c>
      <c r="F41" s="15">
        <v>4.4999999999999997E-3</v>
      </c>
      <c r="G41" s="15"/>
    </row>
    <row r="42" spans="1:7" x14ac:dyDescent="0.3">
      <c r="A42" s="12" t="s">
        <v>1076</v>
      </c>
      <c r="B42" s="28" t="s">
        <v>1077</v>
      </c>
      <c r="C42" s="28" t="s">
        <v>835</v>
      </c>
      <c r="D42" s="13">
        <v>15479</v>
      </c>
      <c r="E42" s="14">
        <v>142.72999999999999</v>
      </c>
      <c r="F42" s="15">
        <v>4.4000000000000003E-3</v>
      </c>
      <c r="G42" s="15"/>
    </row>
    <row r="43" spans="1:7" x14ac:dyDescent="0.3">
      <c r="A43" s="12" t="s">
        <v>1143</v>
      </c>
      <c r="B43" s="28" t="s">
        <v>1144</v>
      </c>
      <c r="C43" s="28" t="s">
        <v>1046</v>
      </c>
      <c r="D43" s="13">
        <v>27198</v>
      </c>
      <c r="E43" s="14">
        <v>141.88999999999999</v>
      </c>
      <c r="F43" s="15">
        <v>4.4000000000000003E-3</v>
      </c>
      <c r="G43" s="15"/>
    </row>
    <row r="44" spans="1:7" x14ac:dyDescent="0.3">
      <c r="A44" s="12" t="s">
        <v>1596</v>
      </c>
      <c r="B44" s="28" t="s">
        <v>1597</v>
      </c>
      <c r="C44" s="28" t="s">
        <v>1598</v>
      </c>
      <c r="D44" s="13">
        <v>20415</v>
      </c>
      <c r="E44" s="14">
        <v>136.41999999999999</v>
      </c>
      <c r="F44" s="15">
        <v>4.1999999999999997E-3</v>
      </c>
      <c r="G44" s="15"/>
    </row>
    <row r="45" spans="1:7" x14ac:dyDescent="0.3">
      <c r="A45" s="12" t="s">
        <v>984</v>
      </c>
      <c r="B45" s="28" t="s">
        <v>985</v>
      </c>
      <c r="C45" s="28" t="s">
        <v>799</v>
      </c>
      <c r="D45" s="13">
        <v>25000</v>
      </c>
      <c r="E45" s="14">
        <v>135.01</v>
      </c>
      <c r="F45" s="15">
        <v>4.1999999999999997E-3</v>
      </c>
      <c r="G45" s="15"/>
    </row>
    <row r="46" spans="1:7" x14ac:dyDescent="0.3">
      <c r="A46" s="12" t="s">
        <v>973</v>
      </c>
      <c r="B46" s="28" t="s">
        <v>974</v>
      </c>
      <c r="C46" s="28" t="s">
        <v>805</v>
      </c>
      <c r="D46" s="13">
        <v>5977</v>
      </c>
      <c r="E46" s="14">
        <v>133.58000000000001</v>
      </c>
      <c r="F46" s="15">
        <v>4.1000000000000003E-3</v>
      </c>
      <c r="G46" s="15"/>
    </row>
    <row r="47" spans="1:7" x14ac:dyDescent="0.3">
      <c r="A47" s="12" t="s">
        <v>904</v>
      </c>
      <c r="B47" s="28" t="s">
        <v>905</v>
      </c>
      <c r="C47" s="28" t="s">
        <v>883</v>
      </c>
      <c r="D47" s="13">
        <v>15442</v>
      </c>
      <c r="E47" s="14">
        <v>127.07</v>
      </c>
      <c r="F47" s="15">
        <v>3.8999999999999998E-3</v>
      </c>
      <c r="G47" s="15"/>
    </row>
    <row r="48" spans="1:7" x14ac:dyDescent="0.3">
      <c r="A48" s="12" t="s">
        <v>1398</v>
      </c>
      <c r="B48" s="28" t="s">
        <v>1399</v>
      </c>
      <c r="C48" s="28" t="s">
        <v>894</v>
      </c>
      <c r="D48" s="13">
        <v>5430</v>
      </c>
      <c r="E48" s="14">
        <v>125.3</v>
      </c>
      <c r="F48" s="15">
        <v>3.8999999999999998E-3</v>
      </c>
      <c r="G48" s="15"/>
    </row>
    <row r="49" spans="1:7" x14ac:dyDescent="0.3">
      <c r="A49" s="12" t="s">
        <v>1402</v>
      </c>
      <c r="B49" s="28" t="s">
        <v>1403</v>
      </c>
      <c r="C49" s="28" t="s">
        <v>838</v>
      </c>
      <c r="D49" s="13">
        <v>37400</v>
      </c>
      <c r="E49" s="14">
        <v>124.15</v>
      </c>
      <c r="F49" s="15">
        <v>3.8E-3</v>
      </c>
      <c r="G49" s="15"/>
    </row>
    <row r="50" spans="1:7" x14ac:dyDescent="0.3">
      <c r="A50" s="12" t="s">
        <v>1074</v>
      </c>
      <c r="B50" s="28" t="s">
        <v>1075</v>
      </c>
      <c r="C50" s="28" t="s">
        <v>823</v>
      </c>
      <c r="D50" s="13">
        <v>1849</v>
      </c>
      <c r="E50" s="14">
        <v>122.59</v>
      </c>
      <c r="F50" s="15">
        <v>3.8E-3</v>
      </c>
      <c r="G50" s="15"/>
    </row>
    <row r="51" spans="1:7" x14ac:dyDescent="0.3">
      <c r="A51" s="12" t="s">
        <v>1390</v>
      </c>
      <c r="B51" s="28" t="s">
        <v>1391</v>
      </c>
      <c r="C51" s="28" t="s">
        <v>903</v>
      </c>
      <c r="D51" s="13">
        <v>3820</v>
      </c>
      <c r="E51" s="14">
        <v>122.31</v>
      </c>
      <c r="F51" s="15">
        <v>3.8E-3</v>
      </c>
      <c r="G51" s="15"/>
    </row>
    <row r="52" spans="1:7" x14ac:dyDescent="0.3">
      <c r="A52" s="12" t="s">
        <v>1155</v>
      </c>
      <c r="B52" s="28" t="s">
        <v>1156</v>
      </c>
      <c r="C52" s="28" t="s">
        <v>776</v>
      </c>
      <c r="D52" s="13">
        <v>768</v>
      </c>
      <c r="E52" s="14">
        <v>114.52</v>
      </c>
      <c r="F52" s="15">
        <v>3.5000000000000001E-3</v>
      </c>
      <c r="G52" s="15"/>
    </row>
    <row r="53" spans="1:7" x14ac:dyDescent="0.3">
      <c r="A53" s="12" t="s">
        <v>908</v>
      </c>
      <c r="B53" s="28" t="s">
        <v>909</v>
      </c>
      <c r="C53" s="28" t="s">
        <v>910</v>
      </c>
      <c r="D53" s="13">
        <v>19419</v>
      </c>
      <c r="E53" s="14">
        <v>113.1</v>
      </c>
      <c r="F53" s="15">
        <v>3.5000000000000001E-3</v>
      </c>
      <c r="G53" s="15"/>
    </row>
    <row r="54" spans="1:7" x14ac:dyDescent="0.3">
      <c r="A54" s="12" t="s">
        <v>1404</v>
      </c>
      <c r="B54" s="28" t="s">
        <v>1405</v>
      </c>
      <c r="C54" s="28" t="s">
        <v>894</v>
      </c>
      <c r="D54" s="13">
        <v>5959</v>
      </c>
      <c r="E54" s="14">
        <v>111.17</v>
      </c>
      <c r="F54" s="15">
        <v>3.3999999999999998E-3</v>
      </c>
      <c r="G54" s="15"/>
    </row>
    <row r="55" spans="1:7" x14ac:dyDescent="0.3">
      <c r="A55" s="12" t="s">
        <v>1115</v>
      </c>
      <c r="B55" s="28" t="s">
        <v>1116</v>
      </c>
      <c r="C55" s="28" t="s">
        <v>903</v>
      </c>
      <c r="D55" s="13">
        <v>3404</v>
      </c>
      <c r="E55" s="14">
        <v>110.64</v>
      </c>
      <c r="F55" s="15">
        <v>3.3999999999999998E-3</v>
      </c>
      <c r="G55" s="15"/>
    </row>
    <row r="56" spans="1:7" x14ac:dyDescent="0.3">
      <c r="A56" s="12" t="s">
        <v>1169</v>
      </c>
      <c r="B56" s="28" t="s">
        <v>1170</v>
      </c>
      <c r="C56" s="28" t="s">
        <v>1046</v>
      </c>
      <c r="D56" s="13">
        <v>6650</v>
      </c>
      <c r="E56" s="14">
        <v>110.03</v>
      </c>
      <c r="F56" s="15">
        <v>3.3999999999999998E-3</v>
      </c>
      <c r="G56" s="15"/>
    </row>
    <row r="57" spans="1:7" x14ac:dyDescent="0.3">
      <c r="A57" s="12" t="s">
        <v>824</v>
      </c>
      <c r="B57" s="28" t="s">
        <v>825</v>
      </c>
      <c r="C57" s="28" t="s">
        <v>826</v>
      </c>
      <c r="D57" s="13">
        <v>45513</v>
      </c>
      <c r="E57" s="14">
        <v>108.57</v>
      </c>
      <c r="F57" s="15">
        <v>3.3E-3</v>
      </c>
      <c r="G57" s="15"/>
    </row>
    <row r="58" spans="1:7" x14ac:dyDescent="0.3">
      <c r="A58" s="12" t="s">
        <v>831</v>
      </c>
      <c r="B58" s="28" t="s">
        <v>832</v>
      </c>
      <c r="C58" s="28" t="s">
        <v>791</v>
      </c>
      <c r="D58" s="13">
        <v>3015</v>
      </c>
      <c r="E58" s="14">
        <v>107.1</v>
      </c>
      <c r="F58" s="15">
        <v>3.3E-3</v>
      </c>
      <c r="G58" s="15"/>
    </row>
    <row r="59" spans="1:7" x14ac:dyDescent="0.3">
      <c r="A59" s="12" t="s">
        <v>856</v>
      </c>
      <c r="B59" s="28" t="s">
        <v>857</v>
      </c>
      <c r="C59" s="28" t="s">
        <v>776</v>
      </c>
      <c r="D59" s="13">
        <v>8079</v>
      </c>
      <c r="E59" s="14">
        <v>102.03</v>
      </c>
      <c r="F59" s="15">
        <v>3.0999999999999999E-3</v>
      </c>
      <c r="G59" s="15"/>
    </row>
    <row r="60" spans="1:7" x14ac:dyDescent="0.3">
      <c r="A60" s="12" t="s">
        <v>810</v>
      </c>
      <c r="B60" s="28" t="s">
        <v>811</v>
      </c>
      <c r="C60" s="28" t="s">
        <v>812</v>
      </c>
      <c r="D60" s="13">
        <v>24800</v>
      </c>
      <c r="E60" s="14">
        <v>101.27</v>
      </c>
      <c r="F60" s="15">
        <v>3.0999999999999999E-3</v>
      </c>
      <c r="G60" s="15"/>
    </row>
    <row r="61" spans="1:7" x14ac:dyDescent="0.3">
      <c r="A61" s="12" t="s">
        <v>815</v>
      </c>
      <c r="B61" s="28" t="s">
        <v>816</v>
      </c>
      <c r="C61" s="28" t="s">
        <v>817</v>
      </c>
      <c r="D61" s="13">
        <v>3989</v>
      </c>
      <c r="E61" s="14">
        <v>100.23</v>
      </c>
      <c r="F61" s="15">
        <v>3.0999999999999999E-3</v>
      </c>
      <c r="G61" s="15"/>
    </row>
    <row r="62" spans="1:7" x14ac:dyDescent="0.3">
      <c r="A62" s="12" t="s">
        <v>1065</v>
      </c>
      <c r="B62" s="28" t="s">
        <v>1066</v>
      </c>
      <c r="C62" s="28" t="s">
        <v>1067</v>
      </c>
      <c r="D62" s="13">
        <v>2250</v>
      </c>
      <c r="E62" s="14">
        <v>100.22</v>
      </c>
      <c r="F62" s="15">
        <v>3.0999999999999999E-3</v>
      </c>
      <c r="G62" s="15"/>
    </row>
    <row r="63" spans="1:7" x14ac:dyDescent="0.3">
      <c r="A63" s="12" t="s">
        <v>1418</v>
      </c>
      <c r="B63" s="28" t="s">
        <v>1419</v>
      </c>
      <c r="C63" s="28" t="s">
        <v>943</v>
      </c>
      <c r="D63" s="13">
        <v>2656</v>
      </c>
      <c r="E63" s="14">
        <v>98.53</v>
      </c>
      <c r="F63" s="15">
        <v>3.0000000000000001E-3</v>
      </c>
      <c r="G63" s="15"/>
    </row>
    <row r="64" spans="1:7" x14ac:dyDescent="0.3">
      <c r="A64" s="12" t="s">
        <v>1163</v>
      </c>
      <c r="B64" s="28" t="s">
        <v>1164</v>
      </c>
      <c r="C64" s="28" t="s">
        <v>903</v>
      </c>
      <c r="D64" s="13">
        <v>10422</v>
      </c>
      <c r="E64" s="14">
        <v>96.78</v>
      </c>
      <c r="F64" s="15">
        <v>3.0000000000000001E-3</v>
      </c>
      <c r="G64" s="15"/>
    </row>
    <row r="65" spans="1:7" x14ac:dyDescent="0.3">
      <c r="A65" s="12" t="s">
        <v>917</v>
      </c>
      <c r="B65" s="28" t="s">
        <v>918</v>
      </c>
      <c r="C65" s="28" t="s">
        <v>919</v>
      </c>
      <c r="D65" s="13">
        <v>515</v>
      </c>
      <c r="E65" s="14">
        <v>94.4</v>
      </c>
      <c r="F65" s="15">
        <v>2.8999999999999998E-3</v>
      </c>
      <c r="G65" s="15"/>
    </row>
    <row r="66" spans="1:7" x14ac:dyDescent="0.3">
      <c r="A66" s="12" t="s">
        <v>1428</v>
      </c>
      <c r="B66" s="28" t="s">
        <v>1429</v>
      </c>
      <c r="C66" s="28" t="s">
        <v>872</v>
      </c>
      <c r="D66" s="13">
        <v>16670</v>
      </c>
      <c r="E66" s="14">
        <v>93.47</v>
      </c>
      <c r="F66" s="15">
        <v>2.8999999999999998E-3</v>
      </c>
      <c r="G66" s="15"/>
    </row>
    <row r="67" spans="1:7" x14ac:dyDescent="0.3">
      <c r="A67" s="12" t="s">
        <v>967</v>
      </c>
      <c r="B67" s="28" t="s">
        <v>968</v>
      </c>
      <c r="C67" s="28" t="s">
        <v>969</v>
      </c>
      <c r="D67" s="13">
        <v>16710</v>
      </c>
      <c r="E67" s="14">
        <v>91.24</v>
      </c>
      <c r="F67" s="15">
        <v>2.8E-3</v>
      </c>
      <c r="G67" s="15"/>
    </row>
    <row r="68" spans="1:7" x14ac:dyDescent="0.3">
      <c r="A68" s="12" t="s">
        <v>1599</v>
      </c>
      <c r="B68" s="28" t="s">
        <v>1600</v>
      </c>
      <c r="C68" s="28" t="s">
        <v>1024</v>
      </c>
      <c r="D68" s="13">
        <v>5444</v>
      </c>
      <c r="E68" s="14">
        <v>90.36</v>
      </c>
      <c r="F68" s="15">
        <v>2.8E-3</v>
      </c>
      <c r="G68" s="15"/>
    </row>
    <row r="69" spans="1:7" x14ac:dyDescent="0.3">
      <c r="A69" s="12" t="s">
        <v>1408</v>
      </c>
      <c r="B69" s="28" t="s">
        <v>1409</v>
      </c>
      <c r="C69" s="28" t="s">
        <v>872</v>
      </c>
      <c r="D69" s="13">
        <v>3535</v>
      </c>
      <c r="E69" s="14">
        <v>87.61</v>
      </c>
      <c r="F69" s="15">
        <v>2.7000000000000001E-3</v>
      </c>
      <c r="G69" s="15"/>
    </row>
    <row r="70" spans="1:7" x14ac:dyDescent="0.3">
      <c r="A70" s="12" t="s">
        <v>866</v>
      </c>
      <c r="B70" s="28" t="s">
        <v>867</v>
      </c>
      <c r="C70" s="28" t="s">
        <v>791</v>
      </c>
      <c r="D70" s="13">
        <v>1730</v>
      </c>
      <c r="E70" s="14">
        <v>83.72</v>
      </c>
      <c r="F70" s="15">
        <v>2.5999999999999999E-3</v>
      </c>
      <c r="G70" s="15"/>
    </row>
    <row r="71" spans="1:7" x14ac:dyDescent="0.3">
      <c r="A71" s="12" t="s">
        <v>1601</v>
      </c>
      <c r="B71" s="28" t="s">
        <v>1602</v>
      </c>
      <c r="C71" s="28" t="s">
        <v>1603</v>
      </c>
      <c r="D71" s="13">
        <v>11652</v>
      </c>
      <c r="E71" s="14">
        <v>81.02</v>
      </c>
      <c r="F71" s="15">
        <v>2.5000000000000001E-3</v>
      </c>
      <c r="G71" s="15"/>
    </row>
    <row r="72" spans="1:7" x14ac:dyDescent="0.3">
      <c r="A72" s="12" t="s">
        <v>1416</v>
      </c>
      <c r="B72" s="28" t="s">
        <v>1417</v>
      </c>
      <c r="C72" s="28" t="s">
        <v>817</v>
      </c>
      <c r="D72" s="13">
        <v>2847</v>
      </c>
      <c r="E72" s="14">
        <v>79.83</v>
      </c>
      <c r="F72" s="15">
        <v>2.5000000000000001E-3</v>
      </c>
      <c r="G72" s="15"/>
    </row>
    <row r="73" spans="1:7" x14ac:dyDescent="0.3">
      <c r="A73" s="12" t="s">
        <v>1604</v>
      </c>
      <c r="B73" s="28" t="s">
        <v>1605</v>
      </c>
      <c r="C73" s="28" t="s">
        <v>894</v>
      </c>
      <c r="D73" s="13">
        <v>968</v>
      </c>
      <c r="E73" s="14">
        <v>75.45</v>
      </c>
      <c r="F73" s="15">
        <v>2.3E-3</v>
      </c>
      <c r="G73" s="15"/>
    </row>
    <row r="74" spans="1:7" x14ac:dyDescent="0.3">
      <c r="A74" s="12" t="s">
        <v>1406</v>
      </c>
      <c r="B74" s="28" t="s">
        <v>1407</v>
      </c>
      <c r="C74" s="28" t="s">
        <v>903</v>
      </c>
      <c r="D74" s="13">
        <v>4761</v>
      </c>
      <c r="E74" s="14">
        <v>74.8</v>
      </c>
      <c r="F74" s="15">
        <v>2.3E-3</v>
      </c>
      <c r="G74" s="15"/>
    </row>
    <row r="75" spans="1:7" x14ac:dyDescent="0.3">
      <c r="A75" s="12" t="s">
        <v>1055</v>
      </c>
      <c r="B75" s="28" t="s">
        <v>1056</v>
      </c>
      <c r="C75" s="28" t="s">
        <v>823</v>
      </c>
      <c r="D75" s="13">
        <v>2792</v>
      </c>
      <c r="E75" s="14">
        <v>73.91</v>
      </c>
      <c r="F75" s="15">
        <v>2.3E-3</v>
      </c>
      <c r="G75" s="15"/>
    </row>
    <row r="76" spans="1:7" x14ac:dyDescent="0.3">
      <c r="A76" s="12" t="s">
        <v>1410</v>
      </c>
      <c r="B76" s="28" t="s">
        <v>1411</v>
      </c>
      <c r="C76" s="28" t="s">
        <v>838</v>
      </c>
      <c r="D76" s="13">
        <v>16150</v>
      </c>
      <c r="E76" s="14">
        <v>73.61</v>
      </c>
      <c r="F76" s="15">
        <v>2.3E-3</v>
      </c>
      <c r="G76" s="15"/>
    </row>
    <row r="77" spans="1:7" x14ac:dyDescent="0.3">
      <c r="A77" s="12" t="s">
        <v>1424</v>
      </c>
      <c r="B77" s="28" t="s">
        <v>1425</v>
      </c>
      <c r="C77" s="28" t="s">
        <v>891</v>
      </c>
      <c r="D77" s="13">
        <v>3605</v>
      </c>
      <c r="E77" s="14">
        <v>71.53</v>
      </c>
      <c r="F77" s="15">
        <v>2.2000000000000001E-3</v>
      </c>
      <c r="G77" s="15"/>
    </row>
    <row r="78" spans="1:7" x14ac:dyDescent="0.3">
      <c r="A78" s="12" t="s">
        <v>1145</v>
      </c>
      <c r="B78" s="28" t="s">
        <v>1146</v>
      </c>
      <c r="C78" s="28" t="s">
        <v>903</v>
      </c>
      <c r="D78" s="13">
        <v>404</v>
      </c>
      <c r="E78" s="14">
        <v>69</v>
      </c>
      <c r="F78" s="15">
        <v>2.0999999999999999E-3</v>
      </c>
      <c r="G78" s="15"/>
    </row>
    <row r="79" spans="1:7" x14ac:dyDescent="0.3">
      <c r="A79" s="12" t="s">
        <v>1098</v>
      </c>
      <c r="B79" s="28" t="s">
        <v>1099</v>
      </c>
      <c r="C79" s="28" t="s">
        <v>1006</v>
      </c>
      <c r="D79" s="13">
        <v>33294</v>
      </c>
      <c r="E79" s="14">
        <v>67.89</v>
      </c>
      <c r="F79" s="15">
        <v>2.0999999999999999E-3</v>
      </c>
      <c r="G79" s="15"/>
    </row>
    <row r="80" spans="1:7" x14ac:dyDescent="0.3">
      <c r="A80" s="12" t="s">
        <v>1422</v>
      </c>
      <c r="B80" s="28" t="s">
        <v>1423</v>
      </c>
      <c r="C80" s="28" t="s">
        <v>894</v>
      </c>
      <c r="D80" s="13">
        <v>7246</v>
      </c>
      <c r="E80" s="14">
        <v>66.28</v>
      </c>
      <c r="F80" s="15">
        <v>2E-3</v>
      </c>
      <c r="G80" s="15"/>
    </row>
    <row r="81" spans="1:7" x14ac:dyDescent="0.3">
      <c r="A81" s="12" t="s">
        <v>1606</v>
      </c>
      <c r="B81" s="28" t="s">
        <v>1607</v>
      </c>
      <c r="C81" s="28" t="s">
        <v>788</v>
      </c>
      <c r="D81" s="13">
        <v>59878</v>
      </c>
      <c r="E81" s="14">
        <v>64.91</v>
      </c>
      <c r="F81" s="15">
        <v>2E-3</v>
      </c>
      <c r="G81" s="15"/>
    </row>
    <row r="82" spans="1:7" x14ac:dyDescent="0.3">
      <c r="A82" s="12" t="s">
        <v>1426</v>
      </c>
      <c r="B82" s="28" t="s">
        <v>1427</v>
      </c>
      <c r="C82" s="28" t="s">
        <v>843</v>
      </c>
      <c r="D82" s="13">
        <v>22380</v>
      </c>
      <c r="E82" s="14">
        <v>60.5</v>
      </c>
      <c r="F82" s="15">
        <v>1.9E-3</v>
      </c>
      <c r="G82" s="15"/>
    </row>
    <row r="83" spans="1:7" x14ac:dyDescent="0.3">
      <c r="A83" s="12" t="s">
        <v>1510</v>
      </c>
      <c r="B83" s="28" t="s">
        <v>1511</v>
      </c>
      <c r="C83" s="28" t="s">
        <v>891</v>
      </c>
      <c r="D83" s="13">
        <v>2571</v>
      </c>
      <c r="E83" s="14">
        <v>60.41</v>
      </c>
      <c r="F83" s="15">
        <v>1.9E-3</v>
      </c>
      <c r="G83" s="15"/>
    </row>
    <row r="84" spans="1:7" x14ac:dyDescent="0.3">
      <c r="A84" s="12" t="s">
        <v>1400</v>
      </c>
      <c r="B84" s="28" t="s">
        <v>1401</v>
      </c>
      <c r="C84" s="28" t="s">
        <v>802</v>
      </c>
      <c r="D84" s="13">
        <v>17989</v>
      </c>
      <c r="E84" s="14">
        <v>57.91</v>
      </c>
      <c r="F84" s="15">
        <v>1.8E-3</v>
      </c>
      <c r="G84" s="15"/>
    </row>
    <row r="85" spans="1:7" x14ac:dyDescent="0.3">
      <c r="A85" s="12" t="s">
        <v>1608</v>
      </c>
      <c r="B85" s="28" t="s">
        <v>1609</v>
      </c>
      <c r="C85" s="28" t="s">
        <v>838</v>
      </c>
      <c r="D85" s="13">
        <v>12000</v>
      </c>
      <c r="E85" s="14">
        <v>41.82</v>
      </c>
      <c r="F85" s="15">
        <v>1.2999999999999999E-3</v>
      </c>
      <c r="G85" s="15"/>
    </row>
    <row r="86" spans="1:7" x14ac:dyDescent="0.3">
      <c r="A86" s="12" t="s">
        <v>1433</v>
      </c>
      <c r="B86" s="28" t="s">
        <v>1434</v>
      </c>
      <c r="C86" s="28" t="s">
        <v>776</v>
      </c>
      <c r="D86" s="13">
        <v>8400</v>
      </c>
      <c r="E86" s="14">
        <v>41.7</v>
      </c>
      <c r="F86" s="15">
        <v>1.2999999999999999E-3</v>
      </c>
      <c r="G86" s="15"/>
    </row>
    <row r="87" spans="1:7" x14ac:dyDescent="0.3">
      <c r="A87" s="12" t="s">
        <v>887</v>
      </c>
      <c r="B87" s="28" t="s">
        <v>888</v>
      </c>
      <c r="C87" s="28" t="s">
        <v>773</v>
      </c>
      <c r="D87" s="13">
        <v>35100</v>
      </c>
      <c r="E87" s="14">
        <v>39.630000000000003</v>
      </c>
      <c r="F87" s="15">
        <v>1.1999999999999999E-3</v>
      </c>
      <c r="G87" s="15"/>
    </row>
    <row r="88" spans="1:7" x14ac:dyDescent="0.3">
      <c r="A88" s="12" t="s">
        <v>915</v>
      </c>
      <c r="B88" s="28" t="s">
        <v>916</v>
      </c>
      <c r="C88" s="28" t="s">
        <v>773</v>
      </c>
      <c r="D88" s="13">
        <v>16200</v>
      </c>
      <c r="E88" s="14">
        <v>37.200000000000003</v>
      </c>
      <c r="F88" s="15">
        <v>1.1000000000000001E-3</v>
      </c>
      <c r="G88" s="15"/>
    </row>
    <row r="89" spans="1:7" x14ac:dyDescent="0.3">
      <c r="A89" s="12" t="s">
        <v>786</v>
      </c>
      <c r="B89" s="28" t="s">
        <v>1432</v>
      </c>
      <c r="C89" s="28" t="s">
        <v>788</v>
      </c>
      <c r="D89" s="13">
        <v>5299</v>
      </c>
      <c r="E89" s="14">
        <v>18.170000000000002</v>
      </c>
      <c r="F89" s="15">
        <v>5.9999999999999995E-4</v>
      </c>
      <c r="G89" s="15"/>
    </row>
    <row r="90" spans="1:7" x14ac:dyDescent="0.3">
      <c r="A90" s="12" t="s">
        <v>996</v>
      </c>
      <c r="B90" s="28" t="s">
        <v>997</v>
      </c>
      <c r="C90" s="28" t="s">
        <v>894</v>
      </c>
      <c r="D90" s="13">
        <v>3000</v>
      </c>
      <c r="E90" s="14">
        <v>16.88</v>
      </c>
      <c r="F90" s="15">
        <v>5.0000000000000001E-4</v>
      </c>
      <c r="G90" s="15"/>
    </row>
    <row r="91" spans="1:7" x14ac:dyDescent="0.3">
      <c r="A91" s="16" t="s">
        <v>98</v>
      </c>
      <c r="B91" s="29"/>
      <c r="C91" s="29"/>
      <c r="D91" s="17"/>
      <c r="E91" s="37">
        <v>22196.98</v>
      </c>
      <c r="F91" s="38">
        <v>0.68420000000000003</v>
      </c>
      <c r="G91" s="20"/>
    </row>
    <row r="92" spans="1:7" x14ac:dyDescent="0.3">
      <c r="A92" s="16" t="s">
        <v>1171</v>
      </c>
      <c r="B92" s="28"/>
      <c r="C92" s="28"/>
      <c r="D92" s="13"/>
      <c r="E92" s="14"/>
      <c r="F92" s="15"/>
      <c r="G92" s="15"/>
    </row>
    <row r="93" spans="1:7" x14ac:dyDescent="0.3">
      <c r="A93" s="16" t="s">
        <v>98</v>
      </c>
      <c r="B93" s="28"/>
      <c r="C93" s="28"/>
      <c r="D93" s="13"/>
      <c r="E93" s="39" t="s">
        <v>88</v>
      </c>
      <c r="F93" s="40" t="s">
        <v>88</v>
      </c>
      <c r="G93" s="15"/>
    </row>
    <row r="94" spans="1:7" x14ac:dyDescent="0.3">
      <c r="A94" s="21" t="s">
        <v>118</v>
      </c>
      <c r="B94" s="30"/>
      <c r="C94" s="30"/>
      <c r="D94" s="22"/>
      <c r="E94" s="25">
        <v>22196.98</v>
      </c>
      <c r="F94" s="26">
        <v>0.68420000000000003</v>
      </c>
      <c r="G94" s="20"/>
    </row>
    <row r="95" spans="1:7" x14ac:dyDescent="0.3">
      <c r="A95" s="12"/>
      <c r="B95" s="28"/>
      <c r="C95" s="28"/>
      <c r="D95" s="13"/>
      <c r="E95" s="14"/>
      <c r="F95" s="15"/>
      <c r="G95" s="15"/>
    </row>
    <row r="96" spans="1:7" x14ac:dyDescent="0.3">
      <c r="A96" s="16" t="s">
        <v>1172</v>
      </c>
      <c r="B96" s="28"/>
      <c r="C96" s="28"/>
      <c r="D96" s="13"/>
      <c r="E96" s="14"/>
      <c r="F96" s="15"/>
      <c r="G96" s="15"/>
    </row>
    <row r="97" spans="1:7" x14ac:dyDescent="0.3">
      <c r="A97" s="16" t="s">
        <v>1173</v>
      </c>
      <c r="B97" s="28"/>
      <c r="C97" s="28"/>
      <c r="D97" s="13"/>
      <c r="E97" s="14"/>
      <c r="F97" s="15"/>
      <c r="G97" s="15"/>
    </row>
    <row r="98" spans="1:7" x14ac:dyDescent="0.3">
      <c r="A98" s="12" t="s">
        <v>1273</v>
      </c>
      <c r="B98" s="28"/>
      <c r="C98" s="28" t="s">
        <v>969</v>
      </c>
      <c r="D98" s="41">
        <v>-1250</v>
      </c>
      <c r="E98" s="35">
        <v>-6.84</v>
      </c>
      <c r="F98" s="36">
        <v>-2.1000000000000001E-4</v>
      </c>
      <c r="G98" s="15"/>
    </row>
    <row r="99" spans="1:7" x14ac:dyDescent="0.3">
      <c r="A99" s="12" t="s">
        <v>1259</v>
      </c>
      <c r="B99" s="28"/>
      <c r="C99" s="28" t="s">
        <v>894</v>
      </c>
      <c r="D99" s="41">
        <v>-3000</v>
      </c>
      <c r="E99" s="35">
        <v>-16.91</v>
      </c>
      <c r="F99" s="36">
        <v>-5.2099999999999998E-4</v>
      </c>
      <c r="G99" s="15"/>
    </row>
    <row r="100" spans="1:7" x14ac:dyDescent="0.3">
      <c r="A100" s="12" t="s">
        <v>1296</v>
      </c>
      <c r="B100" s="28"/>
      <c r="C100" s="28" t="s">
        <v>773</v>
      </c>
      <c r="D100" s="41">
        <v>-16200</v>
      </c>
      <c r="E100" s="35">
        <v>-37.26</v>
      </c>
      <c r="F100" s="36">
        <v>-1.1479999999999999E-3</v>
      </c>
      <c r="G100" s="15"/>
    </row>
    <row r="101" spans="1:7" x14ac:dyDescent="0.3">
      <c r="A101" s="12" t="s">
        <v>1308</v>
      </c>
      <c r="B101" s="28"/>
      <c r="C101" s="28" t="s">
        <v>773</v>
      </c>
      <c r="D101" s="41">
        <v>-35100</v>
      </c>
      <c r="E101" s="35">
        <v>-39.79</v>
      </c>
      <c r="F101" s="36">
        <v>-1.2260000000000001E-3</v>
      </c>
      <c r="G101" s="15"/>
    </row>
    <row r="102" spans="1:7" x14ac:dyDescent="0.3">
      <c r="A102" s="12" t="s">
        <v>1301</v>
      </c>
      <c r="B102" s="28"/>
      <c r="C102" s="28" t="s">
        <v>883</v>
      </c>
      <c r="D102" s="41">
        <v>-5200</v>
      </c>
      <c r="E102" s="35">
        <v>-42.88</v>
      </c>
      <c r="F102" s="36">
        <v>-1.3209999999999999E-3</v>
      </c>
      <c r="G102" s="15"/>
    </row>
    <row r="103" spans="1:7" x14ac:dyDescent="0.3">
      <c r="A103" s="12" t="s">
        <v>1279</v>
      </c>
      <c r="B103" s="28"/>
      <c r="C103" s="28" t="s">
        <v>791</v>
      </c>
      <c r="D103" s="41">
        <v>-1950</v>
      </c>
      <c r="E103" s="35">
        <v>-69.36</v>
      </c>
      <c r="F103" s="36">
        <v>-2.137E-3</v>
      </c>
      <c r="G103" s="15"/>
    </row>
    <row r="104" spans="1:7" x14ac:dyDescent="0.3">
      <c r="A104" s="12" t="s">
        <v>1342</v>
      </c>
      <c r="B104" s="28"/>
      <c r="C104" s="28" t="s">
        <v>773</v>
      </c>
      <c r="D104" s="41">
        <v>-9600</v>
      </c>
      <c r="E104" s="35">
        <v>-70.16</v>
      </c>
      <c r="F104" s="36">
        <v>-2.1619999999999999E-3</v>
      </c>
      <c r="G104" s="15"/>
    </row>
    <row r="105" spans="1:7" x14ac:dyDescent="0.3">
      <c r="A105" s="12" t="s">
        <v>1230</v>
      </c>
      <c r="B105" s="28"/>
      <c r="C105" s="28" t="s">
        <v>773</v>
      </c>
      <c r="D105" s="41">
        <v>-15000</v>
      </c>
      <c r="E105" s="35">
        <v>-74.63</v>
      </c>
      <c r="F105" s="36">
        <v>-2.3E-3</v>
      </c>
      <c r="G105" s="15"/>
    </row>
    <row r="106" spans="1:7" x14ac:dyDescent="0.3">
      <c r="A106" s="12" t="s">
        <v>1229</v>
      </c>
      <c r="B106" s="28"/>
      <c r="C106" s="28" t="s">
        <v>943</v>
      </c>
      <c r="D106" s="41">
        <v>-2400</v>
      </c>
      <c r="E106" s="35">
        <v>-77.84</v>
      </c>
      <c r="F106" s="36">
        <v>-2.3990000000000001E-3</v>
      </c>
      <c r="G106" s="15"/>
    </row>
    <row r="107" spans="1:7" x14ac:dyDescent="0.3">
      <c r="A107" s="12" t="s">
        <v>1343</v>
      </c>
      <c r="B107" s="28"/>
      <c r="C107" s="28" t="s">
        <v>812</v>
      </c>
      <c r="D107" s="41">
        <v>-24800</v>
      </c>
      <c r="E107" s="35">
        <v>-101.44</v>
      </c>
      <c r="F107" s="36">
        <v>-3.1259999999999999E-3</v>
      </c>
      <c r="G107" s="15"/>
    </row>
    <row r="108" spans="1:7" x14ac:dyDescent="0.3">
      <c r="A108" s="12" t="s">
        <v>1267</v>
      </c>
      <c r="B108" s="28"/>
      <c r="C108" s="28" t="s">
        <v>799</v>
      </c>
      <c r="D108" s="41">
        <v>-25000</v>
      </c>
      <c r="E108" s="35">
        <v>-135.21</v>
      </c>
      <c r="F108" s="36">
        <v>-4.1669999999999997E-3</v>
      </c>
      <c r="G108" s="15"/>
    </row>
    <row r="109" spans="1:7" x14ac:dyDescent="0.3">
      <c r="A109" s="12" t="s">
        <v>1341</v>
      </c>
      <c r="B109" s="28"/>
      <c r="C109" s="28" t="s">
        <v>805</v>
      </c>
      <c r="D109" s="41">
        <v>-57600</v>
      </c>
      <c r="E109" s="35">
        <v>-149.30000000000001</v>
      </c>
      <c r="F109" s="36">
        <v>-4.6010000000000001E-3</v>
      </c>
      <c r="G109" s="15"/>
    </row>
    <row r="110" spans="1:7" x14ac:dyDescent="0.3">
      <c r="A110" s="12" t="s">
        <v>1348</v>
      </c>
      <c r="B110" s="28"/>
      <c r="C110" s="28" t="s">
        <v>796</v>
      </c>
      <c r="D110" s="41">
        <v>-66000</v>
      </c>
      <c r="E110" s="35">
        <v>-164.47</v>
      </c>
      <c r="F110" s="36">
        <v>-5.0679999999999996E-3</v>
      </c>
      <c r="G110" s="15"/>
    </row>
    <row r="111" spans="1:7" x14ac:dyDescent="0.3">
      <c r="A111" s="12" t="s">
        <v>1338</v>
      </c>
      <c r="B111" s="28"/>
      <c r="C111" s="28" t="s">
        <v>823</v>
      </c>
      <c r="D111" s="41">
        <v>-15200</v>
      </c>
      <c r="E111" s="35">
        <v>-258.16000000000003</v>
      </c>
      <c r="F111" s="36">
        <v>-7.9559999999999995E-3</v>
      </c>
      <c r="G111" s="15"/>
    </row>
    <row r="112" spans="1:7" x14ac:dyDescent="0.3">
      <c r="A112" s="12" t="s">
        <v>1350</v>
      </c>
      <c r="B112" s="28"/>
      <c r="C112" s="28" t="s">
        <v>791</v>
      </c>
      <c r="D112" s="41">
        <v>-25900</v>
      </c>
      <c r="E112" s="35">
        <v>-280.58999999999997</v>
      </c>
      <c r="F112" s="36">
        <v>-8.6470000000000002E-3</v>
      </c>
      <c r="G112" s="15"/>
    </row>
    <row r="113" spans="1:7" x14ac:dyDescent="0.3">
      <c r="A113" s="12" t="s">
        <v>1266</v>
      </c>
      <c r="B113" s="28"/>
      <c r="C113" s="28" t="s">
        <v>799</v>
      </c>
      <c r="D113" s="41">
        <v>-23375</v>
      </c>
      <c r="E113" s="35">
        <v>-292.01</v>
      </c>
      <c r="F113" s="36">
        <v>-8.9990000000000001E-3</v>
      </c>
      <c r="G113" s="15"/>
    </row>
    <row r="114" spans="1:7" x14ac:dyDescent="0.3">
      <c r="A114" s="12" t="s">
        <v>1347</v>
      </c>
      <c r="B114" s="28"/>
      <c r="C114" s="28" t="s">
        <v>799</v>
      </c>
      <c r="D114" s="41">
        <v>-323000</v>
      </c>
      <c r="E114" s="35">
        <v>-312.99</v>
      </c>
      <c r="F114" s="36">
        <v>-9.6460000000000001E-3</v>
      </c>
      <c r="G114" s="15"/>
    </row>
    <row r="115" spans="1:7" x14ac:dyDescent="0.3">
      <c r="A115" s="12" t="s">
        <v>1326</v>
      </c>
      <c r="B115" s="28"/>
      <c r="C115" s="28" t="s">
        <v>776</v>
      </c>
      <c r="D115" s="41">
        <v>-6500</v>
      </c>
      <c r="E115" s="35">
        <v>-435.81</v>
      </c>
      <c r="F115" s="36">
        <v>-1.3431E-2</v>
      </c>
      <c r="G115" s="15"/>
    </row>
    <row r="116" spans="1:7" x14ac:dyDescent="0.3">
      <c r="A116" s="12" t="s">
        <v>1321</v>
      </c>
      <c r="B116" s="28"/>
      <c r="C116" s="28" t="s">
        <v>796</v>
      </c>
      <c r="D116" s="41">
        <v>-102000</v>
      </c>
      <c r="E116" s="35">
        <v>-494.09</v>
      </c>
      <c r="F116" s="36">
        <v>-1.5226999999999999E-2</v>
      </c>
      <c r="G116" s="15"/>
    </row>
    <row r="117" spans="1:7" x14ac:dyDescent="0.3">
      <c r="A117" s="12" t="s">
        <v>1354</v>
      </c>
      <c r="B117" s="28"/>
      <c r="C117" s="28" t="s">
        <v>779</v>
      </c>
      <c r="D117" s="41">
        <v>-18250</v>
      </c>
      <c r="E117" s="35">
        <v>-511.41</v>
      </c>
      <c r="F117" s="36">
        <v>-1.5761000000000001E-2</v>
      </c>
      <c r="G117" s="15"/>
    </row>
    <row r="118" spans="1:7" x14ac:dyDescent="0.3">
      <c r="A118" s="12" t="s">
        <v>1445</v>
      </c>
      <c r="B118" s="28"/>
      <c r="C118" s="28" t="s">
        <v>1442</v>
      </c>
      <c r="D118" s="41">
        <v>-3500</v>
      </c>
      <c r="E118" s="35">
        <v>-599.73</v>
      </c>
      <c r="F118" s="36">
        <v>-1.8482999999999999E-2</v>
      </c>
      <c r="G118" s="15"/>
    </row>
    <row r="119" spans="1:7" x14ac:dyDescent="0.3">
      <c r="A119" s="12" t="s">
        <v>1245</v>
      </c>
      <c r="B119" s="28"/>
      <c r="C119" s="28" t="s">
        <v>1024</v>
      </c>
      <c r="D119" s="41">
        <v>-46200</v>
      </c>
      <c r="E119" s="35">
        <v>-758.47</v>
      </c>
      <c r="F119" s="36">
        <v>-2.3375E-2</v>
      </c>
      <c r="G119" s="15"/>
    </row>
    <row r="120" spans="1:7" x14ac:dyDescent="0.3">
      <c r="A120" s="12" t="s">
        <v>1353</v>
      </c>
      <c r="B120" s="28"/>
      <c r="C120" s="28" t="s">
        <v>782</v>
      </c>
      <c r="D120" s="41">
        <v>-34000</v>
      </c>
      <c r="E120" s="35">
        <v>-797.05</v>
      </c>
      <c r="F120" s="36">
        <v>-2.4563999999999999E-2</v>
      </c>
      <c r="G120" s="15"/>
    </row>
    <row r="121" spans="1:7" x14ac:dyDescent="0.3">
      <c r="A121" s="12" t="s">
        <v>1355</v>
      </c>
      <c r="B121" s="28"/>
      <c r="C121" s="28" t="s">
        <v>776</v>
      </c>
      <c r="D121" s="41">
        <v>-39000</v>
      </c>
      <c r="E121" s="35">
        <v>-870.36</v>
      </c>
      <c r="F121" s="36">
        <v>-2.6824000000000001E-2</v>
      </c>
      <c r="G121" s="15"/>
    </row>
    <row r="122" spans="1:7" x14ac:dyDescent="0.3">
      <c r="A122" s="12" t="s">
        <v>1352</v>
      </c>
      <c r="B122" s="28"/>
      <c r="C122" s="28" t="s">
        <v>785</v>
      </c>
      <c r="D122" s="41">
        <v>-125000</v>
      </c>
      <c r="E122" s="35">
        <v>-1075.56</v>
      </c>
      <c r="F122" s="36">
        <v>-3.3147999999999997E-2</v>
      </c>
      <c r="G122" s="15"/>
    </row>
    <row r="123" spans="1:7" x14ac:dyDescent="0.3">
      <c r="A123" s="12" t="s">
        <v>1356</v>
      </c>
      <c r="B123" s="28"/>
      <c r="C123" s="28" t="s">
        <v>773</v>
      </c>
      <c r="D123" s="41">
        <v>-95150</v>
      </c>
      <c r="E123" s="35">
        <v>-1306.69</v>
      </c>
      <c r="F123" s="36">
        <v>-4.0272000000000002E-2</v>
      </c>
      <c r="G123" s="15"/>
    </row>
    <row r="124" spans="1:7" x14ac:dyDescent="0.3">
      <c r="A124" s="16" t="s">
        <v>98</v>
      </c>
      <c r="B124" s="29"/>
      <c r="C124" s="29"/>
      <c r="D124" s="17"/>
      <c r="E124" s="42">
        <v>-8979.01</v>
      </c>
      <c r="F124" s="43">
        <v>-0.27671899999999999</v>
      </c>
      <c r="G124" s="20"/>
    </row>
    <row r="125" spans="1:7" x14ac:dyDescent="0.3">
      <c r="A125" s="12"/>
      <c r="B125" s="28"/>
      <c r="C125" s="28"/>
      <c r="D125" s="13"/>
      <c r="E125" s="14"/>
      <c r="F125" s="15"/>
      <c r="G125" s="15"/>
    </row>
    <row r="126" spans="1:7" x14ac:dyDescent="0.3">
      <c r="A126" s="12"/>
      <c r="B126" s="28"/>
      <c r="C126" s="28"/>
      <c r="D126" s="13"/>
      <c r="E126" s="14"/>
      <c r="F126" s="15"/>
      <c r="G126" s="15"/>
    </row>
    <row r="127" spans="1:7" x14ac:dyDescent="0.3">
      <c r="A127" s="16" t="s">
        <v>1446</v>
      </c>
      <c r="B127" s="29"/>
      <c r="C127" s="29"/>
      <c r="D127" s="17"/>
      <c r="E127" s="46"/>
      <c r="F127" s="20"/>
      <c r="G127" s="20"/>
    </row>
    <row r="128" spans="1:7" x14ac:dyDescent="0.3">
      <c r="A128" s="12" t="s">
        <v>1447</v>
      </c>
      <c r="B128" s="28"/>
      <c r="C128" s="28" t="s">
        <v>1448</v>
      </c>
      <c r="D128" s="13">
        <v>14600</v>
      </c>
      <c r="E128" s="14">
        <v>202.98</v>
      </c>
      <c r="F128" s="15">
        <v>6.3E-3</v>
      </c>
      <c r="G128" s="15"/>
    </row>
    <row r="129" spans="1:7" x14ac:dyDescent="0.3">
      <c r="A129" s="12" t="s">
        <v>1449</v>
      </c>
      <c r="B129" s="28"/>
      <c r="C129" s="28" t="s">
        <v>1448</v>
      </c>
      <c r="D129" s="13">
        <v>3800</v>
      </c>
      <c r="E129" s="14">
        <v>34.51</v>
      </c>
      <c r="F129" s="15">
        <v>1.1000000000000001E-3</v>
      </c>
      <c r="G129" s="15"/>
    </row>
    <row r="130" spans="1:7" x14ac:dyDescent="0.3">
      <c r="A130" s="16" t="s">
        <v>98</v>
      </c>
      <c r="B130" s="29"/>
      <c r="C130" s="29"/>
      <c r="D130" s="17"/>
      <c r="E130" s="37">
        <v>237.49</v>
      </c>
      <c r="F130" s="38">
        <v>7.4000000000000003E-3</v>
      </c>
      <c r="G130" s="20"/>
    </row>
    <row r="131" spans="1:7" x14ac:dyDescent="0.3">
      <c r="A131" s="16"/>
      <c r="B131" s="29"/>
      <c r="C131" s="29"/>
      <c r="D131" s="17"/>
      <c r="E131" s="46"/>
      <c r="F131" s="20"/>
      <c r="G131" s="20"/>
    </row>
    <row r="132" spans="1:7" x14ac:dyDescent="0.3">
      <c r="A132" s="21" t="s">
        <v>118</v>
      </c>
      <c r="B132" s="30"/>
      <c r="C132" s="30"/>
      <c r="D132" s="22"/>
      <c r="E132" s="18">
        <v>237.49</v>
      </c>
      <c r="F132" s="19">
        <v>7.4000000000000003E-3</v>
      </c>
      <c r="G132" s="20"/>
    </row>
    <row r="133" spans="1:7" x14ac:dyDescent="0.3">
      <c r="A133" s="12"/>
      <c r="B133" s="28"/>
      <c r="C133" s="28"/>
      <c r="D133" s="13"/>
      <c r="E133" s="14"/>
      <c r="F133" s="15"/>
      <c r="G133" s="15"/>
    </row>
    <row r="134" spans="1:7" x14ac:dyDescent="0.3">
      <c r="A134" s="16" t="s">
        <v>126</v>
      </c>
      <c r="B134" s="29"/>
      <c r="C134" s="29"/>
      <c r="D134" s="17"/>
      <c r="E134" s="46"/>
      <c r="F134" s="20"/>
      <c r="G134" s="20"/>
    </row>
    <row r="135" spans="1:7" x14ac:dyDescent="0.3">
      <c r="A135" s="16" t="s">
        <v>541</v>
      </c>
      <c r="B135" s="28"/>
      <c r="C135" s="28"/>
      <c r="D135" s="13"/>
      <c r="E135" s="14"/>
      <c r="F135" s="15"/>
      <c r="G135" s="15"/>
    </row>
    <row r="136" spans="1:7" x14ac:dyDescent="0.3">
      <c r="A136" s="16" t="s">
        <v>98</v>
      </c>
      <c r="B136" s="28"/>
      <c r="C136" s="28"/>
      <c r="D136" s="13"/>
      <c r="E136" s="39" t="s">
        <v>88</v>
      </c>
      <c r="F136" s="40" t="s">
        <v>88</v>
      </c>
      <c r="G136" s="15"/>
    </row>
    <row r="137" spans="1:7" x14ac:dyDescent="0.3">
      <c r="A137" s="12"/>
      <c r="B137" s="28"/>
      <c r="C137" s="28"/>
      <c r="D137" s="13"/>
      <c r="E137" s="14"/>
      <c r="F137" s="15"/>
      <c r="G137" s="15"/>
    </row>
    <row r="138" spans="1:7" x14ac:dyDescent="0.3">
      <c r="A138" s="16" t="s">
        <v>282</v>
      </c>
      <c r="B138" s="28"/>
      <c r="C138" s="28"/>
      <c r="D138" s="13"/>
      <c r="E138" s="14"/>
      <c r="F138" s="15"/>
      <c r="G138" s="15"/>
    </row>
    <row r="139" spans="1:7" x14ac:dyDescent="0.3">
      <c r="A139" s="12" t="s">
        <v>674</v>
      </c>
      <c r="B139" s="28" t="s">
        <v>675</v>
      </c>
      <c r="C139" s="28" t="s">
        <v>93</v>
      </c>
      <c r="D139" s="13">
        <v>4900000</v>
      </c>
      <c r="E139" s="14">
        <v>4754.41</v>
      </c>
      <c r="F139" s="15">
        <v>0.14649999999999999</v>
      </c>
      <c r="G139" s="15">
        <v>6.4942E-2</v>
      </c>
    </row>
    <row r="140" spans="1:7" x14ac:dyDescent="0.3">
      <c r="A140" s="16" t="s">
        <v>98</v>
      </c>
      <c r="B140" s="29"/>
      <c r="C140" s="29"/>
      <c r="D140" s="17"/>
      <c r="E140" s="37">
        <v>4754.41</v>
      </c>
      <c r="F140" s="38">
        <v>0.14649999999999999</v>
      </c>
      <c r="G140" s="20"/>
    </row>
    <row r="141" spans="1:7" x14ac:dyDescent="0.3">
      <c r="A141" s="12"/>
      <c r="B141" s="28"/>
      <c r="C141" s="28"/>
      <c r="D141" s="13"/>
      <c r="E141" s="14"/>
      <c r="F141" s="15"/>
      <c r="G141" s="15"/>
    </row>
    <row r="142" spans="1:7" x14ac:dyDescent="0.3">
      <c r="A142" s="12"/>
      <c r="B142" s="28"/>
      <c r="C142" s="28"/>
      <c r="D142" s="13"/>
      <c r="E142" s="14"/>
      <c r="F142" s="15"/>
      <c r="G142" s="15"/>
    </row>
    <row r="143" spans="1:7" x14ac:dyDescent="0.3">
      <c r="A143" s="16" t="s">
        <v>188</v>
      </c>
      <c r="B143" s="28"/>
      <c r="C143" s="28"/>
      <c r="D143" s="13"/>
      <c r="E143" s="14"/>
      <c r="F143" s="15"/>
      <c r="G143" s="15"/>
    </row>
    <row r="144" spans="1:7" x14ac:dyDescent="0.3">
      <c r="A144" s="16" t="s">
        <v>98</v>
      </c>
      <c r="B144" s="28"/>
      <c r="C144" s="28"/>
      <c r="D144" s="13"/>
      <c r="E144" s="39" t="s">
        <v>88</v>
      </c>
      <c r="F144" s="40" t="s">
        <v>88</v>
      </c>
      <c r="G144" s="15"/>
    </row>
    <row r="145" spans="1:7" x14ac:dyDescent="0.3">
      <c r="A145" s="12"/>
      <c r="B145" s="28"/>
      <c r="C145" s="28"/>
      <c r="D145" s="13"/>
      <c r="E145" s="14"/>
      <c r="F145" s="15"/>
      <c r="G145" s="15"/>
    </row>
    <row r="146" spans="1:7" x14ac:dyDescent="0.3">
      <c r="A146" s="16" t="s">
        <v>189</v>
      </c>
      <c r="B146" s="28"/>
      <c r="C146" s="28"/>
      <c r="D146" s="13"/>
      <c r="E146" s="14"/>
      <c r="F146" s="15"/>
      <c r="G146" s="15"/>
    </row>
    <row r="147" spans="1:7" x14ac:dyDescent="0.3">
      <c r="A147" s="16" t="s">
        <v>98</v>
      </c>
      <c r="B147" s="28"/>
      <c r="C147" s="28"/>
      <c r="D147" s="13"/>
      <c r="E147" s="39" t="s">
        <v>88</v>
      </c>
      <c r="F147" s="40" t="s">
        <v>88</v>
      </c>
      <c r="G147" s="15"/>
    </row>
    <row r="148" spans="1:7" x14ac:dyDescent="0.3">
      <c r="A148" s="12"/>
      <c r="B148" s="28"/>
      <c r="C148" s="28"/>
      <c r="D148" s="13"/>
      <c r="E148" s="14"/>
      <c r="F148" s="15"/>
      <c r="G148" s="15"/>
    </row>
    <row r="149" spans="1:7" x14ac:dyDescent="0.3">
      <c r="A149" s="21" t="s">
        <v>118</v>
      </c>
      <c r="B149" s="30"/>
      <c r="C149" s="30"/>
      <c r="D149" s="22"/>
      <c r="E149" s="18">
        <v>4754.41</v>
      </c>
      <c r="F149" s="19">
        <v>0.14649999999999999</v>
      </c>
      <c r="G149" s="20"/>
    </row>
    <row r="150" spans="1:7" x14ac:dyDescent="0.3">
      <c r="A150" s="12"/>
      <c r="B150" s="28"/>
      <c r="C150" s="28"/>
      <c r="D150" s="13"/>
      <c r="E150" s="14"/>
      <c r="F150" s="15"/>
      <c r="G150" s="15"/>
    </row>
    <row r="151" spans="1:7" x14ac:dyDescent="0.3">
      <c r="A151" s="16" t="s">
        <v>89</v>
      </c>
      <c r="B151" s="28"/>
      <c r="C151" s="28"/>
      <c r="D151" s="13"/>
      <c r="E151" s="14"/>
      <c r="F151" s="15"/>
      <c r="G151" s="15"/>
    </row>
    <row r="152" spans="1:7" x14ac:dyDescent="0.3">
      <c r="A152" s="12"/>
      <c r="B152" s="28"/>
      <c r="C152" s="28"/>
      <c r="D152" s="13"/>
      <c r="E152" s="14"/>
      <c r="F152" s="15"/>
      <c r="G152" s="15"/>
    </row>
    <row r="153" spans="1:7" x14ac:dyDescent="0.3">
      <c r="A153" s="16" t="s">
        <v>90</v>
      </c>
      <c r="B153" s="28"/>
      <c r="C153" s="28"/>
      <c r="D153" s="13"/>
      <c r="E153" s="14"/>
      <c r="F153" s="15"/>
      <c r="G153" s="15"/>
    </row>
    <row r="154" spans="1:7" x14ac:dyDescent="0.3">
      <c r="A154" s="12" t="s">
        <v>1477</v>
      </c>
      <c r="B154" s="28" t="s">
        <v>1478</v>
      </c>
      <c r="C154" s="28" t="s">
        <v>93</v>
      </c>
      <c r="D154" s="13">
        <v>1000000</v>
      </c>
      <c r="E154" s="14">
        <v>996.04</v>
      </c>
      <c r="F154" s="15">
        <v>3.0700000000000002E-2</v>
      </c>
      <c r="G154" s="15">
        <v>3.7255999999999997E-2</v>
      </c>
    </row>
    <row r="155" spans="1:7" x14ac:dyDescent="0.3">
      <c r="A155" s="16" t="s">
        <v>98</v>
      </c>
      <c r="B155" s="29"/>
      <c r="C155" s="29"/>
      <c r="D155" s="17"/>
      <c r="E155" s="37">
        <v>996.04</v>
      </c>
      <c r="F155" s="38">
        <v>3.0700000000000002E-2</v>
      </c>
      <c r="G155" s="20"/>
    </row>
    <row r="156" spans="1:7" x14ac:dyDescent="0.3">
      <c r="A156" s="12"/>
      <c r="B156" s="28"/>
      <c r="C156" s="28"/>
      <c r="D156" s="13"/>
      <c r="E156" s="14"/>
      <c r="F156" s="15"/>
      <c r="G156" s="15"/>
    </row>
    <row r="157" spans="1:7" x14ac:dyDescent="0.3">
      <c r="A157" s="21" t="s">
        <v>118</v>
      </c>
      <c r="B157" s="30"/>
      <c r="C157" s="30"/>
      <c r="D157" s="22"/>
      <c r="E157" s="18">
        <v>996.04</v>
      </c>
      <c r="F157" s="19">
        <v>3.0700000000000002E-2</v>
      </c>
      <c r="G157" s="20"/>
    </row>
    <row r="158" spans="1:7" x14ac:dyDescent="0.3">
      <c r="A158" s="12"/>
      <c r="B158" s="28"/>
      <c r="C158" s="28"/>
      <c r="D158" s="13"/>
      <c r="E158" s="14"/>
      <c r="F158" s="15"/>
      <c r="G158" s="15"/>
    </row>
    <row r="159" spans="1:7" x14ac:dyDescent="0.3">
      <c r="A159" s="12"/>
      <c r="B159" s="28"/>
      <c r="C159" s="28"/>
      <c r="D159" s="13"/>
      <c r="E159" s="14"/>
      <c r="F159" s="15"/>
      <c r="G159" s="15"/>
    </row>
    <row r="160" spans="1:7" x14ac:dyDescent="0.3">
      <c r="A160" s="16" t="s">
        <v>530</v>
      </c>
      <c r="B160" s="28"/>
      <c r="C160" s="28"/>
      <c r="D160" s="13"/>
      <c r="E160" s="14"/>
      <c r="F160" s="15"/>
      <c r="G160" s="15"/>
    </row>
    <row r="161" spans="1:7" x14ac:dyDescent="0.3">
      <c r="A161" s="12" t="s">
        <v>1610</v>
      </c>
      <c r="B161" s="28" t="s">
        <v>1611</v>
      </c>
      <c r="C161" s="28"/>
      <c r="D161" s="13">
        <v>47098.75</v>
      </c>
      <c r="E161" s="14">
        <v>1297.8499999999999</v>
      </c>
      <c r="F161" s="15">
        <v>0.04</v>
      </c>
      <c r="G161" s="15"/>
    </row>
    <row r="162" spans="1:7" x14ac:dyDescent="0.3">
      <c r="A162" s="12"/>
      <c r="B162" s="28"/>
      <c r="C162" s="28"/>
      <c r="D162" s="13"/>
      <c r="E162" s="14"/>
      <c r="F162" s="15"/>
      <c r="G162" s="15"/>
    </row>
    <row r="163" spans="1:7" x14ac:dyDescent="0.3">
      <c r="A163" s="21" t="s">
        <v>118</v>
      </c>
      <c r="B163" s="30"/>
      <c r="C163" s="30"/>
      <c r="D163" s="22"/>
      <c r="E163" s="18">
        <v>1297.8499999999999</v>
      </c>
      <c r="F163" s="19">
        <v>0.04</v>
      </c>
      <c r="G163" s="20"/>
    </row>
    <row r="164" spans="1:7" x14ac:dyDescent="0.3">
      <c r="A164" s="12"/>
      <c r="B164" s="28"/>
      <c r="C164" s="28"/>
      <c r="D164" s="13"/>
      <c r="E164" s="14"/>
      <c r="F164" s="15"/>
      <c r="G164" s="15"/>
    </row>
    <row r="165" spans="1:7" x14ac:dyDescent="0.3">
      <c r="A165" s="16" t="s">
        <v>119</v>
      </c>
      <c r="B165" s="28"/>
      <c r="C165" s="28"/>
      <c r="D165" s="13"/>
      <c r="E165" s="14"/>
      <c r="F165" s="15"/>
      <c r="G165" s="15"/>
    </row>
    <row r="166" spans="1:7" x14ac:dyDescent="0.3">
      <c r="A166" s="12" t="s">
        <v>120</v>
      </c>
      <c r="B166" s="28"/>
      <c r="C166" s="28"/>
      <c r="D166" s="13"/>
      <c r="E166" s="14">
        <v>527.83000000000004</v>
      </c>
      <c r="F166" s="15">
        <v>1.6299999999999999E-2</v>
      </c>
      <c r="G166" s="15">
        <v>3.9344999999999998E-2</v>
      </c>
    </row>
    <row r="167" spans="1:7" x14ac:dyDescent="0.3">
      <c r="A167" s="16" t="s">
        <v>98</v>
      </c>
      <c r="B167" s="29"/>
      <c r="C167" s="29"/>
      <c r="D167" s="17"/>
      <c r="E167" s="37">
        <v>527.83000000000004</v>
      </c>
      <c r="F167" s="38">
        <v>1.6299999999999999E-2</v>
      </c>
      <c r="G167" s="20"/>
    </row>
    <row r="168" spans="1:7" x14ac:dyDescent="0.3">
      <c r="A168" s="12"/>
      <c r="B168" s="28"/>
      <c r="C168" s="28"/>
      <c r="D168" s="13"/>
      <c r="E168" s="14"/>
      <c r="F168" s="15"/>
      <c r="G168" s="15"/>
    </row>
    <row r="169" spans="1:7" x14ac:dyDescent="0.3">
      <c r="A169" s="21" t="s">
        <v>118</v>
      </c>
      <c r="B169" s="30"/>
      <c r="C169" s="30"/>
      <c r="D169" s="22"/>
      <c r="E169" s="18">
        <v>527.83000000000004</v>
      </c>
      <c r="F169" s="19">
        <v>1.6299999999999999E-2</v>
      </c>
      <c r="G169" s="20"/>
    </row>
    <row r="170" spans="1:7" x14ac:dyDescent="0.3">
      <c r="A170" s="12" t="s">
        <v>121</v>
      </c>
      <c r="B170" s="28"/>
      <c r="C170" s="28"/>
      <c r="D170" s="13"/>
      <c r="E170" s="14">
        <v>14.6735998</v>
      </c>
      <c r="F170" s="15">
        <v>4.5199999999999998E-4</v>
      </c>
      <c r="G170" s="15"/>
    </row>
    <row r="171" spans="1:7" x14ac:dyDescent="0.3">
      <c r="A171" s="12" t="s">
        <v>122</v>
      </c>
      <c r="B171" s="28"/>
      <c r="C171" s="28"/>
      <c r="D171" s="13"/>
      <c r="E171" s="14">
        <v>2421.4064002</v>
      </c>
      <c r="F171" s="15">
        <v>7.4448E-2</v>
      </c>
      <c r="G171" s="15">
        <v>3.9344999999999998E-2</v>
      </c>
    </row>
    <row r="172" spans="1:7" x14ac:dyDescent="0.3">
      <c r="A172" s="23" t="s">
        <v>123</v>
      </c>
      <c r="B172" s="31"/>
      <c r="C172" s="31"/>
      <c r="D172" s="24"/>
      <c r="E172" s="25">
        <v>32446.68</v>
      </c>
      <c r="F172" s="26">
        <v>1</v>
      </c>
      <c r="G172" s="26"/>
    </row>
    <row r="174" spans="1:7" x14ac:dyDescent="0.3">
      <c r="A174" s="1" t="s">
        <v>1389</v>
      </c>
    </row>
    <row r="175" spans="1:7" x14ac:dyDescent="0.3">
      <c r="A175" s="1" t="s">
        <v>125</v>
      </c>
    </row>
    <row r="177" spans="1:7" x14ac:dyDescent="0.3">
      <c r="A177" s="1" t="s">
        <v>1871</v>
      </c>
    </row>
    <row r="178" spans="1:7" x14ac:dyDescent="0.3">
      <c r="A178" s="47" t="s">
        <v>1872</v>
      </c>
      <c r="B178" s="32" t="s">
        <v>88</v>
      </c>
    </row>
    <row r="179" spans="1:7" x14ac:dyDescent="0.3">
      <c r="A179" t="s">
        <v>1873</v>
      </c>
    </row>
    <row r="180" spans="1:7" x14ac:dyDescent="0.3">
      <c r="A180" t="s">
        <v>1874</v>
      </c>
      <c r="B180" t="s">
        <v>1875</v>
      </c>
      <c r="C180" t="s">
        <v>1875</v>
      </c>
    </row>
    <row r="181" spans="1:7" x14ac:dyDescent="0.3">
      <c r="B181" s="48">
        <v>44651</v>
      </c>
      <c r="C181" s="48">
        <v>44680</v>
      </c>
    </row>
    <row r="182" spans="1:7" x14ac:dyDescent="0.3">
      <c r="A182" t="s">
        <v>1877</v>
      </c>
      <c r="B182">
        <v>19.318899999999999</v>
      </c>
      <c r="C182">
        <v>19.422499999999999</v>
      </c>
      <c r="E182" s="2"/>
      <c r="G182"/>
    </row>
    <row r="183" spans="1:7" x14ac:dyDescent="0.3">
      <c r="A183" t="s">
        <v>1879</v>
      </c>
      <c r="B183">
        <v>19.312200000000001</v>
      </c>
      <c r="C183">
        <v>19.415900000000001</v>
      </c>
      <c r="E183" s="2"/>
      <c r="G183"/>
    </row>
    <row r="184" spans="1:7" x14ac:dyDescent="0.3">
      <c r="A184" t="s">
        <v>1880</v>
      </c>
      <c r="B184">
        <v>14.0383</v>
      </c>
      <c r="C184">
        <v>14.1137</v>
      </c>
      <c r="E184" s="2"/>
      <c r="G184"/>
    </row>
    <row r="185" spans="1:7" x14ac:dyDescent="0.3">
      <c r="A185" t="s">
        <v>1901</v>
      </c>
      <c r="B185">
        <v>14.0192</v>
      </c>
      <c r="C185">
        <v>14.014799999999999</v>
      </c>
      <c r="E185" s="2"/>
      <c r="G185"/>
    </row>
    <row r="186" spans="1:7" x14ac:dyDescent="0.3">
      <c r="A186" t="s">
        <v>1888</v>
      </c>
      <c r="B186">
        <v>18.168199999999999</v>
      </c>
      <c r="C186">
        <v>18.245999999999999</v>
      </c>
      <c r="E186" s="2"/>
      <c r="G186"/>
    </row>
    <row r="187" spans="1:7" x14ac:dyDescent="0.3">
      <c r="A187" t="s">
        <v>1904</v>
      </c>
      <c r="B187">
        <v>18.16</v>
      </c>
      <c r="C187">
        <v>18.2378</v>
      </c>
      <c r="E187" s="2"/>
      <c r="G187"/>
    </row>
    <row r="188" spans="1:7" x14ac:dyDescent="0.3">
      <c r="A188" t="s">
        <v>1905</v>
      </c>
      <c r="B188">
        <v>12.5509</v>
      </c>
      <c r="C188">
        <v>12.604699999999999</v>
      </c>
      <c r="E188" s="2"/>
      <c r="G188"/>
    </row>
    <row r="189" spans="1:7" x14ac:dyDescent="0.3">
      <c r="A189" t="s">
        <v>1906</v>
      </c>
      <c r="B189">
        <v>13.1234</v>
      </c>
      <c r="C189">
        <v>13.0999</v>
      </c>
      <c r="E189" s="2"/>
      <c r="G189"/>
    </row>
    <row r="190" spans="1:7" x14ac:dyDescent="0.3">
      <c r="E190" s="2"/>
      <c r="G190"/>
    </row>
    <row r="191" spans="1:7" x14ac:dyDescent="0.3">
      <c r="A191" t="s">
        <v>1908</v>
      </c>
    </row>
    <row r="193" spans="1:4" x14ac:dyDescent="0.3">
      <c r="A193" s="50" t="s">
        <v>1909</v>
      </c>
      <c r="B193" s="50" t="s">
        <v>1910</v>
      </c>
      <c r="C193" s="50" t="s">
        <v>1911</v>
      </c>
      <c r="D193" s="50" t="s">
        <v>1912</v>
      </c>
    </row>
    <row r="194" spans="1:4" x14ac:dyDescent="0.3">
      <c r="A194" s="50" t="s">
        <v>1938</v>
      </c>
      <c r="B194" s="50"/>
      <c r="C194" s="50">
        <v>0.08</v>
      </c>
      <c r="D194" s="50">
        <v>0.08</v>
      </c>
    </row>
    <row r="195" spans="1:4" x14ac:dyDescent="0.3">
      <c r="A195" s="50" t="s">
        <v>1939</v>
      </c>
      <c r="B195" s="50"/>
      <c r="C195" s="50">
        <v>0.08</v>
      </c>
      <c r="D195" s="50">
        <v>0.08</v>
      </c>
    </row>
    <row r="197" spans="1:4" x14ac:dyDescent="0.3">
      <c r="A197" t="s">
        <v>1891</v>
      </c>
      <c r="B197" s="32" t="s">
        <v>88</v>
      </c>
    </row>
    <row r="198" spans="1:4" x14ac:dyDescent="0.3">
      <c r="A198" s="47" t="s">
        <v>1892</v>
      </c>
      <c r="B198" s="32" t="s">
        <v>88</v>
      </c>
    </row>
    <row r="199" spans="1:4" x14ac:dyDescent="0.3">
      <c r="A199" s="47" t="s">
        <v>1893</v>
      </c>
      <c r="B199" s="32" t="s">
        <v>88</v>
      </c>
    </row>
    <row r="200" spans="1:4" x14ac:dyDescent="0.3">
      <c r="A200" t="s">
        <v>1929</v>
      </c>
      <c r="B200" s="49">
        <v>5.6738110000000006</v>
      </c>
    </row>
    <row r="201" spans="1:4" ht="28.8" x14ac:dyDescent="0.3">
      <c r="A201" s="47" t="s">
        <v>1895</v>
      </c>
      <c r="B201" s="32">
        <v>237.49160000000001</v>
      </c>
    </row>
    <row r="202" spans="1:4" ht="28.8" x14ac:dyDescent="0.3">
      <c r="A202" s="47" t="s">
        <v>1896</v>
      </c>
      <c r="B202" s="32" t="s">
        <v>88</v>
      </c>
    </row>
    <row r="203" spans="1:4" x14ac:dyDescent="0.3">
      <c r="A203" t="s">
        <v>2029</v>
      </c>
      <c r="B203" s="32" t="s">
        <v>88</v>
      </c>
    </row>
    <row r="204" spans="1:4" x14ac:dyDescent="0.3">
      <c r="A204" t="s">
        <v>2030</v>
      </c>
      <c r="B204" s="32" t="s">
        <v>88</v>
      </c>
    </row>
    <row r="208" spans="1:4" ht="28.8" x14ac:dyDescent="0.3">
      <c r="A208" s="62" t="s">
        <v>2065</v>
      </c>
      <c r="B208" s="56" t="s">
        <v>2066</v>
      </c>
      <c r="C208" s="56" t="s">
        <v>2034</v>
      </c>
      <c r="D208" s="67" t="s">
        <v>2035</v>
      </c>
    </row>
    <row r="209" spans="1:4" ht="81.599999999999994" customHeight="1" x14ac:dyDescent="0.3">
      <c r="A209" s="65" t="str">
        <f>HYPERLINK("[EDEL_Portfolio Monthly 30-Apr-2022.xlsx]EEESSF!A1","Edelweiss Equity Savings Fund")</f>
        <v>Edelweiss Equity Savings Fund</v>
      </c>
      <c r="B209" s="66"/>
      <c r="C209" s="66" t="s">
        <v>2051</v>
      </c>
      <c r="D209"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95370-180B-44F1-80FE-73E0CAF1D9C2}">
  <dimension ref="A1:H91"/>
  <sheetViews>
    <sheetView showGridLines="0" workbookViewId="0">
      <pane ySplit="4" topLeftCell="A80" activePane="bottomLeft" state="frozen"/>
      <selection sqref="A1:G1"/>
      <selection pane="bottomLeft" activeCell="A90" sqref="A90:D90"/>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57</v>
      </c>
      <c r="B1" s="76"/>
      <c r="C1" s="76"/>
      <c r="D1" s="76"/>
      <c r="E1" s="76"/>
      <c r="F1" s="76"/>
      <c r="G1" s="76"/>
      <c r="H1" s="51" t="str">
        <f>HYPERLINK("[EDEL_Portfolio Monthly 30-Apr-2022.xlsx]Index!A1","Index")</f>
        <v>Index</v>
      </c>
    </row>
    <row r="2" spans="1:8" ht="19.5" customHeight="1" x14ac:dyDescent="0.3">
      <c r="A2" s="76" t="s">
        <v>58</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6" t="s">
        <v>87</v>
      </c>
      <c r="B6" s="28"/>
      <c r="C6" s="28"/>
      <c r="D6" s="13"/>
      <c r="E6" s="14"/>
      <c r="F6" s="15"/>
      <c r="G6" s="15"/>
    </row>
    <row r="7" spans="1:8" x14ac:dyDescent="0.3">
      <c r="A7" s="16" t="s">
        <v>770</v>
      </c>
      <c r="B7" s="28"/>
      <c r="C7" s="28"/>
      <c r="D7" s="13"/>
      <c r="E7" s="14"/>
      <c r="F7" s="15"/>
      <c r="G7" s="15"/>
    </row>
    <row r="8" spans="1:8" x14ac:dyDescent="0.3">
      <c r="A8" s="12" t="s">
        <v>803</v>
      </c>
      <c r="B8" s="28" t="s">
        <v>804</v>
      </c>
      <c r="C8" s="28" t="s">
        <v>805</v>
      </c>
      <c r="D8" s="13">
        <v>17756</v>
      </c>
      <c r="E8" s="14">
        <v>46.09</v>
      </c>
      <c r="F8" s="15">
        <v>6.13E-2</v>
      </c>
      <c r="G8" s="15"/>
    </row>
    <row r="9" spans="1:8" x14ac:dyDescent="0.3">
      <c r="A9" s="12" t="s">
        <v>973</v>
      </c>
      <c r="B9" s="28" t="s">
        <v>974</v>
      </c>
      <c r="C9" s="28" t="s">
        <v>805</v>
      </c>
      <c r="D9" s="13">
        <v>1692</v>
      </c>
      <c r="E9" s="14">
        <v>37.81</v>
      </c>
      <c r="F9" s="15">
        <v>5.0299999999999997E-2</v>
      </c>
      <c r="G9" s="15"/>
    </row>
    <row r="10" spans="1:8" x14ac:dyDescent="0.3">
      <c r="A10" s="12" t="s">
        <v>1059</v>
      </c>
      <c r="B10" s="28" t="s">
        <v>1060</v>
      </c>
      <c r="C10" s="28" t="s">
        <v>943</v>
      </c>
      <c r="D10" s="13">
        <v>1160</v>
      </c>
      <c r="E10" s="14">
        <v>37.549999999999997</v>
      </c>
      <c r="F10" s="15">
        <v>4.99E-2</v>
      </c>
      <c r="G10" s="15"/>
    </row>
    <row r="11" spans="1:8" x14ac:dyDescent="0.3">
      <c r="A11" s="12" t="s">
        <v>954</v>
      </c>
      <c r="B11" s="28" t="s">
        <v>955</v>
      </c>
      <c r="C11" s="28" t="s">
        <v>791</v>
      </c>
      <c r="D11" s="13">
        <v>1054</v>
      </c>
      <c r="E11" s="14">
        <v>37.380000000000003</v>
      </c>
      <c r="F11" s="15">
        <v>4.9700000000000001E-2</v>
      </c>
      <c r="G11" s="15"/>
    </row>
    <row r="12" spans="1:8" x14ac:dyDescent="0.3">
      <c r="A12" s="12" t="s">
        <v>771</v>
      </c>
      <c r="B12" s="28" t="s">
        <v>772</v>
      </c>
      <c r="C12" s="28" t="s">
        <v>773</v>
      </c>
      <c r="D12" s="13">
        <v>2675</v>
      </c>
      <c r="E12" s="14">
        <v>37.04</v>
      </c>
      <c r="F12" s="15">
        <v>4.9200000000000001E-2</v>
      </c>
      <c r="G12" s="15"/>
    </row>
    <row r="13" spans="1:8" x14ac:dyDescent="0.3">
      <c r="A13" s="12" t="s">
        <v>917</v>
      </c>
      <c r="B13" s="28" t="s">
        <v>918</v>
      </c>
      <c r="C13" s="28" t="s">
        <v>919</v>
      </c>
      <c r="D13" s="13">
        <v>202</v>
      </c>
      <c r="E13" s="14">
        <v>37.03</v>
      </c>
      <c r="F13" s="15">
        <v>4.9200000000000001E-2</v>
      </c>
      <c r="G13" s="15"/>
    </row>
    <row r="14" spans="1:8" x14ac:dyDescent="0.3">
      <c r="A14" s="12" t="s">
        <v>789</v>
      </c>
      <c r="B14" s="28" t="s">
        <v>790</v>
      </c>
      <c r="C14" s="28" t="s">
        <v>791</v>
      </c>
      <c r="D14" s="13">
        <v>3043</v>
      </c>
      <c r="E14" s="14">
        <v>32.840000000000003</v>
      </c>
      <c r="F14" s="15">
        <v>4.3700000000000003E-2</v>
      </c>
      <c r="G14" s="15"/>
    </row>
    <row r="15" spans="1:8" x14ac:dyDescent="0.3">
      <c r="A15" s="12" t="s">
        <v>906</v>
      </c>
      <c r="B15" s="28" t="s">
        <v>907</v>
      </c>
      <c r="C15" s="28" t="s">
        <v>791</v>
      </c>
      <c r="D15" s="13">
        <v>2070</v>
      </c>
      <c r="E15" s="14">
        <v>32.450000000000003</v>
      </c>
      <c r="F15" s="15">
        <v>4.3099999999999999E-2</v>
      </c>
      <c r="G15" s="15"/>
    </row>
    <row r="16" spans="1:8" x14ac:dyDescent="0.3">
      <c r="A16" s="12" t="s">
        <v>873</v>
      </c>
      <c r="B16" s="28" t="s">
        <v>874</v>
      </c>
      <c r="C16" s="28" t="s">
        <v>835</v>
      </c>
      <c r="D16" s="13">
        <v>382</v>
      </c>
      <c r="E16" s="14">
        <v>29.48</v>
      </c>
      <c r="F16" s="15">
        <v>3.9199999999999999E-2</v>
      </c>
      <c r="G16" s="15"/>
    </row>
    <row r="17" spans="1:7" x14ac:dyDescent="0.3">
      <c r="A17" s="12" t="s">
        <v>850</v>
      </c>
      <c r="B17" s="28" t="s">
        <v>851</v>
      </c>
      <c r="C17" s="28" t="s">
        <v>776</v>
      </c>
      <c r="D17" s="13">
        <v>441</v>
      </c>
      <c r="E17" s="14">
        <v>29.42</v>
      </c>
      <c r="F17" s="15">
        <v>3.9100000000000003E-2</v>
      </c>
      <c r="G17" s="15"/>
    </row>
    <row r="18" spans="1:7" x14ac:dyDescent="0.3">
      <c r="A18" s="12" t="s">
        <v>981</v>
      </c>
      <c r="B18" s="28" t="s">
        <v>982</v>
      </c>
      <c r="C18" s="28" t="s">
        <v>983</v>
      </c>
      <c r="D18" s="13">
        <v>15334</v>
      </c>
      <c r="E18" s="14">
        <v>28.04</v>
      </c>
      <c r="F18" s="15">
        <v>3.73E-2</v>
      </c>
      <c r="G18" s="15"/>
    </row>
    <row r="19" spans="1:7" x14ac:dyDescent="0.3">
      <c r="A19" s="12" t="s">
        <v>1159</v>
      </c>
      <c r="B19" s="28" t="s">
        <v>1160</v>
      </c>
      <c r="C19" s="28" t="s">
        <v>903</v>
      </c>
      <c r="D19" s="13">
        <v>609</v>
      </c>
      <c r="E19" s="14">
        <v>27.44</v>
      </c>
      <c r="F19" s="15">
        <v>3.6499999999999998E-2</v>
      </c>
      <c r="G19" s="15"/>
    </row>
    <row r="20" spans="1:7" x14ac:dyDescent="0.3">
      <c r="A20" s="12" t="s">
        <v>1437</v>
      </c>
      <c r="B20" s="28" t="s">
        <v>1438</v>
      </c>
      <c r="C20" s="28" t="s">
        <v>835</v>
      </c>
      <c r="D20" s="13">
        <v>728</v>
      </c>
      <c r="E20" s="14">
        <v>27.15</v>
      </c>
      <c r="F20" s="15">
        <v>3.61E-2</v>
      </c>
      <c r="G20" s="15"/>
    </row>
    <row r="21" spans="1:7" x14ac:dyDescent="0.3">
      <c r="A21" s="12" t="s">
        <v>1113</v>
      </c>
      <c r="B21" s="28" t="s">
        <v>1114</v>
      </c>
      <c r="C21" s="28" t="s">
        <v>919</v>
      </c>
      <c r="D21" s="13">
        <v>773</v>
      </c>
      <c r="E21" s="14">
        <v>25.35</v>
      </c>
      <c r="F21" s="15">
        <v>3.3700000000000001E-2</v>
      </c>
      <c r="G21" s="15"/>
    </row>
    <row r="22" spans="1:7" x14ac:dyDescent="0.3">
      <c r="A22" s="12" t="s">
        <v>1169</v>
      </c>
      <c r="B22" s="28" t="s">
        <v>1170</v>
      </c>
      <c r="C22" s="28" t="s">
        <v>1046</v>
      </c>
      <c r="D22" s="13">
        <v>1480</v>
      </c>
      <c r="E22" s="14">
        <v>24.49</v>
      </c>
      <c r="F22" s="15">
        <v>3.2599999999999997E-2</v>
      </c>
      <c r="G22" s="15"/>
    </row>
    <row r="23" spans="1:7" x14ac:dyDescent="0.3">
      <c r="A23" s="12" t="s">
        <v>899</v>
      </c>
      <c r="B23" s="28" t="s">
        <v>900</v>
      </c>
      <c r="C23" s="28" t="s">
        <v>791</v>
      </c>
      <c r="D23" s="13">
        <v>1904</v>
      </c>
      <c r="E23" s="14">
        <v>23.97</v>
      </c>
      <c r="F23" s="15">
        <v>3.1899999999999998E-2</v>
      </c>
      <c r="G23" s="15"/>
    </row>
    <row r="24" spans="1:7" x14ac:dyDescent="0.3">
      <c r="A24" s="12" t="s">
        <v>1143</v>
      </c>
      <c r="B24" s="28" t="s">
        <v>1144</v>
      </c>
      <c r="C24" s="28" t="s">
        <v>1046</v>
      </c>
      <c r="D24" s="13">
        <v>4401</v>
      </c>
      <c r="E24" s="14">
        <v>22.96</v>
      </c>
      <c r="F24" s="15">
        <v>3.0499999999999999E-2</v>
      </c>
      <c r="G24" s="15"/>
    </row>
    <row r="25" spans="1:7" x14ac:dyDescent="0.3">
      <c r="A25" s="12" t="s">
        <v>1473</v>
      </c>
      <c r="B25" s="28" t="s">
        <v>1474</v>
      </c>
      <c r="C25" s="28" t="s">
        <v>817</v>
      </c>
      <c r="D25" s="13">
        <v>890</v>
      </c>
      <c r="E25" s="14">
        <v>21.57</v>
      </c>
      <c r="F25" s="15">
        <v>2.87E-2</v>
      </c>
      <c r="G25" s="15"/>
    </row>
    <row r="26" spans="1:7" x14ac:dyDescent="0.3">
      <c r="A26" s="12" t="s">
        <v>1094</v>
      </c>
      <c r="B26" s="28" t="s">
        <v>1095</v>
      </c>
      <c r="C26" s="28" t="s">
        <v>1046</v>
      </c>
      <c r="D26" s="13">
        <v>3852</v>
      </c>
      <c r="E26" s="14">
        <v>21.44</v>
      </c>
      <c r="F26" s="15">
        <v>2.8500000000000001E-2</v>
      </c>
      <c r="G26" s="15"/>
    </row>
    <row r="27" spans="1:7" x14ac:dyDescent="0.3">
      <c r="A27" s="12" t="s">
        <v>875</v>
      </c>
      <c r="B27" s="28" t="s">
        <v>876</v>
      </c>
      <c r="C27" s="28" t="s">
        <v>835</v>
      </c>
      <c r="D27" s="13">
        <v>838</v>
      </c>
      <c r="E27" s="14">
        <v>21.01</v>
      </c>
      <c r="F27" s="15">
        <v>2.7900000000000001E-2</v>
      </c>
      <c r="G27" s="15"/>
    </row>
    <row r="28" spans="1:7" x14ac:dyDescent="0.3">
      <c r="A28" s="12" t="s">
        <v>1047</v>
      </c>
      <c r="B28" s="28" t="s">
        <v>1048</v>
      </c>
      <c r="C28" s="28" t="s">
        <v>943</v>
      </c>
      <c r="D28" s="13">
        <v>829</v>
      </c>
      <c r="E28" s="14">
        <v>20.38</v>
      </c>
      <c r="F28" s="15">
        <v>2.7099999999999999E-2</v>
      </c>
      <c r="G28" s="15"/>
    </row>
    <row r="29" spans="1:7" x14ac:dyDescent="0.3">
      <c r="A29" s="12" t="s">
        <v>941</v>
      </c>
      <c r="B29" s="28" t="s">
        <v>942</v>
      </c>
      <c r="C29" s="28" t="s">
        <v>943</v>
      </c>
      <c r="D29" s="13">
        <v>1477</v>
      </c>
      <c r="E29" s="14">
        <v>19.38</v>
      </c>
      <c r="F29" s="15">
        <v>2.58E-2</v>
      </c>
      <c r="G29" s="15"/>
    </row>
    <row r="30" spans="1:7" x14ac:dyDescent="0.3">
      <c r="A30" s="12" t="s">
        <v>1027</v>
      </c>
      <c r="B30" s="28" t="s">
        <v>1028</v>
      </c>
      <c r="C30" s="28" t="s">
        <v>835</v>
      </c>
      <c r="D30" s="13">
        <v>700</v>
      </c>
      <c r="E30" s="14">
        <v>18.41</v>
      </c>
      <c r="F30" s="15">
        <v>2.4500000000000001E-2</v>
      </c>
      <c r="G30" s="15"/>
    </row>
    <row r="31" spans="1:7" x14ac:dyDescent="0.3">
      <c r="A31" s="12" t="s">
        <v>866</v>
      </c>
      <c r="B31" s="28" t="s">
        <v>867</v>
      </c>
      <c r="C31" s="28" t="s">
        <v>791</v>
      </c>
      <c r="D31" s="13">
        <v>324</v>
      </c>
      <c r="E31" s="14">
        <v>15.68</v>
      </c>
      <c r="F31" s="15">
        <v>2.0799999999999999E-2</v>
      </c>
      <c r="G31" s="15"/>
    </row>
    <row r="32" spans="1:7" x14ac:dyDescent="0.3">
      <c r="A32" s="12" t="s">
        <v>1044</v>
      </c>
      <c r="B32" s="28" t="s">
        <v>1045</v>
      </c>
      <c r="C32" s="28" t="s">
        <v>1046</v>
      </c>
      <c r="D32" s="13">
        <v>1893</v>
      </c>
      <c r="E32" s="14">
        <v>14.81</v>
      </c>
      <c r="F32" s="15">
        <v>1.9699999999999999E-2</v>
      </c>
      <c r="G32" s="15"/>
    </row>
    <row r="33" spans="1:7" x14ac:dyDescent="0.3">
      <c r="A33" s="12" t="s">
        <v>1161</v>
      </c>
      <c r="B33" s="28" t="s">
        <v>1162</v>
      </c>
      <c r="C33" s="28" t="s">
        <v>943</v>
      </c>
      <c r="D33" s="13">
        <v>1977</v>
      </c>
      <c r="E33" s="14">
        <v>14.19</v>
      </c>
      <c r="F33" s="15">
        <v>1.89E-2</v>
      </c>
      <c r="G33" s="15"/>
    </row>
    <row r="34" spans="1:7" x14ac:dyDescent="0.3">
      <c r="A34" s="12" t="s">
        <v>856</v>
      </c>
      <c r="B34" s="28" t="s">
        <v>857</v>
      </c>
      <c r="C34" s="28" t="s">
        <v>776</v>
      </c>
      <c r="D34" s="13">
        <v>1002</v>
      </c>
      <c r="E34" s="14">
        <v>12.65</v>
      </c>
      <c r="F34" s="15">
        <v>1.6799999999999999E-2</v>
      </c>
      <c r="G34" s="15"/>
    </row>
    <row r="35" spans="1:7" x14ac:dyDescent="0.3">
      <c r="A35" s="12" t="s">
        <v>1080</v>
      </c>
      <c r="B35" s="28" t="s">
        <v>1081</v>
      </c>
      <c r="C35" s="28" t="s">
        <v>903</v>
      </c>
      <c r="D35" s="13">
        <v>1681</v>
      </c>
      <c r="E35" s="14">
        <v>10.57</v>
      </c>
      <c r="F35" s="15">
        <v>1.41E-2</v>
      </c>
      <c r="G35" s="15"/>
    </row>
    <row r="36" spans="1:7" x14ac:dyDescent="0.3">
      <c r="A36" s="12" t="s">
        <v>1137</v>
      </c>
      <c r="B36" s="28" t="s">
        <v>1138</v>
      </c>
      <c r="C36" s="28" t="s">
        <v>894</v>
      </c>
      <c r="D36" s="13">
        <v>72</v>
      </c>
      <c r="E36" s="14">
        <v>10.43</v>
      </c>
      <c r="F36" s="15">
        <v>1.3899999999999999E-2</v>
      </c>
      <c r="G36" s="15"/>
    </row>
    <row r="37" spans="1:7" x14ac:dyDescent="0.3">
      <c r="A37" s="12" t="s">
        <v>1612</v>
      </c>
      <c r="B37" s="28" t="s">
        <v>1613</v>
      </c>
      <c r="C37" s="28" t="s">
        <v>1006</v>
      </c>
      <c r="D37" s="13">
        <v>2892</v>
      </c>
      <c r="E37" s="14">
        <v>10.19</v>
      </c>
      <c r="F37" s="15">
        <v>1.35E-2</v>
      </c>
      <c r="G37" s="15"/>
    </row>
    <row r="38" spans="1:7" x14ac:dyDescent="0.3">
      <c r="A38" s="16" t="s">
        <v>98</v>
      </c>
      <c r="B38" s="29"/>
      <c r="C38" s="29"/>
      <c r="D38" s="17"/>
      <c r="E38" s="37">
        <v>747.2</v>
      </c>
      <c r="F38" s="38">
        <v>0.99350000000000005</v>
      </c>
      <c r="G38" s="20"/>
    </row>
    <row r="39" spans="1:7" x14ac:dyDescent="0.3">
      <c r="A39" s="16" t="s">
        <v>1171</v>
      </c>
      <c r="B39" s="28"/>
      <c r="C39" s="28"/>
      <c r="D39" s="13"/>
      <c r="E39" s="14"/>
      <c r="F39" s="15"/>
      <c r="G39" s="15"/>
    </row>
    <row r="40" spans="1:7" x14ac:dyDescent="0.3">
      <c r="A40" s="16" t="s">
        <v>98</v>
      </c>
      <c r="B40" s="28"/>
      <c r="C40" s="28"/>
      <c r="D40" s="13"/>
      <c r="E40" s="39" t="s">
        <v>88</v>
      </c>
      <c r="F40" s="40" t="s">
        <v>88</v>
      </c>
      <c r="G40" s="15"/>
    </row>
    <row r="41" spans="1:7" x14ac:dyDescent="0.3">
      <c r="A41" s="21" t="s">
        <v>118</v>
      </c>
      <c r="B41" s="30"/>
      <c r="C41" s="30"/>
      <c r="D41" s="22"/>
      <c r="E41" s="25">
        <v>747.2</v>
      </c>
      <c r="F41" s="26">
        <v>0.99350000000000005</v>
      </c>
      <c r="G41" s="20"/>
    </row>
    <row r="42" spans="1:7" x14ac:dyDescent="0.3">
      <c r="A42" s="12"/>
      <c r="B42" s="28"/>
      <c r="C42" s="28"/>
      <c r="D42" s="13"/>
      <c r="E42" s="14"/>
      <c r="F42" s="15"/>
      <c r="G42" s="15"/>
    </row>
    <row r="43" spans="1:7" x14ac:dyDescent="0.3">
      <c r="A43" s="16" t="s">
        <v>126</v>
      </c>
      <c r="B43" s="28"/>
      <c r="C43" s="28"/>
      <c r="D43" s="13"/>
      <c r="E43" s="14"/>
      <c r="F43" s="15"/>
      <c r="G43" s="15"/>
    </row>
    <row r="44" spans="1:7" x14ac:dyDescent="0.3">
      <c r="A44" s="16" t="s">
        <v>127</v>
      </c>
      <c r="B44" s="28"/>
      <c r="C44" s="28"/>
      <c r="D44" s="13"/>
      <c r="E44" s="14"/>
      <c r="F44" s="15"/>
      <c r="G44" s="15"/>
    </row>
    <row r="45" spans="1:7" x14ac:dyDescent="0.3">
      <c r="A45" s="12" t="s">
        <v>1459</v>
      </c>
      <c r="B45" s="28" t="s">
        <v>1460</v>
      </c>
      <c r="C45" s="28" t="s">
        <v>130</v>
      </c>
      <c r="D45" s="13">
        <v>778</v>
      </c>
      <c r="E45" s="14">
        <v>0.22</v>
      </c>
      <c r="F45" s="15">
        <v>2.9999999999999997E-4</v>
      </c>
      <c r="G45" s="15">
        <v>5.8900000000000001E-2</v>
      </c>
    </row>
    <row r="46" spans="1:7" x14ac:dyDescent="0.3">
      <c r="A46" s="16" t="s">
        <v>98</v>
      </c>
      <c r="B46" s="29"/>
      <c r="C46" s="29"/>
      <c r="D46" s="17"/>
      <c r="E46" s="37">
        <v>0.22</v>
      </c>
      <c r="F46" s="38">
        <v>2.9999999999999997E-4</v>
      </c>
      <c r="G46" s="20"/>
    </row>
    <row r="47" spans="1:7" x14ac:dyDescent="0.3">
      <c r="A47" s="12"/>
      <c r="B47" s="28"/>
      <c r="C47" s="28"/>
      <c r="D47" s="13"/>
      <c r="E47" s="14"/>
      <c r="F47" s="15"/>
      <c r="G47" s="15"/>
    </row>
    <row r="48" spans="1:7" x14ac:dyDescent="0.3">
      <c r="A48" s="16" t="s">
        <v>188</v>
      </c>
      <c r="B48" s="28"/>
      <c r="C48" s="28"/>
      <c r="D48" s="13"/>
      <c r="E48" s="14"/>
      <c r="F48" s="15"/>
      <c r="G48" s="15"/>
    </row>
    <row r="49" spans="1:7" x14ac:dyDescent="0.3">
      <c r="A49" s="16" t="s">
        <v>98</v>
      </c>
      <c r="B49" s="28"/>
      <c r="C49" s="28"/>
      <c r="D49" s="13"/>
      <c r="E49" s="39" t="s">
        <v>88</v>
      </c>
      <c r="F49" s="40" t="s">
        <v>88</v>
      </c>
      <c r="G49" s="15"/>
    </row>
    <row r="50" spans="1:7" x14ac:dyDescent="0.3">
      <c r="A50" s="12"/>
      <c r="B50" s="28"/>
      <c r="C50" s="28"/>
      <c r="D50" s="13"/>
      <c r="E50" s="14"/>
      <c r="F50" s="15"/>
      <c r="G50" s="15"/>
    </row>
    <row r="51" spans="1:7" x14ac:dyDescent="0.3">
      <c r="A51" s="16" t="s">
        <v>189</v>
      </c>
      <c r="B51" s="28"/>
      <c r="C51" s="28"/>
      <c r="D51" s="13"/>
      <c r="E51" s="14"/>
      <c r="F51" s="15"/>
      <c r="G51" s="15"/>
    </row>
    <row r="52" spans="1:7" x14ac:dyDescent="0.3">
      <c r="A52" s="16" t="s">
        <v>98</v>
      </c>
      <c r="B52" s="28"/>
      <c r="C52" s="28"/>
      <c r="D52" s="13"/>
      <c r="E52" s="39" t="s">
        <v>88</v>
      </c>
      <c r="F52" s="40" t="s">
        <v>88</v>
      </c>
      <c r="G52" s="15"/>
    </row>
    <row r="53" spans="1:7" x14ac:dyDescent="0.3">
      <c r="A53" s="12"/>
      <c r="B53" s="28"/>
      <c r="C53" s="28"/>
      <c r="D53" s="13"/>
      <c r="E53" s="14"/>
      <c r="F53" s="15"/>
      <c r="G53" s="15"/>
    </row>
    <row r="54" spans="1:7" x14ac:dyDescent="0.3">
      <c r="A54" s="21" t="s">
        <v>118</v>
      </c>
      <c r="B54" s="30"/>
      <c r="C54" s="30"/>
      <c r="D54" s="22"/>
      <c r="E54" s="18">
        <v>0.22</v>
      </c>
      <c r="F54" s="19">
        <v>2.9999999999999997E-4</v>
      </c>
      <c r="G54" s="20"/>
    </row>
    <row r="55" spans="1:7" x14ac:dyDescent="0.3">
      <c r="A55" s="12"/>
      <c r="B55" s="28"/>
      <c r="C55" s="28"/>
      <c r="D55" s="13"/>
      <c r="E55" s="14"/>
      <c r="F55" s="15"/>
      <c r="G55" s="15"/>
    </row>
    <row r="56" spans="1:7" x14ac:dyDescent="0.3">
      <c r="A56" s="12"/>
      <c r="B56" s="28"/>
      <c r="C56" s="28"/>
      <c r="D56" s="13"/>
      <c r="E56" s="14"/>
      <c r="F56" s="15"/>
      <c r="G56" s="15"/>
    </row>
    <row r="57" spans="1:7" x14ac:dyDescent="0.3">
      <c r="A57" s="16" t="s">
        <v>119</v>
      </c>
      <c r="B57" s="28"/>
      <c r="C57" s="28"/>
      <c r="D57" s="13"/>
      <c r="E57" s="14"/>
      <c r="F57" s="15"/>
      <c r="G57" s="15"/>
    </row>
    <row r="58" spans="1:7" x14ac:dyDescent="0.3">
      <c r="A58" s="12" t="s">
        <v>120</v>
      </c>
      <c r="B58" s="28"/>
      <c r="C58" s="28"/>
      <c r="D58" s="13"/>
      <c r="E58" s="14">
        <v>8</v>
      </c>
      <c r="F58" s="15">
        <v>1.06E-2</v>
      </c>
      <c r="G58" s="15">
        <v>3.9344999999999998E-2</v>
      </c>
    </row>
    <row r="59" spans="1:7" x14ac:dyDescent="0.3">
      <c r="A59" s="16" t="s">
        <v>98</v>
      </c>
      <c r="B59" s="29"/>
      <c r="C59" s="29"/>
      <c r="D59" s="17"/>
      <c r="E59" s="37">
        <v>8</v>
      </c>
      <c r="F59" s="38">
        <v>1.06E-2</v>
      </c>
      <c r="G59" s="20"/>
    </row>
    <row r="60" spans="1:7" x14ac:dyDescent="0.3">
      <c r="A60" s="12"/>
      <c r="B60" s="28"/>
      <c r="C60" s="28"/>
      <c r="D60" s="13"/>
      <c r="E60" s="14"/>
      <c r="F60" s="15"/>
      <c r="G60" s="15"/>
    </row>
    <row r="61" spans="1:7" x14ac:dyDescent="0.3">
      <c r="A61" s="21" t="s">
        <v>118</v>
      </c>
      <c r="B61" s="30"/>
      <c r="C61" s="30"/>
      <c r="D61" s="22"/>
      <c r="E61" s="18">
        <v>8</v>
      </c>
      <c r="F61" s="19">
        <v>1.06E-2</v>
      </c>
      <c r="G61" s="20"/>
    </row>
    <row r="62" spans="1:7" x14ac:dyDescent="0.3">
      <c r="A62" s="12" t="s">
        <v>121</v>
      </c>
      <c r="B62" s="28"/>
      <c r="C62" s="28"/>
      <c r="D62" s="13"/>
      <c r="E62" s="14">
        <v>1.3011399999999999E-2</v>
      </c>
      <c r="F62" s="15">
        <v>1.7E-5</v>
      </c>
      <c r="G62" s="15"/>
    </row>
    <row r="63" spans="1:7" x14ac:dyDescent="0.3">
      <c r="A63" s="12" t="s">
        <v>122</v>
      </c>
      <c r="B63" s="28"/>
      <c r="C63" s="28"/>
      <c r="D63" s="13"/>
      <c r="E63" s="35">
        <v>-3.2430113999999999</v>
      </c>
      <c r="F63" s="36">
        <v>-4.4169999999999999E-3</v>
      </c>
      <c r="G63" s="15">
        <v>3.9344999999999998E-2</v>
      </c>
    </row>
    <row r="64" spans="1:7" x14ac:dyDescent="0.3">
      <c r="A64" s="23" t="s">
        <v>123</v>
      </c>
      <c r="B64" s="31"/>
      <c r="C64" s="31"/>
      <c r="D64" s="24"/>
      <c r="E64" s="25">
        <v>752.19</v>
      </c>
      <c r="F64" s="26">
        <v>1</v>
      </c>
      <c r="G64" s="26"/>
    </row>
    <row r="66" spans="1:7" x14ac:dyDescent="0.3">
      <c r="A66" s="1" t="s">
        <v>125</v>
      </c>
    </row>
    <row r="69" spans="1:7" x14ac:dyDescent="0.3">
      <c r="A69" s="1" t="s">
        <v>1871</v>
      </c>
    </row>
    <row r="70" spans="1:7" x14ac:dyDescent="0.3">
      <c r="A70" s="47" t="s">
        <v>1872</v>
      </c>
      <c r="B70" s="32" t="s">
        <v>88</v>
      </c>
    </row>
    <row r="71" spans="1:7" x14ac:dyDescent="0.3">
      <c r="A71" t="s">
        <v>1873</v>
      </c>
    </row>
    <row r="72" spans="1:7" x14ac:dyDescent="0.3">
      <c r="A72" t="s">
        <v>1874</v>
      </c>
      <c r="B72" t="s">
        <v>1875</v>
      </c>
      <c r="C72" t="s">
        <v>1875</v>
      </c>
    </row>
    <row r="73" spans="1:7" x14ac:dyDescent="0.3">
      <c r="B73" s="48">
        <v>44651</v>
      </c>
      <c r="C73" s="48">
        <v>44680</v>
      </c>
    </row>
    <row r="74" spans="1:7" x14ac:dyDescent="0.3">
      <c r="A74" t="s">
        <v>1879</v>
      </c>
      <c r="B74">
        <v>9.4385999999999992</v>
      </c>
      <c r="C74">
        <v>9.3482000000000003</v>
      </c>
      <c r="E74" s="2"/>
      <c r="G74"/>
    </row>
    <row r="75" spans="1:7" x14ac:dyDescent="0.3">
      <c r="A75" t="s">
        <v>1880</v>
      </c>
      <c r="B75">
        <v>9.3065999999999995</v>
      </c>
      <c r="C75">
        <v>9.2173999999999996</v>
      </c>
      <c r="E75" s="2"/>
      <c r="G75"/>
    </row>
    <row r="76" spans="1:7" x14ac:dyDescent="0.3">
      <c r="A76" t="s">
        <v>1904</v>
      </c>
      <c r="B76">
        <v>9.4098000000000006</v>
      </c>
      <c r="C76">
        <v>9.3152000000000008</v>
      </c>
      <c r="E76" s="2"/>
      <c r="G76"/>
    </row>
    <row r="77" spans="1:7" x14ac:dyDescent="0.3">
      <c r="A77" t="s">
        <v>1905</v>
      </c>
      <c r="B77">
        <v>9.4094999999999995</v>
      </c>
      <c r="C77">
        <v>9.3148999999999997</v>
      </c>
      <c r="E77" s="2"/>
      <c r="G77"/>
    </row>
    <row r="78" spans="1:7" x14ac:dyDescent="0.3">
      <c r="E78" s="2"/>
      <c r="G78"/>
    </row>
    <row r="79" spans="1:7" x14ac:dyDescent="0.3">
      <c r="A79" t="s">
        <v>1890</v>
      </c>
      <c r="B79" s="32" t="s">
        <v>88</v>
      </c>
    </row>
    <row r="80" spans="1:7" x14ac:dyDescent="0.3">
      <c r="A80" t="s">
        <v>1891</v>
      </c>
      <c r="B80" s="32" t="s">
        <v>88</v>
      </c>
    </row>
    <row r="81" spans="1:4" x14ac:dyDescent="0.3">
      <c r="A81" s="47" t="s">
        <v>1892</v>
      </c>
      <c r="B81" s="32" t="s">
        <v>88</v>
      </c>
    </row>
    <row r="82" spans="1:4" x14ac:dyDescent="0.3">
      <c r="A82" s="47" t="s">
        <v>1893</v>
      </c>
      <c r="B82" s="32" t="s">
        <v>88</v>
      </c>
    </row>
    <row r="83" spans="1:4" x14ac:dyDescent="0.3">
      <c r="A83" t="s">
        <v>1929</v>
      </c>
      <c r="B83" s="32" t="s">
        <v>88</v>
      </c>
    </row>
    <row r="84" spans="1:4" ht="28.8" x14ac:dyDescent="0.3">
      <c r="A84" s="47" t="s">
        <v>1895</v>
      </c>
      <c r="B84" s="32" t="s">
        <v>88</v>
      </c>
    </row>
    <row r="85" spans="1:4" ht="28.8" x14ac:dyDescent="0.3">
      <c r="A85" s="47" t="s">
        <v>1896</v>
      </c>
      <c r="B85" s="32" t="s">
        <v>88</v>
      </c>
    </row>
    <row r="86" spans="1:4" x14ac:dyDescent="0.3">
      <c r="A86" t="s">
        <v>2029</v>
      </c>
      <c r="B86" s="32" t="s">
        <v>88</v>
      </c>
    </row>
    <row r="87" spans="1:4" x14ac:dyDescent="0.3">
      <c r="A87" t="s">
        <v>2030</v>
      </c>
      <c r="B87" s="32" t="s">
        <v>88</v>
      </c>
    </row>
    <row r="90" spans="1:4" ht="28.8" x14ac:dyDescent="0.3">
      <c r="A90" s="62" t="s">
        <v>2065</v>
      </c>
      <c r="B90" s="56" t="s">
        <v>2066</v>
      </c>
      <c r="C90" s="56" t="s">
        <v>2034</v>
      </c>
      <c r="D90" s="67" t="s">
        <v>2035</v>
      </c>
    </row>
    <row r="91" spans="1:4" ht="66" customHeight="1" x14ac:dyDescent="0.3">
      <c r="A91" s="65" t="str">
        <f>HYPERLINK("[EDEL_Portfolio Monthly 30-Apr-2022.xlsx]EEIF30!A1","Edelweiss Nifty 100 Quality 30 Index Fnd")</f>
        <v>Edelweiss Nifty 100 Quality 30 Index Fnd</v>
      </c>
      <c r="B91" s="66"/>
      <c r="C91" s="66" t="s">
        <v>2052</v>
      </c>
      <c r="D91"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40E69-D327-4B16-A493-595A8D7A6EBE}">
  <dimension ref="A1:H112"/>
  <sheetViews>
    <sheetView showGridLines="0" workbookViewId="0">
      <pane ySplit="4" topLeftCell="A102" activePane="bottomLeft" state="frozen"/>
      <selection sqref="A1:G1"/>
      <selection pane="bottomLeft" activeCell="A111" sqref="A111:D111"/>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59</v>
      </c>
      <c r="B1" s="76"/>
      <c r="C1" s="76"/>
      <c r="D1" s="76"/>
      <c r="E1" s="76"/>
      <c r="F1" s="76"/>
      <c r="G1" s="76"/>
      <c r="H1" s="51" t="str">
        <f>HYPERLINK("[EDEL_Portfolio Monthly 30-Apr-2022.xlsx]Index!A1","Index")</f>
        <v>Index</v>
      </c>
    </row>
    <row r="2" spans="1:8" ht="19.5" customHeight="1" x14ac:dyDescent="0.3">
      <c r="A2" s="76" t="s">
        <v>60</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6" t="s">
        <v>87</v>
      </c>
      <c r="B6" s="28"/>
      <c r="C6" s="28"/>
      <c r="D6" s="13"/>
      <c r="E6" s="14"/>
      <c r="F6" s="15"/>
      <c r="G6" s="15"/>
    </row>
    <row r="7" spans="1:8" x14ac:dyDescent="0.3">
      <c r="A7" s="16" t="s">
        <v>770</v>
      </c>
      <c r="B7" s="28"/>
      <c r="C7" s="28"/>
      <c r="D7" s="13"/>
      <c r="E7" s="14"/>
      <c r="F7" s="15"/>
      <c r="G7" s="15"/>
    </row>
    <row r="8" spans="1:8" x14ac:dyDescent="0.3">
      <c r="A8" s="12" t="s">
        <v>777</v>
      </c>
      <c r="B8" s="28" t="s">
        <v>778</v>
      </c>
      <c r="C8" s="28" t="s">
        <v>779</v>
      </c>
      <c r="D8" s="13">
        <v>2247</v>
      </c>
      <c r="E8" s="14">
        <v>62.7</v>
      </c>
      <c r="F8" s="15">
        <v>0.126</v>
      </c>
      <c r="G8" s="15"/>
    </row>
    <row r="9" spans="1:8" x14ac:dyDescent="0.3">
      <c r="A9" s="12" t="s">
        <v>771</v>
      </c>
      <c r="B9" s="28" t="s">
        <v>772</v>
      </c>
      <c r="C9" s="28" t="s">
        <v>773</v>
      </c>
      <c r="D9" s="13">
        <v>2853</v>
      </c>
      <c r="E9" s="14">
        <v>39.5</v>
      </c>
      <c r="F9" s="15">
        <v>7.9399999999999998E-2</v>
      </c>
      <c r="G9" s="15"/>
    </row>
    <row r="10" spans="1:8" x14ac:dyDescent="0.3">
      <c r="A10" s="12" t="s">
        <v>906</v>
      </c>
      <c r="B10" s="28" t="s">
        <v>907</v>
      </c>
      <c r="C10" s="28" t="s">
        <v>791</v>
      </c>
      <c r="D10" s="13">
        <v>2383</v>
      </c>
      <c r="E10" s="14">
        <v>37.35</v>
      </c>
      <c r="F10" s="15">
        <v>7.4999999999999997E-2</v>
      </c>
      <c r="G10" s="15"/>
    </row>
    <row r="11" spans="1:8" x14ac:dyDescent="0.3">
      <c r="A11" s="12" t="s">
        <v>1049</v>
      </c>
      <c r="B11" s="28" t="s">
        <v>1050</v>
      </c>
      <c r="C11" s="28" t="s">
        <v>773</v>
      </c>
      <c r="D11" s="13">
        <v>4525</v>
      </c>
      <c r="E11" s="14">
        <v>33.630000000000003</v>
      </c>
      <c r="F11" s="15">
        <v>6.7599999999999993E-2</v>
      </c>
      <c r="G11" s="15"/>
    </row>
    <row r="12" spans="1:8" x14ac:dyDescent="0.3">
      <c r="A12" s="12" t="s">
        <v>774</v>
      </c>
      <c r="B12" s="28" t="s">
        <v>775</v>
      </c>
      <c r="C12" s="28" t="s">
        <v>776</v>
      </c>
      <c r="D12" s="13">
        <v>1178</v>
      </c>
      <c r="E12" s="14">
        <v>26.27</v>
      </c>
      <c r="F12" s="15">
        <v>5.28E-2</v>
      </c>
      <c r="G12" s="15"/>
    </row>
    <row r="13" spans="1:8" x14ac:dyDescent="0.3">
      <c r="A13" s="12" t="s">
        <v>954</v>
      </c>
      <c r="B13" s="28" t="s">
        <v>955</v>
      </c>
      <c r="C13" s="28" t="s">
        <v>791</v>
      </c>
      <c r="D13" s="13">
        <v>674</v>
      </c>
      <c r="E13" s="14">
        <v>23.9</v>
      </c>
      <c r="F13" s="15">
        <v>4.8000000000000001E-2</v>
      </c>
      <c r="G13" s="15"/>
    </row>
    <row r="14" spans="1:8" x14ac:dyDescent="0.3">
      <c r="A14" s="12" t="s">
        <v>792</v>
      </c>
      <c r="B14" s="28" t="s">
        <v>793</v>
      </c>
      <c r="C14" s="28" t="s">
        <v>773</v>
      </c>
      <c r="D14" s="13">
        <v>956</v>
      </c>
      <c r="E14" s="14">
        <v>17.12</v>
      </c>
      <c r="F14" s="15">
        <v>3.44E-2</v>
      </c>
      <c r="G14" s="15"/>
    </row>
    <row r="15" spans="1:8" x14ac:dyDescent="0.3">
      <c r="A15" s="12" t="s">
        <v>803</v>
      </c>
      <c r="B15" s="28" t="s">
        <v>804</v>
      </c>
      <c r="C15" s="28" t="s">
        <v>805</v>
      </c>
      <c r="D15" s="13">
        <v>5698</v>
      </c>
      <c r="E15" s="14">
        <v>14.79</v>
      </c>
      <c r="F15" s="15">
        <v>2.9700000000000001E-2</v>
      </c>
      <c r="G15" s="15"/>
    </row>
    <row r="16" spans="1:8" x14ac:dyDescent="0.3">
      <c r="A16" s="12" t="s">
        <v>841</v>
      </c>
      <c r="B16" s="28" t="s">
        <v>842</v>
      </c>
      <c r="C16" s="28" t="s">
        <v>843</v>
      </c>
      <c r="D16" s="13">
        <v>786</v>
      </c>
      <c r="E16" s="14">
        <v>13.32</v>
      </c>
      <c r="F16" s="15">
        <v>2.6800000000000001E-2</v>
      </c>
      <c r="G16" s="15"/>
    </row>
    <row r="17" spans="1:7" x14ac:dyDescent="0.3">
      <c r="A17" s="12" t="s">
        <v>973</v>
      </c>
      <c r="B17" s="28" t="s">
        <v>974</v>
      </c>
      <c r="C17" s="28" t="s">
        <v>805</v>
      </c>
      <c r="D17" s="13">
        <v>581</v>
      </c>
      <c r="E17" s="14">
        <v>12.98</v>
      </c>
      <c r="F17" s="15">
        <v>2.6100000000000002E-2</v>
      </c>
      <c r="G17" s="15"/>
    </row>
    <row r="18" spans="1:7" x14ac:dyDescent="0.3">
      <c r="A18" s="12" t="s">
        <v>813</v>
      </c>
      <c r="B18" s="28" t="s">
        <v>814</v>
      </c>
      <c r="C18" s="28" t="s">
        <v>773</v>
      </c>
      <c r="D18" s="13">
        <v>1719</v>
      </c>
      <c r="E18" s="14">
        <v>12.52</v>
      </c>
      <c r="F18" s="15">
        <v>2.52E-2</v>
      </c>
      <c r="G18" s="15"/>
    </row>
    <row r="19" spans="1:7" x14ac:dyDescent="0.3">
      <c r="A19" s="12" t="s">
        <v>1057</v>
      </c>
      <c r="B19" s="28" t="s">
        <v>1058</v>
      </c>
      <c r="C19" s="28" t="s">
        <v>773</v>
      </c>
      <c r="D19" s="13">
        <v>2499</v>
      </c>
      <c r="E19" s="14">
        <v>12.4</v>
      </c>
      <c r="F19" s="15">
        <v>2.4899999999999999E-2</v>
      </c>
      <c r="G19" s="15"/>
    </row>
    <row r="20" spans="1:7" x14ac:dyDescent="0.3">
      <c r="A20" s="12" t="s">
        <v>850</v>
      </c>
      <c r="B20" s="28" t="s">
        <v>851</v>
      </c>
      <c r="C20" s="28" t="s">
        <v>776</v>
      </c>
      <c r="D20" s="13">
        <v>173</v>
      </c>
      <c r="E20" s="14">
        <v>11.54</v>
      </c>
      <c r="F20" s="15">
        <v>2.3199999999999998E-2</v>
      </c>
      <c r="G20" s="15"/>
    </row>
    <row r="21" spans="1:7" x14ac:dyDescent="0.3">
      <c r="A21" s="12" t="s">
        <v>786</v>
      </c>
      <c r="B21" s="28" t="s">
        <v>787</v>
      </c>
      <c r="C21" s="28" t="s">
        <v>788</v>
      </c>
      <c r="D21" s="13">
        <v>1538</v>
      </c>
      <c r="E21" s="14">
        <v>11.37</v>
      </c>
      <c r="F21" s="15">
        <v>2.2800000000000001E-2</v>
      </c>
      <c r="G21" s="15"/>
    </row>
    <row r="22" spans="1:7" x14ac:dyDescent="0.3">
      <c r="A22" s="12" t="s">
        <v>1059</v>
      </c>
      <c r="B22" s="28" t="s">
        <v>1060</v>
      </c>
      <c r="C22" s="28" t="s">
        <v>943</v>
      </c>
      <c r="D22" s="13">
        <v>293</v>
      </c>
      <c r="E22" s="14">
        <v>9.48</v>
      </c>
      <c r="F22" s="15">
        <v>1.9099999999999999E-2</v>
      </c>
      <c r="G22" s="15"/>
    </row>
    <row r="23" spans="1:7" x14ac:dyDescent="0.3">
      <c r="A23" s="12" t="s">
        <v>789</v>
      </c>
      <c r="B23" s="28" t="s">
        <v>790</v>
      </c>
      <c r="C23" s="28" t="s">
        <v>791</v>
      </c>
      <c r="D23" s="13">
        <v>689</v>
      </c>
      <c r="E23" s="14">
        <v>7.44</v>
      </c>
      <c r="F23" s="15">
        <v>1.49E-2</v>
      </c>
      <c r="G23" s="15"/>
    </row>
    <row r="24" spans="1:7" x14ac:dyDescent="0.3">
      <c r="A24" s="12" t="s">
        <v>864</v>
      </c>
      <c r="B24" s="28" t="s">
        <v>865</v>
      </c>
      <c r="C24" s="28" t="s">
        <v>799</v>
      </c>
      <c r="D24" s="13">
        <v>525</v>
      </c>
      <c r="E24" s="14">
        <v>6.67</v>
      </c>
      <c r="F24" s="15">
        <v>1.34E-2</v>
      </c>
      <c r="G24" s="15"/>
    </row>
    <row r="25" spans="1:7" x14ac:dyDescent="0.3">
      <c r="A25" s="12" t="s">
        <v>1047</v>
      </c>
      <c r="B25" s="28" t="s">
        <v>1048</v>
      </c>
      <c r="C25" s="28" t="s">
        <v>943</v>
      </c>
      <c r="D25" s="13">
        <v>271</v>
      </c>
      <c r="E25" s="14">
        <v>6.66</v>
      </c>
      <c r="F25" s="15">
        <v>1.34E-2</v>
      </c>
      <c r="G25" s="15"/>
    </row>
    <row r="26" spans="1:7" x14ac:dyDescent="0.3">
      <c r="A26" s="12" t="s">
        <v>873</v>
      </c>
      <c r="B26" s="28" t="s">
        <v>874</v>
      </c>
      <c r="C26" s="28" t="s">
        <v>835</v>
      </c>
      <c r="D26" s="13">
        <v>86</v>
      </c>
      <c r="E26" s="14">
        <v>6.64</v>
      </c>
      <c r="F26" s="15">
        <v>1.3299999999999999E-2</v>
      </c>
      <c r="G26" s="15"/>
    </row>
    <row r="27" spans="1:7" x14ac:dyDescent="0.3">
      <c r="A27" s="12" t="s">
        <v>1163</v>
      </c>
      <c r="B27" s="28" t="s">
        <v>1164</v>
      </c>
      <c r="C27" s="28" t="s">
        <v>903</v>
      </c>
      <c r="D27" s="13">
        <v>703</v>
      </c>
      <c r="E27" s="14">
        <v>6.53</v>
      </c>
      <c r="F27" s="15">
        <v>1.3100000000000001E-2</v>
      </c>
      <c r="G27" s="15"/>
    </row>
    <row r="28" spans="1:7" x14ac:dyDescent="0.3">
      <c r="A28" s="12" t="s">
        <v>1155</v>
      </c>
      <c r="B28" s="28" t="s">
        <v>1156</v>
      </c>
      <c r="C28" s="28" t="s">
        <v>776</v>
      </c>
      <c r="D28" s="13">
        <v>39</v>
      </c>
      <c r="E28" s="14">
        <v>5.82</v>
      </c>
      <c r="F28" s="15">
        <v>1.17E-2</v>
      </c>
      <c r="G28" s="15"/>
    </row>
    <row r="29" spans="1:7" x14ac:dyDescent="0.3">
      <c r="A29" s="12" t="s">
        <v>1076</v>
      </c>
      <c r="B29" s="28" t="s">
        <v>1077</v>
      </c>
      <c r="C29" s="28" t="s">
        <v>835</v>
      </c>
      <c r="D29" s="13">
        <v>623</v>
      </c>
      <c r="E29" s="14">
        <v>5.74</v>
      </c>
      <c r="F29" s="15">
        <v>1.15E-2</v>
      </c>
      <c r="G29" s="15"/>
    </row>
    <row r="30" spans="1:7" x14ac:dyDescent="0.3">
      <c r="A30" s="12" t="s">
        <v>934</v>
      </c>
      <c r="B30" s="28" t="s">
        <v>935</v>
      </c>
      <c r="C30" s="28" t="s">
        <v>835</v>
      </c>
      <c r="D30" s="13">
        <v>1167</v>
      </c>
      <c r="E30" s="14">
        <v>5.1100000000000003</v>
      </c>
      <c r="F30" s="15">
        <v>1.03E-2</v>
      </c>
      <c r="G30" s="15"/>
    </row>
    <row r="31" spans="1:7" x14ac:dyDescent="0.3">
      <c r="A31" s="12" t="s">
        <v>899</v>
      </c>
      <c r="B31" s="28" t="s">
        <v>900</v>
      </c>
      <c r="C31" s="28" t="s">
        <v>791</v>
      </c>
      <c r="D31" s="13">
        <v>404</v>
      </c>
      <c r="E31" s="14">
        <v>5.09</v>
      </c>
      <c r="F31" s="15">
        <v>1.0200000000000001E-2</v>
      </c>
      <c r="G31" s="15"/>
    </row>
    <row r="32" spans="1:7" x14ac:dyDescent="0.3">
      <c r="A32" s="12" t="s">
        <v>998</v>
      </c>
      <c r="B32" s="28" t="s">
        <v>999</v>
      </c>
      <c r="C32" s="28" t="s">
        <v>820</v>
      </c>
      <c r="D32" s="13">
        <v>2226</v>
      </c>
      <c r="E32" s="14">
        <v>5.07</v>
      </c>
      <c r="F32" s="15">
        <v>1.0200000000000001E-2</v>
      </c>
      <c r="G32" s="15"/>
    </row>
    <row r="33" spans="1:7" x14ac:dyDescent="0.3">
      <c r="A33" s="12" t="s">
        <v>1074</v>
      </c>
      <c r="B33" s="28" t="s">
        <v>1075</v>
      </c>
      <c r="C33" s="28" t="s">
        <v>823</v>
      </c>
      <c r="D33" s="13">
        <v>75</v>
      </c>
      <c r="E33" s="14">
        <v>4.97</v>
      </c>
      <c r="F33" s="15">
        <v>0.01</v>
      </c>
      <c r="G33" s="15"/>
    </row>
    <row r="34" spans="1:7" x14ac:dyDescent="0.3">
      <c r="A34" s="12" t="s">
        <v>1015</v>
      </c>
      <c r="B34" s="28" t="s">
        <v>1016</v>
      </c>
      <c r="C34" s="28" t="s">
        <v>791</v>
      </c>
      <c r="D34" s="13">
        <v>964</v>
      </c>
      <c r="E34" s="14">
        <v>4.9000000000000004</v>
      </c>
      <c r="F34" s="15">
        <v>9.9000000000000008E-3</v>
      </c>
      <c r="G34" s="15"/>
    </row>
    <row r="35" spans="1:7" x14ac:dyDescent="0.3">
      <c r="A35" s="12" t="s">
        <v>963</v>
      </c>
      <c r="B35" s="28" t="s">
        <v>964</v>
      </c>
      <c r="C35" s="28" t="s">
        <v>820</v>
      </c>
      <c r="D35" s="13">
        <v>3094</v>
      </c>
      <c r="E35" s="14">
        <v>4.83</v>
      </c>
      <c r="F35" s="15">
        <v>9.7000000000000003E-3</v>
      </c>
      <c r="G35" s="15"/>
    </row>
    <row r="36" spans="1:7" x14ac:dyDescent="0.3">
      <c r="A36" s="12" t="s">
        <v>800</v>
      </c>
      <c r="B36" s="28" t="s">
        <v>801</v>
      </c>
      <c r="C36" s="28" t="s">
        <v>802</v>
      </c>
      <c r="D36" s="13">
        <v>951</v>
      </c>
      <c r="E36" s="14">
        <v>4.59</v>
      </c>
      <c r="F36" s="15">
        <v>9.1999999999999998E-3</v>
      </c>
      <c r="G36" s="15"/>
    </row>
    <row r="37" spans="1:7" x14ac:dyDescent="0.3">
      <c r="A37" s="12" t="s">
        <v>1088</v>
      </c>
      <c r="B37" s="28" t="s">
        <v>1089</v>
      </c>
      <c r="C37" s="28" t="s">
        <v>799</v>
      </c>
      <c r="D37" s="13">
        <v>629</v>
      </c>
      <c r="E37" s="14">
        <v>4.57</v>
      </c>
      <c r="F37" s="15">
        <v>9.1999999999999998E-3</v>
      </c>
      <c r="G37" s="15"/>
    </row>
    <row r="38" spans="1:7" x14ac:dyDescent="0.3">
      <c r="A38" s="12" t="s">
        <v>917</v>
      </c>
      <c r="B38" s="28" t="s">
        <v>918</v>
      </c>
      <c r="C38" s="28" t="s">
        <v>919</v>
      </c>
      <c r="D38" s="13">
        <v>23</v>
      </c>
      <c r="E38" s="14">
        <v>4.22</v>
      </c>
      <c r="F38" s="15">
        <v>8.5000000000000006E-3</v>
      </c>
      <c r="G38" s="15"/>
    </row>
    <row r="39" spans="1:7" x14ac:dyDescent="0.3">
      <c r="A39" s="12" t="s">
        <v>806</v>
      </c>
      <c r="B39" s="28" t="s">
        <v>807</v>
      </c>
      <c r="C39" s="28" t="s">
        <v>773</v>
      </c>
      <c r="D39" s="13">
        <v>423</v>
      </c>
      <c r="E39" s="14">
        <v>4.1399999999999997</v>
      </c>
      <c r="F39" s="15">
        <v>8.3000000000000001E-3</v>
      </c>
      <c r="G39" s="15"/>
    </row>
    <row r="40" spans="1:7" x14ac:dyDescent="0.3">
      <c r="A40" s="12" t="s">
        <v>821</v>
      </c>
      <c r="B40" s="28" t="s">
        <v>822</v>
      </c>
      <c r="C40" s="28" t="s">
        <v>823</v>
      </c>
      <c r="D40" s="13">
        <v>244</v>
      </c>
      <c r="E40" s="14">
        <v>4.13</v>
      </c>
      <c r="F40" s="15">
        <v>8.3000000000000001E-3</v>
      </c>
      <c r="G40" s="15"/>
    </row>
    <row r="41" spans="1:7" x14ac:dyDescent="0.3">
      <c r="A41" s="12" t="s">
        <v>783</v>
      </c>
      <c r="B41" s="28" t="s">
        <v>784</v>
      </c>
      <c r="C41" s="28" t="s">
        <v>785</v>
      </c>
      <c r="D41" s="13">
        <v>467</v>
      </c>
      <c r="E41" s="14">
        <v>4</v>
      </c>
      <c r="F41" s="15">
        <v>8.0000000000000002E-3</v>
      </c>
      <c r="G41" s="15"/>
    </row>
    <row r="42" spans="1:7" x14ac:dyDescent="0.3">
      <c r="A42" s="12" t="s">
        <v>1029</v>
      </c>
      <c r="B42" s="28" t="s">
        <v>1030</v>
      </c>
      <c r="C42" s="28" t="s">
        <v>1031</v>
      </c>
      <c r="D42" s="13">
        <v>2376</v>
      </c>
      <c r="E42" s="14">
        <v>3.81</v>
      </c>
      <c r="F42" s="15">
        <v>7.7000000000000002E-3</v>
      </c>
      <c r="G42" s="15"/>
    </row>
    <row r="43" spans="1:7" x14ac:dyDescent="0.3">
      <c r="A43" s="12" t="s">
        <v>1159</v>
      </c>
      <c r="B43" s="28" t="s">
        <v>1160</v>
      </c>
      <c r="C43" s="28" t="s">
        <v>903</v>
      </c>
      <c r="D43" s="13">
        <v>82</v>
      </c>
      <c r="E43" s="14">
        <v>3.69</v>
      </c>
      <c r="F43" s="15">
        <v>7.4000000000000003E-3</v>
      </c>
      <c r="G43" s="15"/>
    </row>
    <row r="44" spans="1:7" x14ac:dyDescent="0.3">
      <c r="A44" s="12" t="s">
        <v>908</v>
      </c>
      <c r="B44" s="28" t="s">
        <v>909</v>
      </c>
      <c r="C44" s="28" t="s">
        <v>910</v>
      </c>
      <c r="D44" s="13">
        <v>605</v>
      </c>
      <c r="E44" s="14">
        <v>3.52</v>
      </c>
      <c r="F44" s="15">
        <v>7.1000000000000004E-3</v>
      </c>
      <c r="G44" s="15"/>
    </row>
    <row r="45" spans="1:7" x14ac:dyDescent="0.3">
      <c r="A45" s="12" t="s">
        <v>901</v>
      </c>
      <c r="B45" s="28" t="s">
        <v>902</v>
      </c>
      <c r="C45" s="28" t="s">
        <v>903</v>
      </c>
      <c r="D45" s="13">
        <v>336</v>
      </c>
      <c r="E45" s="14">
        <v>3.3</v>
      </c>
      <c r="F45" s="15">
        <v>6.6E-3</v>
      </c>
      <c r="G45" s="15"/>
    </row>
    <row r="46" spans="1:7" x14ac:dyDescent="0.3">
      <c r="A46" s="12" t="s">
        <v>1051</v>
      </c>
      <c r="B46" s="28" t="s">
        <v>1052</v>
      </c>
      <c r="C46" s="28" t="s">
        <v>903</v>
      </c>
      <c r="D46" s="13">
        <v>79</v>
      </c>
      <c r="E46" s="14">
        <v>3.26</v>
      </c>
      <c r="F46" s="15">
        <v>6.6E-3</v>
      </c>
      <c r="G46" s="15"/>
    </row>
    <row r="47" spans="1:7" x14ac:dyDescent="0.3">
      <c r="A47" s="12" t="s">
        <v>1614</v>
      </c>
      <c r="B47" s="28" t="s">
        <v>1615</v>
      </c>
      <c r="C47" s="28" t="s">
        <v>931</v>
      </c>
      <c r="D47" s="13">
        <v>390</v>
      </c>
      <c r="E47" s="14">
        <v>3.21</v>
      </c>
      <c r="F47" s="15">
        <v>6.4999999999999997E-3</v>
      </c>
      <c r="G47" s="15"/>
    </row>
    <row r="48" spans="1:7" x14ac:dyDescent="0.3">
      <c r="A48" s="12" t="s">
        <v>1025</v>
      </c>
      <c r="B48" s="28" t="s">
        <v>1026</v>
      </c>
      <c r="C48" s="28" t="s">
        <v>910</v>
      </c>
      <c r="D48" s="13">
        <v>286</v>
      </c>
      <c r="E48" s="14">
        <v>3.16</v>
      </c>
      <c r="F48" s="15">
        <v>6.4000000000000003E-3</v>
      </c>
      <c r="G48" s="15"/>
    </row>
    <row r="49" spans="1:7" x14ac:dyDescent="0.3">
      <c r="A49" s="12" t="s">
        <v>1437</v>
      </c>
      <c r="B49" s="28" t="s">
        <v>1438</v>
      </c>
      <c r="C49" s="28" t="s">
        <v>835</v>
      </c>
      <c r="D49" s="13">
        <v>84</v>
      </c>
      <c r="E49" s="14">
        <v>3.13</v>
      </c>
      <c r="F49" s="15">
        <v>6.3E-3</v>
      </c>
      <c r="G49" s="15"/>
    </row>
    <row r="50" spans="1:7" x14ac:dyDescent="0.3">
      <c r="A50" s="12" t="s">
        <v>904</v>
      </c>
      <c r="B50" s="28" t="s">
        <v>905</v>
      </c>
      <c r="C50" s="28" t="s">
        <v>883</v>
      </c>
      <c r="D50" s="13">
        <v>358</v>
      </c>
      <c r="E50" s="14">
        <v>2.95</v>
      </c>
      <c r="F50" s="15">
        <v>5.8999999999999999E-3</v>
      </c>
      <c r="G50" s="15"/>
    </row>
    <row r="51" spans="1:7" x14ac:dyDescent="0.3">
      <c r="A51" s="12" t="s">
        <v>1065</v>
      </c>
      <c r="B51" s="28" t="s">
        <v>1066</v>
      </c>
      <c r="C51" s="28" t="s">
        <v>1067</v>
      </c>
      <c r="D51" s="13">
        <v>66</v>
      </c>
      <c r="E51" s="14">
        <v>2.94</v>
      </c>
      <c r="F51" s="15">
        <v>5.8999999999999999E-3</v>
      </c>
      <c r="G51" s="15"/>
    </row>
    <row r="52" spans="1:7" x14ac:dyDescent="0.3">
      <c r="A52" s="12" t="s">
        <v>981</v>
      </c>
      <c r="B52" s="28" t="s">
        <v>982</v>
      </c>
      <c r="C52" s="28" t="s">
        <v>983</v>
      </c>
      <c r="D52" s="13">
        <v>1364</v>
      </c>
      <c r="E52" s="14">
        <v>2.4900000000000002</v>
      </c>
      <c r="F52" s="15">
        <v>5.0000000000000001E-3</v>
      </c>
      <c r="G52" s="15"/>
    </row>
    <row r="53" spans="1:7" x14ac:dyDescent="0.3">
      <c r="A53" s="12" t="s">
        <v>1113</v>
      </c>
      <c r="B53" s="28" t="s">
        <v>1114</v>
      </c>
      <c r="C53" s="28" t="s">
        <v>919</v>
      </c>
      <c r="D53" s="13">
        <v>76</v>
      </c>
      <c r="E53" s="14">
        <v>2.4900000000000002</v>
      </c>
      <c r="F53" s="15">
        <v>5.0000000000000001E-3</v>
      </c>
      <c r="G53" s="15"/>
    </row>
    <row r="54" spans="1:7" x14ac:dyDescent="0.3">
      <c r="A54" s="12" t="s">
        <v>1027</v>
      </c>
      <c r="B54" s="28" t="s">
        <v>1028</v>
      </c>
      <c r="C54" s="28" t="s">
        <v>835</v>
      </c>
      <c r="D54" s="13">
        <v>90</v>
      </c>
      <c r="E54" s="14">
        <v>2.37</v>
      </c>
      <c r="F54" s="15">
        <v>4.7999999999999996E-3</v>
      </c>
      <c r="G54" s="15"/>
    </row>
    <row r="55" spans="1:7" x14ac:dyDescent="0.3">
      <c r="A55" s="12" t="s">
        <v>932</v>
      </c>
      <c r="B55" s="28" t="s">
        <v>933</v>
      </c>
      <c r="C55" s="28" t="s">
        <v>779</v>
      </c>
      <c r="D55" s="13">
        <v>621</v>
      </c>
      <c r="E55" s="14">
        <v>2.25</v>
      </c>
      <c r="F55" s="15">
        <v>4.4999999999999997E-3</v>
      </c>
      <c r="G55" s="15"/>
    </row>
    <row r="56" spans="1:7" x14ac:dyDescent="0.3">
      <c r="A56" s="12" t="s">
        <v>875</v>
      </c>
      <c r="B56" s="28" t="s">
        <v>876</v>
      </c>
      <c r="C56" s="28" t="s">
        <v>835</v>
      </c>
      <c r="D56" s="13">
        <v>84</v>
      </c>
      <c r="E56" s="14">
        <v>2.11</v>
      </c>
      <c r="F56" s="15">
        <v>4.1999999999999997E-3</v>
      </c>
      <c r="G56" s="15"/>
    </row>
    <row r="57" spans="1:7" x14ac:dyDescent="0.3">
      <c r="A57" s="12" t="s">
        <v>961</v>
      </c>
      <c r="B57" s="28" t="s">
        <v>962</v>
      </c>
      <c r="C57" s="28" t="s">
        <v>823</v>
      </c>
      <c r="D57" s="13">
        <v>8</v>
      </c>
      <c r="E57" s="14">
        <v>2.0699999999999998</v>
      </c>
      <c r="F57" s="15">
        <v>4.1999999999999997E-3</v>
      </c>
      <c r="G57" s="15"/>
    </row>
    <row r="58" spans="1:7" x14ac:dyDescent="0.3">
      <c r="A58" s="12" t="s">
        <v>2004</v>
      </c>
      <c r="B58" s="28" t="s">
        <v>1625</v>
      </c>
      <c r="C58" s="28" t="s">
        <v>773</v>
      </c>
      <c r="D58" s="13">
        <v>643</v>
      </c>
      <c r="E58" s="14">
        <v>0</v>
      </c>
      <c r="F58" s="15">
        <v>0</v>
      </c>
      <c r="G58" s="15"/>
    </row>
    <row r="59" spans="1:7" x14ac:dyDescent="0.3">
      <c r="A59" s="16" t="s">
        <v>98</v>
      </c>
      <c r="B59" s="29"/>
      <c r="C59" s="29"/>
      <c r="D59" s="17"/>
      <c r="E59" s="37">
        <v>486.74</v>
      </c>
      <c r="F59" s="38">
        <v>0.97819999999999996</v>
      </c>
      <c r="G59" s="20"/>
    </row>
    <row r="60" spans="1:7" x14ac:dyDescent="0.3">
      <c r="A60" s="16" t="s">
        <v>1171</v>
      </c>
      <c r="B60" s="28"/>
      <c r="C60" s="28"/>
      <c r="D60" s="13"/>
      <c r="E60" s="14"/>
      <c r="F60" s="15"/>
      <c r="G60" s="15"/>
    </row>
    <row r="61" spans="1:7" x14ac:dyDescent="0.3">
      <c r="A61" s="16" t="s">
        <v>98</v>
      </c>
      <c r="B61" s="28"/>
      <c r="C61" s="28"/>
      <c r="D61" s="13"/>
      <c r="E61" s="39" t="s">
        <v>88</v>
      </c>
      <c r="F61" s="40" t="s">
        <v>88</v>
      </c>
      <c r="G61" s="15"/>
    </row>
    <row r="62" spans="1:7" x14ac:dyDescent="0.3">
      <c r="A62" s="21" t="s">
        <v>118</v>
      </c>
      <c r="B62" s="30"/>
      <c r="C62" s="30"/>
      <c r="D62" s="22"/>
      <c r="E62" s="25">
        <v>486.74</v>
      </c>
      <c r="F62" s="26">
        <v>0.97819999999999996</v>
      </c>
      <c r="G62" s="20"/>
    </row>
    <row r="63" spans="1:7" x14ac:dyDescent="0.3">
      <c r="A63" s="12"/>
      <c r="B63" s="28"/>
      <c r="C63" s="28"/>
      <c r="D63" s="13"/>
      <c r="E63" s="14"/>
      <c r="F63" s="15"/>
      <c r="G63" s="15"/>
    </row>
    <row r="64" spans="1:7" x14ac:dyDescent="0.3">
      <c r="A64" s="16" t="s">
        <v>126</v>
      </c>
      <c r="B64" s="28"/>
      <c r="C64" s="28"/>
      <c r="D64" s="13"/>
      <c r="E64" s="14"/>
      <c r="F64" s="15"/>
      <c r="G64" s="15"/>
    </row>
    <row r="65" spans="1:7" x14ac:dyDescent="0.3">
      <c r="A65" s="16" t="s">
        <v>127</v>
      </c>
      <c r="B65" s="28"/>
      <c r="C65" s="28"/>
      <c r="D65" s="13"/>
      <c r="E65" s="14"/>
      <c r="F65" s="15"/>
      <c r="G65" s="15"/>
    </row>
    <row r="66" spans="1:7" x14ac:dyDescent="0.3">
      <c r="A66" s="12" t="s">
        <v>1459</v>
      </c>
      <c r="B66" s="28" t="s">
        <v>1460</v>
      </c>
      <c r="C66" s="28" t="s">
        <v>130</v>
      </c>
      <c r="D66" s="13">
        <v>46</v>
      </c>
      <c r="E66" s="14">
        <v>0.01</v>
      </c>
      <c r="F66" s="15">
        <v>0</v>
      </c>
      <c r="G66" s="15">
        <v>5.8900000000000001E-2</v>
      </c>
    </row>
    <row r="67" spans="1:7" x14ac:dyDescent="0.3">
      <c r="A67" s="16" t="s">
        <v>98</v>
      </c>
      <c r="B67" s="29"/>
      <c r="C67" s="29"/>
      <c r="D67" s="17"/>
      <c r="E67" s="37">
        <v>0.01</v>
      </c>
      <c r="F67" s="38">
        <v>0</v>
      </c>
      <c r="G67" s="20"/>
    </row>
    <row r="68" spans="1:7" x14ac:dyDescent="0.3">
      <c r="A68" s="12"/>
      <c r="B68" s="28"/>
      <c r="C68" s="28"/>
      <c r="D68" s="13"/>
      <c r="E68" s="14"/>
      <c r="F68" s="15"/>
      <c r="G68" s="15"/>
    </row>
    <row r="69" spans="1:7" x14ac:dyDescent="0.3">
      <c r="A69" s="16" t="s">
        <v>188</v>
      </c>
      <c r="B69" s="28"/>
      <c r="C69" s="28"/>
      <c r="D69" s="13"/>
      <c r="E69" s="14"/>
      <c r="F69" s="15"/>
      <c r="G69" s="15"/>
    </row>
    <row r="70" spans="1:7" x14ac:dyDescent="0.3">
      <c r="A70" s="16" t="s">
        <v>98</v>
      </c>
      <c r="B70" s="28"/>
      <c r="C70" s="28"/>
      <c r="D70" s="13"/>
      <c r="E70" s="39" t="s">
        <v>88</v>
      </c>
      <c r="F70" s="40" t="s">
        <v>88</v>
      </c>
      <c r="G70" s="15"/>
    </row>
    <row r="71" spans="1:7" x14ac:dyDescent="0.3">
      <c r="A71" s="12"/>
      <c r="B71" s="28"/>
      <c r="C71" s="28"/>
      <c r="D71" s="13"/>
      <c r="E71" s="14"/>
      <c r="F71" s="15"/>
      <c r="G71" s="15"/>
    </row>
    <row r="72" spans="1:7" x14ac:dyDescent="0.3">
      <c r="A72" s="16" t="s">
        <v>189</v>
      </c>
      <c r="B72" s="28"/>
      <c r="C72" s="28"/>
      <c r="D72" s="13"/>
      <c r="E72" s="14"/>
      <c r="F72" s="15"/>
      <c r="G72" s="15"/>
    </row>
    <row r="73" spans="1:7" x14ac:dyDescent="0.3">
      <c r="A73" s="16" t="s">
        <v>98</v>
      </c>
      <c r="B73" s="28"/>
      <c r="C73" s="28"/>
      <c r="D73" s="13"/>
      <c r="E73" s="39" t="s">
        <v>88</v>
      </c>
      <c r="F73" s="40" t="s">
        <v>88</v>
      </c>
      <c r="G73" s="15"/>
    </row>
    <row r="74" spans="1:7" x14ac:dyDescent="0.3">
      <c r="A74" s="12"/>
      <c r="B74" s="28"/>
      <c r="C74" s="28"/>
      <c r="D74" s="13"/>
      <c r="E74" s="14"/>
      <c r="F74" s="15"/>
      <c r="G74" s="15"/>
    </row>
    <row r="75" spans="1:7" x14ac:dyDescent="0.3">
      <c r="A75" s="21" t="s">
        <v>118</v>
      </c>
      <c r="B75" s="30"/>
      <c r="C75" s="30"/>
      <c r="D75" s="22"/>
      <c r="E75" s="18">
        <v>0.01</v>
      </c>
      <c r="F75" s="19">
        <v>0</v>
      </c>
      <c r="G75" s="20"/>
    </row>
    <row r="76" spans="1:7" x14ac:dyDescent="0.3">
      <c r="A76" s="12"/>
      <c r="B76" s="28"/>
      <c r="C76" s="28"/>
      <c r="D76" s="13"/>
      <c r="E76" s="14"/>
      <c r="F76" s="15"/>
      <c r="G76" s="15"/>
    </row>
    <row r="77" spans="1:7" x14ac:dyDescent="0.3">
      <c r="A77" s="12"/>
      <c r="B77" s="28"/>
      <c r="C77" s="28"/>
      <c r="D77" s="13"/>
      <c r="E77" s="14"/>
      <c r="F77" s="15"/>
      <c r="G77" s="15"/>
    </row>
    <row r="78" spans="1:7" x14ac:dyDescent="0.3">
      <c r="A78" s="16" t="s">
        <v>119</v>
      </c>
      <c r="B78" s="28"/>
      <c r="C78" s="28"/>
      <c r="D78" s="13"/>
      <c r="E78" s="14"/>
      <c r="F78" s="15"/>
      <c r="G78" s="15"/>
    </row>
    <row r="79" spans="1:7" x14ac:dyDescent="0.3">
      <c r="A79" s="12" t="s">
        <v>120</v>
      </c>
      <c r="B79" s="28"/>
      <c r="C79" s="28"/>
      <c r="D79" s="13"/>
      <c r="E79" s="14">
        <v>49.98</v>
      </c>
      <c r="F79" s="15">
        <v>0.1004</v>
      </c>
      <c r="G79" s="15">
        <v>3.9344999999999998E-2</v>
      </c>
    </row>
    <row r="80" spans="1:7" x14ac:dyDescent="0.3">
      <c r="A80" s="16" t="s">
        <v>98</v>
      </c>
      <c r="B80" s="29"/>
      <c r="C80" s="29"/>
      <c r="D80" s="17"/>
      <c r="E80" s="37">
        <v>49.98</v>
      </c>
      <c r="F80" s="38">
        <v>0.1004</v>
      </c>
      <c r="G80" s="20"/>
    </row>
    <row r="81" spans="1:7" x14ac:dyDescent="0.3">
      <c r="A81" s="12"/>
      <c r="B81" s="28"/>
      <c r="C81" s="28"/>
      <c r="D81" s="13"/>
      <c r="E81" s="14"/>
      <c r="F81" s="15"/>
      <c r="G81" s="15"/>
    </row>
    <row r="82" spans="1:7" x14ac:dyDescent="0.3">
      <c r="A82" s="21" t="s">
        <v>118</v>
      </c>
      <c r="B82" s="30"/>
      <c r="C82" s="30"/>
      <c r="D82" s="22"/>
      <c r="E82" s="18">
        <v>49.98</v>
      </c>
      <c r="F82" s="19">
        <v>0.1004</v>
      </c>
      <c r="G82" s="20"/>
    </row>
    <row r="83" spans="1:7" x14ac:dyDescent="0.3">
      <c r="A83" s="12" t="s">
        <v>121</v>
      </c>
      <c r="B83" s="28"/>
      <c r="C83" s="28"/>
      <c r="D83" s="13"/>
      <c r="E83" s="14">
        <v>1.1443399999999999E-2</v>
      </c>
      <c r="F83" s="15">
        <v>2.1999999999999999E-5</v>
      </c>
      <c r="G83" s="15"/>
    </row>
    <row r="84" spans="1:7" x14ac:dyDescent="0.3">
      <c r="A84" s="12" t="s">
        <v>122</v>
      </c>
      <c r="B84" s="28"/>
      <c r="C84" s="28"/>
      <c r="D84" s="13"/>
      <c r="E84" s="35">
        <v>-39.001443399999999</v>
      </c>
      <c r="F84" s="36">
        <v>-7.8621999999999997E-2</v>
      </c>
      <c r="G84" s="15">
        <v>3.9344999999999998E-2</v>
      </c>
    </row>
    <row r="85" spans="1:7" x14ac:dyDescent="0.3">
      <c r="A85" s="23" t="s">
        <v>123</v>
      </c>
      <c r="B85" s="31"/>
      <c r="C85" s="31"/>
      <c r="D85" s="24"/>
      <c r="E85" s="25">
        <v>497.74</v>
      </c>
      <c r="F85" s="26">
        <v>1</v>
      </c>
      <c r="G85" s="26"/>
    </row>
    <row r="87" spans="1:7" x14ac:dyDescent="0.3">
      <c r="A87" s="1" t="s">
        <v>125</v>
      </c>
    </row>
    <row r="88" spans="1:7" ht="45" customHeight="1" x14ac:dyDescent="0.3">
      <c r="A88" s="77" t="s">
        <v>2003</v>
      </c>
      <c r="B88" s="78"/>
      <c r="C88" s="78"/>
      <c r="D88" s="78"/>
      <c r="E88" s="78"/>
      <c r="F88" s="78"/>
    </row>
    <row r="90" spans="1:7" x14ac:dyDescent="0.3">
      <c r="A90" s="1" t="s">
        <v>1871</v>
      </c>
    </row>
    <row r="91" spans="1:7" x14ac:dyDescent="0.3">
      <c r="A91" s="47" t="s">
        <v>1872</v>
      </c>
      <c r="B91" s="32" t="s">
        <v>88</v>
      </c>
    </row>
    <row r="92" spans="1:7" x14ac:dyDescent="0.3">
      <c r="A92" t="s">
        <v>1873</v>
      </c>
    </row>
    <row r="93" spans="1:7" x14ac:dyDescent="0.3">
      <c r="A93" t="s">
        <v>1874</v>
      </c>
      <c r="B93" t="s">
        <v>1875</v>
      </c>
      <c r="C93" t="s">
        <v>1875</v>
      </c>
    </row>
    <row r="94" spans="1:7" x14ac:dyDescent="0.3">
      <c r="B94" s="48">
        <v>44651</v>
      </c>
      <c r="C94" s="48">
        <v>44680</v>
      </c>
    </row>
    <row r="95" spans="1:7" x14ac:dyDescent="0.3">
      <c r="A95" t="s">
        <v>1879</v>
      </c>
      <c r="B95">
        <v>9.9101999999999997</v>
      </c>
      <c r="C95">
        <v>9.7184000000000008</v>
      </c>
      <c r="E95" s="2"/>
      <c r="G95"/>
    </row>
    <row r="96" spans="1:7" x14ac:dyDescent="0.3">
      <c r="A96" t="s">
        <v>1880</v>
      </c>
      <c r="B96">
        <v>9.7728999999999999</v>
      </c>
      <c r="C96">
        <v>9.5837000000000003</v>
      </c>
      <c r="E96" s="2"/>
      <c r="G96"/>
    </row>
    <row r="97" spans="1:7" x14ac:dyDescent="0.3">
      <c r="A97" t="s">
        <v>1904</v>
      </c>
      <c r="B97">
        <v>9.7462</v>
      </c>
      <c r="C97">
        <v>9.5536999999999992</v>
      </c>
      <c r="E97" s="2"/>
      <c r="G97"/>
    </row>
    <row r="98" spans="1:7" x14ac:dyDescent="0.3">
      <c r="A98" t="s">
        <v>1905</v>
      </c>
      <c r="B98">
        <v>9.7461000000000002</v>
      </c>
      <c r="C98">
        <v>9.5535999999999994</v>
      </c>
      <c r="E98" s="2"/>
      <c r="G98"/>
    </row>
    <row r="99" spans="1:7" x14ac:dyDescent="0.3">
      <c r="E99" s="2"/>
      <c r="G99"/>
    </row>
    <row r="100" spans="1:7" x14ac:dyDescent="0.3">
      <c r="A100" t="s">
        <v>1890</v>
      </c>
      <c r="B100" s="32" t="s">
        <v>88</v>
      </c>
    </row>
    <row r="101" spans="1:7" x14ac:dyDescent="0.3">
      <c r="A101" t="s">
        <v>1891</v>
      </c>
      <c r="B101" s="32" t="s">
        <v>88</v>
      </c>
    </row>
    <row r="102" spans="1:7" x14ac:dyDescent="0.3">
      <c r="A102" s="47" t="s">
        <v>1892</v>
      </c>
      <c r="B102" s="32" t="s">
        <v>88</v>
      </c>
    </row>
    <row r="103" spans="1:7" x14ac:dyDescent="0.3">
      <c r="A103" s="47" t="s">
        <v>1893</v>
      </c>
      <c r="B103" s="32" t="s">
        <v>88</v>
      </c>
    </row>
    <row r="104" spans="1:7" x14ac:dyDescent="0.3">
      <c r="A104" t="s">
        <v>1929</v>
      </c>
      <c r="B104" s="32" t="s">
        <v>88</v>
      </c>
    </row>
    <row r="105" spans="1:7" ht="28.8" x14ac:dyDescent="0.3">
      <c r="A105" s="47" t="s">
        <v>1895</v>
      </c>
      <c r="B105" s="32" t="s">
        <v>88</v>
      </c>
    </row>
    <row r="106" spans="1:7" ht="28.8" x14ac:dyDescent="0.3">
      <c r="A106" s="47" t="s">
        <v>1896</v>
      </c>
      <c r="B106" s="32" t="s">
        <v>88</v>
      </c>
    </row>
    <row r="107" spans="1:7" x14ac:dyDescent="0.3">
      <c r="A107" t="s">
        <v>2029</v>
      </c>
      <c r="B107" s="32" t="s">
        <v>88</v>
      </c>
    </row>
    <row r="108" spans="1:7" x14ac:dyDescent="0.3">
      <c r="A108" t="s">
        <v>2030</v>
      </c>
      <c r="B108" s="32" t="s">
        <v>88</v>
      </c>
    </row>
    <row r="111" spans="1:7" ht="28.8" x14ac:dyDescent="0.3">
      <c r="A111" s="62" t="s">
        <v>2065</v>
      </c>
      <c r="B111" s="56" t="s">
        <v>2066</v>
      </c>
      <c r="C111" s="56" t="s">
        <v>2034</v>
      </c>
      <c r="D111" s="67" t="s">
        <v>2035</v>
      </c>
    </row>
    <row r="112" spans="1:7" ht="76.2" customHeight="1" x14ac:dyDescent="0.3">
      <c r="A112" s="65" t="str">
        <f>HYPERLINK("[EDEL_Portfolio Monthly 30-Apr-2022.xlsx]EEIF50!A1","Edelweiss Nifty 50 Index Fund")</f>
        <v>Edelweiss Nifty 50 Index Fund</v>
      </c>
      <c r="B112" s="66"/>
      <c r="C112" s="66" t="s">
        <v>2053</v>
      </c>
      <c r="D112" s="66"/>
    </row>
  </sheetData>
  <mergeCells count="3">
    <mergeCell ref="A1:G1"/>
    <mergeCell ref="A2:G2"/>
    <mergeCell ref="A88:F88"/>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857D7-900C-48A1-8B61-5FBA0791BD74}">
  <dimension ref="A1:H299"/>
  <sheetViews>
    <sheetView showGridLines="0" workbookViewId="0">
      <pane ySplit="4" topLeftCell="A290" activePane="bottomLeft" state="frozen"/>
      <selection sqref="A1:G1"/>
      <selection pane="bottomLeft" activeCell="A298" sqref="A298:D298"/>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61</v>
      </c>
      <c r="B1" s="76"/>
      <c r="C1" s="76"/>
      <c r="D1" s="76"/>
      <c r="E1" s="76"/>
      <c r="F1" s="76"/>
      <c r="G1" s="76"/>
      <c r="H1" s="51" t="str">
        <f>HYPERLINK("[EDEL_Portfolio Monthly 30-Apr-2022.xlsx]Index!A1","Index")</f>
        <v>Index</v>
      </c>
    </row>
    <row r="2" spans="1:8" ht="19.5" customHeight="1" x14ac:dyDescent="0.3">
      <c r="A2" s="76" t="s">
        <v>62</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6" t="s">
        <v>87</v>
      </c>
      <c r="B6" s="28"/>
      <c r="C6" s="28"/>
      <c r="D6" s="13"/>
      <c r="E6" s="14"/>
      <c r="F6" s="15"/>
      <c r="G6" s="15"/>
    </row>
    <row r="7" spans="1:8" x14ac:dyDescent="0.3">
      <c r="A7" s="16" t="s">
        <v>770</v>
      </c>
      <c r="B7" s="28"/>
      <c r="C7" s="28"/>
      <c r="D7" s="13"/>
      <c r="E7" s="14"/>
      <c r="F7" s="15"/>
      <c r="G7" s="15"/>
    </row>
    <row r="8" spans="1:8" x14ac:dyDescent="0.3">
      <c r="A8" s="12" t="s">
        <v>777</v>
      </c>
      <c r="B8" s="28" t="s">
        <v>778</v>
      </c>
      <c r="C8" s="28" t="s">
        <v>779</v>
      </c>
      <c r="D8" s="13">
        <v>9794</v>
      </c>
      <c r="E8" s="14">
        <v>273.27999999999997</v>
      </c>
      <c r="F8" s="15">
        <v>5.3699999999999998E-2</v>
      </c>
      <c r="G8" s="15"/>
    </row>
    <row r="9" spans="1:8" x14ac:dyDescent="0.3">
      <c r="A9" s="12" t="s">
        <v>771</v>
      </c>
      <c r="B9" s="28" t="s">
        <v>772</v>
      </c>
      <c r="C9" s="28" t="s">
        <v>773</v>
      </c>
      <c r="D9" s="13">
        <v>12435</v>
      </c>
      <c r="E9" s="14">
        <v>172.18</v>
      </c>
      <c r="F9" s="15">
        <v>3.3799999999999997E-2</v>
      </c>
      <c r="G9" s="15"/>
    </row>
    <row r="10" spans="1:8" x14ac:dyDescent="0.3">
      <c r="A10" s="12" t="s">
        <v>906</v>
      </c>
      <c r="B10" s="28" t="s">
        <v>907</v>
      </c>
      <c r="C10" s="28" t="s">
        <v>791</v>
      </c>
      <c r="D10" s="13">
        <v>10390</v>
      </c>
      <c r="E10" s="14">
        <v>162.87</v>
      </c>
      <c r="F10" s="15">
        <v>3.2000000000000001E-2</v>
      </c>
      <c r="G10" s="15"/>
    </row>
    <row r="11" spans="1:8" x14ac:dyDescent="0.3">
      <c r="A11" s="12" t="s">
        <v>1049</v>
      </c>
      <c r="B11" s="28" t="s">
        <v>1050</v>
      </c>
      <c r="C11" s="28" t="s">
        <v>773</v>
      </c>
      <c r="D11" s="13">
        <v>19725</v>
      </c>
      <c r="E11" s="14">
        <v>146.62</v>
      </c>
      <c r="F11" s="15">
        <v>2.8799999999999999E-2</v>
      </c>
      <c r="G11" s="15"/>
    </row>
    <row r="12" spans="1:8" x14ac:dyDescent="0.3">
      <c r="A12" s="12" t="s">
        <v>774</v>
      </c>
      <c r="B12" s="28" t="s">
        <v>775</v>
      </c>
      <c r="C12" s="28" t="s">
        <v>776</v>
      </c>
      <c r="D12" s="13">
        <v>5136</v>
      </c>
      <c r="E12" s="14">
        <v>114.52</v>
      </c>
      <c r="F12" s="15">
        <v>2.2499999999999999E-2</v>
      </c>
      <c r="G12" s="15"/>
    </row>
    <row r="13" spans="1:8" x14ac:dyDescent="0.3">
      <c r="A13" s="12" t="s">
        <v>954</v>
      </c>
      <c r="B13" s="28" t="s">
        <v>955</v>
      </c>
      <c r="C13" s="28" t="s">
        <v>791</v>
      </c>
      <c r="D13" s="13">
        <v>2940</v>
      </c>
      <c r="E13" s="14">
        <v>104.27</v>
      </c>
      <c r="F13" s="15">
        <v>2.0500000000000001E-2</v>
      </c>
      <c r="G13" s="15"/>
    </row>
    <row r="14" spans="1:8" x14ac:dyDescent="0.3">
      <c r="A14" s="12" t="s">
        <v>1617</v>
      </c>
      <c r="B14" s="28" t="s">
        <v>1618</v>
      </c>
      <c r="C14" s="28" t="s">
        <v>1006</v>
      </c>
      <c r="D14" s="13">
        <v>3916</v>
      </c>
      <c r="E14" s="14">
        <v>95.98</v>
      </c>
      <c r="F14" s="15">
        <v>1.8800000000000001E-2</v>
      </c>
      <c r="G14" s="15"/>
    </row>
    <row r="15" spans="1:8" x14ac:dyDescent="0.3">
      <c r="A15" s="12" t="s">
        <v>792</v>
      </c>
      <c r="B15" s="28" t="s">
        <v>793</v>
      </c>
      <c r="C15" s="28" t="s">
        <v>773</v>
      </c>
      <c r="D15" s="13">
        <v>4169</v>
      </c>
      <c r="E15" s="14">
        <v>74.66</v>
      </c>
      <c r="F15" s="15">
        <v>1.47E-2</v>
      </c>
      <c r="G15" s="15"/>
    </row>
    <row r="16" spans="1:8" x14ac:dyDescent="0.3">
      <c r="A16" s="12" t="s">
        <v>803</v>
      </c>
      <c r="B16" s="28" t="s">
        <v>804</v>
      </c>
      <c r="C16" s="28" t="s">
        <v>805</v>
      </c>
      <c r="D16" s="13">
        <v>24838</v>
      </c>
      <c r="E16" s="14">
        <v>64.47</v>
      </c>
      <c r="F16" s="15">
        <v>1.2699999999999999E-2</v>
      </c>
      <c r="G16" s="15"/>
    </row>
    <row r="17" spans="1:7" x14ac:dyDescent="0.3">
      <c r="A17" s="12" t="s">
        <v>818</v>
      </c>
      <c r="B17" s="28" t="s">
        <v>819</v>
      </c>
      <c r="C17" s="28" t="s">
        <v>820</v>
      </c>
      <c r="D17" s="13">
        <v>24121</v>
      </c>
      <c r="E17" s="14">
        <v>58.46</v>
      </c>
      <c r="F17" s="15">
        <v>1.15E-2</v>
      </c>
      <c r="G17" s="15"/>
    </row>
    <row r="18" spans="1:7" x14ac:dyDescent="0.3">
      <c r="A18" s="12" t="s">
        <v>841</v>
      </c>
      <c r="B18" s="28" t="s">
        <v>842</v>
      </c>
      <c r="C18" s="28" t="s">
        <v>843</v>
      </c>
      <c r="D18" s="13">
        <v>3430</v>
      </c>
      <c r="E18" s="14">
        <v>58.12</v>
      </c>
      <c r="F18" s="15">
        <v>1.14E-2</v>
      </c>
      <c r="G18" s="15"/>
    </row>
    <row r="19" spans="1:7" x14ac:dyDescent="0.3">
      <c r="A19" s="12" t="s">
        <v>973</v>
      </c>
      <c r="B19" s="28" t="s">
        <v>974</v>
      </c>
      <c r="C19" s="28" t="s">
        <v>805</v>
      </c>
      <c r="D19" s="13">
        <v>2535</v>
      </c>
      <c r="E19" s="14">
        <v>56.65</v>
      </c>
      <c r="F19" s="15">
        <v>1.11E-2</v>
      </c>
      <c r="G19" s="15"/>
    </row>
    <row r="20" spans="1:7" x14ac:dyDescent="0.3">
      <c r="A20" s="12" t="s">
        <v>813</v>
      </c>
      <c r="B20" s="28" t="s">
        <v>814</v>
      </c>
      <c r="C20" s="28" t="s">
        <v>773</v>
      </c>
      <c r="D20" s="13">
        <v>7494</v>
      </c>
      <c r="E20" s="14">
        <v>54.6</v>
      </c>
      <c r="F20" s="15">
        <v>1.0699999999999999E-2</v>
      </c>
      <c r="G20" s="15"/>
    </row>
    <row r="21" spans="1:7" x14ac:dyDescent="0.3">
      <c r="A21" s="12" t="s">
        <v>1057</v>
      </c>
      <c r="B21" s="28" t="s">
        <v>1058</v>
      </c>
      <c r="C21" s="28" t="s">
        <v>773</v>
      </c>
      <c r="D21" s="13">
        <v>10894</v>
      </c>
      <c r="E21" s="14">
        <v>54.07</v>
      </c>
      <c r="F21" s="15">
        <v>1.06E-2</v>
      </c>
      <c r="G21" s="15"/>
    </row>
    <row r="22" spans="1:7" x14ac:dyDescent="0.3">
      <c r="A22" s="12" t="s">
        <v>850</v>
      </c>
      <c r="B22" s="28" t="s">
        <v>851</v>
      </c>
      <c r="C22" s="28" t="s">
        <v>776</v>
      </c>
      <c r="D22" s="13">
        <v>756</v>
      </c>
      <c r="E22" s="14">
        <v>50.44</v>
      </c>
      <c r="F22" s="15">
        <v>9.9000000000000008E-3</v>
      </c>
      <c r="G22" s="15"/>
    </row>
    <row r="23" spans="1:7" x14ac:dyDescent="0.3">
      <c r="A23" s="12" t="s">
        <v>786</v>
      </c>
      <c r="B23" s="28" t="s">
        <v>787</v>
      </c>
      <c r="C23" s="28" t="s">
        <v>788</v>
      </c>
      <c r="D23" s="13">
        <v>6704</v>
      </c>
      <c r="E23" s="14">
        <v>49.54</v>
      </c>
      <c r="F23" s="15">
        <v>9.7000000000000003E-3</v>
      </c>
      <c r="G23" s="15"/>
    </row>
    <row r="24" spans="1:7" x14ac:dyDescent="0.3">
      <c r="A24" s="12" t="s">
        <v>1619</v>
      </c>
      <c r="B24" s="28" t="s">
        <v>1620</v>
      </c>
      <c r="C24" s="28" t="s">
        <v>773</v>
      </c>
      <c r="D24" s="13">
        <v>3140</v>
      </c>
      <c r="E24" s="14">
        <v>43.65</v>
      </c>
      <c r="F24" s="15">
        <v>8.6E-3</v>
      </c>
      <c r="G24" s="15"/>
    </row>
    <row r="25" spans="1:7" x14ac:dyDescent="0.3">
      <c r="A25" s="12" t="s">
        <v>1439</v>
      </c>
      <c r="B25" s="28" t="s">
        <v>1440</v>
      </c>
      <c r="C25" s="28" t="s">
        <v>943</v>
      </c>
      <c r="D25" s="13">
        <v>3299</v>
      </c>
      <c r="E25" s="14">
        <v>41.62</v>
      </c>
      <c r="F25" s="15">
        <v>8.2000000000000007E-3</v>
      </c>
      <c r="G25" s="15"/>
    </row>
    <row r="26" spans="1:7" x14ac:dyDescent="0.3">
      <c r="A26" s="12" t="s">
        <v>1059</v>
      </c>
      <c r="B26" s="28" t="s">
        <v>1060</v>
      </c>
      <c r="C26" s="28" t="s">
        <v>943</v>
      </c>
      <c r="D26" s="13">
        <v>1280</v>
      </c>
      <c r="E26" s="14">
        <v>41.44</v>
      </c>
      <c r="F26" s="15">
        <v>8.0999999999999996E-3</v>
      </c>
      <c r="G26" s="15"/>
    </row>
    <row r="27" spans="1:7" x14ac:dyDescent="0.3">
      <c r="A27" s="12" t="s">
        <v>824</v>
      </c>
      <c r="B27" s="28" t="s">
        <v>825</v>
      </c>
      <c r="C27" s="28" t="s">
        <v>826</v>
      </c>
      <c r="D27" s="13">
        <v>17005</v>
      </c>
      <c r="E27" s="14">
        <v>40.57</v>
      </c>
      <c r="F27" s="15">
        <v>8.0000000000000002E-3</v>
      </c>
      <c r="G27" s="15"/>
    </row>
    <row r="28" spans="1:7" x14ac:dyDescent="0.3">
      <c r="A28" s="12" t="s">
        <v>956</v>
      </c>
      <c r="B28" s="28" t="s">
        <v>957</v>
      </c>
      <c r="C28" s="28" t="s">
        <v>958</v>
      </c>
      <c r="D28" s="13">
        <v>3190</v>
      </c>
      <c r="E28" s="14">
        <v>39.19</v>
      </c>
      <c r="F28" s="15">
        <v>7.7000000000000002E-3</v>
      </c>
      <c r="G28" s="15"/>
    </row>
    <row r="29" spans="1:7" x14ac:dyDescent="0.3">
      <c r="A29" s="12" t="s">
        <v>1396</v>
      </c>
      <c r="B29" s="28" t="s">
        <v>1397</v>
      </c>
      <c r="C29" s="28" t="s">
        <v>791</v>
      </c>
      <c r="D29" s="13">
        <v>497</v>
      </c>
      <c r="E29" s="14">
        <v>38.5</v>
      </c>
      <c r="F29" s="15">
        <v>7.6E-3</v>
      </c>
      <c r="G29" s="15"/>
    </row>
    <row r="30" spans="1:7" x14ac:dyDescent="0.3">
      <c r="A30" s="12" t="s">
        <v>1104</v>
      </c>
      <c r="B30" s="28" t="s">
        <v>1105</v>
      </c>
      <c r="C30" s="28" t="s">
        <v>1106</v>
      </c>
      <c r="D30" s="13">
        <v>84</v>
      </c>
      <c r="E30" s="14">
        <v>38.29</v>
      </c>
      <c r="F30" s="15">
        <v>7.4999999999999997E-3</v>
      </c>
      <c r="G30" s="15"/>
    </row>
    <row r="31" spans="1:7" x14ac:dyDescent="0.3">
      <c r="A31" s="12" t="s">
        <v>950</v>
      </c>
      <c r="B31" s="28" t="s">
        <v>951</v>
      </c>
      <c r="C31" s="28" t="s">
        <v>776</v>
      </c>
      <c r="D31" s="13">
        <v>2851</v>
      </c>
      <c r="E31" s="14">
        <v>34.270000000000003</v>
      </c>
      <c r="F31" s="15">
        <v>6.7000000000000002E-3</v>
      </c>
      <c r="G31" s="15"/>
    </row>
    <row r="32" spans="1:7" x14ac:dyDescent="0.3">
      <c r="A32" s="12" t="s">
        <v>913</v>
      </c>
      <c r="B32" s="28" t="s">
        <v>914</v>
      </c>
      <c r="C32" s="28" t="s">
        <v>791</v>
      </c>
      <c r="D32" s="13">
        <v>1177</v>
      </c>
      <c r="E32" s="14">
        <v>33.46</v>
      </c>
      <c r="F32" s="15">
        <v>6.6E-3</v>
      </c>
      <c r="G32" s="15"/>
    </row>
    <row r="33" spans="1:7" x14ac:dyDescent="0.3">
      <c r="A33" s="12" t="s">
        <v>1147</v>
      </c>
      <c r="B33" s="28" t="s">
        <v>1148</v>
      </c>
      <c r="C33" s="28" t="s">
        <v>943</v>
      </c>
      <c r="D33" s="13">
        <v>8480</v>
      </c>
      <c r="E33" s="14">
        <v>32.630000000000003</v>
      </c>
      <c r="F33" s="15">
        <v>6.4000000000000003E-3</v>
      </c>
      <c r="G33" s="15"/>
    </row>
    <row r="34" spans="1:7" x14ac:dyDescent="0.3">
      <c r="A34" s="12" t="s">
        <v>794</v>
      </c>
      <c r="B34" s="28" t="s">
        <v>795</v>
      </c>
      <c r="C34" s="28" t="s">
        <v>796</v>
      </c>
      <c r="D34" s="13">
        <v>13134</v>
      </c>
      <c r="E34" s="14">
        <v>32.590000000000003</v>
      </c>
      <c r="F34" s="15">
        <v>6.4000000000000003E-3</v>
      </c>
      <c r="G34" s="15"/>
    </row>
    <row r="35" spans="1:7" x14ac:dyDescent="0.3">
      <c r="A35" s="12" t="s">
        <v>965</v>
      </c>
      <c r="B35" s="28" t="s">
        <v>966</v>
      </c>
      <c r="C35" s="28" t="s">
        <v>903</v>
      </c>
      <c r="D35" s="13">
        <v>5587</v>
      </c>
      <c r="E35" s="14">
        <v>32.590000000000003</v>
      </c>
      <c r="F35" s="15">
        <v>6.4000000000000003E-3</v>
      </c>
      <c r="G35" s="15"/>
    </row>
    <row r="36" spans="1:7" x14ac:dyDescent="0.3">
      <c r="A36" s="12" t="s">
        <v>789</v>
      </c>
      <c r="B36" s="28" t="s">
        <v>790</v>
      </c>
      <c r="C36" s="28" t="s">
        <v>791</v>
      </c>
      <c r="D36" s="13">
        <v>3004</v>
      </c>
      <c r="E36" s="14">
        <v>32.42</v>
      </c>
      <c r="F36" s="15">
        <v>6.4000000000000003E-3</v>
      </c>
      <c r="G36" s="15"/>
    </row>
    <row r="37" spans="1:7" x14ac:dyDescent="0.3">
      <c r="A37" s="12" t="s">
        <v>984</v>
      </c>
      <c r="B37" s="28" t="s">
        <v>985</v>
      </c>
      <c r="C37" s="28" t="s">
        <v>799</v>
      </c>
      <c r="D37" s="13">
        <v>5812</v>
      </c>
      <c r="E37" s="14">
        <v>31.39</v>
      </c>
      <c r="F37" s="15">
        <v>6.1999999999999998E-3</v>
      </c>
      <c r="G37" s="15"/>
    </row>
    <row r="38" spans="1:7" x14ac:dyDescent="0.3">
      <c r="A38" s="12" t="s">
        <v>948</v>
      </c>
      <c r="B38" s="28" t="s">
        <v>949</v>
      </c>
      <c r="C38" s="28" t="s">
        <v>791</v>
      </c>
      <c r="D38" s="13">
        <v>708</v>
      </c>
      <c r="E38" s="14">
        <v>30.59</v>
      </c>
      <c r="F38" s="15">
        <v>6.0000000000000001E-3</v>
      </c>
      <c r="G38" s="15"/>
    </row>
    <row r="39" spans="1:7" x14ac:dyDescent="0.3">
      <c r="A39" s="12" t="s">
        <v>1047</v>
      </c>
      <c r="B39" s="28" t="s">
        <v>1048</v>
      </c>
      <c r="C39" s="28" t="s">
        <v>943</v>
      </c>
      <c r="D39" s="13">
        <v>1185</v>
      </c>
      <c r="E39" s="14">
        <v>29.13</v>
      </c>
      <c r="F39" s="15">
        <v>5.7000000000000002E-3</v>
      </c>
      <c r="G39" s="15"/>
    </row>
    <row r="40" spans="1:7" x14ac:dyDescent="0.3">
      <c r="A40" s="12" t="s">
        <v>864</v>
      </c>
      <c r="B40" s="28" t="s">
        <v>865</v>
      </c>
      <c r="C40" s="28" t="s">
        <v>799</v>
      </c>
      <c r="D40" s="13">
        <v>2290</v>
      </c>
      <c r="E40" s="14">
        <v>29.11</v>
      </c>
      <c r="F40" s="15">
        <v>5.7000000000000002E-3</v>
      </c>
      <c r="G40" s="15"/>
    </row>
    <row r="41" spans="1:7" x14ac:dyDescent="0.3">
      <c r="A41" s="12" t="s">
        <v>873</v>
      </c>
      <c r="B41" s="28" t="s">
        <v>874</v>
      </c>
      <c r="C41" s="28" t="s">
        <v>835</v>
      </c>
      <c r="D41" s="13">
        <v>377</v>
      </c>
      <c r="E41" s="14">
        <v>29.1</v>
      </c>
      <c r="F41" s="15">
        <v>5.7000000000000002E-3</v>
      </c>
      <c r="G41" s="15"/>
    </row>
    <row r="42" spans="1:7" x14ac:dyDescent="0.3">
      <c r="A42" s="12" t="s">
        <v>1053</v>
      </c>
      <c r="B42" s="28" t="s">
        <v>1054</v>
      </c>
      <c r="C42" s="28" t="s">
        <v>969</v>
      </c>
      <c r="D42" s="13">
        <v>11104</v>
      </c>
      <c r="E42" s="14">
        <v>28.48</v>
      </c>
      <c r="F42" s="15">
        <v>5.5999999999999999E-3</v>
      </c>
      <c r="G42" s="15"/>
    </row>
    <row r="43" spans="1:7" x14ac:dyDescent="0.3">
      <c r="A43" s="12" t="s">
        <v>1163</v>
      </c>
      <c r="B43" s="28" t="s">
        <v>1164</v>
      </c>
      <c r="C43" s="28" t="s">
        <v>903</v>
      </c>
      <c r="D43" s="13">
        <v>3065</v>
      </c>
      <c r="E43" s="14">
        <v>28.46</v>
      </c>
      <c r="F43" s="15">
        <v>5.5999999999999999E-3</v>
      </c>
      <c r="G43" s="15"/>
    </row>
    <row r="44" spans="1:7" x14ac:dyDescent="0.3">
      <c r="A44" s="12" t="s">
        <v>1621</v>
      </c>
      <c r="B44" s="28" t="s">
        <v>1622</v>
      </c>
      <c r="C44" s="28" t="s">
        <v>820</v>
      </c>
      <c r="D44" s="13">
        <v>977</v>
      </c>
      <c r="E44" s="14">
        <v>28.16</v>
      </c>
      <c r="F44" s="15">
        <v>5.4999999999999997E-3</v>
      </c>
      <c r="G44" s="15"/>
    </row>
    <row r="45" spans="1:7" x14ac:dyDescent="0.3">
      <c r="A45" s="12" t="s">
        <v>1623</v>
      </c>
      <c r="B45" s="28" t="s">
        <v>1624</v>
      </c>
      <c r="C45" s="28" t="s">
        <v>969</v>
      </c>
      <c r="D45" s="13">
        <v>3760</v>
      </c>
      <c r="E45" s="14">
        <v>28.05</v>
      </c>
      <c r="F45" s="15">
        <v>5.4999999999999997E-3</v>
      </c>
      <c r="G45" s="15"/>
    </row>
    <row r="46" spans="1:7" x14ac:dyDescent="0.3">
      <c r="A46" s="12" t="s">
        <v>1165</v>
      </c>
      <c r="B46" s="28" t="s">
        <v>1166</v>
      </c>
      <c r="C46" s="28" t="s">
        <v>773</v>
      </c>
      <c r="D46" s="13">
        <v>28463</v>
      </c>
      <c r="E46" s="14">
        <v>27.32</v>
      </c>
      <c r="F46" s="15">
        <v>5.4000000000000003E-3</v>
      </c>
      <c r="G46" s="15"/>
    </row>
    <row r="47" spans="1:7" x14ac:dyDescent="0.3">
      <c r="A47" s="12" t="s">
        <v>1167</v>
      </c>
      <c r="B47" s="28" t="s">
        <v>1168</v>
      </c>
      <c r="C47" s="28" t="s">
        <v>891</v>
      </c>
      <c r="D47" s="13">
        <v>1259</v>
      </c>
      <c r="E47" s="14">
        <v>27.11</v>
      </c>
      <c r="F47" s="15">
        <v>5.3E-3</v>
      </c>
      <c r="G47" s="15"/>
    </row>
    <row r="48" spans="1:7" x14ac:dyDescent="0.3">
      <c r="A48" s="12" t="s">
        <v>868</v>
      </c>
      <c r="B48" s="28" t="s">
        <v>869</v>
      </c>
      <c r="C48" s="28" t="s">
        <v>838</v>
      </c>
      <c r="D48" s="13">
        <v>1663</v>
      </c>
      <c r="E48" s="14">
        <v>26.17</v>
      </c>
      <c r="F48" s="15">
        <v>5.1000000000000004E-3</v>
      </c>
      <c r="G48" s="15"/>
    </row>
    <row r="49" spans="1:7" x14ac:dyDescent="0.3">
      <c r="A49" s="12" t="s">
        <v>1404</v>
      </c>
      <c r="B49" s="28" t="s">
        <v>1405</v>
      </c>
      <c r="C49" s="28" t="s">
        <v>894</v>
      </c>
      <c r="D49" s="13">
        <v>1402</v>
      </c>
      <c r="E49" s="14">
        <v>26.16</v>
      </c>
      <c r="F49" s="15">
        <v>5.1000000000000004E-3</v>
      </c>
      <c r="G49" s="15"/>
    </row>
    <row r="50" spans="1:7" x14ac:dyDescent="0.3">
      <c r="A50" s="12" t="s">
        <v>1038</v>
      </c>
      <c r="B50" s="28" t="s">
        <v>1039</v>
      </c>
      <c r="C50" s="28" t="s">
        <v>1024</v>
      </c>
      <c r="D50" s="13">
        <v>20488</v>
      </c>
      <c r="E50" s="14">
        <v>26.04</v>
      </c>
      <c r="F50" s="15">
        <v>5.1000000000000004E-3</v>
      </c>
      <c r="G50" s="15"/>
    </row>
    <row r="51" spans="1:7" x14ac:dyDescent="0.3">
      <c r="A51" s="12" t="s">
        <v>1155</v>
      </c>
      <c r="B51" s="28" t="s">
        <v>1156</v>
      </c>
      <c r="C51" s="28" t="s">
        <v>776</v>
      </c>
      <c r="D51" s="13">
        <v>172</v>
      </c>
      <c r="E51" s="14">
        <v>25.65</v>
      </c>
      <c r="F51" s="15">
        <v>5.0000000000000001E-3</v>
      </c>
      <c r="G51" s="15"/>
    </row>
    <row r="52" spans="1:7" x14ac:dyDescent="0.3">
      <c r="A52" s="12" t="s">
        <v>889</v>
      </c>
      <c r="B52" s="28" t="s">
        <v>890</v>
      </c>
      <c r="C52" s="28" t="s">
        <v>891</v>
      </c>
      <c r="D52" s="13">
        <v>3647</v>
      </c>
      <c r="E52" s="14">
        <v>25.59</v>
      </c>
      <c r="F52" s="15">
        <v>5.0000000000000001E-3</v>
      </c>
      <c r="G52" s="15"/>
    </row>
    <row r="53" spans="1:7" x14ac:dyDescent="0.3">
      <c r="A53" s="12" t="s">
        <v>1007</v>
      </c>
      <c r="B53" s="28" t="s">
        <v>1008</v>
      </c>
      <c r="C53" s="28" t="s">
        <v>817</v>
      </c>
      <c r="D53" s="13">
        <v>2874</v>
      </c>
      <c r="E53" s="14">
        <v>25.52</v>
      </c>
      <c r="F53" s="15">
        <v>5.0000000000000001E-3</v>
      </c>
      <c r="G53" s="15"/>
    </row>
    <row r="54" spans="1:7" x14ac:dyDescent="0.3">
      <c r="A54" s="12" t="s">
        <v>977</v>
      </c>
      <c r="B54" s="28" t="s">
        <v>978</v>
      </c>
      <c r="C54" s="28" t="s">
        <v>940</v>
      </c>
      <c r="D54" s="13">
        <v>3905</v>
      </c>
      <c r="E54" s="14">
        <v>25.24</v>
      </c>
      <c r="F54" s="15">
        <v>5.0000000000000001E-3</v>
      </c>
      <c r="G54" s="15"/>
    </row>
    <row r="55" spans="1:7" x14ac:dyDescent="0.3">
      <c r="A55" s="12" t="s">
        <v>1080</v>
      </c>
      <c r="B55" s="28" t="s">
        <v>1081</v>
      </c>
      <c r="C55" s="28" t="s">
        <v>903</v>
      </c>
      <c r="D55" s="13">
        <v>4006</v>
      </c>
      <c r="E55" s="14">
        <v>25.2</v>
      </c>
      <c r="F55" s="15">
        <v>4.8999999999999998E-3</v>
      </c>
      <c r="G55" s="15"/>
    </row>
    <row r="56" spans="1:7" x14ac:dyDescent="0.3">
      <c r="A56" s="12" t="s">
        <v>1076</v>
      </c>
      <c r="B56" s="28" t="s">
        <v>1077</v>
      </c>
      <c r="C56" s="28" t="s">
        <v>835</v>
      </c>
      <c r="D56" s="13">
        <v>2717</v>
      </c>
      <c r="E56" s="14">
        <v>25.05</v>
      </c>
      <c r="F56" s="15">
        <v>4.8999999999999998E-3</v>
      </c>
      <c r="G56" s="15"/>
    </row>
    <row r="57" spans="1:7" x14ac:dyDescent="0.3">
      <c r="A57" s="12" t="s">
        <v>1616</v>
      </c>
      <c r="B57" s="28" t="s">
        <v>1625</v>
      </c>
      <c r="C57" s="28" t="s">
        <v>773</v>
      </c>
      <c r="D57" s="13">
        <v>182000</v>
      </c>
      <c r="E57" s="14">
        <v>24.84</v>
      </c>
      <c r="F57" s="15">
        <v>4.8999999999999998E-3</v>
      </c>
      <c r="G57" s="15"/>
    </row>
    <row r="58" spans="1:7" x14ac:dyDescent="0.3">
      <c r="A58" s="12" t="s">
        <v>1084</v>
      </c>
      <c r="B58" s="28" t="s">
        <v>1085</v>
      </c>
      <c r="C58" s="28" t="s">
        <v>894</v>
      </c>
      <c r="D58" s="13">
        <v>1156</v>
      </c>
      <c r="E58" s="14">
        <v>24.79</v>
      </c>
      <c r="F58" s="15">
        <v>4.8999999999999998E-3</v>
      </c>
      <c r="G58" s="15"/>
    </row>
    <row r="59" spans="1:7" x14ac:dyDescent="0.3">
      <c r="A59" s="12" t="s">
        <v>1082</v>
      </c>
      <c r="B59" s="28" t="s">
        <v>1083</v>
      </c>
      <c r="C59" s="28" t="s">
        <v>779</v>
      </c>
      <c r="D59" s="13">
        <v>9092</v>
      </c>
      <c r="E59" s="14">
        <v>24.58</v>
      </c>
      <c r="F59" s="15">
        <v>4.7999999999999996E-3</v>
      </c>
      <c r="G59" s="15"/>
    </row>
    <row r="60" spans="1:7" x14ac:dyDescent="0.3">
      <c r="A60" s="12" t="s">
        <v>959</v>
      </c>
      <c r="B60" s="28" t="s">
        <v>960</v>
      </c>
      <c r="C60" s="28" t="s">
        <v>817</v>
      </c>
      <c r="D60" s="13">
        <v>1049</v>
      </c>
      <c r="E60" s="14">
        <v>24.41</v>
      </c>
      <c r="F60" s="15">
        <v>4.7999999999999996E-3</v>
      </c>
      <c r="G60" s="15"/>
    </row>
    <row r="61" spans="1:7" x14ac:dyDescent="0.3">
      <c r="A61" s="12" t="s">
        <v>1119</v>
      </c>
      <c r="B61" s="28" t="s">
        <v>1120</v>
      </c>
      <c r="C61" s="28" t="s">
        <v>910</v>
      </c>
      <c r="D61" s="13">
        <v>3097</v>
      </c>
      <c r="E61" s="14">
        <v>23.46</v>
      </c>
      <c r="F61" s="15">
        <v>4.5999999999999999E-3</v>
      </c>
      <c r="G61" s="15"/>
    </row>
    <row r="62" spans="1:7" x14ac:dyDescent="0.3">
      <c r="A62" s="12" t="s">
        <v>1626</v>
      </c>
      <c r="B62" s="28" t="s">
        <v>1627</v>
      </c>
      <c r="C62" s="28" t="s">
        <v>886</v>
      </c>
      <c r="D62" s="13">
        <v>2159</v>
      </c>
      <c r="E62" s="14">
        <v>23.39</v>
      </c>
      <c r="F62" s="15">
        <v>4.5999999999999999E-3</v>
      </c>
      <c r="G62" s="15"/>
    </row>
    <row r="63" spans="1:7" x14ac:dyDescent="0.3">
      <c r="A63" s="12" t="s">
        <v>877</v>
      </c>
      <c r="B63" s="28" t="s">
        <v>878</v>
      </c>
      <c r="C63" s="28" t="s">
        <v>872</v>
      </c>
      <c r="D63" s="13">
        <v>10880</v>
      </c>
      <c r="E63" s="14">
        <v>23.34</v>
      </c>
      <c r="F63" s="15">
        <v>4.5999999999999999E-3</v>
      </c>
      <c r="G63" s="15"/>
    </row>
    <row r="64" spans="1:7" x14ac:dyDescent="0.3">
      <c r="A64" s="12" t="s">
        <v>1492</v>
      </c>
      <c r="B64" s="28" t="s">
        <v>1493</v>
      </c>
      <c r="C64" s="28" t="s">
        <v>943</v>
      </c>
      <c r="D64" s="13">
        <v>524</v>
      </c>
      <c r="E64" s="14">
        <v>23.04</v>
      </c>
      <c r="F64" s="15">
        <v>4.4999999999999997E-3</v>
      </c>
      <c r="G64" s="15"/>
    </row>
    <row r="65" spans="1:7" x14ac:dyDescent="0.3">
      <c r="A65" s="12" t="s">
        <v>1115</v>
      </c>
      <c r="B65" s="28" t="s">
        <v>1116</v>
      </c>
      <c r="C65" s="28" t="s">
        <v>903</v>
      </c>
      <c r="D65" s="13">
        <v>698</v>
      </c>
      <c r="E65" s="14">
        <v>22.69</v>
      </c>
      <c r="F65" s="15">
        <v>4.4999999999999997E-3</v>
      </c>
      <c r="G65" s="15"/>
    </row>
    <row r="66" spans="1:7" x14ac:dyDescent="0.3">
      <c r="A66" s="12" t="s">
        <v>1479</v>
      </c>
      <c r="B66" s="28" t="s">
        <v>1480</v>
      </c>
      <c r="C66" s="28" t="s">
        <v>1067</v>
      </c>
      <c r="D66" s="13">
        <v>5386</v>
      </c>
      <c r="E66" s="14">
        <v>22.29</v>
      </c>
      <c r="F66" s="15">
        <v>4.4000000000000003E-3</v>
      </c>
      <c r="G66" s="15"/>
    </row>
    <row r="67" spans="1:7" x14ac:dyDescent="0.3">
      <c r="A67" s="12" t="s">
        <v>934</v>
      </c>
      <c r="B67" s="28" t="s">
        <v>935</v>
      </c>
      <c r="C67" s="28" t="s">
        <v>835</v>
      </c>
      <c r="D67" s="13">
        <v>5090</v>
      </c>
      <c r="E67" s="14">
        <v>22.27</v>
      </c>
      <c r="F67" s="15">
        <v>4.4000000000000003E-3</v>
      </c>
      <c r="G67" s="15"/>
    </row>
    <row r="68" spans="1:7" x14ac:dyDescent="0.3">
      <c r="A68" s="12" t="s">
        <v>899</v>
      </c>
      <c r="B68" s="28" t="s">
        <v>900</v>
      </c>
      <c r="C68" s="28" t="s">
        <v>791</v>
      </c>
      <c r="D68" s="13">
        <v>1765</v>
      </c>
      <c r="E68" s="14">
        <v>22.22</v>
      </c>
      <c r="F68" s="15">
        <v>4.4000000000000003E-3</v>
      </c>
      <c r="G68" s="15"/>
    </row>
    <row r="69" spans="1:7" x14ac:dyDescent="0.3">
      <c r="A69" s="12" t="s">
        <v>998</v>
      </c>
      <c r="B69" s="28" t="s">
        <v>999</v>
      </c>
      <c r="C69" s="28" t="s">
        <v>820</v>
      </c>
      <c r="D69" s="13">
        <v>9703</v>
      </c>
      <c r="E69" s="14">
        <v>22.1</v>
      </c>
      <c r="F69" s="15">
        <v>4.3E-3</v>
      </c>
      <c r="G69" s="15"/>
    </row>
    <row r="70" spans="1:7" x14ac:dyDescent="0.3">
      <c r="A70" s="12" t="s">
        <v>915</v>
      </c>
      <c r="B70" s="28" t="s">
        <v>916</v>
      </c>
      <c r="C70" s="28" t="s">
        <v>773</v>
      </c>
      <c r="D70" s="13">
        <v>9560</v>
      </c>
      <c r="E70" s="14">
        <v>21.95</v>
      </c>
      <c r="F70" s="15">
        <v>4.3E-3</v>
      </c>
      <c r="G70" s="15"/>
    </row>
    <row r="71" spans="1:7" x14ac:dyDescent="0.3">
      <c r="A71" s="12" t="s">
        <v>1628</v>
      </c>
      <c r="B71" s="28" t="s">
        <v>1629</v>
      </c>
      <c r="C71" s="28" t="s">
        <v>894</v>
      </c>
      <c r="D71" s="13">
        <v>30</v>
      </c>
      <c r="E71" s="14">
        <v>21.82</v>
      </c>
      <c r="F71" s="15">
        <v>4.3E-3</v>
      </c>
      <c r="G71" s="15"/>
    </row>
    <row r="72" spans="1:7" x14ac:dyDescent="0.3">
      <c r="A72" s="12" t="s">
        <v>1630</v>
      </c>
      <c r="B72" s="28" t="s">
        <v>1631</v>
      </c>
      <c r="C72" s="28" t="s">
        <v>820</v>
      </c>
      <c r="D72" s="13">
        <v>781</v>
      </c>
      <c r="E72" s="14">
        <v>21.79</v>
      </c>
      <c r="F72" s="15">
        <v>4.3E-3</v>
      </c>
      <c r="G72" s="15"/>
    </row>
    <row r="73" spans="1:7" x14ac:dyDescent="0.3">
      <c r="A73" s="12" t="s">
        <v>1098</v>
      </c>
      <c r="B73" s="28" t="s">
        <v>1099</v>
      </c>
      <c r="C73" s="28" t="s">
        <v>1006</v>
      </c>
      <c r="D73" s="13">
        <v>10682</v>
      </c>
      <c r="E73" s="14">
        <v>21.78</v>
      </c>
      <c r="F73" s="15">
        <v>4.3E-3</v>
      </c>
      <c r="G73" s="15"/>
    </row>
    <row r="74" spans="1:7" x14ac:dyDescent="0.3">
      <c r="A74" s="12" t="s">
        <v>1074</v>
      </c>
      <c r="B74" s="28" t="s">
        <v>1075</v>
      </c>
      <c r="C74" s="28" t="s">
        <v>823</v>
      </c>
      <c r="D74" s="13">
        <v>328</v>
      </c>
      <c r="E74" s="14">
        <v>21.75</v>
      </c>
      <c r="F74" s="15">
        <v>4.3E-3</v>
      </c>
      <c r="G74" s="15"/>
    </row>
    <row r="75" spans="1:7" x14ac:dyDescent="0.3">
      <c r="A75" s="12" t="s">
        <v>1015</v>
      </c>
      <c r="B75" s="28" t="s">
        <v>1016</v>
      </c>
      <c r="C75" s="28" t="s">
        <v>791</v>
      </c>
      <c r="D75" s="13">
        <v>4202</v>
      </c>
      <c r="E75" s="14">
        <v>21.38</v>
      </c>
      <c r="F75" s="15">
        <v>4.1999999999999997E-3</v>
      </c>
      <c r="G75" s="15"/>
    </row>
    <row r="76" spans="1:7" x14ac:dyDescent="0.3">
      <c r="A76" s="12" t="s">
        <v>1500</v>
      </c>
      <c r="B76" s="28" t="s">
        <v>1501</v>
      </c>
      <c r="C76" s="28" t="s">
        <v>891</v>
      </c>
      <c r="D76" s="13">
        <v>2068</v>
      </c>
      <c r="E76" s="14">
        <v>21.16</v>
      </c>
      <c r="F76" s="15">
        <v>4.1999999999999997E-3</v>
      </c>
      <c r="G76" s="15"/>
    </row>
    <row r="77" spans="1:7" x14ac:dyDescent="0.3">
      <c r="A77" s="12" t="s">
        <v>1040</v>
      </c>
      <c r="B77" s="28" t="s">
        <v>1041</v>
      </c>
      <c r="C77" s="28" t="s">
        <v>817</v>
      </c>
      <c r="D77" s="13">
        <v>2250</v>
      </c>
      <c r="E77" s="14">
        <v>21.15</v>
      </c>
      <c r="F77" s="15">
        <v>4.1999999999999997E-3</v>
      </c>
      <c r="G77" s="15"/>
    </row>
    <row r="78" spans="1:7" x14ac:dyDescent="0.3">
      <c r="A78" s="12" t="s">
        <v>963</v>
      </c>
      <c r="B78" s="28" t="s">
        <v>964</v>
      </c>
      <c r="C78" s="28" t="s">
        <v>820</v>
      </c>
      <c r="D78" s="13">
        <v>13488</v>
      </c>
      <c r="E78" s="14">
        <v>21.07</v>
      </c>
      <c r="F78" s="15">
        <v>4.1000000000000003E-3</v>
      </c>
      <c r="G78" s="15"/>
    </row>
    <row r="79" spans="1:7" x14ac:dyDescent="0.3">
      <c r="A79" s="12" t="s">
        <v>833</v>
      </c>
      <c r="B79" s="28" t="s">
        <v>834</v>
      </c>
      <c r="C79" s="28" t="s">
        <v>835</v>
      </c>
      <c r="D79" s="13">
        <v>3180</v>
      </c>
      <c r="E79" s="14">
        <v>20.82</v>
      </c>
      <c r="F79" s="15">
        <v>4.1000000000000003E-3</v>
      </c>
      <c r="G79" s="15"/>
    </row>
    <row r="80" spans="1:7" x14ac:dyDescent="0.3">
      <c r="A80" s="12" t="s">
        <v>1516</v>
      </c>
      <c r="B80" s="28" t="s">
        <v>1517</v>
      </c>
      <c r="C80" s="28" t="s">
        <v>817</v>
      </c>
      <c r="D80" s="13">
        <v>232</v>
      </c>
      <c r="E80" s="14">
        <v>20.77</v>
      </c>
      <c r="F80" s="15">
        <v>4.1000000000000003E-3</v>
      </c>
      <c r="G80" s="15"/>
    </row>
    <row r="81" spans="1:7" x14ac:dyDescent="0.3">
      <c r="A81" s="12" t="s">
        <v>800</v>
      </c>
      <c r="B81" s="28" t="s">
        <v>801</v>
      </c>
      <c r="C81" s="28" t="s">
        <v>802</v>
      </c>
      <c r="D81" s="13">
        <v>4147</v>
      </c>
      <c r="E81" s="14">
        <v>20.02</v>
      </c>
      <c r="F81" s="15">
        <v>3.8999999999999998E-3</v>
      </c>
      <c r="G81" s="15"/>
    </row>
    <row r="82" spans="1:7" x14ac:dyDescent="0.3">
      <c r="A82" s="12" t="s">
        <v>1088</v>
      </c>
      <c r="B82" s="28" t="s">
        <v>1089</v>
      </c>
      <c r="C82" s="28" t="s">
        <v>799</v>
      </c>
      <c r="D82" s="13">
        <v>2745</v>
      </c>
      <c r="E82" s="14">
        <v>19.96</v>
      </c>
      <c r="F82" s="15">
        <v>3.8999999999999998E-3</v>
      </c>
      <c r="G82" s="15"/>
    </row>
    <row r="83" spans="1:7" x14ac:dyDescent="0.3">
      <c r="A83" s="12" t="s">
        <v>925</v>
      </c>
      <c r="B83" s="28" t="s">
        <v>926</v>
      </c>
      <c r="C83" s="28" t="s">
        <v>891</v>
      </c>
      <c r="D83" s="13">
        <v>1935</v>
      </c>
      <c r="E83" s="14">
        <v>19.940000000000001</v>
      </c>
      <c r="F83" s="15">
        <v>3.8999999999999998E-3</v>
      </c>
      <c r="G83" s="15"/>
    </row>
    <row r="84" spans="1:7" x14ac:dyDescent="0.3">
      <c r="A84" s="12" t="s">
        <v>1632</v>
      </c>
      <c r="B84" s="28" t="s">
        <v>1633</v>
      </c>
      <c r="C84" s="28" t="s">
        <v>1067</v>
      </c>
      <c r="D84" s="13">
        <v>7420</v>
      </c>
      <c r="E84" s="14">
        <v>19.82</v>
      </c>
      <c r="F84" s="15">
        <v>3.8999999999999998E-3</v>
      </c>
      <c r="G84" s="15"/>
    </row>
    <row r="85" spans="1:7" x14ac:dyDescent="0.3">
      <c r="A85" s="12" t="s">
        <v>1634</v>
      </c>
      <c r="B85" s="28" t="s">
        <v>1635</v>
      </c>
      <c r="C85" s="28" t="s">
        <v>903</v>
      </c>
      <c r="D85" s="13">
        <v>1951</v>
      </c>
      <c r="E85" s="14">
        <v>19.739999999999998</v>
      </c>
      <c r="F85" s="15">
        <v>3.8999999999999998E-3</v>
      </c>
      <c r="G85" s="15"/>
    </row>
    <row r="86" spans="1:7" x14ac:dyDescent="0.3">
      <c r="A86" s="12" t="s">
        <v>846</v>
      </c>
      <c r="B86" s="28" t="s">
        <v>847</v>
      </c>
      <c r="C86" s="28" t="s">
        <v>776</v>
      </c>
      <c r="D86" s="13">
        <v>16545</v>
      </c>
      <c r="E86" s="14">
        <v>19.48</v>
      </c>
      <c r="F86" s="15">
        <v>3.8E-3</v>
      </c>
      <c r="G86" s="15"/>
    </row>
    <row r="87" spans="1:7" x14ac:dyDescent="0.3">
      <c r="A87" s="12" t="s">
        <v>1135</v>
      </c>
      <c r="B87" s="28" t="s">
        <v>1136</v>
      </c>
      <c r="C87" s="28" t="s">
        <v>817</v>
      </c>
      <c r="D87" s="13">
        <v>494</v>
      </c>
      <c r="E87" s="14">
        <v>19.420000000000002</v>
      </c>
      <c r="F87" s="15">
        <v>3.8E-3</v>
      </c>
      <c r="G87" s="15"/>
    </row>
    <row r="88" spans="1:7" x14ac:dyDescent="0.3">
      <c r="A88" s="12" t="s">
        <v>1636</v>
      </c>
      <c r="B88" s="28" t="s">
        <v>1637</v>
      </c>
      <c r="C88" s="28" t="s">
        <v>776</v>
      </c>
      <c r="D88" s="13">
        <v>965</v>
      </c>
      <c r="E88" s="14">
        <v>19.41</v>
      </c>
      <c r="F88" s="15">
        <v>3.8E-3</v>
      </c>
      <c r="G88" s="15"/>
    </row>
    <row r="89" spans="1:7" x14ac:dyDescent="0.3">
      <c r="A89" s="12" t="s">
        <v>829</v>
      </c>
      <c r="B89" s="28" t="s">
        <v>830</v>
      </c>
      <c r="C89" s="28" t="s">
        <v>826</v>
      </c>
      <c r="D89" s="13">
        <v>1191</v>
      </c>
      <c r="E89" s="14">
        <v>19</v>
      </c>
      <c r="F89" s="15">
        <v>3.7000000000000002E-3</v>
      </c>
      <c r="G89" s="15"/>
    </row>
    <row r="90" spans="1:7" x14ac:dyDescent="0.3">
      <c r="A90" s="12" t="s">
        <v>1638</v>
      </c>
      <c r="B90" s="28" t="s">
        <v>1639</v>
      </c>
      <c r="C90" s="28" t="s">
        <v>820</v>
      </c>
      <c r="D90" s="13">
        <v>5854</v>
      </c>
      <c r="E90" s="14">
        <v>18.600000000000001</v>
      </c>
      <c r="F90" s="15">
        <v>3.7000000000000002E-3</v>
      </c>
      <c r="G90" s="15"/>
    </row>
    <row r="91" spans="1:7" x14ac:dyDescent="0.3">
      <c r="A91" s="12" t="s">
        <v>917</v>
      </c>
      <c r="B91" s="28" t="s">
        <v>918</v>
      </c>
      <c r="C91" s="28" t="s">
        <v>919</v>
      </c>
      <c r="D91" s="13">
        <v>101</v>
      </c>
      <c r="E91" s="14">
        <v>18.510000000000002</v>
      </c>
      <c r="F91" s="15">
        <v>3.5999999999999999E-3</v>
      </c>
      <c r="G91" s="15"/>
    </row>
    <row r="92" spans="1:7" x14ac:dyDescent="0.3">
      <c r="A92" s="12" t="s">
        <v>827</v>
      </c>
      <c r="B92" s="28" t="s">
        <v>828</v>
      </c>
      <c r="C92" s="28" t="s">
        <v>791</v>
      </c>
      <c r="D92" s="13">
        <v>434</v>
      </c>
      <c r="E92" s="14">
        <v>18.23</v>
      </c>
      <c r="F92" s="15">
        <v>3.5999999999999999E-3</v>
      </c>
      <c r="G92" s="15"/>
    </row>
    <row r="93" spans="1:7" x14ac:dyDescent="0.3">
      <c r="A93" s="12" t="s">
        <v>852</v>
      </c>
      <c r="B93" s="28" t="s">
        <v>853</v>
      </c>
      <c r="C93" s="28" t="s">
        <v>788</v>
      </c>
      <c r="D93" s="13">
        <v>1664</v>
      </c>
      <c r="E93" s="14">
        <v>18.21</v>
      </c>
      <c r="F93" s="15">
        <v>3.5999999999999999E-3</v>
      </c>
      <c r="G93" s="15"/>
    </row>
    <row r="94" spans="1:7" x14ac:dyDescent="0.3">
      <c r="A94" s="12" t="s">
        <v>780</v>
      </c>
      <c r="B94" s="28" t="s">
        <v>781</v>
      </c>
      <c r="C94" s="28" t="s">
        <v>782</v>
      </c>
      <c r="D94" s="13">
        <v>781</v>
      </c>
      <c r="E94" s="14">
        <v>18.21</v>
      </c>
      <c r="F94" s="15">
        <v>3.5999999999999999E-3</v>
      </c>
      <c r="G94" s="15"/>
    </row>
    <row r="95" spans="1:7" x14ac:dyDescent="0.3">
      <c r="A95" s="12" t="s">
        <v>806</v>
      </c>
      <c r="B95" s="28" t="s">
        <v>807</v>
      </c>
      <c r="C95" s="28" t="s">
        <v>773</v>
      </c>
      <c r="D95" s="13">
        <v>1847</v>
      </c>
      <c r="E95" s="14">
        <v>18.07</v>
      </c>
      <c r="F95" s="15">
        <v>3.5000000000000001E-3</v>
      </c>
      <c r="G95" s="15"/>
    </row>
    <row r="96" spans="1:7" x14ac:dyDescent="0.3">
      <c r="A96" s="12" t="s">
        <v>821</v>
      </c>
      <c r="B96" s="28" t="s">
        <v>822</v>
      </c>
      <c r="C96" s="28" t="s">
        <v>823</v>
      </c>
      <c r="D96" s="13">
        <v>1065</v>
      </c>
      <c r="E96" s="14">
        <v>18.02</v>
      </c>
      <c r="F96" s="15">
        <v>3.5000000000000001E-3</v>
      </c>
      <c r="G96" s="15"/>
    </row>
    <row r="97" spans="1:7" x14ac:dyDescent="0.3">
      <c r="A97" s="12" t="s">
        <v>1471</v>
      </c>
      <c r="B97" s="28" t="s">
        <v>1472</v>
      </c>
      <c r="C97" s="28" t="s">
        <v>891</v>
      </c>
      <c r="D97" s="13">
        <v>923</v>
      </c>
      <c r="E97" s="14">
        <v>17.97</v>
      </c>
      <c r="F97" s="15">
        <v>3.5000000000000001E-3</v>
      </c>
      <c r="G97" s="15"/>
    </row>
    <row r="98" spans="1:7" x14ac:dyDescent="0.3">
      <c r="A98" s="12" t="s">
        <v>1042</v>
      </c>
      <c r="B98" s="28" t="s">
        <v>1043</v>
      </c>
      <c r="C98" s="28" t="s">
        <v>823</v>
      </c>
      <c r="D98" s="13">
        <v>1174</v>
      </c>
      <c r="E98" s="14">
        <v>17.829999999999998</v>
      </c>
      <c r="F98" s="15">
        <v>3.5000000000000001E-3</v>
      </c>
      <c r="G98" s="15"/>
    </row>
    <row r="99" spans="1:7" x14ac:dyDescent="0.3">
      <c r="A99" s="12" t="s">
        <v>1612</v>
      </c>
      <c r="B99" s="28" t="s">
        <v>1613</v>
      </c>
      <c r="C99" s="28" t="s">
        <v>1006</v>
      </c>
      <c r="D99" s="13">
        <v>4985</v>
      </c>
      <c r="E99" s="14">
        <v>17.57</v>
      </c>
      <c r="F99" s="15">
        <v>3.3999999999999998E-3</v>
      </c>
      <c r="G99" s="15"/>
    </row>
    <row r="100" spans="1:7" x14ac:dyDescent="0.3">
      <c r="A100" s="12" t="s">
        <v>1011</v>
      </c>
      <c r="B100" s="28" t="s">
        <v>1012</v>
      </c>
      <c r="C100" s="28" t="s">
        <v>773</v>
      </c>
      <c r="D100" s="13">
        <v>44280</v>
      </c>
      <c r="E100" s="14">
        <v>17.489999999999998</v>
      </c>
      <c r="F100" s="15">
        <v>3.3999999999999998E-3</v>
      </c>
      <c r="G100" s="15"/>
    </row>
    <row r="101" spans="1:7" x14ac:dyDescent="0.3">
      <c r="A101" s="12" t="s">
        <v>1640</v>
      </c>
      <c r="B101" s="28" t="s">
        <v>1641</v>
      </c>
      <c r="C101" s="28" t="s">
        <v>894</v>
      </c>
      <c r="D101" s="13">
        <v>2747</v>
      </c>
      <c r="E101" s="14">
        <v>17.46</v>
      </c>
      <c r="F101" s="15">
        <v>3.3999999999999998E-3</v>
      </c>
      <c r="G101" s="15"/>
    </row>
    <row r="102" spans="1:7" x14ac:dyDescent="0.3">
      <c r="A102" s="12" t="s">
        <v>783</v>
      </c>
      <c r="B102" s="28" t="s">
        <v>784</v>
      </c>
      <c r="C102" s="28" t="s">
        <v>785</v>
      </c>
      <c r="D102" s="13">
        <v>2039</v>
      </c>
      <c r="E102" s="14">
        <v>17.46</v>
      </c>
      <c r="F102" s="15">
        <v>3.3999999999999998E-3</v>
      </c>
      <c r="G102" s="15"/>
    </row>
    <row r="103" spans="1:7" x14ac:dyDescent="0.3">
      <c r="A103" s="12" t="s">
        <v>992</v>
      </c>
      <c r="B103" s="28" t="s">
        <v>993</v>
      </c>
      <c r="C103" s="28" t="s">
        <v>776</v>
      </c>
      <c r="D103" s="13">
        <v>13221</v>
      </c>
      <c r="E103" s="14">
        <v>16.79</v>
      </c>
      <c r="F103" s="15">
        <v>3.3E-3</v>
      </c>
      <c r="G103" s="15"/>
    </row>
    <row r="104" spans="1:7" x14ac:dyDescent="0.3">
      <c r="A104" s="12" t="s">
        <v>1000</v>
      </c>
      <c r="B104" s="28" t="s">
        <v>1001</v>
      </c>
      <c r="C104" s="28" t="s">
        <v>943</v>
      </c>
      <c r="D104" s="13">
        <v>860</v>
      </c>
      <c r="E104" s="14">
        <v>16.760000000000002</v>
      </c>
      <c r="F104" s="15">
        <v>3.3E-3</v>
      </c>
      <c r="G104" s="15"/>
    </row>
    <row r="105" spans="1:7" x14ac:dyDescent="0.3">
      <c r="A105" s="12" t="s">
        <v>1642</v>
      </c>
      <c r="B105" s="28" t="s">
        <v>1643</v>
      </c>
      <c r="C105" s="28" t="s">
        <v>958</v>
      </c>
      <c r="D105" s="13">
        <v>423</v>
      </c>
      <c r="E105" s="14">
        <v>16.68</v>
      </c>
      <c r="F105" s="15">
        <v>3.3E-3</v>
      </c>
      <c r="G105" s="15"/>
    </row>
    <row r="106" spans="1:7" x14ac:dyDescent="0.3">
      <c r="A106" s="12" t="s">
        <v>1022</v>
      </c>
      <c r="B106" s="28" t="s">
        <v>1023</v>
      </c>
      <c r="C106" s="28" t="s">
        <v>1024</v>
      </c>
      <c r="D106" s="13">
        <v>1018</v>
      </c>
      <c r="E106" s="14">
        <v>16.64</v>
      </c>
      <c r="F106" s="15">
        <v>3.3E-3</v>
      </c>
      <c r="G106" s="15"/>
    </row>
    <row r="107" spans="1:7" x14ac:dyDescent="0.3">
      <c r="A107" s="12" t="s">
        <v>1029</v>
      </c>
      <c r="B107" s="28" t="s">
        <v>1030</v>
      </c>
      <c r="C107" s="28" t="s">
        <v>1031</v>
      </c>
      <c r="D107" s="13">
        <v>10357</v>
      </c>
      <c r="E107" s="14">
        <v>16.62</v>
      </c>
      <c r="F107" s="15">
        <v>3.3E-3</v>
      </c>
      <c r="G107" s="15"/>
    </row>
    <row r="108" spans="1:7" x14ac:dyDescent="0.3">
      <c r="A108" s="12" t="s">
        <v>1644</v>
      </c>
      <c r="B108" s="28" t="s">
        <v>1645</v>
      </c>
      <c r="C108" s="28" t="s">
        <v>972</v>
      </c>
      <c r="D108" s="13">
        <v>8279</v>
      </c>
      <c r="E108" s="14">
        <v>16.38</v>
      </c>
      <c r="F108" s="15">
        <v>3.2000000000000002E-3</v>
      </c>
      <c r="G108" s="15"/>
    </row>
    <row r="109" spans="1:7" x14ac:dyDescent="0.3">
      <c r="A109" s="12" t="s">
        <v>848</v>
      </c>
      <c r="B109" s="28" t="s">
        <v>849</v>
      </c>
      <c r="C109" s="28" t="s">
        <v>776</v>
      </c>
      <c r="D109" s="13">
        <v>4309</v>
      </c>
      <c r="E109" s="14">
        <v>16.32</v>
      </c>
      <c r="F109" s="15">
        <v>3.2000000000000002E-3</v>
      </c>
      <c r="G109" s="15"/>
    </row>
    <row r="110" spans="1:7" x14ac:dyDescent="0.3">
      <c r="A110" s="12" t="s">
        <v>1159</v>
      </c>
      <c r="B110" s="28" t="s">
        <v>1160</v>
      </c>
      <c r="C110" s="28" t="s">
        <v>903</v>
      </c>
      <c r="D110" s="13">
        <v>362</v>
      </c>
      <c r="E110" s="14">
        <v>16.309999999999999</v>
      </c>
      <c r="F110" s="15">
        <v>3.2000000000000002E-3</v>
      </c>
      <c r="G110" s="15"/>
    </row>
    <row r="111" spans="1:7" x14ac:dyDescent="0.3">
      <c r="A111" s="12" t="s">
        <v>944</v>
      </c>
      <c r="B111" s="28" t="s">
        <v>945</v>
      </c>
      <c r="C111" s="28" t="s">
        <v>886</v>
      </c>
      <c r="D111" s="13">
        <v>1017</v>
      </c>
      <c r="E111" s="14">
        <v>16.13</v>
      </c>
      <c r="F111" s="15">
        <v>3.2000000000000002E-3</v>
      </c>
      <c r="G111" s="15"/>
    </row>
    <row r="112" spans="1:7" x14ac:dyDescent="0.3">
      <c r="A112" s="12" t="s">
        <v>1072</v>
      </c>
      <c r="B112" s="28" t="s">
        <v>1073</v>
      </c>
      <c r="C112" s="28" t="s">
        <v>1021</v>
      </c>
      <c r="D112" s="13">
        <v>391</v>
      </c>
      <c r="E112" s="14">
        <v>16</v>
      </c>
      <c r="F112" s="15">
        <v>3.0999999999999999E-3</v>
      </c>
      <c r="G112" s="15"/>
    </row>
    <row r="113" spans="1:7" x14ac:dyDescent="0.3">
      <c r="A113" s="12" t="s">
        <v>1009</v>
      </c>
      <c r="B113" s="28" t="s">
        <v>1010</v>
      </c>
      <c r="C113" s="28" t="s">
        <v>838</v>
      </c>
      <c r="D113" s="13">
        <v>1657</v>
      </c>
      <c r="E113" s="14">
        <v>15.91</v>
      </c>
      <c r="F113" s="15">
        <v>3.0999999999999999E-3</v>
      </c>
      <c r="G113" s="15"/>
    </row>
    <row r="114" spans="1:7" x14ac:dyDescent="0.3">
      <c r="A114" s="12" t="s">
        <v>1109</v>
      </c>
      <c r="B114" s="28" t="s">
        <v>1110</v>
      </c>
      <c r="C114" s="28" t="s">
        <v>972</v>
      </c>
      <c r="D114" s="13">
        <v>755</v>
      </c>
      <c r="E114" s="14">
        <v>15.83</v>
      </c>
      <c r="F114" s="15">
        <v>3.0999999999999999E-3</v>
      </c>
      <c r="G114" s="15"/>
    </row>
    <row r="115" spans="1:7" x14ac:dyDescent="0.3">
      <c r="A115" s="12" t="s">
        <v>1133</v>
      </c>
      <c r="B115" s="28" t="s">
        <v>1134</v>
      </c>
      <c r="C115" s="28" t="s">
        <v>776</v>
      </c>
      <c r="D115" s="13">
        <v>8447</v>
      </c>
      <c r="E115" s="14">
        <v>15.47</v>
      </c>
      <c r="F115" s="15">
        <v>3.0000000000000001E-3</v>
      </c>
      <c r="G115" s="15"/>
    </row>
    <row r="116" spans="1:7" x14ac:dyDescent="0.3">
      <c r="A116" s="12" t="s">
        <v>908</v>
      </c>
      <c r="B116" s="28" t="s">
        <v>909</v>
      </c>
      <c r="C116" s="28" t="s">
        <v>910</v>
      </c>
      <c r="D116" s="13">
        <v>2639</v>
      </c>
      <c r="E116" s="14">
        <v>15.37</v>
      </c>
      <c r="F116" s="15">
        <v>3.0000000000000001E-3</v>
      </c>
      <c r="G116" s="15"/>
    </row>
    <row r="117" spans="1:7" x14ac:dyDescent="0.3">
      <c r="A117" s="12" t="s">
        <v>1153</v>
      </c>
      <c r="B117" s="28" t="s">
        <v>1154</v>
      </c>
      <c r="C117" s="28" t="s">
        <v>891</v>
      </c>
      <c r="D117" s="13">
        <v>617</v>
      </c>
      <c r="E117" s="14">
        <v>15.34</v>
      </c>
      <c r="F117" s="15">
        <v>3.0000000000000001E-3</v>
      </c>
      <c r="G117" s="15"/>
    </row>
    <row r="118" spans="1:7" x14ac:dyDescent="0.3">
      <c r="A118" s="12" t="s">
        <v>1111</v>
      </c>
      <c r="B118" s="28" t="s">
        <v>1112</v>
      </c>
      <c r="C118" s="28" t="s">
        <v>883</v>
      </c>
      <c r="D118" s="13">
        <v>1714</v>
      </c>
      <c r="E118" s="14">
        <v>15.33</v>
      </c>
      <c r="F118" s="15">
        <v>3.0000000000000001E-3</v>
      </c>
      <c r="G118" s="15"/>
    </row>
    <row r="119" spans="1:7" x14ac:dyDescent="0.3">
      <c r="A119" s="12" t="s">
        <v>1416</v>
      </c>
      <c r="B119" s="28" t="s">
        <v>1417</v>
      </c>
      <c r="C119" s="28" t="s">
        <v>817</v>
      </c>
      <c r="D119" s="13">
        <v>532</v>
      </c>
      <c r="E119" s="14">
        <v>14.92</v>
      </c>
      <c r="F119" s="15">
        <v>2.8999999999999998E-3</v>
      </c>
      <c r="G119" s="15"/>
    </row>
    <row r="120" spans="1:7" x14ac:dyDescent="0.3">
      <c r="A120" s="12" t="s">
        <v>1481</v>
      </c>
      <c r="B120" s="28" t="s">
        <v>1482</v>
      </c>
      <c r="C120" s="28" t="s">
        <v>838</v>
      </c>
      <c r="D120" s="13">
        <v>1348</v>
      </c>
      <c r="E120" s="14">
        <v>14.65</v>
      </c>
      <c r="F120" s="15">
        <v>2.8999999999999998E-3</v>
      </c>
      <c r="G120" s="15"/>
    </row>
    <row r="121" spans="1:7" x14ac:dyDescent="0.3">
      <c r="A121" s="12" t="s">
        <v>927</v>
      </c>
      <c r="B121" s="28" t="s">
        <v>928</v>
      </c>
      <c r="C121" s="28" t="s">
        <v>823</v>
      </c>
      <c r="D121" s="13">
        <v>1817</v>
      </c>
      <c r="E121" s="14">
        <v>14.44</v>
      </c>
      <c r="F121" s="15">
        <v>2.8E-3</v>
      </c>
      <c r="G121" s="15"/>
    </row>
    <row r="122" spans="1:7" x14ac:dyDescent="0.3">
      <c r="A122" s="12" t="s">
        <v>1646</v>
      </c>
      <c r="B122" s="28" t="s">
        <v>1647</v>
      </c>
      <c r="C122" s="28" t="s">
        <v>776</v>
      </c>
      <c r="D122" s="13">
        <v>630</v>
      </c>
      <c r="E122" s="14">
        <v>14.42</v>
      </c>
      <c r="F122" s="15">
        <v>2.8E-3</v>
      </c>
      <c r="G122" s="15"/>
    </row>
    <row r="123" spans="1:7" x14ac:dyDescent="0.3">
      <c r="A123" s="12" t="s">
        <v>901</v>
      </c>
      <c r="B123" s="28" t="s">
        <v>902</v>
      </c>
      <c r="C123" s="28" t="s">
        <v>903</v>
      </c>
      <c r="D123" s="13">
        <v>1466</v>
      </c>
      <c r="E123" s="14">
        <v>14.38</v>
      </c>
      <c r="F123" s="15">
        <v>2.8E-3</v>
      </c>
      <c r="G123" s="15"/>
    </row>
    <row r="124" spans="1:7" x14ac:dyDescent="0.3">
      <c r="A124" s="12" t="s">
        <v>1469</v>
      </c>
      <c r="B124" s="28" t="s">
        <v>1470</v>
      </c>
      <c r="C124" s="28" t="s">
        <v>1046</v>
      </c>
      <c r="D124" s="13">
        <v>2912</v>
      </c>
      <c r="E124" s="14">
        <v>14.32</v>
      </c>
      <c r="F124" s="15">
        <v>2.8E-3</v>
      </c>
      <c r="G124" s="15"/>
    </row>
    <row r="125" spans="1:7" x14ac:dyDescent="0.3">
      <c r="A125" s="12" t="s">
        <v>1051</v>
      </c>
      <c r="B125" s="28" t="s">
        <v>1052</v>
      </c>
      <c r="C125" s="28" t="s">
        <v>903</v>
      </c>
      <c r="D125" s="13">
        <v>345</v>
      </c>
      <c r="E125" s="14">
        <v>14.26</v>
      </c>
      <c r="F125" s="15">
        <v>2.8E-3</v>
      </c>
      <c r="G125" s="15"/>
    </row>
    <row r="126" spans="1:7" x14ac:dyDescent="0.3">
      <c r="A126" s="12" t="s">
        <v>1614</v>
      </c>
      <c r="B126" s="28" t="s">
        <v>1615</v>
      </c>
      <c r="C126" s="28" t="s">
        <v>931</v>
      </c>
      <c r="D126" s="13">
        <v>1700</v>
      </c>
      <c r="E126" s="14">
        <v>14</v>
      </c>
      <c r="F126" s="15">
        <v>2.7000000000000001E-3</v>
      </c>
      <c r="G126" s="15"/>
    </row>
    <row r="127" spans="1:7" x14ac:dyDescent="0.3">
      <c r="A127" s="12" t="s">
        <v>1055</v>
      </c>
      <c r="B127" s="28" t="s">
        <v>1056</v>
      </c>
      <c r="C127" s="28" t="s">
        <v>823</v>
      </c>
      <c r="D127" s="13">
        <v>528</v>
      </c>
      <c r="E127" s="14">
        <v>13.98</v>
      </c>
      <c r="F127" s="15">
        <v>2.7000000000000001E-3</v>
      </c>
      <c r="G127" s="15"/>
    </row>
    <row r="128" spans="1:7" x14ac:dyDescent="0.3">
      <c r="A128" s="12" t="s">
        <v>1025</v>
      </c>
      <c r="B128" s="28" t="s">
        <v>1026</v>
      </c>
      <c r="C128" s="28" t="s">
        <v>910</v>
      </c>
      <c r="D128" s="13">
        <v>1250</v>
      </c>
      <c r="E128" s="14">
        <v>13.82</v>
      </c>
      <c r="F128" s="15">
        <v>2.7000000000000001E-3</v>
      </c>
      <c r="G128" s="15"/>
    </row>
    <row r="129" spans="1:7" x14ac:dyDescent="0.3">
      <c r="A129" s="12" t="s">
        <v>1437</v>
      </c>
      <c r="B129" s="28" t="s">
        <v>1438</v>
      </c>
      <c r="C129" s="28" t="s">
        <v>835</v>
      </c>
      <c r="D129" s="13">
        <v>370</v>
      </c>
      <c r="E129" s="14">
        <v>13.8</v>
      </c>
      <c r="F129" s="15">
        <v>2.7000000000000001E-3</v>
      </c>
      <c r="G129" s="15"/>
    </row>
    <row r="130" spans="1:7" x14ac:dyDescent="0.3">
      <c r="A130" s="12" t="s">
        <v>1157</v>
      </c>
      <c r="B130" s="28" t="s">
        <v>1158</v>
      </c>
      <c r="C130" s="28" t="s">
        <v>958</v>
      </c>
      <c r="D130" s="13">
        <v>4811</v>
      </c>
      <c r="E130" s="14">
        <v>13.74</v>
      </c>
      <c r="F130" s="15">
        <v>2.7000000000000001E-3</v>
      </c>
      <c r="G130" s="15"/>
    </row>
    <row r="131" spans="1:7" x14ac:dyDescent="0.3">
      <c r="A131" s="12" t="s">
        <v>844</v>
      </c>
      <c r="B131" s="28" t="s">
        <v>845</v>
      </c>
      <c r="C131" s="28" t="s">
        <v>802</v>
      </c>
      <c r="D131" s="13">
        <v>12818</v>
      </c>
      <c r="E131" s="14">
        <v>13.47</v>
      </c>
      <c r="F131" s="15">
        <v>2.5999999999999999E-3</v>
      </c>
      <c r="G131" s="15"/>
    </row>
    <row r="132" spans="1:7" x14ac:dyDescent="0.3">
      <c r="A132" s="12" t="s">
        <v>1398</v>
      </c>
      <c r="B132" s="28" t="s">
        <v>1399</v>
      </c>
      <c r="C132" s="28" t="s">
        <v>894</v>
      </c>
      <c r="D132" s="13">
        <v>579</v>
      </c>
      <c r="E132" s="14">
        <v>13.36</v>
      </c>
      <c r="F132" s="15">
        <v>2.5999999999999999E-3</v>
      </c>
      <c r="G132" s="15"/>
    </row>
    <row r="133" spans="1:7" x14ac:dyDescent="0.3">
      <c r="A133" s="12" t="s">
        <v>1145</v>
      </c>
      <c r="B133" s="28" t="s">
        <v>1146</v>
      </c>
      <c r="C133" s="28" t="s">
        <v>903</v>
      </c>
      <c r="D133" s="13">
        <v>76</v>
      </c>
      <c r="E133" s="14">
        <v>12.98</v>
      </c>
      <c r="F133" s="15">
        <v>2.5000000000000001E-3</v>
      </c>
      <c r="G133" s="15"/>
    </row>
    <row r="134" spans="1:7" x14ac:dyDescent="0.3">
      <c r="A134" s="12" t="s">
        <v>810</v>
      </c>
      <c r="B134" s="28" t="s">
        <v>811</v>
      </c>
      <c r="C134" s="28" t="s">
        <v>812</v>
      </c>
      <c r="D134" s="13">
        <v>3166</v>
      </c>
      <c r="E134" s="14">
        <v>12.93</v>
      </c>
      <c r="F134" s="15">
        <v>2.5000000000000001E-3</v>
      </c>
      <c r="G134" s="15"/>
    </row>
    <row r="135" spans="1:7" x14ac:dyDescent="0.3">
      <c r="A135" s="12" t="s">
        <v>1065</v>
      </c>
      <c r="B135" s="28" t="s">
        <v>1066</v>
      </c>
      <c r="C135" s="28" t="s">
        <v>1067</v>
      </c>
      <c r="D135" s="13">
        <v>290</v>
      </c>
      <c r="E135" s="14">
        <v>12.92</v>
      </c>
      <c r="F135" s="15">
        <v>2.5000000000000001E-3</v>
      </c>
      <c r="G135" s="15"/>
    </row>
    <row r="136" spans="1:7" x14ac:dyDescent="0.3">
      <c r="A136" s="12" t="s">
        <v>904</v>
      </c>
      <c r="B136" s="28" t="s">
        <v>905</v>
      </c>
      <c r="C136" s="28" t="s">
        <v>883</v>
      </c>
      <c r="D136" s="13">
        <v>1562</v>
      </c>
      <c r="E136" s="14">
        <v>12.85</v>
      </c>
      <c r="F136" s="15">
        <v>2.5000000000000001E-3</v>
      </c>
      <c r="G136" s="15"/>
    </row>
    <row r="137" spans="1:7" x14ac:dyDescent="0.3">
      <c r="A137" s="12" t="s">
        <v>1648</v>
      </c>
      <c r="B137" s="28" t="s">
        <v>1649</v>
      </c>
      <c r="C137" s="28" t="s">
        <v>820</v>
      </c>
      <c r="D137" s="13">
        <v>38630</v>
      </c>
      <c r="E137" s="14">
        <v>12.83</v>
      </c>
      <c r="F137" s="15">
        <v>2.5000000000000001E-3</v>
      </c>
      <c r="G137" s="15"/>
    </row>
    <row r="138" spans="1:7" x14ac:dyDescent="0.3">
      <c r="A138" s="12" t="s">
        <v>1514</v>
      </c>
      <c r="B138" s="28" t="s">
        <v>1515</v>
      </c>
      <c r="C138" s="28" t="s">
        <v>820</v>
      </c>
      <c r="D138" s="13">
        <v>2396</v>
      </c>
      <c r="E138" s="14">
        <v>12.77</v>
      </c>
      <c r="F138" s="15">
        <v>2.5000000000000001E-3</v>
      </c>
      <c r="G138" s="15"/>
    </row>
    <row r="139" spans="1:7" x14ac:dyDescent="0.3">
      <c r="A139" s="12" t="s">
        <v>1650</v>
      </c>
      <c r="B139" s="28" t="s">
        <v>1651</v>
      </c>
      <c r="C139" s="28" t="s">
        <v>776</v>
      </c>
      <c r="D139" s="13">
        <v>343</v>
      </c>
      <c r="E139" s="14">
        <v>12.64</v>
      </c>
      <c r="F139" s="15">
        <v>2.5000000000000001E-3</v>
      </c>
      <c r="G139" s="15"/>
    </row>
    <row r="140" spans="1:7" x14ac:dyDescent="0.3">
      <c r="A140" s="12" t="s">
        <v>1652</v>
      </c>
      <c r="B140" s="28" t="s">
        <v>1653</v>
      </c>
      <c r="C140" s="28" t="s">
        <v>838</v>
      </c>
      <c r="D140" s="13">
        <v>1234</v>
      </c>
      <c r="E140" s="14">
        <v>12.45</v>
      </c>
      <c r="F140" s="15">
        <v>2.3999999999999998E-3</v>
      </c>
      <c r="G140" s="15"/>
    </row>
    <row r="141" spans="1:7" x14ac:dyDescent="0.3">
      <c r="A141" s="12" t="s">
        <v>1502</v>
      </c>
      <c r="B141" s="28" t="s">
        <v>1503</v>
      </c>
      <c r="C141" s="28" t="s">
        <v>1489</v>
      </c>
      <c r="D141" s="13">
        <v>31</v>
      </c>
      <c r="E141" s="14">
        <v>12.44</v>
      </c>
      <c r="F141" s="15">
        <v>2.3999999999999998E-3</v>
      </c>
      <c r="G141" s="15"/>
    </row>
    <row r="142" spans="1:7" x14ac:dyDescent="0.3">
      <c r="A142" s="12" t="s">
        <v>1422</v>
      </c>
      <c r="B142" s="28" t="s">
        <v>1423</v>
      </c>
      <c r="C142" s="28" t="s">
        <v>894</v>
      </c>
      <c r="D142" s="13">
        <v>1342</v>
      </c>
      <c r="E142" s="14">
        <v>12.28</v>
      </c>
      <c r="F142" s="15">
        <v>2.3999999999999998E-3</v>
      </c>
      <c r="G142" s="15"/>
    </row>
    <row r="143" spans="1:7" x14ac:dyDescent="0.3">
      <c r="A143" s="12" t="s">
        <v>1561</v>
      </c>
      <c r="B143" s="28" t="s">
        <v>1562</v>
      </c>
      <c r="C143" s="28" t="s">
        <v>943</v>
      </c>
      <c r="D143" s="13">
        <v>1179</v>
      </c>
      <c r="E143" s="14">
        <v>12.18</v>
      </c>
      <c r="F143" s="15">
        <v>2.3999999999999998E-3</v>
      </c>
      <c r="G143" s="15"/>
    </row>
    <row r="144" spans="1:7" x14ac:dyDescent="0.3">
      <c r="A144" s="12" t="s">
        <v>1654</v>
      </c>
      <c r="B144" s="28" t="s">
        <v>1655</v>
      </c>
      <c r="C144" s="28" t="s">
        <v>943</v>
      </c>
      <c r="D144" s="13">
        <v>1935</v>
      </c>
      <c r="E144" s="14">
        <v>12.17</v>
      </c>
      <c r="F144" s="15">
        <v>2.3999999999999998E-3</v>
      </c>
      <c r="G144" s="15"/>
    </row>
    <row r="145" spans="1:7" x14ac:dyDescent="0.3">
      <c r="A145" s="12" t="s">
        <v>986</v>
      </c>
      <c r="B145" s="28" t="s">
        <v>987</v>
      </c>
      <c r="C145" s="28" t="s">
        <v>910</v>
      </c>
      <c r="D145" s="13">
        <v>9981</v>
      </c>
      <c r="E145" s="14">
        <v>12.06</v>
      </c>
      <c r="F145" s="15">
        <v>2.3999999999999998E-3</v>
      </c>
      <c r="G145" s="15"/>
    </row>
    <row r="146" spans="1:7" x14ac:dyDescent="0.3">
      <c r="A146" s="12" t="s">
        <v>1656</v>
      </c>
      <c r="B146" s="28" t="s">
        <v>1657</v>
      </c>
      <c r="C146" s="28" t="s">
        <v>894</v>
      </c>
      <c r="D146" s="13">
        <v>1496</v>
      </c>
      <c r="E146" s="14">
        <v>12.05</v>
      </c>
      <c r="F146" s="15">
        <v>2.3999999999999998E-3</v>
      </c>
      <c r="G146" s="15"/>
    </row>
    <row r="147" spans="1:7" x14ac:dyDescent="0.3">
      <c r="A147" s="12" t="s">
        <v>1658</v>
      </c>
      <c r="B147" s="28" t="s">
        <v>1659</v>
      </c>
      <c r="C147" s="28" t="s">
        <v>1067</v>
      </c>
      <c r="D147" s="13">
        <v>463</v>
      </c>
      <c r="E147" s="14">
        <v>12.04</v>
      </c>
      <c r="F147" s="15">
        <v>2.3999999999999998E-3</v>
      </c>
      <c r="G147" s="15"/>
    </row>
    <row r="148" spans="1:7" x14ac:dyDescent="0.3">
      <c r="A148" s="12" t="s">
        <v>1660</v>
      </c>
      <c r="B148" s="28" t="s">
        <v>1661</v>
      </c>
      <c r="C148" s="28" t="s">
        <v>972</v>
      </c>
      <c r="D148" s="13">
        <v>560</v>
      </c>
      <c r="E148" s="14">
        <v>11.87</v>
      </c>
      <c r="F148" s="15">
        <v>2.3E-3</v>
      </c>
      <c r="G148" s="15"/>
    </row>
    <row r="149" spans="1:7" x14ac:dyDescent="0.3">
      <c r="A149" s="12" t="s">
        <v>1061</v>
      </c>
      <c r="B149" s="28" t="s">
        <v>1062</v>
      </c>
      <c r="C149" s="28" t="s">
        <v>791</v>
      </c>
      <c r="D149" s="13">
        <v>332</v>
      </c>
      <c r="E149" s="14">
        <v>11.82</v>
      </c>
      <c r="F149" s="15">
        <v>2.3E-3</v>
      </c>
      <c r="G149" s="15"/>
    </row>
    <row r="150" spans="1:7" x14ac:dyDescent="0.3">
      <c r="A150" s="12" t="s">
        <v>1504</v>
      </c>
      <c r="B150" s="28" t="s">
        <v>1505</v>
      </c>
      <c r="C150" s="28" t="s">
        <v>1006</v>
      </c>
      <c r="D150" s="13">
        <v>2451</v>
      </c>
      <c r="E150" s="14">
        <v>11.82</v>
      </c>
      <c r="F150" s="15">
        <v>2.3E-3</v>
      </c>
      <c r="G150" s="15"/>
    </row>
    <row r="151" spans="1:7" x14ac:dyDescent="0.3">
      <c r="A151" s="12" t="s">
        <v>1435</v>
      </c>
      <c r="B151" s="28" t="s">
        <v>1436</v>
      </c>
      <c r="C151" s="28" t="s">
        <v>1031</v>
      </c>
      <c r="D151" s="13">
        <v>5097</v>
      </c>
      <c r="E151" s="14">
        <v>11.64</v>
      </c>
      <c r="F151" s="15">
        <v>2.3E-3</v>
      </c>
      <c r="G151" s="15"/>
    </row>
    <row r="152" spans="1:7" x14ac:dyDescent="0.3">
      <c r="A152" s="12" t="s">
        <v>1400</v>
      </c>
      <c r="B152" s="28" t="s">
        <v>1401</v>
      </c>
      <c r="C152" s="28" t="s">
        <v>802</v>
      </c>
      <c r="D152" s="13">
        <v>3611</v>
      </c>
      <c r="E152" s="14">
        <v>11.62</v>
      </c>
      <c r="F152" s="15">
        <v>2.3E-3</v>
      </c>
      <c r="G152" s="15"/>
    </row>
    <row r="153" spans="1:7" x14ac:dyDescent="0.3">
      <c r="A153" s="12" t="s">
        <v>1596</v>
      </c>
      <c r="B153" s="28" t="s">
        <v>1597</v>
      </c>
      <c r="C153" s="28" t="s">
        <v>1598</v>
      </c>
      <c r="D153" s="13">
        <v>1729</v>
      </c>
      <c r="E153" s="14">
        <v>11.55</v>
      </c>
      <c r="F153" s="15">
        <v>2.3E-3</v>
      </c>
      <c r="G153" s="15"/>
    </row>
    <row r="154" spans="1:7" x14ac:dyDescent="0.3">
      <c r="A154" s="12" t="s">
        <v>1528</v>
      </c>
      <c r="B154" s="28" t="s">
        <v>1529</v>
      </c>
      <c r="C154" s="28" t="s">
        <v>891</v>
      </c>
      <c r="D154" s="13">
        <v>662</v>
      </c>
      <c r="E154" s="14">
        <v>11.34</v>
      </c>
      <c r="F154" s="15">
        <v>2.2000000000000001E-3</v>
      </c>
      <c r="G154" s="15"/>
    </row>
    <row r="155" spans="1:7" x14ac:dyDescent="0.3">
      <c r="A155" s="12" t="s">
        <v>1662</v>
      </c>
      <c r="B155" s="28" t="s">
        <v>1663</v>
      </c>
      <c r="C155" s="28" t="s">
        <v>891</v>
      </c>
      <c r="D155" s="13">
        <v>331</v>
      </c>
      <c r="E155" s="14">
        <v>11.14</v>
      </c>
      <c r="F155" s="15">
        <v>2.2000000000000001E-3</v>
      </c>
      <c r="G155" s="15"/>
    </row>
    <row r="156" spans="1:7" x14ac:dyDescent="0.3">
      <c r="A156" s="12" t="s">
        <v>1664</v>
      </c>
      <c r="B156" s="28" t="s">
        <v>1665</v>
      </c>
      <c r="C156" s="28" t="s">
        <v>943</v>
      </c>
      <c r="D156" s="13">
        <v>1028</v>
      </c>
      <c r="E156" s="14">
        <v>11.12</v>
      </c>
      <c r="F156" s="15">
        <v>2.2000000000000001E-3</v>
      </c>
      <c r="G156" s="15"/>
    </row>
    <row r="157" spans="1:7" x14ac:dyDescent="0.3">
      <c r="A157" s="12" t="s">
        <v>1113</v>
      </c>
      <c r="B157" s="28" t="s">
        <v>1114</v>
      </c>
      <c r="C157" s="28" t="s">
        <v>919</v>
      </c>
      <c r="D157" s="13">
        <v>335</v>
      </c>
      <c r="E157" s="14">
        <v>10.99</v>
      </c>
      <c r="F157" s="15">
        <v>2.2000000000000001E-3</v>
      </c>
      <c r="G157" s="15"/>
    </row>
    <row r="158" spans="1:7" x14ac:dyDescent="0.3">
      <c r="A158" s="12" t="s">
        <v>1520</v>
      </c>
      <c r="B158" s="28" t="s">
        <v>1521</v>
      </c>
      <c r="C158" s="28" t="s">
        <v>891</v>
      </c>
      <c r="D158" s="13">
        <v>564</v>
      </c>
      <c r="E158" s="14">
        <v>10.93</v>
      </c>
      <c r="F158" s="15">
        <v>2.0999999999999999E-3</v>
      </c>
      <c r="G158" s="15"/>
    </row>
    <row r="159" spans="1:7" x14ac:dyDescent="0.3">
      <c r="A159" s="12" t="s">
        <v>854</v>
      </c>
      <c r="B159" s="28" t="s">
        <v>855</v>
      </c>
      <c r="C159" s="28" t="s">
        <v>788</v>
      </c>
      <c r="D159" s="13">
        <v>114600</v>
      </c>
      <c r="E159" s="14">
        <v>10.89</v>
      </c>
      <c r="F159" s="15">
        <v>2.0999999999999999E-3</v>
      </c>
      <c r="G159" s="15"/>
    </row>
    <row r="160" spans="1:7" x14ac:dyDescent="0.3">
      <c r="A160" s="12" t="s">
        <v>1666</v>
      </c>
      <c r="B160" s="28" t="s">
        <v>1667</v>
      </c>
      <c r="C160" s="28" t="s">
        <v>817</v>
      </c>
      <c r="D160" s="13">
        <v>304</v>
      </c>
      <c r="E160" s="14">
        <v>10.89</v>
      </c>
      <c r="F160" s="15">
        <v>2.0999999999999999E-3</v>
      </c>
      <c r="G160" s="15"/>
    </row>
    <row r="161" spans="1:7" x14ac:dyDescent="0.3">
      <c r="A161" s="12" t="s">
        <v>981</v>
      </c>
      <c r="B161" s="28" t="s">
        <v>982</v>
      </c>
      <c r="C161" s="28" t="s">
        <v>983</v>
      </c>
      <c r="D161" s="13">
        <v>5948</v>
      </c>
      <c r="E161" s="14">
        <v>10.88</v>
      </c>
      <c r="F161" s="15">
        <v>2.0999999999999999E-3</v>
      </c>
      <c r="G161" s="15"/>
    </row>
    <row r="162" spans="1:7" x14ac:dyDescent="0.3">
      <c r="A162" s="12" t="s">
        <v>1668</v>
      </c>
      <c r="B162" s="28" t="s">
        <v>1669</v>
      </c>
      <c r="C162" s="28" t="s">
        <v>958</v>
      </c>
      <c r="D162" s="13">
        <v>218</v>
      </c>
      <c r="E162" s="14">
        <v>10.71</v>
      </c>
      <c r="F162" s="15">
        <v>2.0999999999999999E-3</v>
      </c>
      <c r="G162" s="15"/>
    </row>
    <row r="163" spans="1:7" x14ac:dyDescent="0.3">
      <c r="A163" s="12" t="s">
        <v>1131</v>
      </c>
      <c r="B163" s="28" t="s">
        <v>1132</v>
      </c>
      <c r="C163" s="28" t="s">
        <v>1006</v>
      </c>
      <c r="D163" s="13">
        <v>4018</v>
      </c>
      <c r="E163" s="14">
        <v>10.53</v>
      </c>
      <c r="F163" s="15">
        <v>2.0999999999999999E-3</v>
      </c>
      <c r="G163" s="15"/>
    </row>
    <row r="164" spans="1:7" x14ac:dyDescent="0.3">
      <c r="A164" s="12" t="s">
        <v>1473</v>
      </c>
      <c r="B164" s="28" t="s">
        <v>1474</v>
      </c>
      <c r="C164" s="28" t="s">
        <v>817</v>
      </c>
      <c r="D164" s="13">
        <v>433</v>
      </c>
      <c r="E164" s="14">
        <v>10.49</v>
      </c>
      <c r="F164" s="15">
        <v>2.0999999999999999E-3</v>
      </c>
      <c r="G164" s="15"/>
    </row>
    <row r="165" spans="1:7" x14ac:dyDescent="0.3">
      <c r="A165" s="12" t="s">
        <v>1670</v>
      </c>
      <c r="B165" s="28" t="s">
        <v>1671</v>
      </c>
      <c r="C165" s="28" t="s">
        <v>903</v>
      </c>
      <c r="D165" s="13">
        <v>1326</v>
      </c>
      <c r="E165" s="14">
        <v>10.43</v>
      </c>
      <c r="F165" s="15">
        <v>2E-3</v>
      </c>
      <c r="G165" s="15"/>
    </row>
    <row r="166" spans="1:7" x14ac:dyDescent="0.3">
      <c r="A166" s="12" t="s">
        <v>1027</v>
      </c>
      <c r="B166" s="28" t="s">
        <v>1028</v>
      </c>
      <c r="C166" s="28" t="s">
        <v>835</v>
      </c>
      <c r="D166" s="13">
        <v>396</v>
      </c>
      <c r="E166" s="14">
        <v>10.42</v>
      </c>
      <c r="F166" s="15">
        <v>2E-3</v>
      </c>
      <c r="G166" s="15"/>
    </row>
    <row r="167" spans="1:7" x14ac:dyDescent="0.3">
      <c r="A167" s="12" t="s">
        <v>1129</v>
      </c>
      <c r="B167" s="28" t="s">
        <v>1130</v>
      </c>
      <c r="C167" s="28" t="s">
        <v>1067</v>
      </c>
      <c r="D167" s="13">
        <v>1656</v>
      </c>
      <c r="E167" s="14">
        <v>10.38</v>
      </c>
      <c r="F167" s="15">
        <v>2E-3</v>
      </c>
      <c r="G167" s="15"/>
    </row>
    <row r="168" spans="1:7" x14ac:dyDescent="0.3">
      <c r="A168" s="12" t="s">
        <v>815</v>
      </c>
      <c r="B168" s="28" t="s">
        <v>816</v>
      </c>
      <c r="C168" s="28" t="s">
        <v>817</v>
      </c>
      <c r="D168" s="13">
        <v>412</v>
      </c>
      <c r="E168" s="14">
        <v>10.35</v>
      </c>
      <c r="F168" s="15">
        <v>2E-3</v>
      </c>
      <c r="G168" s="15"/>
    </row>
    <row r="169" spans="1:7" x14ac:dyDescent="0.3">
      <c r="A169" s="12" t="s">
        <v>1139</v>
      </c>
      <c r="B169" s="28" t="s">
        <v>1140</v>
      </c>
      <c r="C169" s="28" t="s">
        <v>958</v>
      </c>
      <c r="D169" s="13">
        <v>219</v>
      </c>
      <c r="E169" s="14">
        <v>10.19</v>
      </c>
      <c r="F169" s="15">
        <v>2E-3</v>
      </c>
      <c r="G169" s="15"/>
    </row>
    <row r="170" spans="1:7" x14ac:dyDescent="0.3">
      <c r="A170" s="12" t="s">
        <v>1672</v>
      </c>
      <c r="B170" s="28" t="s">
        <v>1673</v>
      </c>
      <c r="C170" s="28" t="s">
        <v>788</v>
      </c>
      <c r="D170" s="13">
        <v>7240</v>
      </c>
      <c r="E170" s="14">
        <v>10.11</v>
      </c>
      <c r="F170" s="15">
        <v>2E-3</v>
      </c>
      <c r="G170" s="15"/>
    </row>
    <row r="171" spans="1:7" x14ac:dyDescent="0.3">
      <c r="A171" s="12" t="s">
        <v>946</v>
      </c>
      <c r="B171" s="28" t="s">
        <v>947</v>
      </c>
      <c r="C171" s="28" t="s">
        <v>894</v>
      </c>
      <c r="D171" s="13">
        <v>6538</v>
      </c>
      <c r="E171" s="14">
        <v>10.02</v>
      </c>
      <c r="F171" s="15">
        <v>2E-3</v>
      </c>
      <c r="G171" s="15"/>
    </row>
    <row r="172" spans="1:7" x14ac:dyDescent="0.3">
      <c r="A172" s="12" t="s">
        <v>1036</v>
      </c>
      <c r="B172" s="28" t="s">
        <v>1037</v>
      </c>
      <c r="C172" s="28" t="s">
        <v>776</v>
      </c>
      <c r="D172" s="13">
        <v>11276</v>
      </c>
      <c r="E172" s="14">
        <v>9.8699999999999992</v>
      </c>
      <c r="F172" s="15">
        <v>1.9E-3</v>
      </c>
      <c r="G172" s="15"/>
    </row>
    <row r="173" spans="1:7" x14ac:dyDescent="0.3">
      <c r="A173" s="12" t="s">
        <v>961</v>
      </c>
      <c r="B173" s="28" t="s">
        <v>962</v>
      </c>
      <c r="C173" s="28" t="s">
        <v>823</v>
      </c>
      <c r="D173" s="13">
        <v>38</v>
      </c>
      <c r="E173" s="14">
        <v>9.85</v>
      </c>
      <c r="F173" s="15">
        <v>1.9E-3</v>
      </c>
      <c r="G173" s="15"/>
    </row>
    <row r="174" spans="1:7" x14ac:dyDescent="0.3">
      <c r="A174" s="12" t="s">
        <v>932</v>
      </c>
      <c r="B174" s="28" t="s">
        <v>933</v>
      </c>
      <c r="C174" s="28" t="s">
        <v>779</v>
      </c>
      <c r="D174" s="13">
        <v>2710</v>
      </c>
      <c r="E174" s="14">
        <v>9.83</v>
      </c>
      <c r="F174" s="15">
        <v>1.9E-3</v>
      </c>
      <c r="G174" s="15"/>
    </row>
    <row r="175" spans="1:7" x14ac:dyDescent="0.3">
      <c r="A175" s="12" t="s">
        <v>1034</v>
      </c>
      <c r="B175" s="28" t="s">
        <v>1035</v>
      </c>
      <c r="C175" s="28" t="s">
        <v>894</v>
      </c>
      <c r="D175" s="13">
        <v>4794</v>
      </c>
      <c r="E175" s="14">
        <v>9.83</v>
      </c>
      <c r="F175" s="15">
        <v>1.9E-3</v>
      </c>
      <c r="G175" s="15"/>
    </row>
    <row r="176" spans="1:7" x14ac:dyDescent="0.3">
      <c r="A176" s="12" t="s">
        <v>1674</v>
      </c>
      <c r="B176" s="28" t="s">
        <v>1675</v>
      </c>
      <c r="C176" s="28" t="s">
        <v>903</v>
      </c>
      <c r="D176" s="13">
        <v>222</v>
      </c>
      <c r="E176" s="14">
        <v>9.74</v>
      </c>
      <c r="F176" s="15">
        <v>1.9E-3</v>
      </c>
      <c r="G176" s="15"/>
    </row>
    <row r="177" spans="1:7" x14ac:dyDescent="0.3">
      <c r="A177" s="12" t="s">
        <v>970</v>
      </c>
      <c r="B177" s="28" t="s">
        <v>971</v>
      </c>
      <c r="C177" s="28" t="s">
        <v>972</v>
      </c>
      <c r="D177" s="13">
        <v>18350</v>
      </c>
      <c r="E177" s="14">
        <v>9.66</v>
      </c>
      <c r="F177" s="15">
        <v>1.9E-3</v>
      </c>
      <c r="G177" s="15"/>
    </row>
    <row r="178" spans="1:7" x14ac:dyDescent="0.3">
      <c r="A178" s="12" t="s">
        <v>1676</v>
      </c>
      <c r="B178" s="28" t="s">
        <v>1677</v>
      </c>
      <c r="C178" s="28" t="s">
        <v>817</v>
      </c>
      <c r="D178" s="13">
        <v>348</v>
      </c>
      <c r="E178" s="14">
        <v>9.61</v>
      </c>
      <c r="F178" s="15">
        <v>1.9E-3</v>
      </c>
      <c r="G178" s="15"/>
    </row>
    <row r="179" spans="1:7" x14ac:dyDescent="0.3">
      <c r="A179" s="12" t="s">
        <v>1678</v>
      </c>
      <c r="B179" s="28" t="s">
        <v>1679</v>
      </c>
      <c r="C179" s="28" t="s">
        <v>838</v>
      </c>
      <c r="D179" s="13">
        <v>1998</v>
      </c>
      <c r="E179" s="14">
        <v>9.48</v>
      </c>
      <c r="F179" s="15">
        <v>1.9E-3</v>
      </c>
      <c r="G179" s="15"/>
    </row>
    <row r="180" spans="1:7" x14ac:dyDescent="0.3">
      <c r="A180" s="12" t="s">
        <v>1406</v>
      </c>
      <c r="B180" s="28" t="s">
        <v>1407</v>
      </c>
      <c r="C180" s="28" t="s">
        <v>903</v>
      </c>
      <c r="D180" s="13">
        <v>603</v>
      </c>
      <c r="E180" s="14">
        <v>9.4700000000000006</v>
      </c>
      <c r="F180" s="15">
        <v>1.9E-3</v>
      </c>
      <c r="G180" s="15"/>
    </row>
    <row r="181" spans="1:7" x14ac:dyDescent="0.3">
      <c r="A181" s="12" t="s">
        <v>1680</v>
      </c>
      <c r="B181" s="28" t="s">
        <v>1681</v>
      </c>
      <c r="C181" s="28" t="s">
        <v>1106</v>
      </c>
      <c r="D181" s="13">
        <v>18146</v>
      </c>
      <c r="E181" s="14">
        <v>9.4600000000000009</v>
      </c>
      <c r="F181" s="15">
        <v>1.9E-3</v>
      </c>
      <c r="G181" s="15"/>
    </row>
    <row r="182" spans="1:7" x14ac:dyDescent="0.3">
      <c r="A182" s="12" t="s">
        <v>1151</v>
      </c>
      <c r="B182" s="28" t="s">
        <v>1152</v>
      </c>
      <c r="C182" s="28" t="s">
        <v>903</v>
      </c>
      <c r="D182" s="13">
        <v>2130</v>
      </c>
      <c r="E182" s="14">
        <v>9.36</v>
      </c>
      <c r="F182" s="15">
        <v>1.8E-3</v>
      </c>
      <c r="G182" s="15"/>
    </row>
    <row r="183" spans="1:7" x14ac:dyDescent="0.3">
      <c r="A183" s="12" t="s">
        <v>941</v>
      </c>
      <c r="B183" s="28" t="s">
        <v>942</v>
      </c>
      <c r="C183" s="28" t="s">
        <v>943</v>
      </c>
      <c r="D183" s="13">
        <v>711</v>
      </c>
      <c r="E183" s="14">
        <v>9.33</v>
      </c>
      <c r="F183" s="15">
        <v>1.8E-3</v>
      </c>
      <c r="G183" s="15"/>
    </row>
    <row r="184" spans="1:7" x14ac:dyDescent="0.3">
      <c r="A184" s="12" t="s">
        <v>1127</v>
      </c>
      <c r="B184" s="28" t="s">
        <v>1128</v>
      </c>
      <c r="C184" s="28" t="s">
        <v>910</v>
      </c>
      <c r="D184" s="13">
        <v>725</v>
      </c>
      <c r="E184" s="14">
        <v>9.2799999999999994</v>
      </c>
      <c r="F184" s="15">
        <v>1.8E-3</v>
      </c>
      <c r="G184" s="15"/>
    </row>
    <row r="185" spans="1:7" x14ac:dyDescent="0.3">
      <c r="A185" s="12" t="s">
        <v>1682</v>
      </c>
      <c r="B185" s="28" t="s">
        <v>1683</v>
      </c>
      <c r="C185" s="28" t="s">
        <v>1021</v>
      </c>
      <c r="D185" s="13">
        <v>759</v>
      </c>
      <c r="E185" s="14">
        <v>9.27</v>
      </c>
      <c r="F185" s="15">
        <v>1.8E-3</v>
      </c>
      <c r="G185" s="15"/>
    </row>
    <row r="186" spans="1:7" x14ac:dyDescent="0.3">
      <c r="A186" s="12" t="s">
        <v>875</v>
      </c>
      <c r="B186" s="28" t="s">
        <v>876</v>
      </c>
      <c r="C186" s="28" t="s">
        <v>835</v>
      </c>
      <c r="D186" s="13">
        <v>369</v>
      </c>
      <c r="E186" s="14">
        <v>9.25</v>
      </c>
      <c r="F186" s="15">
        <v>1.8E-3</v>
      </c>
      <c r="G186" s="15"/>
    </row>
    <row r="187" spans="1:7" x14ac:dyDescent="0.3">
      <c r="A187" s="12" t="s">
        <v>1094</v>
      </c>
      <c r="B187" s="28" t="s">
        <v>1095</v>
      </c>
      <c r="C187" s="28" t="s">
        <v>1046</v>
      </c>
      <c r="D187" s="13">
        <v>1656</v>
      </c>
      <c r="E187" s="14">
        <v>9.2200000000000006</v>
      </c>
      <c r="F187" s="15">
        <v>1.8E-3</v>
      </c>
      <c r="G187" s="15"/>
    </row>
    <row r="188" spans="1:7" x14ac:dyDescent="0.3">
      <c r="A188" s="12" t="s">
        <v>1684</v>
      </c>
      <c r="B188" s="28" t="s">
        <v>1685</v>
      </c>
      <c r="C188" s="28" t="s">
        <v>903</v>
      </c>
      <c r="D188" s="13">
        <v>131</v>
      </c>
      <c r="E188" s="14">
        <v>9.14</v>
      </c>
      <c r="F188" s="15">
        <v>1.8E-3</v>
      </c>
      <c r="G188" s="15"/>
    </row>
    <row r="189" spans="1:7" x14ac:dyDescent="0.3">
      <c r="A189" s="12" t="s">
        <v>897</v>
      </c>
      <c r="B189" s="28" t="s">
        <v>898</v>
      </c>
      <c r="C189" s="28" t="s">
        <v>779</v>
      </c>
      <c r="D189" s="13">
        <v>7216</v>
      </c>
      <c r="E189" s="14">
        <v>9.09</v>
      </c>
      <c r="F189" s="15">
        <v>1.8E-3</v>
      </c>
      <c r="G189" s="15"/>
    </row>
    <row r="190" spans="1:7" x14ac:dyDescent="0.3">
      <c r="A190" s="12" t="s">
        <v>1518</v>
      </c>
      <c r="B190" s="28" t="s">
        <v>1519</v>
      </c>
      <c r="C190" s="28" t="s">
        <v>943</v>
      </c>
      <c r="D190" s="13">
        <v>1919</v>
      </c>
      <c r="E190" s="14">
        <v>9.01</v>
      </c>
      <c r="F190" s="15">
        <v>1.8E-3</v>
      </c>
      <c r="G190" s="15"/>
    </row>
    <row r="191" spans="1:7" x14ac:dyDescent="0.3">
      <c r="A191" s="12" t="s">
        <v>1686</v>
      </c>
      <c r="B191" s="28" t="s">
        <v>1687</v>
      </c>
      <c r="C191" s="28" t="s">
        <v>791</v>
      </c>
      <c r="D191" s="13">
        <v>899</v>
      </c>
      <c r="E191" s="14">
        <v>8.99</v>
      </c>
      <c r="F191" s="15">
        <v>1.8E-3</v>
      </c>
      <c r="G191" s="15"/>
    </row>
    <row r="192" spans="1:7" x14ac:dyDescent="0.3">
      <c r="A192" s="12" t="s">
        <v>911</v>
      </c>
      <c r="B192" s="28" t="s">
        <v>912</v>
      </c>
      <c r="C192" s="28" t="s">
        <v>776</v>
      </c>
      <c r="D192" s="13">
        <v>7715</v>
      </c>
      <c r="E192" s="14">
        <v>8.8800000000000008</v>
      </c>
      <c r="F192" s="15">
        <v>1.6999999999999999E-3</v>
      </c>
      <c r="G192" s="15"/>
    </row>
    <row r="193" spans="1:7" x14ac:dyDescent="0.3">
      <c r="A193" s="12" t="s">
        <v>1688</v>
      </c>
      <c r="B193" s="28" t="s">
        <v>1689</v>
      </c>
      <c r="C193" s="28" t="s">
        <v>1067</v>
      </c>
      <c r="D193" s="13">
        <v>364</v>
      </c>
      <c r="E193" s="14">
        <v>8.73</v>
      </c>
      <c r="F193" s="15">
        <v>1.6999999999999999E-3</v>
      </c>
      <c r="G193" s="15"/>
    </row>
    <row r="194" spans="1:7" x14ac:dyDescent="0.3">
      <c r="A194" s="12" t="s">
        <v>1690</v>
      </c>
      <c r="B194" s="28" t="s">
        <v>1691</v>
      </c>
      <c r="C194" s="28" t="s">
        <v>883</v>
      </c>
      <c r="D194" s="13">
        <v>186</v>
      </c>
      <c r="E194" s="14">
        <v>8.65</v>
      </c>
      <c r="F194" s="15">
        <v>1.6999999999999999E-3</v>
      </c>
      <c r="G194" s="15"/>
    </row>
    <row r="195" spans="1:7" x14ac:dyDescent="0.3">
      <c r="A195" s="12" t="s">
        <v>1692</v>
      </c>
      <c r="B195" s="28" t="s">
        <v>1693</v>
      </c>
      <c r="C195" s="28" t="s">
        <v>919</v>
      </c>
      <c r="D195" s="13">
        <v>798</v>
      </c>
      <c r="E195" s="14">
        <v>8.44</v>
      </c>
      <c r="F195" s="15">
        <v>1.6999999999999999E-3</v>
      </c>
      <c r="G195" s="15"/>
    </row>
    <row r="196" spans="1:7" x14ac:dyDescent="0.3">
      <c r="A196" s="12" t="s">
        <v>1044</v>
      </c>
      <c r="B196" s="28" t="s">
        <v>1045</v>
      </c>
      <c r="C196" s="28" t="s">
        <v>1046</v>
      </c>
      <c r="D196" s="13">
        <v>1074</v>
      </c>
      <c r="E196" s="14">
        <v>8.4</v>
      </c>
      <c r="F196" s="15">
        <v>1.6999999999999999E-3</v>
      </c>
      <c r="G196" s="15"/>
    </row>
    <row r="197" spans="1:7" x14ac:dyDescent="0.3">
      <c r="A197" s="12" t="s">
        <v>923</v>
      </c>
      <c r="B197" s="28" t="s">
        <v>924</v>
      </c>
      <c r="C197" s="28" t="s">
        <v>776</v>
      </c>
      <c r="D197" s="13">
        <v>1119</v>
      </c>
      <c r="E197" s="14">
        <v>8.27</v>
      </c>
      <c r="F197" s="15">
        <v>1.6000000000000001E-3</v>
      </c>
      <c r="G197" s="15"/>
    </row>
    <row r="198" spans="1:7" x14ac:dyDescent="0.3">
      <c r="A198" s="12" t="s">
        <v>1004</v>
      </c>
      <c r="B198" s="28" t="s">
        <v>1005</v>
      </c>
      <c r="C198" s="28" t="s">
        <v>1006</v>
      </c>
      <c r="D198" s="13">
        <v>5168</v>
      </c>
      <c r="E198" s="14">
        <v>8.2200000000000006</v>
      </c>
      <c r="F198" s="15">
        <v>1.6000000000000001E-3</v>
      </c>
      <c r="G198" s="15"/>
    </row>
    <row r="199" spans="1:7" x14ac:dyDescent="0.3">
      <c r="A199" s="12" t="s">
        <v>895</v>
      </c>
      <c r="B199" s="28" t="s">
        <v>896</v>
      </c>
      <c r="C199" s="28" t="s">
        <v>776</v>
      </c>
      <c r="D199" s="13">
        <v>379</v>
      </c>
      <c r="E199" s="14">
        <v>8.19</v>
      </c>
      <c r="F199" s="15">
        <v>1.6000000000000001E-3</v>
      </c>
      <c r="G199" s="15"/>
    </row>
    <row r="200" spans="1:7" x14ac:dyDescent="0.3">
      <c r="A200" s="12" t="s">
        <v>1586</v>
      </c>
      <c r="B200" s="28" t="s">
        <v>1587</v>
      </c>
      <c r="C200" s="28" t="s">
        <v>817</v>
      </c>
      <c r="D200" s="13">
        <v>381</v>
      </c>
      <c r="E200" s="14">
        <v>8</v>
      </c>
      <c r="F200" s="15">
        <v>1.6000000000000001E-3</v>
      </c>
      <c r="G200" s="15"/>
    </row>
    <row r="201" spans="1:7" x14ac:dyDescent="0.3">
      <c r="A201" s="12" t="s">
        <v>1694</v>
      </c>
      <c r="B201" s="28" t="s">
        <v>1695</v>
      </c>
      <c r="C201" s="28" t="s">
        <v>1696</v>
      </c>
      <c r="D201" s="13">
        <v>40</v>
      </c>
      <c r="E201" s="14">
        <v>7.99</v>
      </c>
      <c r="F201" s="15">
        <v>1.6000000000000001E-3</v>
      </c>
      <c r="G201" s="15"/>
    </row>
    <row r="202" spans="1:7" x14ac:dyDescent="0.3">
      <c r="A202" s="12" t="s">
        <v>1013</v>
      </c>
      <c r="B202" s="28" t="s">
        <v>1014</v>
      </c>
      <c r="C202" s="28" t="s">
        <v>823</v>
      </c>
      <c r="D202" s="13">
        <v>2086</v>
      </c>
      <c r="E202" s="14">
        <v>7.76</v>
      </c>
      <c r="F202" s="15">
        <v>1.5E-3</v>
      </c>
      <c r="G202" s="15"/>
    </row>
    <row r="203" spans="1:7" x14ac:dyDescent="0.3">
      <c r="A203" s="12" t="s">
        <v>1143</v>
      </c>
      <c r="B203" s="28" t="s">
        <v>1144</v>
      </c>
      <c r="C203" s="28" t="s">
        <v>1046</v>
      </c>
      <c r="D203" s="13">
        <v>1468</v>
      </c>
      <c r="E203" s="14">
        <v>7.66</v>
      </c>
      <c r="F203" s="15">
        <v>1.5E-3</v>
      </c>
      <c r="G203" s="15"/>
    </row>
    <row r="204" spans="1:7" x14ac:dyDescent="0.3">
      <c r="A204" s="12" t="s">
        <v>1697</v>
      </c>
      <c r="B204" s="28" t="s">
        <v>1698</v>
      </c>
      <c r="C204" s="28" t="s">
        <v>883</v>
      </c>
      <c r="D204" s="13">
        <v>1777</v>
      </c>
      <c r="E204" s="14">
        <v>7.63</v>
      </c>
      <c r="F204" s="15">
        <v>1.5E-3</v>
      </c>
      <c r="G204" s="15"/>
    </row>
    <row r="205" spans="1:7" x14ac:dyDescent="0.3">
      <c r="A205" s="12" t="s">
        <v>979</v>
      </c>
      <c r="B205" s="28" t="s">
        <v>980</v>
      </c>
      <c r="C205" s="28" t="s">
        <v>943</v>
      </c>
      <c r="D205" s="13">
        <v>452</v>
      </c>
      <c r="E205" s="14">
        <v>7.34</v>
      </c>
      <c r="F205" s="15">
        <v>1.4E-3</v>
      </c>
      <c r="G205" s="15"/>
    </row>
    <row r="206" spans="1:7" x14ac:dyDescent="0.3">
      <c r="A206" s="12" t="s">
        <v>1699</v>
      </c>
      <c r="B206" s="28" t="s">
        <v>1700</v>
      </c>
      <c r="C206" s="28" t="s">
        <v>776</v>
      </c>
      <c r="D206" s="13">
        <v>142</v>
      </c>
      <c r="E206" s="14">
        <v>7.34</v>
      </c>
      <c r="F206" s="15">
        <v>1.4E-3</v>
      </c>
      <c r="G206" s="15"/>
    </row>
    <row r="207" spans="1:7" x14ac:dyDescent="0.3">
      <c r="A207" s="12" t="s">
        <v>884</v>
      </c>
      <c r="B207" s="28" t="s">
        <v>885</v>
      </c>
      <c r="C207" s="28" t="s">
        <v>886</v>
      </c>
      <c r="D207" s="13">
        <v>846</v>
      </c>
      <c r="E207" s="14">
        <v>7.3</v>
      </c>
      <c r="F207" s="15">
        <v>1.4E-3</v>
      </c>
      <c r="G207" s="15"/>
    </row>
    <row r="208" spans="1:7" x14ac:dyDescent="0.3">
      <c r="A208" s="12" t="s">
        <v>1100</v>
      </c>
      <c r="B208" s="28" t="s">
        <v>1101</v>
      </c>
      <c r="C208" s="28" t="s">
        <v>872</v>
      </c>
      <c r="D208" s="13">
        <v>2303</v>
      </c>
      <c r="E208" s="14">
        <v>7.29</v>
      </c>
      <c r="F208" s="15">
        <v>1.4E-3</v>
      </c>
      <c r="G208" s="15"/>
    </row>
    <row r="209" spans="1:7" x14ac:dyDescent="0.3">
      <c r="A209" s="12" t="s">
        <v>860</v>
      </c>
      <c r="B209" s="28" t="s">
        <v>861</v>
      </c>
      <c r="C209" s="28" t="s">
        <v>796</v>
      </c>
      <c r="D209" s="13">
        <v>1403</v>
      </c>
      <c r="E209" s="14">
        <v>6.77</v>
      </c>
      <c r="F209" s="15">
        <v>1.2999999999999999E-3</v>
      </c>
      <c r="G209" s="15"/>
    </row>
    <row r="210" spans="1:7" x14ac:dyDescent="0.3">
      <c r="A210" s="12" t="s">
        <v>836</v>
      </c>
      <c r="B210" s="28" t="s">
        <v>837</v>
      </c>
      <c r="C210" s="28" t="s">
        <v>838</v>
      </c>
      <c r="D210" s="13">
        <v>1757</v>
      </c>
      <c r="E210" s="14">
        <v>6.53</v>
      </c>
      <c r="F210" s="15">
        <v>1.2999999999999999E-3</v>
      </c>
      <c r="G210" s="15"/>
    </row>
    <row r="211" spans="1:7" x14ac:dyDescent="0.3">
      <c r="A211" s="12" t="s">
        <v>881</v>
      </c>
      <c r="B211" s="28" t="s">
        <v>882</v>
      </c>
      <c r="C211" s="28" t="s">
        <v>883</v>
      </c>
      <c r="D211" s="13">
        <v>228</v>
      </c>
      <c r="E211" s="14">
        <v>6.49</v>
      </c>
      <c r="F211" s="15">
        <v>1.2999999999999999E-3</v>
      </c>
      <c r="G211" s="15"/>
    </row>
    <row r="212" spans="1:7" x14ac:dyDescent="0.3">
      <c r="A212" s="12" t="s">
        <v>1420</v>
      </c>
      <c r="B212" s="28" t="s">
        <v>1421</v>
      </c>
      <c r="C212" s="28" t="s">
        <v>817</v>
      </c>
      <c r="D212" s="13">
        <v>204</v>
      </c>
      <c r="E212" s="14">
        <v>6.49</v>
      </c>
      <c r="F212" s="15">
        <v>1.2999999999999999E-3</v>
      </c>
      <c r="G212" s="15"/>
    </row>
    <row r="213" spans="1:7" x14ac:dyDescent="0.3">
      <c r="A213" s="12" t="s">
        <v>831</v>
      </c>
      <c r="B213" s="28" t="s">
        <v>832</v>
      </c>
      <c r="C213" s="28" t="s">
        <v>791</v>
      </c>
      <c r="D213" s="13">
        <v>182</v>
      </c>
      <c r="E213" s="14">
        <v>6.46</v>
      </c>
      <c r="F213" s="15">
        <v>1.2999999999999999E-3</v>
      </c>
      <c r="G213" s="15"/>
    </row>
    <row r="214" spans="1:7" x14ac:dyDescent="0.3">
      <c r="A214" s="12" t="s">
        <v>1428</v>
      </c>
      <c r="B214" s="28" t="s">
        <v>1429</v>
      </c>
      <c r="C214" s="28" t="s">
        <v>872</v>
      </c>
      <c r="D214" s="13">
        <v>1149</v>
      </c>
      <c r="E214" s="14">
        <v>6.44</v>
      </c>
      <c r="F214" s="15">
        <v>1.2999999999999999E-3</v>
      </c>
      <c r="G214" s="15"/>
    </row>
    <row r="215" spans="1:7" x14ac:dyDescent="0.3">
      <c r="A215" s="12" t="s">
        <v>808</v>
      </c>
      <c r="B215" s="28" t="s">
        <v>809</v>
      </c>
      <c r="C215" s="28" t="s">
        <v>773</v>
      </c>
      <c r="D215" s="13">
        <v>1921</v>
      </c>
      <c r="E215" s="14">
        <v>6.42</v>
      </c>
      <c r="F215" s="15">
        <v>1.2999999999999999E-3</v>
      </c>
      <c r="G215" s="15"/>
    </row>
    <row r="216" spans="1:7" x14ac:dyDescent="0.3">
      <c r="A216" s="12" t="s">
        <v>1701</v>
      </c>
      <c r="B216" s="28" t="s">
        <v>1702</v>
      </c>
      <c r="C216" s="28" t="s">
        <v>903</v>
      </c>
      <c r="D216" s="13">
        <v>370</v>
      </c>
      <c r="E216" s="14">
        <v>6.37</v>
      </c>
      <c r="F216" s="15">
        <v>1.2999999999999999E-3</v>
      </c>
      <c r="G216" s="15"/>
    </row>
    <row r="217" spans="1:7" x14ac:dyDescent="0.3">
      <c r="A217" s="12" t="s">
        <v>1092</v>
      </c>
      <c r="B217" s="28" t="s">
        <v>1093</v>
      </c>
      <c r="C217" s="28" t="s">
        <v>903</v>
      </c>
      <c r="D217" s="13">
        <v>812</v>
      </c>
      <c r="E217" s="14">
        <v>6.34</v>
      </c>
      <c r="F217" s="15">
        <v>1.1999999999999999E-3</v>
      </c>
      <c r="G217" s="15"/>
    </row>
    <row r="218" spans="1:7" x14ac:dyDescent="0.3">
      <c r="A218" s="12" t="s">
        <v>1703</v>
      </c>
      <c r="B218" s="28" t="s">
        <v>1704</v>
      </c>
      <c r="C218" s="28" t="s">
        <v>773</v>
      </c>
      <c r="D218" s="13">
        <v>16549</v>
      </c>
      <c r="E218" s="14">
        <v>6.31</v>
      </c>
      <c r="F218" s="15">
        <v>1.1999999999999999E-3</v>
      </c>
      <c r="G218" s="15"/>
    </row>
    <row r="219" spans="1:7" x14ac:dyDescent="0.3">
      <c r="A219" s="12" t="s">
        <v>1169</v>
      </c>
      <c r="B219" s="28" t="s">
        <v>1170</v>
      </c>
      <c r="C219" s="28" t="s">
        <v>1046</v>
      </c>
      <c r="D219" s="13">
        <v>378</v>
      </c>
      <c r="E219" s="14">
        <v>6.25</v>
      </c>
      <c r="F219" s="15">
        <v>1.1999999999999999E-3</v>
      </c>
      <c r="G219" s="15"/>
    </row>
    <row r="220" spans="1:7" x14ac:dyDescent="0.3">
      <c r="A220" s="12" t="s">
        <v>866</v>
      </c>
      <c r="B220" s="28" t="s">
        <v>867</v>
      </c>
      <c r="C220" s="28" t="s">
        <v>791</v>
      </c>
      <c r="D220" s="13">
        <v>129</v>
      </c>
      <c r="E220" s="14">
        <v>6.24</v>
      </c>
      <c r="F220" s="15">
        <v>1.1999999999999999E-3</v>
      </c>
      <c r="G220" s="15"/>
    </row>
    <row r="221" spans="1:7" x14ac:dyDescent="0.3">
      <c r="A221" s="12" t="s">
        <v>1705</v>
      </c>
      <c r="B221" s="28" t="s">
        <v>1706</v>
      </c>
      <c r="C221" s="28" t="s">
        <v>894</v>
      </c>
      <c r="D221" s="13">
        <v>501</v>
      </c>
      <c r="E221" s="14">
        <v>6.11</v>
      </c>
      <c r="F221" s="15">
        <v>1.1999999999999999E-3</v>
      </c>
      <c r="G221" s="15"/>
    </row>
    <row r="222" spans="1:7" x14ac:dyDescent="0.3">
      <c r="A222" s="12" t="s">
        <v>952</v>
      </c>
      <c r="B222" s="28" t="s">
        <v>953</v>
      </c>
      <c r="C222" s="28" t="s">
        <v>776</v>
      </c>
      <c r="D222" s="13">
        <v>723</v>
      </c>
      <c r="E222" s="14">
        <v>6.01</v>
      </c>
      <c r="F222" s="15">
        <v>1.1999999999999999E-3</v>
      </c>
      <c r="G222" s="15"/>
    </row>
    <row r="223" spans="1:7" x14ac:dyDescent="0.3">
      <c r="A223" s="12" t="s">
        <v>887</v>
      </c>
      <c r="B223" s="28" t="s">
        <v>888</v>
      </c>
      <c r="C223" s="28" t="s">
        <v>773</v>
      </c>
      <c r="D223" s="13">
        <v>5285</v>
      </c>
      <c r="E223" s="14">
        <v>5.97</v>
      </c>
      <c r="F223" s="15">
        <v>1.1999999999999999E-3</v>
      </c>
      <c r="G223" s="15"/>
    </row>
    <row r="224" spans="1:7" x14ac:dyDescent="0.3">
      <c r="A224" s="12" t="s">
        <v>967</v>
      </c>
      <c r="B224" s="28" t="s">
        <v>968</v>
      </c>
      <c r="C224" s="28" t="s">
        <v>969</v>
      </c>
      <c r="D224" s="13">
        <v>1086</v>
      </c>
      <c r="E224" s="14">
        <v>5.93</v>
      </c>
      <c r="F224" s="15">
        <v>1.1999999999999999E-3</v>
      </c>
      <c r="G224" s="15"/>
    </row>
    <row r="225" spans="1:7" x14ac:dyDescent="0.3">
      <c r="A225" s="12" t="s">
        <v>1707</v>
      </c>
      <c r="B225" s="28" t="s">
        <v>1708</v>
      </c>
      <c r="C225" s="28" t="s">
        <v>776</v>
      </c>
      <c r="D225" s="13">
        <v>26059</v>
      </c>
      <c r="E225" s="14">
        <v>5.81</v>
      </c>
      <c r="F225" s="15">
        <v>1.1000000000000001E-3</v>
      </c>
      <c r="G225" s="15"/>
    </row>
    <row r="226" spans="1:7" x14ac:dyDescent="0.3">
      <c r="A226" s="12" t="s">
        <v>1543</v>
      </c>
      <c r="B226" s="28" t="s">
        <v>1544</v>
      </c>
      <c r="C226" s="28" t="s">
        <v>773</v>
      </c>
      <c r="D226" s="13">
        <v>3548</v>
      </c>
      <c r="E226" s="14">
        <v>5.8</v>
      </c>
      <c r="F226" s="15">
        <v>1.1000000000000001E-3</v>
      </c>
      <c r="G226" s="15"/>
    </row>
    <row r="227" spans="1:7" x14ac:dyDescent="0.3">
      <c r="A227" s="12" t="s">
        <v>988</v>
      </c>
      <c r="B227" s="28" t="s">
        <v>989</v>
      </c>
      <c r="C227" s="28" t="s">
        <v>910</v>
      </c>
      <c r="D227" s="13">
        <v>1102</v>
      </c>
      <c r="E227" s="14">
        <v>5.79</v>
      </c>
      <c r="F227" s="15">
        <v>1.1000000000000001E-3</v>
      </c>
      <c r="G227" s="15"/>
    </row>
    <row r="228" spans="1:7" x14ac:dyDescent="0.3">
      <c r="A228" s="12" t="s">
        <v>1102</v>
      </c>
      <c r="B228" s="28" t="s">
        <v>1103</v>
      </c>
      <c r="C228" s="28" t="s">
        <v>972</v>
      </c>
      <c r="D228" s="13">
        <v>253</v>
      </c>
      <c r="E228" s="14">
        <v>5.75</v>
      </c>
      <c r="F228" s="15">
        <v>1.1000000000000001E-3</v>
      </c>
      <c r="G228" s="15"/>
    </row>
    <row r="229" spans="1:7" x14ac:dyDescent="0.3">
      <c r="A229" s="12" t="s">
        <v>1709</v>
      </c>
      <c r="B229" s="28" t="s">
        <v>1710</v>
      </c>
      <c r="C229" s="28" t="s">
        <v>940</v>
      </c>
      <c r="D229" s="13">
        <v>84</v>
      </c>
      <c r="E229" s="14">
        <v>5.74</v>
      </c>
      <c r="F229" s="15">
        <v>1.1000000000000001E-3</v>
      </c>
      <c r="G229" s="15"/>
    </row>
    <row r="230" spans="1:7" x14ac:dyDescent="0.3">
      <c r="A230" s="12" t="s">
        <v>1096</v>
      </c>
      <c r="B230" s="28" t="s">
        <v>1097</v>
      </c>
      <c r="C230" s="28" t="s">
        <v>823</v>
      </c>
      <c r="D230" s="13">
        <v>240</v>
      </c>
      <c r="E230" s="14">
        <v>5.59</v>
      </c>
      <c r="F230" s="15">
        <v>1.1000000000000001E-3</v>
      </c>
      <c r="G230" s="15"/>
    </row>
    <row r="231" spans="1:7" x14ac:dyDescent="0.3">
      <c r="A231" s="12" t="s">
        <v>1711</v>
      </c>
      <c r="B231" s="28" t="s">
        <v>1712</v>
      </c>
      <c r="C231" s="28" t="s">
        <v>773</v>
      </c>
      <c r="D231" s="13">
        <v>11105</v>
      </c>
      <c r="E231" s="14">
        <v>5.35</v>
      </c>
      <c r="F231" s="15">
        <v>1.1000000000000001E-3</v>
      </c>
      <c r="G231" s="15"/>
    </row>
    <row r="232" spans="1:7" x14ac:dyDescent="0.3">
      <c r="A232" s="12" t="s">
        <v>1604</v>
      </c>
      <c r="B232" s="28" t="s">
        <v>1605</v>
      </c>
      <c r="C232" s="28" t="s">
        <v>894</v>
      </c>
      <c r="D232" s="13">
        <v>68</v>
      </c>
      <c r="E232" s="14">
        <v>5.3</v>
      </c>
      <c r="F232" s="15">
        <v>1E-3</v>
      </c>
      <c r="G232" s="15"/>
    </row>
    <row r="233" spans="1:7" x14ac:dyDescent="0.3">
      <c r="A233" s="12" t="s">
        <v>920</v>
      </c>
      <c r="B233" s="28" t="s">
        <v>921</v>
      </c>
      <c r="C233" s="28" t="s">
        <v>922</v>
      </c>
      <c r="D233" s="13">
        <v>3245</v>
      </c>
      <c r="E233" s="14">
        <v>5.21</v>
      </c>
      <c r="F233" s="15">
        <v>1E-3</v>
      </c>
      <c r="G233" s="15"/>
    </row>
    <row r="234" spans="1:7" x14ac:dyDescent="0.3">
      <c r="A234" s="12" t="s">
        <v>1713</v>
      </c>
      <c r="B234" s="28" t="s">
        <v>1714</v>
      </c>
      <c r="C234" s="28" t="s">
        <v>823</v>
      </c>
      <c r="D234" s="13">
        <v>1475</v>
      </c>
      <c r="E234" s="14">
        <v>5.19</v>
      </c>
      <c r="F234" s="15">
        <v>1E-3</v>
      </c>
      <c r="G234" s="15"/>
    </row>
    <row r="235" spans="1:7" x14ac:dyDescent="0.3">
      <c r="A235" s="12" t="s">
        <v>1117</v>
      </c>
      <c r="B235" s="28" t="s">
        <v>1118</v>
      </c>
      <c r="C235" s="28" t="s">
        <v>903</v>
      </c>
      <c r="D235" s="13">
        <v>684</v>
      </c>
      <c r="E235" s="14">
        <v>5.09</v>
      </c>
      <c r="F235" s="15">
        <v>1E-3</v>
      </c>
      <c r="G235" s="15"/>
    </row>
    <row r="236" spans="1:7" x14ac:dyDescent="0.3">
      <c r="A236" s="12" t="s">
        <v>938</v>
      </c>
      <c r="B236" s="28" t="s">
        <v>939</v>
      </c>
      <c r="C236" s="28" t="s">
        <v>940</v>
      </c>
      <c r="D236" s="13">
        <v>273</v>
      </c>
      <c r="E236" s="14">
        <v>5.07</v>
      </c>
      <c r="F236" s="15">
        <v>1E-3</v>
      </c>
      <c r="G236" s="15"/>
    </row>
    <row r="237" spans="1:7" x14ac:dyDescent="0.3">
      <c r="A237" s="12" t="s">
        <v>1161</v>
      </c>
      <c r="B237" s="28" t="s">
        <v>1162</v>
      </c>
      <c r="C237" s="28" t="s">
        <v>943</v>
      </c>
      <c r="D237" s="13">
        <v>689</v>
      </c>
      <c r="E237" s="14">
        <v>4.95</v>
      </c>
      <c r="F237" s="15">
        <v>1E-3</v>
      </c>
      <c r="G237" s="15"/>
    </row>
    <row r="238" spans="1:7" x14ac:dyDescent="0.3">
      <c r="A238" s="12" t="s">
        <v>1068</v>
      </c>
      <c r="B238" s="28" t="s">
        <v>1069</v>
      </c>
      <c r="C238" s="28" t="s">
        <v>788</v>
      </c>
      <c r="D238" s="13">
        <v>2295</v>
      </c>
      <c r="E238" s="14">
        <v>4.8</v>
      </c>
      <c r="F238" s="15">
        <v>8.9999999999999998E-4</v>
      </c>
      <c r="G238" s="15"/>
    </row>
    <row r="239" spans="1:7" x14ac:dyDescent="0.3">
      <c r="A239" s="12" t="s">
        <v>1390</v>
      </c>
      <c r="B239" s="28" t="s">
        <v>1391</v>
      </c>
      <c r="C239" s="28" t="s">
        <v>903</v>
      </c>
      <c r="D239" s="13">
        <v>149</v>
      </c>
      <c r="E239" s="14">
        <v>4.7699999999999996</v>
      </c>
      <c r="F239" s="15">
        <v>8.9999999999999998E-4</v>
      </c>
      <c r="G239" s="15"/>
    </row>
    <row r="240" spans="1:7" x14ac:dyDescent="0.3">
      <c r="A240" s="12" t="s">
        <v>1125</v>
      </c>
      <c r="B240" s="28" t="s">
        <v>1126</v>
      </c>
      <c r="C240" s="28" t="s">
        <v>903</v>
      </c>
      <c r="D240" s="13">
        <v>1295</v>
      </c>
      <c r="E240" s="14">
        <v>4.7699999999999996</v>
      </c>
      <c r="F240" s="15">
        <v>8.9999999999999998E-4</v>
      </c>
      <c r="G240" s="15"/>
    </row>
    <row r="241" spans="1:7" x14ac:dyDescent="0.3">
      <c r="A241" s="12" t="s">
        <v>1715</v>
      </c>
      <c r="B241" s="28" t="s">
        <v>1716</v>
      </c>
      <c r="C241" s="28" t="s">
        <v>817</v>
      </c>
      <c r="D241" s="13">
        <v>242</v>
      </c>
      <c r="E241" s="14">
        <v>4.71</v>
      </c>
      <c r="F241" s="15">
        <v>8.9999999999999998E-4</v>
      </c>
      <c r="G241" s="15"/>
    </row>
    <row r="242" spans="1:7" x14ac:dyDescent="0.3">
      <c r="A242" s="12" t="s">
        <v>1717</v>
      </c>
      <c r="B242" s="28" t="s">
        <v>1718</v>
      </c>
      <c r="C242" s="28" t="s">
        <v>910</v>
      </c>
      <c r="D242" s="13">
        <v>656</v>
      </c>
      <c r="E242" s="14">
        <v>4.67</v>
      </c>
      <c r="F242" s="15">
        <v>8.9999999999999998E-4</v>
      </c>
      <c r="G242" s="15"/>
    </row>
    <row r="243" spans="1:7" x14ac:dyDescent="0.3">
      <c r="A243" s="12" t="s">
        <v>1719</v>
      </c>
      <c r="B243" s="28" t="s">
        <v>1720</v>
      </c>
      <c r="C243" s="28" t="s">
        <v>910</v>
      </c>
      <c r="D243" s="13">
        <v>3498</v>
      </c>
      <c r="E243" s="14">
        <v>4.55</v>
      </c>
      <c r="F243" s="15">
        <v>8.9999999999999998E-4</v>
      </c>
      <c r="G243" s="15"/>
    </row>
    <row r="244" spans="1:7" x14ac:dyDescent="0.3">
      <c r="A244" s="12" t="s">
        <v>1721</v>
      </c>
      <c r="B244" s="28" t="s">
        <v>1722</v>
      </c>
      <c r="C244" s="28" t="s">
        <v>919</v>
      </c>
      <c r="D244" s="13">
        <v>911</v>
      </c>
      <c r="E244" s="14">
        <v>4.4800000000000004</v>
      </c>
      <c r="F244" s="15">
        <v>8.9999999999999998E-4</v>
      </c>
      <c r="G244" s="15"/>
    </row>
    <row r="245" spans="1:7" x14ac:dyDescent="0.3">
      <c r="A245" s="12" t="s">
        <v>1723</v>
      </c>
      <c r="B245" s="28" t="s">
        <v>1724</v>
      </c>
      <c r="C245" s="28" t="s">
        <v>910</v>
      </c>
      <c r="D245" s="13">
        <v>3521</v>
      </c>
      <c r="E245" s="14">
        <v>4.16</v>
      </c>
      <c r="F245" s="15">
        <v>8.0000000000000004E-4</v>
      </c>
      <c r="G245" s="15"/>
    </row>
    <row r="246" spans="1:7" x14ac:dyDescent="0.3">
      <c r="A246" s="12" t="s">
        <v>797</v>
      </c>
      <c r="B246" s="28" t="s">
        <v>798</v>
      </c>
      <c r="C246" s="28" t="s">
        <v>799</v>
      </c>
      <c r="D246" s="13">
        <v>4104</v>
      </c>
      <c r="E246" s="14">
        <v>3.97</v>
      </c>
      <c r="F246" s="15">
        <v>8.0000000000000004E-4</v>
      </c>
      <c r="G246" s="15"/>
    </row>
    <row r="247" spans="1:7" x14ac:dyDescent="0.3">
      <c r="A247" s="12" t="s">
        <v>1149</v>
      </c>
      <c r="B247" s="28" t="s">
        <v>1150</v>
      </c>
      <c r="C247" s="28" t="s">
        <v>903</v>
      </c>
      <c r="D247" s="13">
        <v>139</v>
      </c>
      <c r="E247" s="14">
        <v>3.91</v>
      </c>
      <c r="F247" s="15">
        <v>8.0000000000000004E-4</v>
      </c>
      <c r="G247" s="15"/>
    </row>
    <row r="248" spans="1:7" x14ac:dyDescent="0.3">
      <c r="A248" s="12" t="s">
        <v>856</v>
      </c>
      <c r="B248" s="28" t="s">
        <v>857</v>
      </c>
      <c r="C248" s="28" t="s">
        <v>776</v>
      </c>
      <c r="D248" s="13">
        <v>308</v>
      </c>
      <c r="E248" s="14">
        <v>3.89</v>
      </c>
      <c r="F248" s="15">
        <v>8.0000000000000004E-4</v>
      </c>
      <c r="G248" s="15"/>
    </row>
    <row r="249" spans="1:7" x14ac:dyDescent="0.3">
      <c r="A249" s="12" t="s">
        <v>1725</v>
      </c>
      <c r="B249" s="28" t="s">
        <v>1726</v>
      </c>
      <c r="C249" s="28" t="s">
        <v>872</v>
      </c>
      <c r="D249" s="13">
        <v>188</v>
      </c>
      <c r="E249" s="14">
        <v>3.84</v>
      </c>
      <c r="F249" s="15">
        <v>8.0000000000000004E-4</v>
      </c>
      <c r="G249" s="15"/>
    </row>
    <row r="250" spans="1:7" x14ac:dyDescent="0.3">
      <c r="A250" s="12" t="s">
        <v>1475</v>
      </c>
      <c r="B250" s="28" t="s">
        <v>1476</v>
      </c>
      <c r="C250" s="28" t="s">
        <v>1046</v>
      </c>
      <c r="D250" s="13">
        <v>27</v>
      </c>
      <c r="E250" s="14">
        <v>3.79</v>
      </c>
      <c r="F250" s="15">
        <v>6.9999999999999999E-4</v>
      </c>
      <c r="G250" s="15"/>
    </row>
    <row r="251" spans="1:7" x14ac:dyDescent="0.3">
      <c r="A251" s="12" t="s">
        <v>1137</v>
      </c>
      <c r="B251" s="28" t="s">
        <v>1138</v>
      </c>
      <c r="C251" s="28" t="s">
        <v>894</v>
      </c>
      <c r="D251" s="13">
        <v>24</v>
      </c>
      <c r="E251" s="14">
        <v>3.48</v>
      </c>
      <c r="F251" s="15">
        <v>6.9999999999999999E-4</v>
      </c>
      <c r="G251" s="15"/>
    </row>
    <row r="252" spans="1:7" x14ac:dyDescent="0.3">
      <c r="A252" s="12" t="s">
        <v>1727</v>
      </c>
      <c r="B252" s="28" t="s">
        <v>1728</v>
      </c>
      <c r="C252" s="28" t="s">
        <v>773</v>
      </c>
      <c r="D252" s="13">
        <v>7657</v>
      </c>
      <c r="E252" s="14">
        <v>3.47</v>
      </c>
      <c r="F252" s="15">
        <v>6.9999999999999999E-4</v>
      </c>
      <c r="G252" s="15"/>
    </row>
    <row r="253" spans="1:7" x14ac:dyDescent="0.3">
      <c r="A253" s="12" t="s">
        <v>858</v>
      </c>
      <c r="B253" s="28" t="s">
        <v>859</v>
      </c>
      <c r="C253" s="28" t="s">
        <v>773</v>
      </c>
      <c r="D253" s="13">
        <v>8440</v>
      </c>
      <c r="E253" s="14">
        <v>2.96</v>
      </c>
      <c r="F253" s="15">
        <v>5.9999999999999995E-4</v>
      </c>
      <c r="G253" s="15"/>
    </row>
    <row r="254" spans="1:7" x14ac:dyDescent="0.3">
      <c r="A254" s="12" t="s">
        <v>1729</v>
      </c>
      <c r="B254" s="28" t="s">
        <v>1730</v>
      </c>
      <c r="C254" s="28" t="s">
        <v>958</v>
      </c>
      <c r="D254" s="13">
        <v>4022</v>
      </c>
      <c r="E254" s="14">
        <v>2.89</v>
      </c>
      <c r="F254" s="15">
        <v>5.9999999999999995E-4</v>
      </c>
      <c r="G254" s="15"/>
    </row>
    <row r="255" spans="1:7" x14ac:dyDescent="0.3">
      <c r="A255" s="12" t="s">
        <v>1731</v>
      </c>
      <c r="B255" s="28" t="s">
        <v>1732</v>
      </c>
      <c r="C255" s="28" t="s">
        <v>958</v>
      </c>
      <c r="D255" s="13">
        <v>162</v>
      </c>
      <c r="E255" s="14">
        <v>2.74</v>
      </c>
      <c r="F255" s="15">
        <v>5.0000000000000001E-4</v>
      </c>
      <c r="G255" s="15"/>
    </row>
    <row r="256" spans="1:7" x14ac:dyDescent="0.3">
      <c r="A256" s="12" t="s">
        <v>1002</v>
      </c>
      <c r="B256" s="28" t="s">
        <v>1003</v>
      </c>
      <c r="C256" s="28" t="s">
        <v>903</v>
      </c>
      <c r="D256" s="13">
        <v>727</v>
      </c>
      <c r="E256" s="14">
        <v>2.56</v>
      </c>
      <c r="F256" s="15">
        <v>5.0000000000000001E-4</v>
      </c>
      <c r="G256" s="15"/>
    </row>
    <row r="257" spans="1:7" x14ac:dyDescent="0.3">
      <c r="A257" s="12" t="s">
        <v>1733</v>
      </c>
      <c r="B257" s="28" t="s">
        <v>1734</v>
      </c>
      <c r="C257" s="28" t="s">
        <v>1598</v>
      </c>
      <c r="D257" s="13">
        <v>258</v>
      </c>
      <c r="E257" s="14">
        <v>1.5</v>
      </c>
      <c r="F257" s="15">
        <v>2.9999999999999997E-4</v>
      </c>
      <c r="G257" s="15"/>
    </row>
    <row r="258" spans="1:7" x14ac:dyDescent="0.3">
      <c r="A258" s="16" t="s">
        <v>98</v>
      </c>
      <c r="B258" s="29"/>
      <c r="C258" s="29"/>
      <c r="D258" s="17"/>
      <c r="E258" s="37">
        <v>5046.42</v>
      </c>
      <c r="F258" s="38">
        <v>0.99</v>
      </c>
      <c r="G258" s="20"/>
    </row>
    <row r="259" spans="1:7" x14ac:dyDescent="0.3">
      <c r="A259" s="16" t="s">
        <v>1171</v>
      </c>
      <c r="B259" s="28"/>
      <c r="C259" s="28"/>
      <c r="D259" s="13"/>
      <c r="E259" s="14"/>
      <c r="F259" s="15"/>
      <c r="G259" s="15"/>
    </row>
    <row r="260" spans="1:7" x14ac:dyDescent="0.3">
      <c r="A260" s="16" t="s">
        <v>98</v>
      </c>
      <c r="B260" s="28"/>
      <c r="C260" s="28"/>
      <c r="D260" s="13"/>
      <c r="E260" s="39" t="s">
        <v>88</v>
      </c>
      <c r="F260" s="40" t="s">
        <v>88</v>
      </c>
      <c r="G260" s="15"/>
    </row>
    <row r="261" spans="1:7" x14ac:dyDescent="0.3">
      <c r="A261" s="21" t="s">
        <v>118</v>
      </c>
      <c r="B261" s="30"/>
      <c r="C261" s="30"/>
      <c r="D261" s="22"/>
      <c r="E261" s="25">
        <v>5046.42</v>
      </c>
      <c r="F261" s="26">
        <v>0.99</v>
      </c>
      <c r="G261" s="20"/>
    </row>
    <row r="262" spans="1:7" x14ac:dyDescent="0.3">
      <c r="A262" s="12"/>
      <c r="B262" s="28"/>
      <c r="C262" s="28"/>
      <c r="D262" s="13"/>
      <c r="E262" s="14"/>
      <c r="F262" s="15"/>
      <c r="G262" s="15"/>
    </row>
    <row r="263" spans="1:7" x14ac:dyDescent="0.3">
      <c r="A263" s="12"/>
      <c r="B263" s="28"/>
      <c r="C263" s="28"/>
      <c r="D263" s="13"/>
      <c r="E263" s="14"/>
      <c r="F263" s="15"/>
      <c r="G263" s="15"/>
    </row>
    <row r="264" spans="1:7" x14ac:dyDescent="0.3">
      <c r="A264" s="16" t="s">
        <v>119</v>
      </c>
      <c r="B264" s="28"/>
      <c r="C264" s="28"/>
      <c r="D264" s="13"/>
      <c r="E264" s="14"/>
      <c r="F264" s="15"/>
      <c r="G264" s="15"/>
    </row>
    <row r="265" spans="1:7" x14ac:dyDescent="0.3">
      <c r="A265" s="12" t="s">
        <v>120</v>
      </c>
      <c r="B265" s="28"/>
      <c r="C265" s="28"/>
      <c r="D265" s="13"/>
      <c r="E265" s="14">
        <v>156.94999999999999</v>
      </c>
      <c r="F265" s="15">
        <v>3.0800000000000001E-2</v>
      </c>
      <c r="G265" s="15">
        <v>3.9344999999999998E-2</v>
      </c>
    </row>
    <row r="266" spans="1:7" x14ac:dyDescent="0.3">
      <c r="A266" s="16" t="s">
        <v>98</v>
      </c>
      <c r="B266" s="29"/>
      <c r="C266" s="29"/>
      <c r="D266" s="17"/>
      <c r="E266" s="37">
        <v>156.94999999999999</v>
      </c>
      <c r="F266" s="38">
        <v>3.0800000000000001E-2</v>
      </c>
      <c r="G266" s="20"/>
    </row>
    <row r="267" spans="1:7" x14ac:dyDescent="0.3">
      <c r="A267" s="12"/>
      <c r="B267" s="28"/>
      <c r="C267" s="28"/>
      <c r="D267" s="13"/>
      <c r="E267" s="14"/>
      <c r="F267" s="15"/>
      <c r="G267" s="15"/>
    </row>
    <row r="268" spans="1:7" x14ac:dyDescent="0.3">
      <c r="A268" s="21" t="s">
        <v>118</v>
      </c>
      <c r="B268" s="30"/>
      <c r="C268" s="30"/>
      <c r="D268" s="22"/>
      <c r="E268" s="18">
        <v>156.94999999999999</v>
      </c>
      <c r="F268" s="19">
        <v>3.0800000000000001E-2</v>
      </c>
      <c r="G268" s="20"/>
    </row>
    <row r="269" spans="1:7" x14ac:dyDescent="0.3">
      <c r="A269" s="12" t="s">
        <v>121</v>
      </c>
      <c r="B269" s="28"/>
      <c r="C269" s="28"/>
      <c r="D269" s="13"/>
      <c r="E269" s="14">
        <v>3.3836499999999999E-2</v>
      </c>
      <c r="F269" s="15">
        <v>6.0000000000000002E-6</v>
      </c>
      <c r="G269" s="15"/>
    </row>
    <row r="270" spans="1:7" x14ac:dyDescent="0.3">
      <c r="A270" s="12" t="s">
        <v>122</v>
      </c>
      <c r="B270" s="28"/>
      <c r="C270" s="28"/>
      <c r="D270" s="13"/>
      <c r="E270" s="35">
        <v>-111.1038365</v>
      </c>
      <c r="F270" s="36">
        <v>-2.0806000000000002E-2</v>
      </c>
      <c r="G270" s="15">
        <v>3.9344999999999998E-2</v>
      </c>
    </row>
    <row r="271" spans="1:7" x14ac:dyDescent="0.3">
      <c r="A271" s="23" t="s">
        <v>123</v>
      </c>
      <c r="B271" s="31"/>
      <c r="C271" s="31"/>
      <c r="D271" s="24"/>
      <c r="E271" s="25">
        <v>5092.3</v>
      </c>
      <c r="F271" s="26">
        <v>1</v>
      </c>
      <c r="G271" s="26"/>
    </row>
    <row r="276" spans="1:7" x14ac:dyDescent="0.3">
      <c r="A276" s="1" t="s">
        <v>1871</v>
      </c>
    </row>
    <row r="277" spans="1:7" x14ac:dyDescent="0.3">
      <c r="A277" s="47" t="s">
        <v>1872</v>
      </c>
      <c r="B277" s="32" t="s">
        <v>88</v>
      </c>
    </row>
    <row r="278" spans="1:7" x14ac:dyDescent="0.3">
      <c r="A278" t="s">
        <v>1873</v>
      </c>
    </row>
    <row r="279" spans="1:7" x14ac:dyDescent="0.3">
      <c r="A279" t="s">
        <v>1874</v>
      </c>
      <c r="B279" t="s">
        <v>1875</v>
      </c>
      <c r="C279" t="s">
        <v>1875</v>
      </c>
    </row>
    <row r="280" spans="1:7" x14ac:dyDescent="0.3">
      <c r="B280" s="48">
        <v>44651</v>
      </c>
      <c r="C280" s="48">
        <v>44680</v>
      </c>
    </row>
    <row r="281" spans="1:7" x14ac:dyDescent="0.3">
      <c r="A281" t="s">
        <v>1879</v>
      </c>
      <c r="B281">
        <v>9.8401999999999994</v>
      </c>
      <c r="C281">
        <v>9.8109000000000002</v>
      </c>
      <c r="E281" s="2"/>
      <c r="G281"/>
    </row>
    <row r="282" spans="1:7" x14ac:dyDescent="0.3">
      <c r="A282" t="s">
        <v>1880</v>
      </c>
      <c r="B282">
        <v>9.8401999999999994</v>
      </c>
      <c r="C282">
        <v>9.8108000000000004</v>
      </c>
      <c r="E282" s="2"/>
      <c r="G282"/>
    </row>
    <row r="283" spans="1:7" x14ac:dyDescent="0.3">
      <c r="A283" t="s">
        <v>1904</v>
      </c>
      <c r="B283">
        <v>9.8183000000000007</v>
      </c>
      <c r="C283">
        <v>9.7841000000000005</v>
      </c>
      <c r="E283" s="2"/>
      <c r="G283"/>
    </row>
    <row r="284" spans="1:7" x14ac:dyDescent="0.3">
      <c r="A284" t="s">
        <v>1905</v>
      </c>
      <c r="B284">
        <v>9.8184000000000005</v>
      </c>
      <c r="C284">
        <v>9.7835999999999999</v>
      </c>
      <c r="E284" s="2"/>
      <c r="G284"/>
    </row>
    <row r="285" spans="1:7" x14ac:dyDescent="0.3">
      <c r="E285" s="2"/>
      <c r="G285"/>
    </row>
    <row r="286" spans="1:7" x14ac:dyDescent="0.3">
      <c r="A286" t="s">
        <v>1890</v>
      </c>
      <c r="B286" s="32" t="s">
        <v>88</v>
      </c>
    </row>
    <row r="287" spans="1:7" x14ac:dyDescent="0.3">
      <c r="A287" t="s">
        <v>1891</v>
      </c>
      <c r="B287" s="32" t="s">
        <v>88</v>
      </c>
    </row>
    <row r="288" spans="1:7" x14ac:dyDescent="0.3">
      <c r="A288" s="47" t="s">
        <v>1892</v>
      </c>
      <c r="B288" s="32" t="s">
        <v>88</v>
      </c>
    </row>
    <row r="289" spans="1:4" x14ac:dyDescent="0.3">
      <c r="A289" s="47" t="s">
        <v>1893</v>
      </c>
      <c r="B289" s="32" t="s">
        <v>88</v>
      </c>
    </row>
    <row r="290" spans="1:4" x14ac:dyDescent="0.3">
      <c r="A290" t="s">
        <v>1929</v>
      </c>
      <c r="B290" s="49" t="s">
        <v>88</v>
      </c>
    </row>
    <row r="291" spans="1:4" ht="28.8" x14ac:dyDescent="0.3">
      <c r="A291" s="47" t="s">
        <v>1895</v>
      </c>
      <c r="B291" s="32" t="s">
        <v>88</v>
      </c>
    </row>
    <row r="292" spans="1:4" ht="28.8" x14ac:dyDescent="0.3">
      <c r="A292" s="47" t="s">
        <v>1896</v>
      </c>
      <c r="B292" s="32" t="s">
        <v>88</v>
      </c>
    </row>
    <row r="293" spans="1:4" x14ac:dyDescent="0.3">
      <c r="A293" t="s">
        <v>2029</v>
      </c>
      <c r="B293" s="32" t="s">
        <v>88</v>
      </c>
    </row>
    <row r="294" spans="1:4" x14ac:dyDescent="0.3">
      <c r="A294" t="s">
        <v>2030</v>
      </c>
      <c r="B294" s="32" t="s">
        <v>88</v>
      </c>
    </row>
    <row r="298" spans="1:4" ht="28.8" x14ac:dyDescent="0.3">
      <c r="A298" s="62" t="s">
        <v>2065</v>
      </c>
      <c r="B298" s="56" t="s">
        <v>2066</v>
      </c>
      <c r="C298" s="56" t="s">
        <v>2034</v>
      </c>
      <c r="D298" s="67" t="s">
        <v>2035</v>
      </c>
    </row>
    <row r="299" spans="1:4" ht="72.599999999999994" customHeight="1" x14ac:dyDescent="0.3">
      <c r="A299" s="65" t="str">
        <f>HYPERLINK("[EDEL_Portfolio Monthly 30-Apr-2022.xlsx]EELMIF!A1","Edelweiss Large &amp; Midcap Index Fund")</f>
        <v>Edelweiss Large &amp; Midcap Index Fund</v>
      </c>
      <c r="B299" s="64"/>
      <c r="C299" s="68" t="s">
        <v>2054</v>
      </c>
      <c r="D299" s="64"/>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984B9-99F4-45C0-AFB7-C29AF02B8C2C}">
  <dimension ref="A1:H90"/>
  <sheetViews>
    <sheetView showGridLines="0" workbookViewId="0">
      <pane ySplit="4" topLeftCell="A77" activePane="bottomLeft" state="frozen"/>
      <selection sqref="A1:G1"/>
      <selection pane="bottomLeft" activeCell="A89" sqref="A89:D89"/>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9</v>
      </c>
      <c r="B1" s="76"/>
      <c r="C1" s="76"/>
      <c r="D1" s="76"/>
      <c r="E1" s="76"/>
      <c r="F1" s="76"/>
      <c r="G1" s="76"/>
      <c r="H1" s="51" t="str">
        <f>HYPERLINK("[EDEL_Portfolio Monthly 30-Apr-2022.xlsx]Index!A1","Index")</f>
        <v>Index</v>
      </c>
    </row>
    <row r="2" spans="1:8" ht="19.5" customHeight="1" x14ac:dyDescent="0.3">
      <c r="A2" s="76" t="s">
        <v>10</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2"/>
      <c r="B6" s="28"/>
      <c r="C6" s="28"/>
      <c r="D6" s="13"/>
      <c r="E6" s="14"/>
      <c r="F6" s="15"/>
      <c r="G6" s="15"/>
    </row>
    <row r="7" spans="1:8" x14ac:dyDescent="0.3">
      <c r="A7" s="16" t="s">
        <v>87</v>
      </c>
      <c r="B7" s="28"/>
      <c r="C7" s="28"/>
      <c r="D7" s="13"/>
      <c r="E7" s="14" t="s">
        <v>88</v>
      </c>
      <c r="F7" s="15" t="s">
        <v>88</v>
      </c>
      <c r="G7" s="15"/>
    </row>
    <row r="8" spans="1:8" x14ac:dyDescent="0.3">
      <c r="A8" s="12"/>
      <c r="B8" s="28"/>
      <c r="C8" s="28"/>
      <c r="D8" s="13"/>
      <c r="E8" s="14"/>
      <c r="F8" s="15"/>
      <c r="G8" s="15"/>
    </row>
    <row r="9" spans="1:8" x14ac:dyDescent="0.3">
      <c r="A9" s="16" t="s">
        <v>126</v>
      </c>
      <c r="B9" s="28"/>
      <c r="C9" s="28"/>
      <c r="D9" s="13"/>
      <c r="E9" s="14"/>
      <c r="F9" s="15"/>
      <c r="G9" s="15"/>
    </row>
    <row r="10" spans="1:8" x14ac:dyDescent="0.3">
      <c r="A10" s="16" t="s">
        <v>127</v>
      </c>
      <c r="B10" s="28"/>
      <c r="C10" s="28"/>
      <c r="D10" s="13"/>
      <c r="E10" s="14"/>
      <c r="F10" s="15"/>
      <c r="G10" s="15"/>
    </row>
    <row r="11" spans="1:8" x14ac:dyDescent="0.3">
      <c r="A11" s="12" t="s">
        <v>128</v>
      </c>
      <c r="B11" s="28" t="s">
        <v>129</v>
      </c>
      <c r="C11" s="28" t="s">
        <v>130</v>
      </c>
      <c r="D11" s="13">
        <v>51500000</v>
      </c>
      <c r="E11" s="14">
        <v>52151.06</v>
      </c>
      <c r="F11" s="15">
        <v>0.1116</v>
      </c>
      <c r="G11" s="15">
        <v>5.1950000000000003E-2</v>
      </c>
    </row>
    <row r="12" spans="1:8" x14ac:dyDescent="0.3">
      <c r="A12" s="12" t="s">
        <v>131</v>
      </c>
      <c r="B12" s="28" t="s">
        <v>132</v>
      </c>
      <c r="C12" s="28" t="s">
        <v>133</v>
      </c>
      <c r="D12" s="13">
        <v>50500000</v>
      </c>
      <c r="E12" s="14">
        <v>51179.38</v>
      </c>
      <c r="F12" s="15">
        <v>0.1095</v>
      </c>
      <c r="G12" s="15">
        <v>5.2999999999999999E-2</v>
      </c>
    </row>
    <row r="13" spans="1:8" x14ac:dyDescent="0.3">
      <c r="A13" s="12" t="s">
        <v>134</v>
      </c>
      <c r="B13" s="28" t="s">
        <v>135</v>
      </c>
      <c r="C13" s="28" t="s">
        <v>133</v>
      </c>
      <c r="D13" s="13">
        <v>50300000</v>
      </c>
      <c r="E13" s="14">
        <v>50975.48</v>
      </c>
      <c r="F13" s="15">
        <v>0.1091</v>
      </c>
      <c r="G13" s="15">
        <v>5.2249999999999998E-2</v>
      </c>
    </row>
    <row r="14" spans="1:8" x14ac:dyDescent="0.3">
      <c r="A14" s="12" t="s">
        <v>136</v>
      </c>
      <c r="B14" s="28" t="s">
        <v>137</v>
      </c>
      <c r="C14" s="28" t="s">
        <v>130</v>
      </c>
      <c r="D14" s="13">
        <v>50000000</v>
      </c>
      <c r="E14" s="14">
        <v>50799.9</v>
      </c>
      <c r="F14" s="15">
        <v>0.1087</v>
      </c>
      <c r="G14" s="15">
        <v>5.2699999999999997E-2</v>
      </c>
    </row>
    <row r="15" spans="1:8" x14ac:dyDescent="0.3">
      <c r="A15" s="12" t="s">
        <v>138</v>
      </c>
      <c r="B15" s="28" t="s">
        <v>139</v>
      </c>
      <c r="C15" s="28" t="s">
        <v>130</v>
      </c>
      <c r="D15" s="13">
        <v>44000000</v>
      </c>
      <c r="E15" s="14">
        <v>44723.89</v>
      </c>
      <c r="F15" s="15">
        <v>9.5699999999999993E-2</v>
      </c>
      <c r="G15" s="15">
        <v>5.2049999999999999E-2</v>
      </c>
    </row>
    <row r="16" spans="1:8" x14ac:dyDescent="0.3">
      <c r="A16" s="12" t="s">
        <v>140</v>
      </c>
      <c r="B16" s="28" t="s">
        <v>141</v>
      </c>
      <c r="C16" s="28" t="s">
        <v>130</v>
      </c>
      <c r="D16" s="13">
        <v>27500000</v>
      </c>
      <c r="E16" s="14">
        <v>27815.65</v>
      </c>
      <c r="F16" s="15">
        <v>5.9499999999999997E-2</v>
      </c>
      <c r="G16" s="15">
        <v>5.1700000000000003E-2</v>
      </c>
    </row>
    <row r="17" spans="1:7" x14ac:dyDescent="0.3">
      <c r="A17" s="12" t="s">
        <v>142</v>
      </c>
      <c r="B17" s="28" t="s">
        <v>143</v>
      </c>
      <c r="C17" s="28" t="s">
        <v>130</v>
      </c>
      <c r="D17" s="13">
        <v>26500000</v>
      </c>
      <c r="E17" s="14">
        <v>26798.79</v>
      </c>
      <c r="F17" s="15">
        <v>5.7299999999999997E-2</v>
      </c>
      <c r="G17" s="15">
        <v>5.1249999999999997E-2</v>
      </c>
    </row>
    <row r="18" spans="1:7" x14ac:dyDescent="0.3">
      <c r="A18" s="12" t="s">
        <v>144</v>
      </c>
      <c r="B18" s="28" t="s">
        <v>145</v>
      </c>
      <c r="C18" s="28" t="s">
        <v>130</v>
      </c>
      <c r="D18" s="13">
        <v>26000000</v>
      </c>
      <c r="E18" s="14">
        <v>26298.97</v>
      </c>
      <c r="F18" s="15">
        <v>5.6300000000000003E-2</v>
      </c>
      <c r="G18" s="15">
        <v>5.3650000000000003E-2</v>
      </c>
    </row>
    <row r="19" spans="1:7" x14ac:dyDescent="0.3">
      <c r="A19" s="12" t="s">
        <v>146</v>
      </c>
      <c r="B19" s="28" t="s">
        <v>147</v>
      </c>
      <c r="C19" s="28" t="s">
        <v>130</v>
      </c>
      <c r="D19" s="13">
        <v>22500000</v>
      </c>
      <c r="E19" s="14">
        <v>23181.95</v>
      </c>
      <c r="F19" s="15">
        <v>4.9599999999999998E-2</v>
      </c>
      <c r="G19" s="15">
        <v>5.0849999999999999E-2</v>
      </c>
    </row>
    <row r="20" spans="1:7" x14ac:dyDescent="0.3">
      <c r="A20" s="12" t="s">
        <v>148</v>
      </c>
      <c r="B20" s="28" t="s">
        <v>149</v>
      </c>
      <c r="C20" s="28" t="s">
        <v>150</v>
      </c>
      <c r="D20" s="13">
        <v>16000000</v>
      </c>
      <c r="E20" s="14">
        <v>16504.099999999999</v>
      </c>
      <c r="F20" s="15">
        <v>3.5299999999999998E-2</v>
      </c>
      <c r="G20" s="15">
        <v>5.305E-2</v>
      </c>
    </row>
    <row r="21" spans="1:7" x14ac:dyDescent="0.3">
      <c r="A21" s="12" t="s">
        <v>151</v>
      </c>
      <c r="B21" s="28" t="s">
        <v>152</v>
      </c>
      <c r="C21" s="28" t="s">
        <v>130</v>
      </c>
      <c r="D21" s="13">
        <v>10500000</v>
      </c>
      <c r="E21" s="14">
        <v>10751.67</v>
      </c>
      <c r="F21" s="15">
        <v>2.3E-2</v>
      </c>
      <c r="G21" s="15">
        <v>5.0900000000000001E-2</v>
      </c>
    </row>
    <row r="22" spans="1:7" x14ac:dyDescent="0.3">
      <c r="A22" s="12" t="s">
        <v>153</v>
      </c>
      <c r="B22" s="28" t="s">
        <v>154</v>
      </c>
      <c r="C22" s="28" t="s">
        <v>130</v>
      </c>
      <c r="D22" s="13">
        <v>10000000</v>
      </c>
      <c r="E22" s="14">
        <v>10106.64</v>
      </c>
      <c r="F22" s="15">
        <v>2.1600000000000001E-2</v>
      </c>
      <c r="G22" s="15">
        <v>5.1700000000000003E-2</v>
      </c>
    </row>
    <row r="23" spans="1:7" x14ac:dyDescent="0.3">
      <c r="A23" s="12" t="s">
        <v>155</v>
      </c>
      <c r="B23" s="28" t="s">
        <v>156</v>
      </c>
      <c r="C23" s="28" t="s">
        <v>150</v>
      </c>
      <c r="D23" s="13">
        <v>8000000</v>
      </c>
      <c r="E23" s="14">
        <v>8254.99</v>
      </c>
      <c r="F23" s="15">
        <v>1.77E-2</v>
      </c>
      <c r="G23" s="15">
        <v>5.16E-2</v>
      </c>
    </row>
    <row r="24" spans="1:7" x14ac:dyDescent="0.3">
      <c r="A24" s="12" t="s">
        <v>157</v>
      </c>
      <c r="B24" s="28" t="s">
        <v>158</v>
      </c>
      <c r="C24" s="28" t="s">
        <v>130</v>
      </c>
      <c r="D24" s="13">
        <v>5000000</v>
      </c>
      <c r="E24" s="14">
        <v>5145.91</v>
      </c>
      <c r="F24" s="15">
        <v>1.0999999999999999E-2</v>
      </c>
      <c r="G24" s="15">
        <v>5.1249999999999997E-2</v>
      </c>
    </row>
    <row r="25" spans="1:7" x14ac:dyDescent="0.3">
      <c r="A25" s="12" t="s">
        <v>159</v>
      </c>
      <c r="B25" s="28" t="s">
        <v>160</v>
      </c>
      <c r="C25" s="28" t="s">
        <v>133</v>
      </c>
      <c r="D25" s="13">
        <v>5000000</v>
      </c>
      <c r="E25" s="14">
        <v>5043.6499999999996</v>
      </c>
      <c r="F25" s="15">
        <v>1.0800000000000001E-2</v>
      </c>
      <c r="G25" s="15">
        <v>5.1150000000000001E-2</v>
      </c>
    </row>
    <row r="26" spans="1:7" x14ac:dyDescent="0.3">
      <c r="A26" s="12" t="s">
        <v>161</v>
      </c>
      <c r="B26" s="28" t="s">
        <v>162</v>
      </c>
      <c r="C26" s="28" t="s">
        <v>130</v>
      </c>
      <c r="D26" s="13">
        <v>4000000</v>
      </c>
      <c r="E26" s="14">
        <v>4122.3999999999996</v>
      </c>
      <c r="F26" s="15">
        <v>8.8000000000000005E-3</v>
      </c>
      <c r="G26" s="15">
        <v>5.0750000000000003E-2</v>
      </c>
    </row>
    <row r="27" spans="1:7" x14ac:dyDescent="0.3">
      <c r="A27" s="12" t="s">
        <v>163</v>
      </c>
      <c r="B27" s="28" t="s">
        <v>164</v>
      </c>
      <c r="C27" s="28" t="s">
        <v>150</v>
      </c>
      <c r="D27" s="13">
        <v>4000000</v>
      </c>
      <c r="E27" s="14">
        <v>4118.5</v>
      </c>
      <c r="F27" s="15">
        <v>8.8000000000000005E-3</v>
      </c>
      <c r="G27" s="15">
        <v>5.1255000000000002E-2</v>
      </c>
    </row>
    <row r="28" spans="1:7" x14ac:dyDescent="0.3">
      <c r="A28" s="12" t="s">
        <v>165</v>
      </c>
      <c r="B28" s="28" t="s">
        <v>166</v>
      </c>
      <c r="C28" s="28" t="s">
        <v>130</v>
      </c>
      <c r="D28" s="13">
        <v>3000000</v>
      </c>
      <c r="E28" s="14">
        <v>3032.74</v>
      </c>
      <c r="F28" s="15">
        <v>6.4999999999999997E-3</v>
      </c>
      <c r="G28" s="15">
        <v>4.725E-2</v>
      </c>
    </row>
    <row r="29" spans="1:7" x14ac:dyDescent="0.3">
      <c r="A29" s="12" t="s">
        <v>167</v>
      </c>
      <c r="B29" s="28" t="s">
        <v>168</v>
      </c>
      <c r="C29" s="28" t="s">
        <v>150</v>
      </c>
      <c r="D29" s="13">
        <v>2500000</v>
      </c>
      <c r="E29" s="14">
        <v>2573.37</v>
      </c>
      <c r="F29" s="15">
        <v>5.4999999999999997E-3</v>
      </c>
      <c r="G29" s="15">
        <v>5.1249999999999997E-2</v>
      </c>
    </row>
    <row r="30" spans="1:7" x14ac:dyDescent="0.3">
      <c r="A30" s="12" t="s">
        <v>169</v>
      </c>
      <c r="B30" s="28" t="s">
        <v>170</v>
      </c>
      <c r="C30" s="28" t="s">
        <v>130</v>
      </c>
      <c r="D30" s="13">
        <v>2500000</v>
      </c>
      <c r="E30" s="14">
        <v>2520.64</v>
      </c>
      <c r="F30" s="15">
        <v>5.4000000000000003E-3</v>
      </c>
      <c r="G30" s="15">
        <v>4.4549999999999999E-2</v>
      </c>
    </row>
    <row r="31" spans="1:7" x14ac:dyDescent="0.3">
      <c r="A31" s="12" t="s">
        <v>171</v>
      </c>
      <c r="B31" s="28" t="s">
        <v>172</v>
      </c>
      <c r="C31" s="28" t="s">
        <v>130</v>
      </c>
      <c r="D31" s="13">
        <v>2000000</v>
      </c>
      <c r="E31" s="14">
        <v>2024.35</v>
      </c>
      <c r="F31" s="15">
        <v>4.3E-3</v>
      </c>
      <c r="G31" s="15">
        <v>4.6748999999999999E-2</v>
      </c>
    </row>
    <row r="32" spans="1:7" x14ac:dyDescent="0.3">
      <c r="A32" s="12" t="s">
        <v>173</v>
      </c>
      <c r="B32" s="28" t="s">
        <v>174</v>
      </c>
      <c r="C32" s="28" t="s">
        <v>130</v>
      </c>
      <c r="D32" s="13">
        <v>1500000</v>
      </c>
      <c r="E32" s="14">
        <v>1536.05</v>
      </c>
      <c r="F32" s="15">
        <v>3.3E-3</v>
      </c>
      <c r="G32" s="15">
        <v>4.7550000000000002E-2</v>
      </c>
    </row>
    <row r="33" spans="1:7" x14ac:dyDescent="0.3">
      <c r="A33" s="12" t="s">
        <v>175</v>
      </c>
      <c r="B33" s="28" t="s">
        <v>176</v>
      </c>
      <c r="C33" s="28" t="s">
        <v>130</v>
      </c>
      <c r="D33" s="13">
        <v>1000000</v>
      </c>
      <c r="E33" s="14">
        <v>1028.92</v>
      </c>
      <c r="F33" s="15">
        <v>2.2000000000000001E-3</v>
      </c>
      <c r="G33" s="15">
        <v>5.11E-2</v>
      </c>
    </row>
    <row r="34" spans="1:7" x14ac:dyDescent="0.3">
      <c r="A34" s="12" t="s">
        <v>177</v>
      </c>
      <c r="B34" s="28" t="s">
        <v>178</v>
      </c>
      <c r="C34" s="28" t="s">
        <v>130</v>
      </c>
      <c r="D34" s="13">
        <v>1000000</v>
      </c>
      <c r="E34" s="14">
        <v>1027.43</v>
      </c>
      <c r="F34" s="15">
        <v>2.2000000000000001E-3</v>
      </c>
      <c r="G34" s="15">
        <v>5.0650000000000001E-2</v>
      </c>
    </row>
    <row r="35" spans="1:7" x14ac:dyDescent="0.3">
      <c r="A35" s="12" t="s">
        <v>179</v>
      </c>
      <c r="B35" s="28" t="s">
        <v>180</v>
      </c>
      <c r="C35" s="28" t="s">
        <v>130</v>
      </c>
      <c r="D35" s="13">
        <v>500000</v>
      </c>
      <c r="E35" s="14">
        <v>509.11</v>
      </c>
      <c r="F35" s="15">
        <v>1.1000000000000001E-3</v>
      </c>
      <c r="G35" s="15">
        <v>4.9050000000000003E-2</v>
      </c>
    </row>
    <row r="36" spans="1:7" x14ac:dyDescent="0.3">
      <c r="A36" s="12" t="s">
        <v>181</v>
      </c>
      <c r="B36" s="28" t="s">
        <v>182</v>
      </c>
      <c r="C36" s="28" t="s">
        <v>183</v>
      </c>
      <c r="D36" s="13">
        <v>500000</v>
      </c>
      <c r="E36" s="14">
        <v>505.43</v>
      </c>
      <c r="F36" s="15">
        <v>1.1000000000000001E-3</v>
      </c>
      <c r="G36" s="15">
        <v>4.7400999999999999E-2</v>
      </c>
    </row>
    <row r="37" spans="1:7" x14ac:dyDescent="0.3">
      <c r="A37" s="12" t="s">
        <v>184</v>
      </c>
      <c r="B37" s="28" t="s">
        <v>185</v>
      </c>
      <c r="C37" s="28" t="s">
        <v>183</v>
      </c>
      <c r="D37" s="13">
        <v>500000</v>
      </c>
      <c r="E37" s="14">
        <v>504.83</v>
      </c>
      <c r="F37" s="15">
        <v>1.1000000000000001E-3</v>
      </c>
      <c r="G37" s="15">
        <v>4.6849000000000002E-2</v>
      </c>
    </row>
    <row r="38" spans="1:7" x14ac:dyDescent="0.3">
      <c r="A38" s="12" t="s">
        <v>186</v>
      </c>
      <c r="B38" s="28" t="s">
        <v>187</v>
      </c>
      <c r="C38" s="28" t="s">
        <v>130</v>
      </c>
      <c r="D38" s="13">
        <v>500000</v>
      </c>
      <c r="E38" s="14">
        <v>504.72</v>
      </c>
      <c r="F38" s="15">
        <v>1.1000000000000001E-3</v>
      </c>
      <c r="G38" s="15">
        <v>4.7300000000000002E-2</v>
      </c>
    </row>
    <row r="39" spans="1:7" x14ac:dyDescent="0.3">
      <c r="A39" s="16" t="s">
        <v>98</v>
      </c>
      <c r="B39" s="29"/>
      <c r="C39" s="29"/>
      <c r="D39" s="17"/>
      <c r="E39" s="18">
        <v>433740.52</v>
      </c>
      <c r="F39" s="19">
        <v>0.92810000000000004</v>
      </c>
      <c r="G39" s="20"/>
    </row>
    <row r="40" spans="1:7" x14ac:dyDescent="0.3">
      <c r="A40" s="12"/>
      <c r="B40" s="28"/>
      <c r="C40" s="28"/>
      <c r="D40" s="13"/>
      <c r="E40" s="14"/>
      <c r="F40" s="15"/>
      <c r="G40" s="15"/>
    </row>
    <row r="41" spans="1:7" x14ac:dyDescent="0.3">
      <c r="A41" s="16" t="s">
        <v>188</v>
      </c>
      <c r="B41" s="28"/>
      <c r="C41" s="28"/>
      <c r="D41" s="13"/>
      <c r="E41" s="14"/>
      <c r="F41" s="15"/>
      <c r="G41" s="15"/>
    </row>
    <row r="42" spans="1:7" x14ac:dyDescent="0.3">
      <c r="A42" s="16" t="s">
        <v>98</v>
      </c>
      <c r="B42" s="28"/>
      <c r="C42" s="28"/>
      <c r="D42" s="13"/>
      <c r="E42" s="33" t="s">
        <v>88</v>
      </c>
      <c r="F42" s="34" t="s">
        <v>88</v>
      </c>
      <c r="G42" s="15"/>
    </row>
    <row r="43" spans="1:7" x14ac:dyDescent="0.3">
      <c r="A43" s="12"/>
      <c r="B43" s="28"/>
      <c r="C43" s="28"/>
      <c r="D43" s="13"/>
      <c r="E43" s="14"/>
      <c r="F43" s="15"/>
      <c r="G43" s="15"/>
    </row>
    <row r="44" spans="1:7" x14ac:dyDescent="0.3">
      <c r="A44" s="16" t="s">
        <v>189</v>
      </c>
      <c r="B44" s="28"/>
      <c r="C44" s="28"/>
      <c r="D44" s="13"/>
      <c r="E44" s="14"/>
      <c r="F44" s="15"/>
      <c r="G44" s="15"/>
    </row>
    <row r="45" spans="1:7" x14ac:dyDescent="0.3">
      <c r="A45" s="16" t="s">
        <v>98</v>
      </c>
      <c r="B45" s="28"/>
      <c r="C45" s="28"/>
      <c r="D45" s="13"/>
      <c r="E45" s="33" t="s">
        <v>88</v>
      </c>
      <c r="F45" s="34" t="s">
        <v>88</v>
      </c>
      <c r="G45" s="15"/>
    </row>
    <row r="46" spans="1:7" x14ac:dyDescent="0.3">
      <c r="A46" s="12"/>
      <c r="B46" s="28"/>
      <c r="C46" s="28"/>
      <c r="D46" s="13"/>
      <c r="E46" s="14"/>
      <c r="F46" s="15"/>
      <c r="G46" s="15"/>
    </row>
    <row r="47" spans="1:7" x14ac:dyDescent="0.3">
      <c r="A47" s="21" t="s">
        <v>118</v>
      </c>
      <c r="B47" s="30"/>
      <c r="C47" s="30"/>
      <c r="D47" s="22"/>
      <c r="E47" s="18">
        <v>433740.52</v>
      </c>
      <c r="F47" s="19">
        <v>0.92810000000000004</v>
      </c>
      <c r="G47" s="20"/>
    </row>
    <row r="48" spans="1:7" x14ac:dyDescent="0.3">
      <c r="A48" s="12"/>
      <c r="B48" s="28"/>
      <c r="C48" s="28"/>
      <c r="D48" s="13"/>
      <c r="E48" s="14"/>
      <c r="F48" s="15"/>
      <c r="G48" s="15"/>
    </row>
    <row r="49" spans="1:7" x14ac:dyDescent="0.3">
      <c r="A49" s="16" t="s">
        <v>89</v>
      </c>
      <c r="B49" s="28"/>
      <c r="C49" s="28"/>
      <c r="D49" s="13"/>
      <c r="E49" s="14"/>
      <c r="F49" s="15"/>
      <c r="G49" s="15"/>
    </row>
    <row r="50" spans="1:7" x14ac:dyDescent="0.3">
      <c r="A50" s="16" t="s">
        <v>99</v>
      </c>
      <c r="B50" s="28"/>
      <c r="C50" s="28"/>
      <c r="D50" s="13"/>
      <c r="E50" s="14"/>
      <c r="F50" s="15"/>
      <c r="G50" s="15"/>
    </row>
    <row r="51" spans="1:7" x14ac:dyDescent="0.3">
      <c r="A51" s="12" t="s">
        <v>112</v>
      </c>
      <c r="B51" s="28" t="s">
        <v>113</v>
      </c>
      <c r="C51" s="28" t="s">
        <v>105</v>
      </c>
      <c r="D51" s="13">
        <v>20000000</v>
      </c>
      <c r="E51" s="14">
        <v>19140.939999999999</v>
      </c>
      <c r="F51" s="15">
        <v>4.0899999999999999E-2</v>
      </c>
      <c r="G51" s="15">
        <v>5.0250000000000003E-2</v>
      </c>
    </row>
    <row r="52" spans="1:7" x14ac:dyDescent="0.3">
      <c r="A52" s="16" t="s">
        <v>98</v>
      </c>
      <c r="B52" s="29"/>
      <c r="C52" s="29"/>
      <c r="D52" s="17"/>
      <c r="E52" s="18">
        <v>19140.939999999999</v>
      </c>
      <c r="F52" s="19">
        <v>4.0899999999999999E-2</v>
      </c>
      <c r="G52" s="20"/>
    </row>
    <row r="53" spans="1:7" x14ac:dyDescent="0.3">
      <c r="A53" s="12"/>
      <c r="B53" s="28"/>
      <c r="C53" s="28"/>
      <c r="D53" s="13"/>
      <c r="E53" s="14"/>
      <c r="F53" s="15"/>
      <c r="G53" s="15"/>
    </row>
    <row r="54" spans="1:7" x14ac:dyDescent="0.3">
      <c r="A54" s="21" t="s">
        <v>118</v>
      </c>
      <c r="B54" s="30"/>
      <c r="C54" s="30"/>
      <c r="D54" s="22"/>
      <c r="E54" s="18">
        <v>19140.939999999999</v>
      </c>
      <c r="F54" s="19">
        <v>4.0899999999999999E-2</v>
      </c>
      <c r="G54" s="20"/>
    </row>
    <row r="55" spans="1:7" x14ac:dyDescent="0.3">
      <c r="A55" s="12"/>
      <c r="B55" s="28"/>
      <c r="C55" s="28"/>
      <c r="D55" s="13"/>
      <c r="E55" s="14"/>
      <c r="F55" s="15"/>
      <c r="G55" s="15"/>
    </row>
    <row r="56" spans="1:7" x14ac:dyDescent="0.3">
      <c r="A56" s="12"/>
      <c r="B56" s="28"/>
      <c r="C56" s="28"/>
      <c r="D56" s="13"/>
      <c r="E56" s="14"/>
      <c r="F56" s="15"/>
      <c r="G56" s="15"/>
    </row>
    <row r="57" spans="1:7" x14ac:dyDescent="0.3">
      <c r="A57" s="16" t="s">
        <v>119</v>
      </c>
      <c r="B57" s="28"/>
      <c r="C57" s="28"/>
      <c r="D57" s="13"/>
      <c r="E57" s="14"/>
      <c r="F57" s="15"/>
      <c r="G57" s="15"/>
    </row>
    <row r="58" spans="1:7" x14ac:dyDescent="0.3">
      <c r="A58" s="12" t="s">
        <v>120</v>
      </c>
      <c r="B58" s="28"/>
      <c r="C58" s="28"/>
      <c r="D58" s="13"/>
      <c r="E58" s="14">
        <v>7218.67</v>
      </c>
      <c r="F58" s="15">
        <v>1.54E-2</v>
      </c>
      <c r="G58" s="15">
        <v>3.9344999999999998E-2</v>
      </c>
    </row>
    <row r="59" spans="1:7" x14ac:dyDescent="0.3">
      <c r="A59" s="16" t="s">
        <v>98</v>
      </c>
      <c r="B59" s="29"/>
      <c r="C59" s="29"/>
      <c r="D59" s="17"/>
      <c r="E59" s="18">
        <v>7218.67</v>
      </c>
      <c r="F59" s="19">
        <v>1.54E-2</v>
      </c>
      <c r="G59" s="20"/>
    </row>
    <row r="60" spans="1:7" x14ac:dyDescent="0.3">
      <c r="A60" s="12"/>
      <c r="B60" s="28"/>
      <c r="C60" s="28"/>
      <c r="D60" s="13"/>
      <c r="E60" s="14"/>
      <c r="F60" s="15"/>
      <c r="G60" s="15"/>
    </row>
    <row r="61" spans="1:7" x14ac:dyDescent="0.3">
      <c r="A61" s="21" t="s">
        <v>118</v>
      </c>
      <c r="B61" s="30"/>
      <c r="C61" s="30"/>
      <c r="D61" s="22"/>
      <c r="E61" s="18">
        <v>7218.67</v>
      </c>
      <c r="F61" s="19">
        <v>1.54E-2</v>
      </c>
      <c r="G61" s="20"/>
    </row>
    <row r="62" spans="1:7" x14ac:dyDescent="0.3">
      <c r="A62" s="12" t="s">
        <v>121</v>
      </c>
      <c r="B62" s="28"/>
      <c r="C62" s="28"/>
      <c r="D62" s="13"/>
      <c r="E62" s="14">
        <v>7269.9001555000004</v>
      </c>
      <c r="F62" s="15">
        <v>1.5552E-2</v>
      </c>
      <c r="G62" s="15"/>
    </row>
    <row r="63" spans="1:7" x14ac:dyDescent="0.3">
      <c r="A63" s="12" t="s">
        <v>122</v>
      </c>
      <c r="B63" s="28"/>
      <c r="C63" s="28"/>
      <c r="D63" s="13"/>
      <c r="E63" s="14">
        <v>74.909844500000005</v>
      </c>
      <c r="F63" s="15">
        <v>4.8000000000000001E-5</v>
      </c>
      <c r="G63" s="15">
        <v>3.9344999999999998E-2</v>
      </c>
    </row>
    <row r="64" spans="1:7" x14ac:dyDescent="0.3">
      <c r="A64" s="23" t="s">
        <v>123</v>
      </c>
      <c r="B64" s="31"/>
      <c r="C64" s="31"/>
      <c r="D64" s="24"/>
      <c r="E64" s="25">
        <v>467444.94</v>
      </c>
      <c r="F64" s="26">
        <v>1</v>
      </c>
      <c r="G64" s="26"/>
    </row>
    <row r="66" spans="1:7" x14ac:dyDescent="0.3">
      <c r="A66" s="1" t="s">
        <v>124</v>
      </c>
    </row>
    <row r="67" spans="1:7" x14ac:dyDescent="0.3">
      <c r="A67" s="1" t="s">
        <v>125</v>
      </c>
    </row>
    <row r="69" spans="1:7" x14ac:dyDescent="0.3">
      <c r="A69" s="1" t="s">
        <v>1871</v>
      </c>
    </row>
    <row r="70" spans="1:7" x14ac:dyDescent="0.3">
      <c r="A70" s="47" t="s">
        <v>1872</v>
      </c>
      <c r="B70" s="32" t="s">
        <v>88</v>
      </c>
    </row>
    <row r="71" spans="1:7" x14ac:dyDescent="0.3">
      <c r="A71" t="s">
        <v>1873</v>
      </c>
    </row>
    <row r="72" spans="1:7" x14ac:dyDescent="0.3">
      <c r="A72" t="s">
        <v>1897</v>
      </c>
      <c r="B72" t="s">
        <v>1875</v>
      </c>
      <c r="C72" t="s">
        <v>1875</v>
      </c>
    </row>
    <row r="73" spans="1:7" x14ac:dyDescent="0.3">
      <c r="B73" s="48">
        <v>44651</v>
      </c>
      <c r="C73" s="48">
        <v>44680</v>
      </c>
    </row>
    <row r="74" spans="1:7" x14ac:dyDescent="0.3">
      <c r="A74" t="s">
        <v>1898</v>
      </c>
      <c r="B74">
        <v>1170.4376</v>
      </c>
      <c r="C74">
        <v>1172.5848000000001</v>
      </c>
      <c r="E74" s="2"/>
      <c r="G74"/>
    </row>
    <row r="75" spans="1:7" x14ac:dyDescent="0.3">
      <c r="E75" s="2"/>
      <c r="G75"/>
    </row>
    <row r="76" spans="1:7" x14ac:dyDescent="0.3">
      <c r="A76" t="s">
        <v>1890</v>
      </c>
      <c r="B76" s="32" t="s">
        <v>88</v>
      </c>
    </row>
    <row r="77" spans="1:7" x14ac:dyDescent="0.3">
      <c r="A77" t="s">
        <v>1891</v>
      </c>
      <c r="B77" s="32" t="s">
        <v>88</v>
      </c>
    </row>
    <row r="78" spans="1:7" x14ac:dyDescent="0.3">
      <c r="A78" s="47" t="s">
        <v>1892</v>
      </c>
      <c r="B78" s="32" t="s">
        <v>88</v>
      </c>
    </row>
    <row r="79" spans="1:7" x14ac:dyDescent="0.3">
      <c r="A79" s="47" t="s">
        <v>1893</v>
      </c>
      <c r="B79" s="32" t="s">
        <v>88</v>
      </c>
    </row>
    <row r="80" spans="1:7" x14ac:dyDescent="0.3">
      <c r="A80" t="s">
        <v>1894</v>
      </c>
      <c r="B80" s="49">
        <v>0.89222599999999996</v>
      </c>
    </row>
    <row r="81" spans="1:4" ht="28.8" x14ac:dyDescent="0.3">
      <c r="A81" s="47" t="s">
        <v>1895</v>
      </c>
      <c r="B81" s="32" t="s">
        <v>88</v>
      </c>
    </row>
    <row r="82" spans="1:4" ht="28.8" x14ac:dyDescent="0.3">
      <c r="A82" s="47" t="s">
        <v>1896</v>
      </c>
      <c r="B82" s="32" t="s">
        <v>88</v>
      </c>
    </row>
    <row r="83" spans="1:4" x14ac:dyDescent="0.3">
      <c r="A83" s="47" t="s">
        <v>1899</v>
      </c>
      <c r="B83" s="32">
        <v>148033.25</v>
      </c>
    </row>
    <row r="84" spans="1:4" x14ac:dyDescent="0.3">
      <c r="A84" t="s">
        <v>2027</v>
      </c>
      <c r="B84" s="32" t="s">
        <v>88</v>
      </c>
    </row>
    <row r="85" spans="1:4" x14ac:dyDescent="0.3">
      <c r="A85" t="s">
        <v>2028</v>
      </c>
      <c r="B85" s="32" t="s">
        <v>88</v>
      </c>
    </row>
    <row r="89" spans="1:4" ht="28.8" x14ac:dyDescent="0.3">
      <c r="A89" s="62" t="s">
        <v>2065</v>
      </c>
      <c r="B89" s="56" t="s">
        <v>2066</v>
      </c>
      <c r="C89" s="56" t="s">
        <v>2034</v>
      </c>
      <c r="D89" s="67" t="s">
        <v>2035</v>
      </c>
    </row>
    <row r="90" spans="1:4" ht="62.4" customHeight="1" x14ac:dyDescent="0.3">
      <c r="A90" s="65" t="str">
        <f>HYPERLINK("[EDEL_Portfolio Monthly 30-Apr-2022.xlsx]EDBE23!A1","BHARAT Bond ETF - April 2023")</f>
        <v>BHARAT Bond ETF - April 2023</v>
      </c>
      <c r="B90" s="66"/>
      <c r="C90" s="68" t="s">
        <v>2036</v>
      </c>
      <c r="D90"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F24F8-31A3-419A-A06E-EB7D9F9ABCAB}">
  <dimension ref="A1:H113"/>
  <sheetViews>
    <sheetView showGridLines="0" workbookViewId="0">
      <pane ySplit="4" topLeftCell="A104" activePane="bottomLeft" state="frozen"/>
      <selection sqref="A1:G1"/>
      <selection pane="bottomLeft" activeCell="A112" sqref="A112:D112"/>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63</v>
      </c>
      <c r="B1" s="76"/>
      <c r="C1" s="76"/>
      <c r="D1" s="76"/>
      <c r="E1" s="76"/>
      <c r="F1" s="76"/>
      <c r="G1" s="76"/>
      <c r="H1" s="51" t="str">
        <f>HYPERLINK("[EDEL_Portfolio Monthly 30-Apr-2022.xlsx]Index!A1","Index")</f>
        <v>Index</v>
      </c>
    </row>
    <row r="2" spans="1:8" ht="19.5" customHeight="1" x14ac:dyDescent="0.3">
      <c r="A2" s="76" t="s">
        <v>64</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6" t="s">
        <v>87</v>
      </c>
      <c r="B6" s="28"/>
      <c r="C6" s="28"/>
      <c r="D6" s="13"/>
      <c r="E6" s="14"/>
      <c r="F6" s="15"/>
      <c r="G6" s="15"/>
    </row>
    <row r="7" spans="1:8" x14ac:dyDescent="0.3">
      <c r="A7" s="16" t="s">
        <v>770</v>
      </c>
      <c r="B7" s="28"/>
      <c r="C7" s="28"/>
      <c r="D7" s="13"/>
      <c r="E7" s="14"/>
      <c r="F7" s="15"/>
      <c r="G7" s="15"/>
    </row>
    <row r="8" spans="1:8" x14ac:dyDescent="0.3">
      <c r="A8" s="12" t="s">
        <v>1390</v>
      </c>
      <c r="B8" s="28" t="s">
        <v>1391</v>
      </c>
      <c r="C8" s="28" t="s">
        <v>903</v>
      </c>
      <c r="D8" s="13">
        <v>139500</v>
      </c>
      <c r="E8" s="14">
        <v>4466.58</v>
      </c>
      <c r="F8" s="15">
        <v>4.2500000000000003E-2</v>
      </c>
      <c r="G8" s="15"/>
    </row>
    <row r="9" spans="1:8" x14ac:dyDescent="0.3">
      <c r="A9" s="12" t="s">
        <v>1640</v>
      </c>
      <c r="B9" s="28" t="s">
        <v>1641</v>
      </c>
      <c r="C9" s="28" t="s">
        <v>894</v>
      </c>
      <c r="D9" s="13">
        <v>695000</v>
      </c>
      <c r="E9" s="14">
        <v>4417.07</v>
      </c>
      <c r="F9" s="15">
        <v>4.2000000000000003E-2</v>
      </c>
      <c r="G9" s="15"/>
    </row>
    <row r="10" spans="1:8" x14ac:dyDescent="0.3">
      <c r="A10" s="12" t="s">
        <v>952</v>
      </c>
      <c r="B10" s="28" t="s">
        <v>953</v>
      </c>
      <c r="C10" s="28" t="s">
        <v>776</v>
      </c>
      <c r="D10" s="13">
        <v>505000</v>
      </c>
      <c r="E10" s="14">
        <v>4195.79</v>
      </c>
      <c r="F10" s="15">
        <v>3.9899999999999998E-2</v>
      </c>
      <c r="G10" s="15"/>
    </row>
    <row r="11" spans="1:8" x14ac:dyDescent="0.3">
      <c r="A11" s="12" t="s">
        <v>1408</v>
      </c>
      <c r="B11" s="28" t="s">
        <v>1409</v>
      </c>
      <c r="C11" s="28" t="s">
        <v>872</v>
      </c>
      <c r="D11" s="13">
        <v>150000</v>
      </c>
      <c r="E11" s="14">
        <v>3717.6</v>
      </c>
      <c r="F11" s="15">
        <v>3.5400000000000001E-2</v>
      </c>
      <c r="G11" s="15"/>
    </row>
    <row r="12" spans="1:8" x14ac:dyDescent="0.3">
      <c r="A12" s="12" t="s">
        <v>808</v>
      </c>
      <c r="B12" s="28" t="s">
        <v>809</v>
      </c>
      <c r="C12" s="28" t="s">
        <v>773</v>
      </c>
      <c r="D12" s="13">
        <v>1101600</v>
      </c>
      <c r="E12" s="14">
        <v>3683.75</v>
      </c>
      <c r="F12" s="15">
        <v>3.5000000000000003E-2</v>
      </c>
      <c r="G12" s="15"/>
    </row>
    <row r="13" spans="1:8" x14ac:dyDescent="0.3">
      <c r="A13" s="12" t="s">
        <v>1731</v>
      </c>
      <c r="B13" s="28" t="s">
        <v>1732</v>
      </c>
      <c r="C13" s="28" t="s">
        <v>958</v>
      </c>
      <c r="D13" s="13">
        <v>200000</v>
      </c>
      <c r="E13" s="14">
        <v>3388.4</v>
      </c>
      <c r="F13" s="15">
        <v>3.2199999999999999E-2</v>
      </c>
      <c r="G13" s="15"/>
    </row>
    <row r="14" spans="1:8" x14ac:dyDescent="0.3">
      <c r="A14" s="12" t="s">
        <v>1682</v>
      </c>
      <c r="B14" s="28" t="s">
        <v>1683</v>
      </c>
      <c r="C14" s="28" t="s">
        <v>1021</v>
      </c>
      <c r="D14" s="13">
        <v>265000</v>
      </c>
      <c r="E14" s="14">
        <v>3237.64</v>
      </c>
      <c r="F14" s="15">
        <v>3.0800000000000001E-2</v>
      </c>
      <c r="G14" s="15"/>
    </row>
    <row r="15" spans="1:8" x14ac:dyDescent="0.3">
      <c r="A15" s="12" t="s">
        <v>1735</v>
      </c>
      <c r="B15" s="28" t="s">
        <v>1736</v>
      </c>
      <c r="C15" s="28" t="s">
        <v>826</v>
      </c>
      <c r="D15" s="13">
        <v>192000</v>
      </c>
      <c r="E15" s="14">
        <v>3226.56</v>
      </c>
      <c r="F15" s="15">
        <v>3.0700000000000002E-2</v>
      </c>
      <c r="G15" s="15"/>
    </row>
    <row r="16" spans="1:8" x14ac:dyDescent="0.3">
      <c r="A16" s="12" t="s">
        <v>1646</v>
      </c>
      <c r="B16" s="28" t="s">
        <v>1647</v>
      </c>
      <c r="C16" s="28" t="s">
        <v>776</v>
      </c>
      <c r="D16" s="13">
        <v>130000</v>
      </c>
      <c r="E16" s="14">
        <v>2974.79</v>
      </c>
      <c r="F16" s="15">
        <v>2.8299999999999999E-2</v>
      </c>
      <c r="G16" s="15"/>
    </row>
    <row r="17" spans="1:7" x14ac:dyDescent="0.3">
      <c r="A17" s="12" t="s">
        <v>1737</v>
      </c>
      <c r="B17" s="28" t="s">
        <v>1738</v>
      </c>
      <c r="C17" s="28" t="s">
        <v>958</v>
      </c>
      <c r="D17" s="13">
        <v>270000</v>
      </c>
      <c r="E17" s="14">
        <v>2702.7</v>
      </c>
      <c r="F17" s="15">
        <v>2.5700000000000001E-2</v>
      </c>
      <c r="G17" s="15"/>
    </row>
    <row r="18" spans="1:7" x14ac:dyDescent="0.3">
      <c r="A18" s="12" t="s">
        <v>1686</v>
      </c>
      <c r="B18" s="28" t="s">
        <v>1687</v>
      </c>
      <c r="C18" s="28" t="s">
        <v>791</v>
      </c>
      <c r="D18" s="13">
        <v>260000</v>
      </c>
      <c r="E18" s="14">
        <v>2599.7399999999998</v>
      </c>
      <c r="F18" s="15">
        <v>2.47E-2</v>
      </c>
      <c r="G18" s="15"/>
    </row>
    <row r="19" spans="1:7" x14ac:dyDescent="0.3">
      <c r="A19" s="12" t="s">
        <v>1739</v>
      </c>
      <c r="B19" s="28" t="s">
        <v>1740</v>
      </c>
      <c r="C19" s="28" t="s">
        <v>791</v>
      </c>
      <c r="D19" s="13">
        <v>173000</v>
      </c>
      <c r="E19" s="14">
        <v>2574.41</v>
      </c>
      <c r="F19" s="15">
        <v>2.4500000000000001E-2</v>
      </c>
      <c r="G19" s="15"/>
    </row>
    <row r="20" spans="1:7" x14ac:dyDescent="0.3">
      <c r="A20" s="12" t="s">
        <v>1601</v>
      </c>
      <c r="B20" s="28" t="s">
        <v>1602</v>
      </c>
      <c r="C20" s="28" t="s">
        <v>1603</v>
      </c>
      <c r="D20" s="13">
        <v>370000</v>
      </c>
      <c r="E20" s="14">
        <v>2572.61</v>
      </c>
      <c r="F20" s="15">
        <v>2.4500000000000001E-2</v>
      </c>
      <c r="G20" s="15"/>
    </row>
    <row r="21" spans="1:7" x14ac:dyDescent="0.3">
      <c r="A21" s="12" t="s">
        <v>1741</v>
      </c>
      <c r="B21" s="28" t="s">
        <v>1742</v>
      </c>
      <c r="C21" s="28" t="s">
        <v>843</v>
      </c>
      <c r="D21" s="13">
        <v>164052</v>
      </c>
      <c r="E21" s="14">
        <v>2567.33</v>
      </c>
      <c r="F21" s="15">
        <v>2.4400000000000002E-2</v>
      </c>
      <c r="G21" s="15"/>
    </row>
    <row r="22" spans="1:7" x14ac:dyDescent="0.3">
      <c r="A22" s="12" t="s">
        <v>1580</v>
      </c>
      <c r="B22" s="28" t="s">
        <v>1581</v>
      </c>
      <c r="C22" s="28" t="s">
        <v>958</v>
      </c>
      <c r="D22" s="13">
        <v>229934</v>
      </c>
      <c r="E22" s="14">
        <v>2509.84</v>
      </c>
      <c r="F22" s="15">
        <v>2.3900000000000001E-2</v>
      </c>
      <c r="G22" s="15"/>
    </row>
    <row r="23" spans="1:7" x14ac:dyDescent="0.3">
      <c r="A23" s="12" t="s">
        <v>1743</v>
      </c>
      <c r="B23" s="28" t="s">
        <v>1744</v>
      </c>
      <c r="C23" s="28" t="s">
        <v>943</v>
      </c>
      <c r="D23" s="13">
        <v>440000</v>
      </c>
      <c r="E23" s="14">
        <v>2508.44</v>
      </c>
      <c r="F23" s="15">
        <v>2.3900000000000001E-2</v>
      </c>
      <c r="G23" s="15"/>
    </row>
    <row r="24" spans="1:7" x14ac:dyDescent="0.3">
      <c r="A24" s="12" t="s">
        <v>1745</v>
      </c>
      <c r="B24" s="28" t="s">
        <v>1746</v>
      </c>
      <c r="C24" s="28" t="s">
        <v>969</v>
      </c>
      <c r="D24" s="13">
        <v>1450000</v>
      </c>
      <c r="E24" s="14">
        <v>2504.88</v>
      </c>
      <c r="F24" s="15">
        <v>2.3800000000000002E-2</v>
      </c>
      <c r="G24" s="15"/>
    </row>
    <row r="25" spans="1:7" x14ac:dyDescent="0.3">
      <c r="A25" s="12" t="s">
        <v>1715</v>
      </c>
      <c r="B25" s="28" t="s">
        <v>1716</v>
      </c>
      <c r="C25" s="28" t="s">
        <v>817</v>
      </c>
      <c r="D25" s="13">
        <v>128000</v>
      </c>
      <c r="E25" s="14">
        <v>2490.11</v>
      </c>
      <c r="F25" s="15">
        <v>2.3699999999999999E-2</v>
      </c>
      <c r="G25" s="15"/>
    </row>
    <row r="26" spans="1:7" x14ac:dyDescent="0.3">
      <c r="A26" s="12" t="s">
        <v>1747</v>
      </c>
      <c r="B26" s="28" t="s">
        <v>1748</v>
      </c>
      <c r="C26" s="28" t="s">
        <v>791</v>
      </c>
      <c r="D26" s="13">
        <v>545910</v>
      </c>
      <c r="E26" s="14">
        <v>2414.0100000000002</v>
      </c>
      <c r="F26" s="15">
        <v>2.3E-2</v>
      </c>
      <c r="G26" s="15"/>
    </row>
    <row r="27" spans="1:7" x14ac:dyDescent="0.3">
      <c r="A27" s="12" t="s">
        <v>1418</v>
      </c>
      <c r="B27" s="28" t="s">
        <v>1419</v>
      </c>
      <c r="C27" s="28" t="s">
        <v>943</v>
      </c>
      <c r="D27" s="13">
        <v>60000</v>
      </c>
      <c r="E27" s="14">
        <v>2225.8200000000002</v>
      </c>
      <c r="F27" s="15">
        <v>2.12E-2</v>
      </c>
      <c r="G27" s="15"/>
    </row>
    <row r="28" spans="1:7" x14ac:dyDescent="0.3">
      <c r="A28" s="12" t="s">
        <v>1508</v>
      </c>
      <c r="B28" s="28" t="s">
        <v>1509</v>
      </c>
      <c r="C28" s="28" t="s">
        <v>776</v>
      </c>
      <c r="D28" s="13">
        <v>210000</v>
      </c>
      <c r="E28" s="14">
        <v>2176.02</v>
      </c>
      <c r="F28" s="15">
        <v>2.07E-2</v>
      </c>
      <c r="G28" s="15"/>
    </row>
    <row r="29" spans="1:7" x14ac:dyDescent="0.3">
      <c r="A29" s="12" t="s">
        <v>1729</v>
      </c>
      <c r="B29" s="28" t="s">
        <v>1730</v>
      </c>
      <c r="C29" s="28" t="s">
        <v>958</v>
      </c>
      <c r="D29" s="13">
        <v>3000000</v>
      </c>
      <c r="E29" s="14">
        <v>2152.5</v>
      </c>
      <c r="F29" s="15">
        <v>2.0500000000000001E-2</v>
      </c>
      <c r="G29" s="15"/>
    </row>
    <row r="30" spans="1:7" x14ac:dyDescent="0.3">
      <c r="A30" s="12" t="s">
        <v>1749</v>
      </c>
      <c r="B30" s="28" t="s">
        <v>1750</v>
      </c>
      <c r="C30" s="28" t="s">
        <v>826</v>
      </c>
      <c r="D30" s="13">
        <v>260000</v>
      </c>
      <c r="E30" s="14">
        <v>2074.54</v>
      </c>
      <c r="F30" s="15">
        <v>1.9699999999999999E-2</v>
      </c>
      <c r="G30" s="15"/>
    </row>
    <row r="31" spans="1:7" x14ac:dyDescent="0.3">
      <c r="A31" s="12" t="s">
        <v>1596</v>
      </c>
      <c r="B31" s="28" t="s">
        <v>1597</v>
      </c>
      <c r="C31" s="28" t="s">
        <v>1598</v>
      </c>
      <c r="D31" s="13">
        <v>295000</v>
      </c>
      <c r="E31" s="14">
        <v>1971.34</v>
      </c>
      <c r="F31" s="15">
        <v>1.8700000000000001E-2</v>
      </c>
      <c r="G31" s="15"/>
    </row>
    <row r="32" spans="1:7" x14ac:dyDescent="0.3">
      <c r="A32" s="12" t="s">
        <v>1412</v>
      </c>
      <c r="B32" s="28" t="s">
        <v>1413</v>
      </c>
      <c r="C32" s="28" t="s">
        <v>776</v>
      </c>
      <c r="D32" s="13">
        <v>535000</v>
      </c>
      <c r="E32" s="14">
        <v>1749.18</v>
      </c>
      <c r="F32" s="15">
        <v>1.66E-2</v>
      </c>
      <c r="G32" s="15"/>
    </row>
    <row r="33" spans="1:7" x14ac:dyDescent="0.3">
      <c r="A33" s="12" t="s">
        <v>1153</v>
      </c>
      <c r="B33" s="28" t="s">
        <v>1154</v>
      </c>
      <c r="C33" s="28" t="s">
        <v>891</v>
      </c>
      <c r="D33" s="13">
        <v>70100</v>
      </c>
      <c r="E33" s="14">
        <v>1742.79</v>
      </c>
      <c r="F33" s="15">
        <v>1.66E-2</v>
      </c>
      <c r="G33" s="15"/>
    </row>
    <row r="34" spans="1:7" x14ac:dyDescent="0.3">
      <c r="A34" s="12" t="s">
        <v>1717</v>
      </c>
      <c r="B34" s="28" t="s">
        <v>1718</v>
      </c>
      <c r="C34" s="28" t="s">
        <v>910</v>
      </c>
      <c r="D34" s="13">
        <v>240000</v>
      </c>
      <c r="E34" s="14">
        <v>1707.24</v>
      </c>
      <c r="F34" s="15">
        <v>1.6199999999999999E-2</v>
      </c>
      <c r="G34" s="15"/>
    </row>
    <row r="35" spans="1:7" x14ac:dyDescent="0.3">
      <c r="A35" s="12" t="s">
        <v>1025</v>
      </c>
      <c r="B35" s="28" t="s">
        <v>1026</v>
      </c>
      <c r="C35" s="28" t="s">
        <v>910</v>
      </c>
      <c r="D35" s="13">
        <v>153250</v>
      </c>
      <c r="E35" s="14">
        <v>1694.18</v>
      </c>
      <c r="F35" s="15">
        <v>1.61E-2</v>
      </c>
      <c r="G35" s="15"/>
    </row>
    <row r="36" spans="1:7" x14ac:dyDescent="0.3">
      <c r="A36" s="12" t="s">
        <v>1751</v>
      </c>
      <c r="B36" s="28" t="s">
        <v>1752</v>
      </c>
      <c r="C36" s="28" t="s">
        <v>958</v>
      </c>
      <c r="D36" s="13">
        <v>165000</v>
      </c>
      <c r="E36" s="14">
        <v>1641.59</v>
      </c>
      <c r="F36" s="15">
        <v>1.5599999999999999E-2</v>
      </c>
      <c r="G36" s="15"/>
    </row>
    <row r="37" spans="1:7" x14ac:dyDescent="0.3">
      <c r="A37" s="12" t="s">
        <v>1753</v>
      </c>
      <c r="B37" s="28" t="s">
        <v>1754</v>
      </c>
      <c r="C37" s="28" t="s">
        <v>817</v>
      </c>
      <c r="D37" s="13">
        <v>160000</v>
      </c>
      <c r="E37" s="14">
        <v>1519.12</v>
      </c>
      <c r="F37" s="15">
        <v>1.44E-2</v>
      </c>
      <c r="G37" s="15"/>
    </row>
    <row r="38" spans="1:7" x14ac:dyDescent="0.3">
      <c r="A38" s="12" t="s">
        <v>1755</v>
      </c>
      <c r="B38" s="28" t="s">
        <v>1756</v>
      </c>
      <c r="C38" s="28" t="s">
        <v>1106</v>
      </c>
      <c r="D38" s="13">
        <v>180078</v>
      </c>
      <c r="E38" s="14">
        <v>1511.39</v>
      </c>
      <c r="F38" s="15">
        <v>1.44E-2</v>
      </c>
      <c r="G38" s="15"/>
    </row>
    <row r="39" spans="1:7" x14ac:dyDescent="0.3">
      <c r="A39" s="12" t="s">
        <v>1713</v>
      </c>
      <c r="B39" s="28" t="s">
        <v>1714</v>
      </c>
      <c r="C39" s="28" t="s">
        <v>823</v>
      </c>
      <c r="D39" s="13">
        <v>410000</v>
      </c>
      <c r="E39" s="14">
        <v>1442.59</v>
      </c>
      <c r="F39" s="15">
        <v>1.37E-2</v>
      </c>
      <c r="G39" s="15"/>
    </row>
    <row r="40" spans="1:7" x14ac:dyDescent="0.3">
      <c r="A40" s="12" t="s">
        <v>1757</v>
      </c>
      <c r="B40" s="28" t="s">
        <v>1758</v>
      </c>
      <c r="C40" s="28" t="s">
        <v>943</v>
      </c>
      <c r="D40" s="13">
        <v>90000</v>
      </c>
      <c r="E40" s="14">
        <v>1400.4</v>
      </c>
      <c r="F40" s="15">
        <v>1.3299999999999999E-2</v>
      </c>
      <c r="G40" s="15"/>
    </row>
    <row r="41" spans="1:7" x14ac:dyDescent="0.3">
      <c r="A41" s="12" t="s">
        <v>908</v>
      </c>
      <c r="B41" s="28" t="s">
        <v>909</v>
      </c>
      <c r="C41" s="28" t="s">
        <v>910</v>
      </c>
      <c r="D41" s="13">
        <v>224700</v>
      </c>
      <c r="E41" s="14">
        <v>1308.6500000000001</v>
      </c>
      <c r="F41" s="15">
        <v>1.24E-2</v>
      </c>
      <c r="G41" s="15"/>
    </row>
    <row r="42" spans="1:7" x14ac:dyDescent="0.3">
      <c r="A42" s="12" t="s">
        <v>1428</v>
      </c>
      <c r="B42" s="28" t="s">
        <v>1429</v>
      </c>
      <c r="C42" s="28" t="s">
        <v>872</v>
      </c>
      <c r="D42" s="13">
        <v>225000</v>
      </c>
      <c r="E42" s="14">
        <v>1261.58</v>
      </c>
      <c r="F42" s="15">
        <v>1.2E-2</v>
      </c>
      <c r="G42" s="15"/>
    </row>
    <row r="43" spans="1:7" x14ac:dyDescent="0.3">
      <c r="A43" s="12" t="s">
        <v>1642</v>
      </c>
      <c r="B43" s="28" t="s">
        <v>1643</v>
      </c>
      <c r="C43" s="28" t="s">
        <v>958</v>
      </c>
      <c r="D43" s="13">
        <v>30000</v>
      </c>
      <c r="E43" s="14">
        <v>1183.28</v>
      </c>
      <c r="F43" s="15">
        <v>1.1299999999999999E-2</v>
      </c>
      <c r="G43" s="15"/>
    </row>
    <row r="44" spans="1:7" x14ac:dyDescent="0.3">
      <c r="A44" s="12" t="s">
        <v>1759</v>
      </c>
      <c r="B44" s="28" t="s">
        <v>1760</v>
      </c>
      <c r="C44" s="28" t="s">
        <v>919</v>
      </c>
      <c r="D44" s="13">
        <v>231000</v>
      </c>
      <c r="E44" s="14">
        <v>1142.4100000000001</v>
      </c>
      <c r="F44" s="15">
        <v>1.09E-2</v>
      </c>
      <c r="G44" s="15"/>
    </row>
    <row r="45" spans="1:7" x14ac:dyDescent="0.3">
      <c r="A45" s="12" t="s">
        <v>1761</v>
      </c>
      <c r="B45" s="28" t="s">
        <v>1762</v>
      </c>
      <c r="C45" s="28" t="s">
        <v>872</v>
      </c>
      <c r="D45" s="13">
        <v>200000</v>
      </c>
      <c r="E45" s="14">
        <v>1040</v>
      </c>
      <c r="F45" s="15">
        <v>9.9000000000000008E-3</v>
      </c>
      <c r="G45" s="15"/>
    </row>
    <row r="46" spans="1:7" x14ac:dyDescent="0.3">
      <c r="A46" s="12" t="s">
        <v>1606</v>
      </c>
      <c r="B46" s="28" t="s">
        <v>1607</v>
      </c>
      <c r="C46" s="28" t="s">
        <v>788</v>
      </c>
      <c r="D46" s="13">
        <v>940000</v>
      </c>
      <c r="E46" s="14">
        <v>1018.96</v>
      </c>
      <c r="F46" s="15">
        <v>9.7000000000000003E-3</v>
      </c>
      <c r="G46" s="15"/>
    </row>
    <row r="47" spans="1:7" x14ac:dyDescent="0.3">
      <c r="A47" s="12" t="s">
        <v>1763</v>
      </c>
      <c r="B47" s="28" t="s">
        <v>1764</v>
      </c>
      <c r="C47" s="28" t="s">
        <v>1067</v>
      </c>
      <c r="D47" s="13">
        <v>70000</v>
      </c>
      <c r="E47" s="14">
        <v>937.97</v>
      </c>
      <c r="F47" s="15">
        <v>8.8999999999999999E-3</v>
      </c>
      <c r="G47" s="15"/>
    </row>
    <row r="48" spans="1:7" x14ac:dyDescent="0.3">
      <c r="A48" s="12" t="s">
        <v>1765</v>
      </c>
      <c r="B48" s="28" t="s">
        <v>1766</v>
      </c>
      <c r="C48" s="28" t="s">
        <v>1067</v>
      </c>
      <c r="D48" s="13">
        <v>200000</v>
      </c>
      <c r="E48" s="14">
        <v>915.4</v>
      </c>
      <c r="F48" s="15">
        <v>8.6999999999999994E-3</v>
      </c>
      <c r="G48" s="15"/>
    </row>
    <row r="49" spans="1:7" x14ac:dyDescent="0.3">
      <c r="A49" s="12" t="s">
        <v>1767</v>
      </c>
      <c r="B49" s="28" t="s">
        <v>1768</v>
      </c>
      <c r="C49" s="28" t="s">
        <v>903</v>
      </c>
      <c r="D49" s="13">
        <v>73581</v>
      </c>
      <c r="E49" s="14">
        <v>834.67</v>
      </c>
      <c r="F49" s="15">
        <v>7.9000000000000008E-3</v>
      </c>
      <c r="G49" s="15"/>
    </row>
    <row r="50" spans="1:7" x14ac:dyDescent="0.3">
      <c r="A50" s="12" t="s">
        <v>1769</v>
      </c>
      <c r="B50" s="28" t="s">
        <v>1770</v>
      </c>
      <c r="C50" s="28" t="s">
        <v>788</v>
      </c>
      <c r="D50" s="13">
        <v>45000</v>
      </c>
      <c r="E50" s="14">
        <v>737.26</v>
      </c>
      <c r="F50" s="15">
        <v>7.0000000000000001E-3</v>
      </c>
      <c r="G50" s="15"/>
    </row>
    <row r="51" spans="1:7" x14ac:dyDescent="0.3">
      <c r="A51" s="12" t="s">
        <v>1771</v>
      </c>
      <c r="B51" s="28" t="s">
        <v>1772</v>
      </c>
      <c r="C51" s="28" t="s">
        <v>1067</v>
      </c>
      <c r="D51" s="13">
        <v>90000</v>
      </c>
      <c r="E51" s="14">
        <v>547.61</v>
      </c>
      <c r="F51" s="15">
        <v>5.1999999999999998E-3</v>
      </c>
      <c r="G51" s="15"/>
    </row>
    <row r="52" spans="1:7" x14ac:dyDescent="0.3">
      <c r="A52" s="12" t="s">
        <v>1688</v>
      </c>
      <c r="B52" s="28" t="s">
        <v>1689</v>
      </c>
      <c r="C52" s="28" t="s">
        <v>1067</v>
      </c>
      <c r="D52" s="13">
        <v>400</v>
      </c>
      <c r="E52" s="14">
        <v>9.59</v>
      </c>
      <c r="F52" s="15">
        <v>1E-4</v>
      </c>
      <c r="G52" s="15"/>
    </row>
    <row r="53" spans="1:7" x14ac:dyDescent="0.3">
      <c r="A53" s="16" t="s">
        <v>98</v>
      </c>
      <c r="B53" s="29"/>
      <c r="C53" s="29"/>
      <c r="D53" s="17"/>
      <c r="E53" s="37">
        <v>94698.33</v>
      </c>
      <c r="F53" s="38">
        <v>0.90059999999999996</v>
      </c>
      <c r="G53" s="20"/>
    </row>
    <row r="54" spans="1:7" x14ac:dyDescent="0.3">
      <c r="A54" s="16" t="s">
        <v>1171</v>
      </c>
      <c r="B54" s="28"/>
      <c r="C54" s="28"/>
      <c r="D54" s="13"/>
      <c r="E54" s="14"/>
      <c r="F54" s="15"/>
      <c r="G54" s="15"/>
    </row>
    <row r="55" spans="1:7" x14ac:dyDescent="0.3">
      <c r="A55" s="16" t="s">
        <v>98</v>
      </c>
      <c r="B55" s="28"/>
      <c r="C55" s="28"/>
      <c r="D55" s="13"/>
      <c r="E55" s="39" t="s">
        <v>88</v>
      </c>
      <c r="F55" s="40" t="s">
        <v>88</v>
      </c>
      <c r="G55" s="15"/>
    </row>
    <row r="56" spans="1:7" x14ac:dyDescent="0.3">
      <c r="A56" s="21" t="s">
        <v>118</v>
      </c>
      <c r="B56" s="30"/>
      <c r="C56" s="30"/>
      <c r="D56" s="22"/>
      <c r="E56" s="25">
        <v>94698.33</v>
      </c>
      <c r="F56" s="26">
        <v>0.90059999999999996</v>
      </c>
      <c r="G56" s="20"/>
    </row>
    <row r="57" spans="1:7" x14ac:dyDescent="0.3">
      <c r="A57" s="12"/>
      <c r="B57" s="28"/>
      <c r="C57" s="28"/>
      <c r="D57" s="13"/>
      <c r="E57" s="14"/>
      <c r="F57" s="15"/>
      <c r="G57" s="15"/>
    </row>
    <row r="58" spans="1:7" x14ac:dyDescent="0.3">
      <c r="A58" s="16" t="s">
        <v>1172</v>
      </c>
      <c r="B58" s="28"/>
      <c r="C58" s="28"/>
      <c r="D58" s="13"/>
      <c r="E58" s="14"/>
      <c r="F58" s="15"/>
      <c r="G58" s="15"/>
    </row>
    <row r="59" spans="1:7" x14ac:dyDescent="0.3">
      <c r="A59" s="16" t="s">
        <v>1173</v>
      </c>
      <c r="B59" s="28"/>
      <c r="C59" s="28"/>
      <c r="D59" s="13"/>
      <c r="E59" s="14"/>
      <c r="F59" s="15"/>
      <c r="G59" s="15"/>
    </row>
    <row r="60" spans="1:7" x14ac:dyDescent="0.3">
      <c r="A60" s="12" t="s">
        <v>1773</v>
      </c>
      <c r="B60" s="28"/>
      <c r="C60" s="28" t="s">
        <v>1067</v>
      </c>
      <c r="D60" s="13">
        <v>116600</v>
      </c>
      <c r="E60" s="14">
        <v>2739.63</v>
      </c>
      <c r="F60" s="15">
        <v>2.6051000000000001E-2</v>
      </c>
      <c r="G60" s="15"/>
    </row>
    <row r="61" spans="1:7" x14ac:dyDescent="0.3">
      <c r="A61" s="12" t="s">
        <v>1182</v>
      </c>
      <c r="B61" s="28"/>
      <c r="C61" s="28" t="s">
        <v>891</v>
      </c>
      <c r="D61" s="13">
        <v>109800</v>
      </c>
      <c r="E61" s="14">
        <v>2736.38</v>
      </c>
      <c r="F61" s="15">
        <v>2.6020000000000001E-2</v>
      </c>
      <c r="G61" s="15"/>
    </row>
    <row r="62" spans="1:7" x14ac:dyDescent="0.3">
      <c r="A62" s="12" t="s">
        <v>1445</v>
      </c>
      <c r="B62" s="28"/>
      <c r="C62" s="28" t="s">
        <v>1442</v>
      </c>
      <c r="D62" s="13">
        <v>7950</v>
      </c>
      <c r="E62" s="14">
        <v>1362.25</v>
      </c>
      <c r="F62" s="15">
        <v>1.2952999999999999E-2</v>
      </c>
      <c r="G62" s="15"/>
    </row>
    <row r="63" spans="1:7" x14ac:dyDescent="0.3">
      <c r="A63" s="12" t="s">
        <v>1774</v>
      </c>
      <c r="B63" s="28"/>
      <c r="C63" s="28" t="s">
        <v>872</v>
      </c>
      <c r="D63" s="13">
        <v>43000</v>
      </c>
      <c r="E63" s="14">
        <v>876.28</v>
      </c>
      <c r="F63" s="15">
        <v>8.3320000000000009E-3</v>
      </c>
      <c r="G63" s="15"/>
    </row>
    <row r="64" spans="1:7" x14ac:dyDescent="0.3">
      <c r="A64" s="12" t="s">
        <v>1775</v>
      </c>
      <c r="B64" s="28"/>
      <c r="C64" s="28" t="s">
        <v>943</v>
      </c>
      <c r="D64" s="13">
        <v>20000</v>
      </c>
      <c r="E64" s="14">
        <v>859.93</v>
      </c>
      <c r="F64" s="15">
        <v>8.1770000000000002E-3</v>
      </c>
      <c r="G64" s="15"/>
    </row>
    <row r="65" spans="1:7" x14ac:dyDescent="0.3">
      <c r="A65" s="16" t="s">
        <v>98</v>
      </c>
      <c r="B65" s="29"/>
      <c r="C65" s="29"/>
      <c r="D65" s="17"/>
      <c r="E65" s="37">
        <v>8574.4699999999993</v>
      </c>
      <c r="F65" s="38">
        <v>8.1532999999999994E-2</v>
      </c>
      <c r="G65" s="20"/>
    </row>
    <row r="66" spans="1:7" x14ac:dyDescent="0.3">
      <c r="A66" s="12"/>
      <c r="B66" s="28"/>
      <c r="C66" s="28"/>
      <c r="D66" s="13"/>
      <c r="E66" s="14"/>
      <c r="F66" s="15"/>
      <c r="G66" s="15"/>
    </row>
    <row r="67" spans="1:7" x14ac:dyDescent="0.3">
      <c r="A67" s="12"/>
      <c r="B67" s="28"/>
      <c r="C67" s="28"/>
      <c r="D67" s="13"/>
      <c r="E67" s="14"/>
      <c r="F67" s="15"/>
      <c r="G67" s="15"/>
    </row>
    <row r="68" spans="1:7" x14ac:dyDescent="0.3">
      <c r="A68" s="12"/>
      <c r="B68" s="28"/>
      <c r="C68" s="28"/>
      <c r="D68" s="13"/>
      <c r="E68" s="14"/>
      <c r="F68" s="15"/>
      <c r="G68" s="15"/>
    </row>
    <row r="69" spans="1:7" x14ac:dyDescent="0.3">
      <c r="A69" s="21" t="s">
        <v>118</v>
      </c>
      <c r="B69" s="30"/>
      <c r="C69" s="30"/>
      <c r="D69" s="22"/>
      <c r="E69" s="18">
        <v>8574.4699999999993</v>
      </c>
      <c r="F69" s="19">
        <v>8.1532999999999994E-2</v>
      </c>
      <c r="G69" s="20"/>
    </row>
    <row r="70" spans="1:7" x14ac:dyDescent="0.3">
      <c r="A70" s="12"/>
      <c r="B70" s="28"/>
      <c r="C70" s="28"/>
      <c r="D70" s="13"/>
      <c r="E70" s="14"/>
      <c r="F70" s="15"/>
      <c r="G70" s="15"/>
    </row>
    <row r="71" spans="1:7" x14ac:dyDescent="0.3">
      <c r="A71" s="16" t="s">
        <v>89</v>
      </c>
      <c r="B71" s="28"/>
      <c r="C71" s="28"/>
      <c r="D71" s="13"/>
      <c r="E71" s="14"/>
      <c r="F71" s="15"/>
      <c r="G71" s="15"/>
    </row>
    <row r="72" spans="1:7" x14ac:dyDescent="0.3">
      <c r="A72" s="12"/>
      <c r="B72" s="28"/>
      <c r="C72" s="28"/>
      <c r="D72" s="13"/>
      <c r="E72" s="14"/>
      <c r="F72" s="15"/>
      <c r="G72" s="15"/>
    </row>
    <row r="73" spans="1:7" x14ac:dyDescent="0.3">
      <c r="A73" s="16" t="s">
        <v>90</v>
      </c>
      <c r="B73" s="28"/>
      <c r="C73" s="28"/>
      <c r="D73" s="13"/>
      <c r="E73" s="14"/>
      <c r="F73" s="15"/>
      <c r="G73" s="15"/>
    </row>
    <row r="74" spans="1:7" x14ac:dyDescent="0.3">
      <c r="A74" s="12" t="s">
        <v>1477</v>
      </c>
      <c r="B74" s="28" t="s">
        <v>1478</v>
      </c>
      <c r="C74" s="28" t="s">
        <v>93</v>
      </c>
      <c r="D74" s="13">
        <v>800000</v>
      </c>
      <c r="E74" s="14">
        <v>796.83</v>
      </c>
      <c r="F74" s="15">
        <v>7.6E-3</v>
      </c>
      <c r="G74" s="15">
        <v>3.7255999999999997E-2</v>
      </c>
    </row>
    <row r="75" spans="1:7" x14ac:dyDescent="0.3">
      <c r="A75" s="16" t="s">
        <v>98</v>
      </c>
      <c r="B75" s="29"/>
      <c r="C75" s="29"/>
      <c r="D75" s="17"/>
      <c r="E75" s="37">
        <v>796.83</v>
      </c>
      <c r="F75" s="38">
        <v>7.6E-3</v>
      </c>
      <c r="G75" s="20"/>
    </row>
    <row r="76" spans="1:7" x14ac:dyDescent="0.3">
      <c r="A76" s="12"/>
      <c r="B76" s="28"/>
      <c r="C76" s="28"/>
      <c r="D76" s="13"/>
      <c r="E76" s="14"/>
      <c r="F76" s="15"/>
      <c r="G76" s="15"/>
    </row>
    <row r="77" spans="1:7" x14ac:dyDescent="0.3">
      <c r="A77" s="21" t="s">
        <v>118</v>
      </c>
      <c r="B77" s="30"/>
      <c r="C77" s="30"/>
      <c r="D77" s="22"/>
      <c r="E77" s="18">
        <v>796.83</v>
      </c>
      <c r="F77" s="19">
        <v>7.6E-3</v>
      </c>
      <c r="G77" s="20"/>
    </row>
    <row r="78" spans="1:7" x14ac:dyDescent="0.3">
      <c r="A78" s="12"/>
      <c r="B78" s="28"/>
      <c r="C78" s="28"/>
      <c r="D78" s="13"/>
      <c r="E78" s="14"/>
      <c r="F78" s="15"/>
      <c r="G78" s="15"/>
    </row>
    <row r="79" spans="1:7" x14ac:dyDescent="0.3">
      <c r="A79" s="12"/>
      <c r="B79" s="28"/>
      <c r="C79" s="28"/>
      <c r="D79" s="13"/>
      <c r="E79" s="14"/>
      <c r="F79" s="15"/>
      <c r="G79" s="15"/>
    </row>
    <row r="80" spans="1:7" x14ac:dyDescent="0.3">
      <c r="A80" s="16" t="s">
        <v>119</v>
      </c>
      <c r="B80" s="28"/>
      <c r="C80" s="28"/>
      <c r="D80" s="13"/>
      <c r="E80" s="14"/>
      <c r="F80" s="15"/>
      <c r="G80" s="15"/>
    </row>
    <row r="81" spans="1:7" x14ac:dyDescent="0.3">
      <c r="A81" s="12" t="s">
        <v>120</v>
      </c>
      <c r="B81" s="28"/>
      <c r="C81" s="28"/>
      <c r="D81" s="13"/>
      <c r="E81" s="14">
        <v>1205.6099999999999</v>
      </c>
      <c r="F81" s="15">
        <v>1.15E-2</v>
      </c>
      <c r="G81" s="15">
        <v>3.9344999999999998E-2</v>
      </c>
    </row>
    <row r="82" spans="1:7" x14ac:dyDescent="0.3">
      <c r="A82" s="16" t="s">
        <v>98</v>
      </c>
      <c r="B82" s="29"/>
      <c r="C82" s="29"/>
      <c r="D82" s="17"/>
      <c r="E82" s="37">
        <v>1205.6099999999999</v>
      </c>
      <c r="F82" s="38">
        <v>1.15E-2</v>
      </c>
      <c r="G82" s="20"/>
    </row>
    <row r="83" spans="1:7" x14ac:dyDescent="0.3">
      <c r="A83" s="12"/>
      <c r="B83" s="28"/>
      <c r="C83" s="28"/>
      <c r="D83" s="13"/>
      <c r="E83" s="14"/>
      <c r="F83" s="15"/>
      <c r="G83" s="15"/>
    </row>
    <row r="84" spans="1:7" x14ac:dyDescent="0.3">
      <c r="A84" s="21" t="s">
        <v>118</v>
      </c>
      <c r="B84" s="30"/>
      <c r="C84" s="30"/>
      <c r="D84" s="22"/>
      <c r="E84" s="18">
        <v>1205.6099999999999</v>
      </c>
      <c r="F84" s="19">
        <v>1.15E-2</v>
      </c>
      <c r="G84" s="20"/>
    </row>
    <row r="85" spans="1:7" x14ac:dyDescent="0.3">
      <c r="A85" s="12" t="s">
        <v>121</v>
      </c>
      <c r="B85" s="28"/>
      <c r="C85" s="28"/>
      <c r="D85" s="13"/>
      <c r="E85" s="14">
        <v>0.25991629999999999</v>
      </c>
      <c r="F85" s="15">
        <v>1.9999999999999999E-6</v>
      </c>
      <c r="G85" s="15"/>
    </row>
    <row r="86" spans="1:7" x14ac:dyDescent="0.3">
      <c r="A86" s="12" t="s">
        <v>122</v>
      </c>
      <c r="B86" s="28"/>
      <c r="C86" s="28"/>
      <c r="D86" s="13"/>
      <c r="E86" s="14">
        <v>8462.4600836999998</v>
      </c>
      <c r="F86" s="15">
        <v>8.0297999999999994E-2</v>
      </c>
      <c r="G86" s="15">
        <v>3.9344999999999998E-2</v>
      </c>
    </row>
    <row r="87" spans="1:7" x14ac:dyDescent="0.3">
      <c r="A87" s="23" t="s">
        <v>123</v>
      </c>
      <c r="B87" s="31"/>
      <c r="C87" s="31"/>
      <c r="D87" s="24"/>
      <c r="E87" s="25">
        <v>105163.49</v>
      </c>
      <c r="F87" s="26">
        <v>1</v>
      </c>
      <c r="G87" s="26"/>
    </row>
    <row r="89" spans="1:7" x14ac:dyDescent="0.3">
      <c r="A89" s="1" t="s">
        <v>1389</v>
      </c>
    </row>
    <row r="92" spans="1:7" x14ac:dyDescent="0.3">
      <c r="A92" s="1" t="s">
        <v>1871</v>
      </c>
    </row>
    <row r="93" spans="1:7" x14ac:dyDescent="0.3">
      <c r="A93" s="47" t="s">
        <v>1872</v>
      </c>
      <c r="B93" s="32" t="s">
        <v>88</v>
      </c>
    </row>
    <row r="94" spans="1:7" x14ac:dyDescent="0.3">
      <c r="A94" t="s">
        <v>1873</v>
      </c>
    </row>
    <row r="95" spans="1:7" x14ac:dyDescent="0.3">
      <c r="A95" t="s">
        <v>1874</v>
      </c>
      <c r="B95" t="s">
        <v>1875</v>
      </c>
      <c r="C95" t="s">
        <v>1875</v>
      </c>
    </row>
    <row r="96" spans="1:7" x14ac:dyDescent="0.3">
      <c r="B96" s="48">
        <v>44651</v>
      </c>
      <c r="C96" s="48">
        <v>44680</v>
      </c>
    </row>
    <row r="97" spans="1:7" x14ac:dyDescent="0.3">
      <c r="A97" t="s">
        <v>1879</v>
      </c>
      <c r="B97">
        <v>18.837599999999998</v>
      </c>
      <c r="C97">
        <v>18.953800000000001</v>
      </c>
      <c r="E97" s="2"/>
      <c r="G97"/>
    </row>
    <row r="98" spans="1:7" x14ac:dyDescent="0.3">
      <c r="A98" t="s">
        <v>1880</v>
      </c>
      <c r="B98">
        <v>18.837599999999998</v>
      </c>
      <c r="C98">
        <v>18.953800000000001</v>
      </c>
      <c r="E98" s="2"/>
      <c r="G98"/>
    </row>
    <row r="99" spans="1:7" x14ac:dyDescent="0.3">
      <c r="A99" t="s">
        <v>1904</v>
      </c>
      <c r="B99">
        <v>18.376000000000001</v>
      </c>
      <c r="C99">
        <v>18.466899999999999</v>
      </c>
      <c r="E99" s="2"/>
      <c r="G99"/>
    </row>
    <row r="100" spans="1:7" x14ac:dyDescent="0.3">
      <c r="A100" t="s">
        <v>1905</v>
      </c>
      <c r="B100">
        <v>18.3752</v>
      </c>
      <c r="C100">
        <v>18.466000000000001</v>
      </c>
      <c r="E100" s="2"/>
      <c r="G100"/>
    </row>
    <row r="101" spans="1:7" x14ac:dyDescent="0.3">
      <c r="E101" s="2"/>
      <c r="G101"/>
    </row>
    <row r="102" spans="1:7" x14ac:dyDescent="0.3">
      <c r="A102" t="s">
        <v>1890</v>
      </c>
      <c r="B102" s="32" t="s">
        <v>88</v>
      </c>
    </row>
    <row r="103" spans="1:7" x14ac:dyDescent="0.3">
      <c r="A103" t="s">
        <v>1891</v>
      </c>
      <c r="B103" s="32" t="s">
        <v>88</v>
      </c>
    </row>
    <row r="104" spans="1:7" x14ac:dyDescent="0.3">
      <c r="A104" s="47" t="s">
        <v>1892</v>
      </c>
      <c r="B104" s="32" t="s">
        <v>88</v>
      </c>
    </row>
    <row r="105" spans="1:7" x14ac:dyDescent="0.3">
      <c r="A105" s="47" t="s">
        <v>1893</v>
      </c>
      <c r="B105" s="32" t="s">
        <v>88</v>
      </c>
    </row>
    <row r="106" spans="1:7" x14ac:dyDescent="0.3">
      <c r="A106" t="s">
        <v>1929</v>
      </c>
      <c r="B106" s="49">
        <v>2.2082660000000001</v>
      </c>
    </row>
    <row r="107" spans="1:7" ht="28.8" x14ac:dyDescent="0.3">
      <c r="A107" s="47" t="s">
        <v>1895</v>
      </c>
      <c r="B107" s="32">
        <v>8574.4721750000008</v>
      </c>
    </row>
    <row r="108" spans="1:7" ht="28.8" x14ac:dyDescent="0.3">
      <c r="A108" s="47" t="s">
        <v>1896</v>
      </c>
      <c r="B108" s="32" t="s">
        <v>88</v>
      </c>
    </row>
    <row r="109" spans="1:7" x14ac:dyDescent="0.3">
      <c r="A109" t="s">
        <v>2029</v>
      </c>
      <c r="B109" s="32" t="s">
        <v>88</v>
      </c>
    </row>
    <row r="110" spans="1:7" x14ac:dyDescent="0.3">
      <c r="A110" t="s">
        <v>2030</v>
      </c>
      <c r="B110" s="32" t="s">
        <v>88</v>
      </c>
    </row>
    <row r="112" spans="1:7" ht="28.8" x14ac:dyDescent="0.3">
      <c r="A112" s="62" t="s">
        <v>2065</v>
      </c>
      <c r="B112" s="56" t="s">
        <v>2066</v>
      </c>
      <c r="C112" s="56" t="s">
        <v>2034</v>
      </c>
      <c r="D112" s="67" t="s">
        <v>2035</v>
      </c>
    </row>
    <row r="113" spans="1:4" ht="74.400000000000006" customHeight="1" x14ac:dyDescent="0.3">
      <c r="A113" s="65" t="str">
        <f>HYPERLINK("[EDEL_Portfolio Monthly 30-Apr-2022.xlsx]EEMOF1!A1","EDELWEISS RECENTLY LISTED IPO FUND")</f>
        <v>EDELWEISS RECENTLY LISTED IPO FUND</v>
      </c>
      <c r="B113" s="66"/>
      <c r="C113" s="66" t="s">
        <v>2055</v>
      </c>
      <c r="D113"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D5093-F17A-4CE9-99D7-3452F3E3801B}">
  <dimension ref="A1:H58"/>
  <sheetViews>
    <sheetView showGridLines="0" workbookViewId="0">
      <pane ySplit="4" topLeftCell="A48" activePane="bottomLeft" state="frozen"/>
      <selection sqref="A1:G1"/>
      <selection pane="bottomLeft" activeCell="A57" sqref="A57:D57"/>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65</v>
      </c>
      <c r="B1" s="76"/>
      <c r="C1" s="76"/>
      <c r="D1" s="76"/>
      <c r="E1" s="76"/>
      <c r="F1" s="76"/>
      <c r="G1" s="76"/>
      <c r="H1" s="51" t="str">
        <f>HYPERLINK("[EDEL_Portfolio Monthly 30-Apr-2022.xlsx]Index!A1","Index")</f>
        <v>Index</v>
      </c>
    </row>
    <row r="2" spans="1:8" ht="19.5" customHeight="1" x14ac:dyDescent="0.3">
      <c r="A2" s="76" t="s">
        <v>66</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6" t="s">
        <v>87</v>
      </c>
      <c r="B6" s="28"/>
      <c r="C6" s="28"/>
      <c r="D6" s="13"/>
      <c r="E6" s="14"/>
      <c r="F6" s="15"/>
      <c r="G6" s="15"/>
    </row>
    <row r="7" spans="1:8" x14ac:dyDescent="0.3">
      <c r="A7" s="16" t="s">
        <v>770</v>
      </c>
      <c r="B7" s="28"/>
      <c r="C7" s="28"/>
      <c r="D7" s="13"/>
      <c r="E7" s="14"/>
      <c r="F7" s="15"/>
      <c r="G7" s="15"/>
    </row>
    <row r="8" spans="1:8" x14ac:dyDescent="0.3">
      <c r="A8" s="12" t="s">
        <v>771</v>
      </c>
      <c r="B8" s="28" t="s">
        <v>772</v>
      </c>
      <c r="C8" s="28" t="s">
        <v>773</v>
      </c>
      <c r="D8" s="13">
        <v>2644</v>
      </c>
      <c r="E8" s="14">
        <v>36.61</v>
      </c>
      <c r="F8" s="15">
        <v>0.26979999999999998</v>
      </c>
      <c r="G8" s="15"/>
    </row>
    <row r="9" spans="1:8" x14ac:dyDescent="0.3">
      <c r="A9" s="12" t="s">
        <v>1049</v>
      </c>
      <c r="B9" s="28" t="s">
        <v>1050</v>
      </c>
      <c r="C9" s="28" t="s">
        <v>773</v>
      </c>
      <c r="D9" s="13">
        <v>4194</v>
      </c>
      <c r="E9" s="14">
        <v>31.17</v>
      </c>
      <c r="F9" s="15">
        <v>0.22969999999999999</v>
      </c>
      <c r="G9" s="15"/>
    </row>
    <row r="10" spans="1:8" x14ac:dyDescent="0.3">
      <c r="A10" s="12" t="s">
        <v>792</v>
      </c>
      <c r="B10" s="28" t="s">
        <v>793</v>
      </c>
      <c r="C10" s="28" t="s">
        <v>773</v>
      </c>
      <c r="D10" s="13">
        <v>886</v>
      </c>
      <c r="E10" s="14">
        <v>15.87</v>
      </c>
      <c r="F10" s="15">
        <v>0.1169</v>
      </c>
      <c r="G10" s="15"/>
    </row>
    <row r="11" spans="1:8" x14ac:dyDescent="0.3">
      <c r="A11" s="12" t="s">
        <v>1057</v>
      </c>
      <c r="B11" s="28" t="s">
        <v>1058</v>
      </c>
      <c r="C11" s="28" t="s">
        <v>773</v>
      </c>
      <c r="D11" s="13">
        <v>3049</v>
      </c>
      <c r="E11" s="14">
        <v>15.13</v>
      </c>
      <c r="F11" s="15">
        <v>0.1115</v>
      </c>
      <c r="G11" s="15"/>
    </row>
    <row r="12" spans="1:8" x14ac:dyDescent="0.3">
      <c r="A12" s="12" t="s">
        <v>813</v>
      </c>
      <c r="B12" s="28" t="s">
        <v>814</v>
      </c>
      <c r="C12" s="28" t="s">
        <v>773</v>
      </c>
      <c r="D12" s="13">
        <v>2058</v>
      </c>
      <c r="E12" s="14">
        <v>14.99</v>
      </c>
      <c r="F12" s="15">
        <v>0.1105</v>
      </c>
      <c r="G12" s="15"/>
    </row>
    <row r="13" spans="1:8" x14ac:dyDescent="0.3">
      <c r="A13" s="12" t="s">
        <v>806</v>
      </c>
      <c r="B13" s="28" t="s">
        <v>807</v>
      </c>
      <c r="C13" s="28" t="s">
        <v>773</v>
      </c>
      <c r="D13" s="13">
        <v>761</v>
      </c>
      <c r="E13" s="14">
        <v>7.45</v>
      </c>
      <c r="F13" s="15">
        <v>5.4899999999999997E-2</v>
      </c>
      <c r="G13" s="15"/>
    </row>
    <row r="14" spans="1:8" x14ac:dyDescent="0.3">
      <c r="A14" s="12" t="s">
        <v>1619</v>
      </c>
      <c r="B14" s="28" t="s">
        <v>1620</v>
      </c>
      <c r="C14" s="28" t="s">
        <v>773</v>
      </c>
      <c r="D14" s="13">
        <v>262</v>
      </c>
      <c r="E14" s="14">
        <v>3.64</v>
      </c>
      <c r="F14" s="15">
        <v>2.6800000000000001E-2</v>
      </c>
      <c r="G14" s="15"/>
    </row>
    <row r="15" spans="1:8" x14ac:dyDescent="0.3">
      <c r="A15" s="12" t="s">
        <v>808</v>
      </c>
      <c r="B15" s="28" t="s">
        <v>809</v>
      </c>
      <c r="C15" s="28" t="s">
        <v>773</v>
      </c>
      <c r="D15" s="13">
        <v>803</v>
      </c>
      <c r="E15" s="14">
        <v>2.69</v>
      </c>
      <c r="F15" s="15">
        <v>1.9800000000000002E-2</v>
      </c>
      <c r="G15" s="15"/>
    </row>
    <row r="16" spans="1:8" x14ac:dyDescent="0.3">
      <c r="A16" s="12" t="s">
        <v>887</v>
      </c>
      <c r="B16" s="28" t="s">
        <v>888</v>
      </c>
      <c r="C16" s="28" t="s">
        <v>773</v>
      </c>
      <c r="D16" s="13">
        <v>2209</v>
      </c>
      <c r="E16" s="14">
        <v>2.4900000000000002</v>
      </c>
      <c r="F16" s="15">
        <v>1.84E-2</v>
      </c>
      <c r="G16" s="15"/>
    </row>
    <row r="17" spans="1:7" x14ac:dyDescent="0.3">
      <c r="A17" s="12" t="s">
        <v>1165</v>
      </c>
      <c r="B17" s="28" t="s">
        <v>1166</v>
      </c>
      <c r="C17" s="28" t="s">
        <v>773</v>
      </c>
      <c r="D17" s="13">
        <v>2371</v>
      </c>
      <c r="E17" s="14">
        <v>2.2799999999999998</v>
      </c>
      <c r="F17" s="15">
        <v>1.6799999999999999E-2</v>
      </c>
      <c r="G17" s="15"/>
    </row>
    <row r="18" spans="1:7" x14ac:dyDescent="0.3">
      <c r="A18" s="12" t="s">
        <v>1011</v>
      </c>
      <c r="B18" s="28" t="s">
        <v>1012</v>
      </c>
      <c r="C18" s="28" t="s">
        <v>773</v>
      </c>
      <c r="D18" s="13">
        <v>3689</v>
      </c>
      <c r="E18" s="14">
        <v>1.46</v>
      </c>
      <c r="F18" s="15">
        <v>1.0699999999999999E-2</v>
      </c>
      <c r="G18" s="15"/>
    </row>
    <row r="19" spans="1:7" x14ac:dyDescent="0.3">
      <c r="A19" s="12" t="s">
        <v>858</v>
      </c>
      <c r="B19" s="28" t="s">
        <v>859</v>
      </c>
      <c r="C19" s="28" t="s">
        <v>773</v>
      </c>
      <c r="D19" s="13">
        <v>3527</v>
      </c>
      <c r="E19" s="14">
        <v>1.24</v>
      </c>
      <c r="F19" s="15">
        <v>9.1000000000000004E-3</v>
      </c>
      <c r="G19" s="15"/>
    </row>
    <row r="20" spans="1:7" x14ac:dyDescent="0.3">
      <c r="A20" s="12" t="s">
        <v>2004</v>
      </c>
      <c r="B20" s="28" t="s">
        <v>1625</v>
      </c>
      <c r="C20" s="28" t="s">
        <v>773</v>
      </c>
      <c r="D20" s="13">
        <v>1752</v>
      </c>
      <c r="E20" s="14">
        <v>0</v>
      </c>
      <c r="F20" s="15">
        <v>0</v>
      </c>
      <c r="G20" s="15"/>
    </row>
    <row r="21" spans="1:7" x14ac:dyDescent="0.3">
      <c r="A21" s="16" t="s">
        <v>98</v>
      </c>
      <c r="B21" s="29"/>
      <c r="C21" s="29"/>
      <c r="D21" s="17"/>
      <c r="E21" s="37">
        <v>135.02000000000001</v>
      </c>
      <c r="F21" s="38">
        <v>0.99490000000000001</v>
      </c>
      <c r="G21" s="20"/>
    </row>
    <row r="22" spans="1:7" x14ac:dyDescent="0.3">
      <c r="A22" s="16" t="s">
        <v>1171</v>
      </c>
      <c r="B22" s="28"/>
      <c r="C22" s="28"/>
      <c r="D22" s="13"/>
      <c r="E22" s="14"/>
      <c r="F22" s="15"/>
      <c r="G22" s="15"/>
    </row>
    <row r="23" spans="1:7" x14ac:dyDescent="0.3">
      <c r="A23" s="16" t="s">
        <v>98</v>
      </c>
      <c r="B23" s="28"/>
      <c r="C23" s="28"/>
      <c r="D23" s="13"/>
      <c r="E23" s="39" t="s">
        <v>88</v>
      </c>
      <c r="F23" s="40" t="s">
        <v>88</v>
      </c>
      <c r="G23" s="15"/>
    </row>
    <row r="24" spans="1:7" x14ac:dyDescent="0.3">
      <c r="A24" s="21" t="s">
        <v>118</v>
      </c>
      <c r="B24" s="30"/>
      <c r="C24" s="30"/>
      <c r="D24" s="22"/>
      <c r="E24" s="25">
        <v>135.02000000000001</v>
      </c>
      <c r="F24" s="26">
        <v>0.99490000000000001</v>
      </c>
      <c r="G24" s="20"/>
    </row>
    <row r="25" spans="1:7" x14ac:dyDescent="0.3">
      <c r="A25" s="12"/>
      <c r="B25" s="28"/>
      <c r="C25" s="28"/>
      <c r="D25" s="13"/>
      <c r="E25" s="14"/>
      <c r="F25" s="15"/>
      <c r="G25" s="15"/>
    </row>
    <row r="26" spans="1:7" x14ac:dyDescent="0.3">
      <c r="A26" s="12"/>
      <c r="B26" s="28"/>
      <c r="C26" s="28"/>
      <c r="D26" s="13"/>
      <c r="E26" s="14"/>
      <c r="F26" s="15"/>
      <c r="G26" s="15"/>
    </row>
    <row r="27" spans="1:7" x14ac:dyDescent="0.3">
      <c r="A27" s="16" t="s">
        <v>119</v>
      </c>
      <c r="B27" s="28"/>
      <c r="C27" s="28"/>
      <c r="D27" s="13"/>
      <c r="E27" s="14"/>
      <c r="F27" s="15"/>
      <c r="G27" s="15"/>
    </row>
    <row r="28" spans="1:7" x14ac:dyDescent="0.3">
      <c r="A28" s="12" t="s">
        <v>120</v>
      </c>
      <c r="B28" s="28"/>
      <c r="C28" s="28"/>
      <c r="D28" s="13"/>
      <c r="E28" s="14">
        <v>0.7</v>
      </c>
      <c r="F28" s="15">
        <v>5.1999999999999998E-3</v>
      </c>
      <c r="G28" s="15">
        <v>3.9344999999999998E-2</v>
      </c>
    </row>
    <row r="29" spans="1:7" x14ac:dyDescent="0.3">
      <c r="A29" s="16" t="s">
        <v>98</v>
      </c>
      <c r="B29" s="29"/>
      <c r="C29" s="29"/>
      <c r="D29" s="17"/>
      <c r="E29" s="37">
        <v>0.7</v>
      </c>
      <c r="F29" s="38">
        <v>5.1999999999999998E-3</v>
      </c>
      <c r="G29" s="20"/>
    </row>
    <row r="30" spans="1:7" x14ac:dyDescent="0.3">
      <c r="A30" s="12"/>
      <c r="B30" s="28"/>
      <c r="C30" s="28"/>
      <c r="D30" s="13"/>
      <c r="E30" s="14"/>
      <c r="F30" s="15"/>
      <c r="G30" s="15"/>
    </row>
    <row r="31" spans="1:7" x14ac:dyDescent="0.3">
      <c r="A31" s="21" t="s">
        <v>118</v>
      </c>
      <c r="B31" s="30"/>
      <c r="C31" s="30"/>
      <c r="D31" s="22"/>
      <c r="E31" s="18">
        <v>0.7</v>
      </c>
      <c r="F31" s="19">
        <v>5.1999999999999998E-3</v>
      </c>
      <c r="G31" s="20"/>
    </row>
    <row r="32" spans="1:7" x14ac:dyDescent="0.3">
      <c r="A32" s="12" t="s">
        <v>121</v>
      </c>
      <c r="B32" s="28"/>
      <c r="C32" s="28"/>
      <c r="D32" s="13"/>
      <c r="E32" s="14">
        <v>1.5090000000000001E-4</v>
      </c>
      <c r="F32" s="15">
        <v>9.9999999999999995E-7</v>
      </c>
      <c r="G32" s="15"/>
    </row>
    <row r="33" spans="1:7" x14ac:dyDescent="0.3">
      <c r="A33" s="12" t="s">
        <v>122</v>
      </c>
      <c r="B33" s="28"/>
      <c r="C33" s="28"/>
      <c r="D33" s="13"/>
      <c r="E33" s="35">
        <v>-1.0150899999999999E-2</v>
      </c>
      <c r="F33" s="36">
        <v>-1.01E-4</v>
      </c>
      <c r="G33" s="15">
        <v>3.9344999999999998E-2</v>
      </c>
    </row>
    <row r="34" spans="1:7" x14ac:dyDescent="0.3">
      <c r="A34" s="23" t="s">
        <v>123</v>
      </c>
      <c r="B34" s="31"/>
      <c r="C34" s="31"/>
      <c r="D34" s="24"/>
      <c r="E34" s="25">
        <v>135.71</v>
      </c>
      <c r="F34" s="26">
        <v>1</v>
      </c>
      <c r="G34" s="26"/>
    </row>
    <row r="36" spans="1:7" ht="47.4" customHeight="1" x14ac:dyDescent="0.3">
      <c r="A36" s="77" t="s">
        <v>2003</v>
      </c>
      <c r="B36" s="78"/>
      <c r="C36" s="78"/>
      <c r="D36" s="78"/>
      <c r="E36" s="78"/>
      <c r="F36" s="78"/>
    </row>
    <row r="37" spans="1:7" ht="15.6" customHeight="1" x14ac:dyDescent="0.3"/>
    <row r="39" spans="1:7" x14ac:dyDescent="0.3">
      <c r="A39" s="1" t="s">
        <v>1871</v>
      </c>
    </row>
    <row r="40" spans="1:7" x14ac:dyDescent="0.3">
      <c r="A40" s="47" t="s">
        <v>1872</v>
      </c>
      <c r="B40" s="32" t="s">
        <v>88</v>
      </c>
    </row>
    <row r="41" spans="1:7" x14ac:dyDescent="0.3">
      <c r="A41" t="s">
        <v>1873</v>
      </c>
    </row>
    <row r="42" spans="1:7" x14ac:dyDescent="0.3">
      <c r="A42" t="s">
        <v>1874</v>
      </c>
      <c r="B42" t="s">
        <v>1875</v>
      </c>
      <c r="C42" t="s">
        <v>1875</v>
      </c>
    </row>
    <row r="43" spans="1:7" x14ac:dyDescent="0.3">
      <c r="B43" s="48">
        <v>44651</v>
      </c>
      <c r="C43" s="48">
        <v>44680</v>
      </c>
    </row>
    <row r="44" spans="1:7" x14ac:dyDescent="0.3">
      <c r="A44" t="s">
        <v>1898</v>
      </c>
      <c r="B44">
        <v>3683.8546999999999</v>
      </c>
      <c r="C44">
        <v>3654.9762999999998</v>
      </c>
      <c r="E44" s="2"/>
      <c r="G44"/>
    </row>
    <row r="45" spans="1:7" x14ac:dyDescent="0.3">
      <c r="E45" s="2"/>
      <c r="G45"/>
    </row>
    <row r="46" spans="1:7" x14ac:dyDescent="0.3">
      <c r="A46" t="s">
        <v>1890</v>
      </c>
      <c r="B46" s="32" t="s">
        <v>88</v>
      </c>
    </row>
    <row r="47" spans="1:7" x14ac:dyDescent="0.3">
      <c r="A47" t="s">
        <v>1891</v>
      </c>
      <c r="B47" s="32" t="s">
        <v>88</v>
      </c>
    </row>
    <row r="48" spans="1:7" x14ac:dyDescent="0.3">
      <c r="A48" s="47" t="s">
        <v>1892</v>
      </c>
      <c r="B48" s="32" t="s">
        <v>88</v>
      </c>
    </row>
    <row r="49" spans="1:4" x14ac:dyDescent="0.3">
      <c r="A49" s="47" t="s">
        <v>1893</v>
      </c>
      <c r="B49" s="32" t="s">
        <v>88</v>
      </c>
    </row>
    <row r="50" spans="1:4" x14ac:dyDescent="0.3">
      <c r="A50" s="47" t="s">
        <v>1929</v>
      </c>
      <c r="B50" s="49">
        <v>0.18687899999999999</v>
      </c>
    </row>
    <row r="51" spans="1:4" ht="28.8" x14ac:dyDescent="0.3">
      <c r="A51" s="47" t="s">
        <v>1895</v>
      </c>
      <c r="B51" s="32" t="s">
        <v>88</v>
      </c>
    </row>
    <row r="52" spans="1:4" ht="28.8" x14ac:dyDescent="0.3">
      <c r="A52" s="47" t="s">
        <v>1896</v>
      </c>
      <c r="B52" s="32" t="s">
        <v>88</v>
      </c>
    </row>
    <row r="53" spans="1:4" x14ac:dyDescent="0.3">
      <c r="A53" t="s">
        <v>2029</v>
      </c>
      <c r="B53" s="32" t="s">
        <v>88</v>
      </c>
    </row>
    <row r="54" spans="1:4" x14ac:dyDescent="0.3">
      <c r="A54" t="s">
        <v>2030</v>
      </c>
      <c r="B54" s="32" t="s">
        <v>88</v>
      </c>
    </row>
    <row r="57" spans="1:4" ht="28.8" x14ac:dyDescent="0.3">
      <c r="A57" s="62" t="s">
        <v>2065</v>
      </c>
      <c r="B57" s="56" t="s">
        <v>2066</v>
      </c>
      <c r="C57" s="56" t="s">
        <v>2034</v>
      </c>
      <c r="D57" s="67" t="s">
        <v>2035</v>
      </c>
    </row>
    <row r="58" spans="1:4" ht="63.6" customHeight="1" x14ac:dyDescent="0.3">
      <c r="A58" s="65" t="str">
        <f>HYPERLINK("[EDEL_Portfolio Monthly 30-Apr-2022.xlsx]EENFBA!A1","Edelweiss ETF - Nifty Bank")</f>
        <v>Edelweiss ETF - Nifty Bank</v>
      </c>
      <c r="B58" s="66"/>
      <c r="C58" s="66" t="s">
        <v>2056</v>
      </c>
      <c r="D58" s="66"/>
    </row>
  </sheetData>
  <mergeCells count="3">
    <mergeCell ref="A1:G1"/>
    <mergeCell ref="A2:G2"/>
    <mergeCell ref="A36:F36"/>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94451-9292-4075-8268-DF3A5FE8FF63}">
  <dimension ref="A1:H163"/>
  <sheetViews>
    <sheetView showGridLines="0" workbookViewId="0">
      <pane ySplit="4" topLeftCell="A108" activePane="bottomLeft" state="frozen"/>
      <selection sqref="A1:G1"/>
      <selection pane="bottomLeft" activeCell="A118" sqref="A118"/>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67</v>
      </c>
      <c r="B1" s="76"/>
      <c r="C1" s="76"/>
      <c r="D1" s="76"/>
      <c r="E1" s="76"/>
      <c r="F1" s="76"/>
      <c r="G1" s="76"/>
      <c r="H1" s="51" t="str">
        <f>HYPERLINK("[EDEL_Portfolio Monthly 30-Apr-2022.xlsx]Index!A1","Index")</f>
        <v>Index</v>
      </c>
    </row>
    <row r="2" spans="1:8" ht="19.5" customHeight="1" x14ac:dyDescent="0.3">
      <c r="A2" s="76" t="s">
        <v>68</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6" t="s">
        <v>87</v>
      </c>
      <c r="B6" s="28"/>
      <c r="C6" s="28"/>
      <c r="D6" s="13"/>
      <c r="E6" s="14"/>
      <c r="F6" s="15"/>
      <c r="G6" s="15"/>
    </row>
    <row r="7" spans="1:8" x14ac:dyDescent="0.3">
      <c r="A7" s="16" t="s">
        <v>770</v>
      </c>
      <c r="B7" s="28"/>
      <c r="C7" s="28"/>
      <c r="D7" s="13"/>
      <c r="E7" s="14"/>
      <c r="F7" s="15"/>
      <c r="G7" s="15"/>
    </row>
    <row r="8" spans="1:8" x14ac:dyDescent="0.3">
      <c r="A8" s="12" t="s">
        <v>1049</v>
      </c>
      <c r="B8" s="28" t="s">
        <v>1050</v>
      </c>
      <c r="C8" s="28" t="s">
        <v>773</v>
      </c>
      <c r="D8" s="13">
        <v>145000</v>
      </c>
      <c r="E8" s="14">
        <v>1077.79</v>
      </c>
      <c r="F8" s="15">
        <v>5.2600000000000001E-2</v>
      </c>
      <c r="G8" s="15"/>
    </row>
    <row r="9" spans="1:8" x14ac:dyDescent="0.3">
      <c r="A9" s="12" t="s">
        <v>771</v>
      </c>
      <c r="B9" s="28" t="s">
        <v>772</v>
      </c>
      <c r="C9" s="28" t="s">
        <v>773</v>
      </c>
      <c r="D9" s="13">
        <v>72500</v>
      </c>
      <c r="E9" s="14">
        <v>1003.84</v>
      </c>
      <c r="F9" s="15">
        <v>4.9000000000000002E-2</v>
      </c>
      <c r="G9" s="15"/>
    </row>
    <row r="10" spans="1:8" x14ac:dyDescent="0.3">
      <c r="A10" s="12" t="s">
        <v>777</v>
      </c>
      <c r="B10" s="28" t="s">
        <v>778</v>
      </c>
      <c r="C10" s="28" t="s">
        <v>779</v>
      </c>
      <c r="D10" s="13">
        <v>34452</v>
      </c>
      <c r="E10" s="14">
        <v>961.3</v>
      </c>
      <c r="F10" s="15">
        <v>4.6899999999999997E-2</v>
      </c>
      <c r="G10" s="15"/>
    </row>
    <row r="11" spans="1:8" x14ac:dyDescent="0.3">
      <c r="A11" s="12" t="s">
        <v>906</v>
      </c>
      <c r="B11" s="28" t="s">
        <v>907</v>
      </c>
      <c r="C11" s="28" t="s">
        <v>791</v>
      </c>
      <c r="D11" s="13">
        <v>48558</v>
      </c>
      <c r="E11" s="14">
        <v>761.17</v>
      </c>
      <c r="F11" s="15">
        <v>3.7100000000000001E-2</v>
      </c>
      <c r="G11" s="15"/>
    </row>
    <row r="12" spans="1:8" x14ac:dyDescent="0.3">
      <c r="A12" s="12" t="s">
        <v>786</v>
      </c>
      <c r="B12" s="28" t="s">
        <v>787</v>
      </c>
      <c r="C12" s="28" t="s">
        <v>788</v>
      </c>
      <c r="D12" s="13">
        <v>77976</v>
      </c>
      <c r="E12" s="14">
        <v>576.24</v>
      </c>
      <c r="F12" s="15">
        <v>2.81E-2</v>
      </c>
      <c r="G12" s="15"/>
    </row>
    <row r="13" spans="1:8" x14ac:dyDescent="0.3">
      <c r="A13" s="12" t="s">
        <v>813</v>
      </c>
      <c r="B13" s="28" t="s">
        <v>814</v>
      </c>
      <c r="C13" s="28" t="s">
        <v>773</v>
      </c>
      <c r="D13" s="13">
        <v>76000</v>
      </c>
      <c r="E13" s="14">
        <v>553.74</v>
      </c>
      <c r="F13" s="15">
        <v>2.7E-2</v>
      </c>
      <c r="G13" s="15"/>
    </row>
    <row r="14" spans="1:8" x14ac:dyDescent="0.3">
      <c r="A14" s="12" t="s">
        <v>1057</v>
      </c>
      <c r="B14" s="28" t="s">
        <v>1058</v>
      </c>
      <c r="C14" s="28" t="s">
        <v>773</v>
      </c>
      <c r="D14" s="13">
        <v>100000</v>
      </c>
      <c r="E14" s="14">
        <v>496.3</v>
      </c>
      <c r="F14" s="15">
        <v>2.4199999999999999E-2</v>
      </c>
      <c r="G14" s="15"/>
    </row>
    <row r="15" spans="1:8" x14ac:dyDescent="0.3">
      <c r="A15" s="12" t="s">
        <v>841</v>
      </c>
      <c r="B15" s="28" t="s">
        <v>842</v>
      </c>
      <c r="C15" s="28" t="s">
        <v>843</v>
      </c>
      <c r="D15" s="13">
        <v>28841</v>
      </c>
      <c r="E15" s="14">
        <v>488.67</v>
      </c>
      <c r="F15" s="15">
        <v>2.3800000000000002E-2</v>
      </c>
      <c r="G15" s="15"/>
    </row>
    <row r="16" spans="1:8" x14ac:dyDescent="0.3">
      <c r="A16" s="12" t="s">
        <v>803</v>
      </c>
      <c r="B16" s="28" t="s">
        <v>804</v>
      </c>
      <c r="C16" s="28" t="s">
        <v>805</v>
      </c>
      <c r="D16" s="13">
        <v>170694</v>
      </c>
      <c r="E16" s="14">
        <v>443.04</v>
      </c>
      <c r="F16" s="15">
        <v>2.1600000000000001E-2</v>
      </c>
      <c r="G16" s="15"/>
    </row>
    <row r="17" spans="1:7" x14ac:dyDescent="0.3">
      <c r="A17" s="12" t="s">
        <v>774</v>
      </c>
      <c r="B17" s="28" t="s">
        <v>775</v>
      </c>
      <c r="C17" s="28" t="s">
        <v>776</v>
      </c>
      <c r="D17" s="13">
        <v>19000</v>
      </c>
      <c r="E17" s="14">
        <v>423.64</v>
      </c>
      <c r="F17" s="15">
        <v>2.07E-2</v>
      </c>
      <c r="G17" s="15"/>
    </row>
    <row r="18" spans="1:7" x14ac:dyDescent="0.3">
      <c r="A18" s="12" t="s">
        <v>954</v>
      </c>
      <c r="B18" s="28" t="s">
        <v>955</v>
      </c>
      <c r="C18" s="28" t="s">
        <v>791</v>
      </c>
      <c r="D18" s="13">
        <v>10057</v>
      </c>
      <c r="E18" s="14">
        <v>356.69</v>
      </c>
      <c r="F18" s="15">
        <v>1.7399999999999999E-2</v>
      </c>
      <c r="G18" s="15"/>
    </row>
    <row r="19" spans="1:7" x14ac:dyDescent="0.3">
      <c r="A19" s="12" t="s">
        <v>963</v>
      </c>
      <c r="B19" s="28" t="s">
        <v>964</v>
      </c>
      <c r="C19" s="28" t="s">
        <v>820</v>
      </c>
      <c r="D19" s="13">
        <v>203938</v>
      </c>
      <c r="E19" s="14">
        <v>318.55</v>
      </c>
      <c r="F19" s="15">
        <v>1.55E-2</v>
      </c>
      <c r="G19" s="15"/>
    </row>
    <row r="20" spans="1:7" x14ac:dyDescent="0.3">
      <c r="A20" s="12" t="s">
        <v>934</v>
      </c>
      <c r="B20" s="28" t="s">
        <v>935</v>
      </c>
      <c r="C20" s="28" t="s">
        <v>835</v>
      </c>
      <c r="D20" s="13">
        <v>60289</v>
      </c>
      <c r="E20" s="14">
        <v>263.82</v>
      </c>
      <c r="F20" s="15">
        <v>1.29E-2</v>
      </c>
      <c r="G20" s="15"/>
    </row>
    <row r="21" spans="1:7" x14ac:dyDescent="0.3">
      <c r="A21" s="12" t="s">
        <v>1163</v>
      </c>
      <c r="B21" s="28" t="s">
        <v>1164</v>
      </c>
      <c r="C21" s="28" t="s">
        <v>903</v>
      </c>
      <c r="D21" s="13">
        <v>24172</v>
      </c>
      <c r="E21" s="14">
        <v>224.47</v>
      </c>
      <c r="F21" s="15">
        <v>1.0999999999999999E-2</v>
      </c>
      <c r="G21" s="15"/>
    </row>
    <row r="22" spans="1:7" x14ac:dyDescent="0.3">
      <c r="A22" s="12" t="s">
        <v>789</v>
      </c>
      <c r="B22" s="28" t="s">
        <v>790</v>
      </c>
      <c r="C22" s="28" t="s">
        <v>791</v>
      </c>
      <c r="D22" s="13">
        <v>17985</v>
      </c>
      <c r="E22" s="14">
        <v>194.1</v>
      </c>
      <c r="F22" s="15">
        <v>9.4999999999999998E-3</v>
      </c>
      <c r="G22" s="15"/>
    </row>
    <row r="23" spans="1:7" x14ac:dyDescent="0.3">
      <c r="A23" s="12" t="s">
        <v>873</v>
      </c>
      <c r="B23" s="28" t="s">
        <v>874</v>
      </c>
      <c r="C23" s="28" t="s">
        <v>835</v>
      </c>
      <c r="D23" s="13">
        <v>2391</v>
      </c>
      <c r="E23" s="14">
        <v>184.53</v>
      </c>
      <c r="F23" s="15">
        <v>8.9999999999999993E-3</v>
      </c>
      <c r="G23" s="15"/>
    </row>
    <row r="24" spans="1:7" x14ac:dyDescent="0.3">
      <c r="A24" s="12" t="s">
        <v>1047</v>
      </c>
      <c r="B24" s="28" t="s">
        <v>1048</v>
      </c>
      <c r="C24" s="28" t="s">
        <v>943</v>
      </c>
      <c r="D24" s="13">
        <v>7360</v>
      </c>
      <c r="E24" s="14">
        <v>180.92</v>
      </c>
      <c r="F24" s="15">
        <v>8.8000000000000005E-3</v>
      </c>
      <c r="G24" s="15"/>
    </row>
    <row r="25" spans="1:7" x14ac:dyDescent="0.3">
      <c r="A25" s="12" t="s">
        <v>1390</v>
      </c>
      <c r="B25" s="28" t="s">
        <v>1391</v>
      </c>
      <c r="C25" s="28" t="s">
        <v>903</v>
      </c>
      <c r="D25" s="13">
        <v>5000</v>
      </c>
      <c r="E25" s="14">
        <v>160.09</v>
      </c>
      <c r="F25" s="15">
        <v>7.7999999999999996E-3</v>
      </c>
      <c r="G25" s="15"/>
    </row>
    <row r="26" spans="1:7" x14ac:dyDescent="0.3">
      <c r="A26" s="12" t="s">
        <v>824</v>
      </c>
      <c r="B26" s="28" t="s">
        <v>825</v>
      </c>
      <c r="C26" s="28" t="s">
        <v>826</v>
      </c>
      <c r="D26" s="13">
        <v>64184</v>
      </c>
      <c r="E26" s="14">
        <v>153.11000000000001</v>
      </c>
      <c r="F26" s="15">
        <v>7.4999999999999997E-3</v>
      </c>
      <c r="G26" s="15"/>
    </row>
    <row r="27" spans="1:7" x14ac:dyDescent="0.3">
      <c r="A27" s="12" t="s">
        <v>864</v>
      </c>
      <c r="B27" s="28" t="s">
        <v>865</v>
      </c>
      <c r="C27" s="28" t="s">
        <v>799</v>
      </c>
      <c r="D27" s="13">
        <v>11747</v>
      </c>
      <c r="E27" s="14">
        <v>149.31</v>
      </c>
      <c r="F27" s="15">
        <v>7.3000000000000001E-3</v>
      </c>
      <c r="G27" s="15"/>
    </row>
    <row r="28" spans="1:7" x14ac:dyDescent="0.3">
      <c r="A28" s="12" t="s">
        <v>1074</v>
      </c>
      <c r="B28" s="28" t="s">
        <v>1075</v>
      </c>
      <c r="C28" s="28" t="s">
        <v>823</v>
      </c>
      <c r="D28" s="13">
        <v>2222</v>
      </c>
      <c r="E28" s="14">
        <v>147.32</v>
      </c>
      <c r="F28" s="15">
        <v>7.1999999999999998E-3</v>
      </c>
      <c r="G28" s="15"/>
    </row>
    <row r="29" spans="1:7" x14ac:dyDescent="0.3">
      <c r="A29" s="12" t="s">
        <v>800</v>
      </c>
      <c r="B29" s="28" t="s">
        <v>801</v>
      </c>
      <c r="C29" s="28" t="s">
        <v>802</v>
      </c>
      <c r="D29" s="13">
        <v>29464</v>
      </c>
      <c r="E29" s="14">
        <v>142.21</v>
      </c>
      <c r="F29" s="15">
        <v>6.8999999999999999E-3</v>
      </c>
      <c r="G29" s="15"/>
    </row>
    <row r="30" spans="1:7" x14ac:dyDescent="0.3">
      <c r="A30" s="12" t="s">
        <v>1044</v>
      </c>
      <c r="B30" s="28" t="s">
        <v>1045</v>
      </c>
      <c r="C30" s="28" t="s">
        <v>1046</v>
      </c>
      <c r="D30" s="13">
        <v>17955</v>
      </c>
      <c r="E30" s="14">
        <v>140.47999999999999</v>
      </c>
      <c r="F30" s="15">
        <v>6.8999999999999999E-3</v>
      </c>
      <c r="G30" s="15"/>
    </row>
    <row r="31" spans="1:7" x14ac:dyDescent="0.3">
      <c r="A31" s="12" t="s">
        <v>1398</v>
      </c>
      <c r="B31" s="28" t="s">
        <v>1399</v>
      </c>
      <c r="C31" s="28" t="s">
        <v>894</v>
      </c>
      <c r="D31" s="13">
        <v>5815</v>
      </c>
      <c r="E31" s="14">
        <v>134.19</v>
      </c>
      <c r="F31" s="15">
        <v>6.4999999999999997E-3</v>
      </c>
      <c r="G31" s="15"/>
    </row>
    <row r="32" spans="1:7" x14ac:dyDescent="0.3">
      <c r="A32" s="12" t="s">
        <v>998</v>
      </c>
      <c r="B32" s="28" t="s">
        <v>999</v>
      </c>
      <c r="C32" s="28" t="s">
        <v>820</v>
      </c>
      <c r="D32" s="13">
        <v>57070</v>
      </c>
      <c r="E32" s="14">
        <v>129.97999999999999</v>
      </c>
      <c r="F32" s="15">
        <v>6.3E-3</v>
      </c>
      <c r="G32" s="15"/>
    </row>
    <row r="33" spans="1:7" x14ac:dyDescent="0.3">
      <c r="A33" s="12" t="s">
        <v>850</v>
      </c>
      <c r="B33" s="28" t="s">
        <v>851</v>
      </c>
      <c r="C33" s="28" t="s">
        <v>776</v>
      </c>
      <c r="D33" s="13">
        <v>1934</v>
      </c>
      <c r="E33" s="14">
        <v>129.03</v>
      </c>
      <c r="F33" s="15">
        <v>6.3E-3</v>
      </c>
      <c r="G33" s="15"/>
    </row>
    <row r="34" spans="1:7" x14ac:dyDescent="0.3">
      <c r="A34" s="12" t="s">
        <v>973</v>
      </c>
      <c r="B34" s="28" t="s">
        <v>974</v>
      </c>
      <c r="C34" s="28" t="s">
        <v>805</v>
      </c>
      <c r="D34" s="13">
        <v>5741</v>
      </c>
      <c r="E34" s="14">
        <v>128.30000000000001</v>
      </c>
      <c r="F34" s="15">
        <v>6.3E-3</v>
      </c>
      <c r="G34" s="15"/>
    </row>
    <row r="35" spans="1:7" x14ac:dyDescent="0.3">
      <c r="A35" s="12" t="s">
        <v>1013</v>
      </c>
      <c r="B35" s="28" t="s">
        <v>1014</v>
      </c>
      <c r="C35" s="28" t="s">
        <v>823</v>
      </c>
      <c r="D35" s="13">
        <v>33864</v>
      </c>
      <c r="E35" s="14">
        <v>126.04</v>
      </c>
      <c r="F35" s="15">
        <v>6.1000000000000004E-3</v>
      </c>
      <c r="G35" s="15"/>
    </row>
    <row r="36" spans="1:7" x14ac:dyDescent="0.3">
      <c r="A36" s="12" t="s">
        <v>1015</v>
      </c>
      <c r="B36" s="28" t="s">
        <v>1016</v>
      </c>
      <c r="C36" s="28" t="s">
        <v>791</v>
      </c>
      <c r="D36" s="13">
        <v>24667</v>
      </c>
      <c r="E36" s="14">
        <v>125.51</v>
      </c>
      <c r="F36" s="15">
        <v>6.1000000000000004E-3</v>
      </c>
      <c r="G36" s="15"/>
    </row>
    <row r="37" spans="1:7" x14ac:dyDescent="0.3">
      <c r="A37" s="12" t="s">
        <v>1076</v>
      </c>
      <c r="B37" s="28" t="s">
        <v>1077</v>
      </c>
      <c r="C37" s="28" t="s">
        <v>835</v>
      </c>
      <c r="D37" s="13">
        <v>12662</v>
      </c>
      <c r="E37" s="14">
        <v>116.76</v>
      </c>
      <c r="F37" s="15">
        <v>5.7000000000000002E-3</v>
      </c>
      <c r="G37" s="15"/>
    </row>
    <row r="38" spans="1:7" x14ac:dyDescent="0.3">
      <c r="A38" s="12" t="s">
        <v>1584</v>
      </c>
      <c r="B38" s="28" t="s">
        <v>1585</v>
      </c>
      <c r="C38" s="28" t="s">
        <v>776</v>
      </c>
      <c r="D38" s="13">
        <v>17500</v>
      </c>
      <c r="E38" s="14">
        <v>113.59</v>
      </c>
      <c r="F38" s="15">
        <v>5.4999999999999997E-3</v>
      </c>
      <c r="G38" s="15"/>
    </row>
    <row r="39" spans="1:7" x14ac:dyDescent="0.3">
      <c r="A39" s="12" t="s">
        <v>952</v>
      </c>
      <c r="B39" s="28" t="s">
        <v>953</v>
      </c>
      <c r="C39" s="28" t="s">
        <v>776</v>
      </c>
      <c r="D39" s="13">
        <v>13000</v>
      </c>
      <c r="E39" s="14">
        <v>108.01</v>
      </c>
      <c r="F39" s="15">
        <v>5.3E-3</v>
      </c>
      <c r="G39" s="15"/>
    </row>
    <row r="40" spans="1:7" x14ac:dyDescent="0.3">
      <c r="A40" s="12" t="s">
        <v>884</v>
      </c>
      <c r="B40" s="28" t="s">
        <v>885</v>
      </c>
      <c r="C40" s="28" t="s">
        <v>886</v>
      </c>
      <c r="D40" s="13">
        <v>12500</v>
      </c>
      <c r="E40" s="14">
        <v>107.86</v>
      </c>
      <c r="F40" s="15">
        <v>5.3E-3</v>
      </c>
      <c r="G40" s="15"/>
    </row>
    <row r="41" spans="1:7" x14ac:dyDescent="0.3">
      <c r="A41" s="12" t="s">
        <v>1025</v>
      </c>
      <c r="B41" s="28" t="s">
        <v>1026</v>
      </c>
      <c r="C41" s="28" t="s">
        <v>910</v>
      </c>
      <c r="D41" s="13">
        <v>9715</v>
      </c>
      <c r="E41" s="14">
        <v>107.4</v>
      </c>
      <c r="F41" s="15">
        <v>5.1999999999999998E-3</v>
      </c>
      <c r="G41" s="15"/>
    </row>
    <row r="42" spans="1:7" x14ac:dyDescent="0.3">
      <c r="A42" s="12" t="s">
        <v>1731</v>
      </c>
      <c r="B42" s="28" t="s">
        <v>1732</v>
      </c>
      <c r="C42" s="28" t="s">
        <v>958</v>
      </c>
      <c r="D42" s="13">
        <v>6046</v>
      </c>
      <c r="E42" s="14">
        <v>102.43</v>
      </c>
      <c r="F42" s="15">
        <v>5.0000000000000001E-3</v>
      </c>
      <c r="G42" s="15"/>
    </row>
    <row r="43" spans="1:7" x14ac:dyDescent="0.3">
      <c r="A43" s="12" t="s">
        <v>948</v>
      </c>
      <c r="B43" s="28" t="s">
        <v>949</v>
      </c>
      <c r="C43" s="28" t="s">
        <v>791</v>
      </c>
      <c r="D43" s="13">
        <v>2336</v>
      </c>
      <c r="E43" s="14">
        <v>100.93</v>
      </c>
      <c r="F43" s="15">
        <v>4.8999999999999998E-3</v>
      </c>
      <c r="G43" s="15"/>
    </row>
    <row r="44" spans="1:7" x14ac:dyDescent="0.3">
      <c r="A44" s="12" t="s">
        <v>1053</v>
      </c>
      <c r="B44" s="28" t="s">
        <v>1054</v>
      </c>
      <c r="C44" s="28" t="s">
        <v>969</v>
      </c>
      <c r="D44" s="13">
        <v>39291</v>
      </c>
      <c r="E44" s="14">
        <v>100.78</v>
      </c>
      <c r="F44" s="15">
        <v>4.8999999999999998E-3</v>
      </c>
      <c r="G44" s="15"/>
    </row>
    <row r="45" spans="1:7" x14ac:dyDescent="0.3">
      <c r="A45" s="12" t="s">
        <v>815</v>
      </c>
      <c r="B45" s="28" t="s">
        <v>816</v>
      </c>
      <c r="C45" s="28" t="s">
        <v>817</v>
      </c>
      <c r="D45" s="13">
        <v>3846</v>
      </c>
      <c r="E45" s="14">
        <v>96.64</v>
      </c>
      <c r="F45" s="15">
        <v>4.7000000000000002E-3</v>
      </c>
      <c r="G45" s="15"/>
    </row>
    <row r="46" spans="1:7" x14ac:dyDescent="0.3">
      <c r="A46" s="12" t="s">
        <v>829</v>
      </c>
      <c r="B46" s="28" t="s">
        <v>830</v>
      </c>
      <c r="C46" s="28" t="s">
        <v>826</v>
      </c>
      <c r="D46" s="13">
        <v>6016</v>
      </c>
      <c r="E46" s="14">
        <v>95.96</v>
      </c>
      <c r="F46" s="15">
        <v>4.7000000000000002E-3</v>
      </c>
      <c r="G46" s="15"/>
    </row>
    <row r="47" spans="1:7" x14ac:dyDescent="0.3">
      <c r="A47" s="12" t="s">
        <v>901</v>
      </c>
      <c r="B47" s="28" t="s">
        <v>902</v>
      </c>
      <c r="C47" s="28" t="s">
        <v>903</v>
      </c>
      <c r="D47" s="13">
        <v>9347</v>
      </c>
      <c r="E47" s="14">
        <v>91.71</v>
      </c>
      <c r="F47" s="15">
        <v>4.4999999999999997E-3</v>
      </c>
      <c r="G47" s="15"/>
    </row>
    <row r="48" spans="1:7" x14ac:dyDescent="0.3">
      <c r="A48" s="12" t="s">
        <v>1104</v>
      </c>
      <c r="B48" s="28" t="s">
        <v>1105</v>
      </c>
      <c r="C48" s="28" t="s">
        <v>1106</v>
      </c>
      <c r="D48" s="13">
        <v>198</v>
      </c>
      <c r="E48" s="14">
        <v>90.25</v>
      </c>
      <c r="F48" s="15">
        <v>4.4000000000000003E-3</v>
      </c>
      <c r="G48" s="15"/>
    </row>
    <row r="49" spans="1:7" x14ac:dyDescent="0.3">
      <c r="A49" s="12" t="s">
        <v>797</v>
      </c>
      <c r="B49" s="28" t="s">
        <v>798</v>
      </c>
      <c r="C49" s="28" t="s">
        <v>799</v>
      </c>
      <c r="D49" s="13">
        <v>91992</v>
      </c>
      <c r="E49" s="14">
        <v>89</v>
      </c>
      <c r="F49" s="15">
        <v>4.3E-3</v>
      </c>
      <c r="G49" s="15"/>
    </row>
    <row r="50" spans="1:7" x14ac:dyDescent="0.3">
      <c r="A50" s="12" t="s">
        <v>1404</v>
      </c>
      <c r="B50" s="28" t="s">
        <v>1405</v>
      </c>
      <c r="C50" s="28" t="s">
        <v>894</v>
      </c>
      <c r="D50" s="13">
        <v>4618</v>
      </c>
      <c r="E50" s="14">
        <v>86.16</v>
      </c>
      <c r="F50" s="15">
        <v>4.1999999999999997E-3</v>
      </c>
      <c r="G50" s="15"/>
    </row>
    <row r="51" spans="1:7" x14ac:dyDescent="0.3">
      <c r="A51" s="12" t="s">
        <v>913</v>
      </c>
      <c r="B51" s="28" t="s">
        <v>914</v>
      </c>
      <c r="C51" s="28" t="s">
        <v>791</v>
      </c>
      <c r="D51" s="13">
        <v>2987</v>
      </c>
      <c r="E51" s="14">
        <v>84.93</v>
      </c>
      <c r="F51" s="15">
        <v>4.1000000000000003E-3</v>
      </c>
      <c r="G51" s="15"/>
    </row>
    <row r="52" spans="1:7" x14ac:dyDescent="0.3">
      <c r="A52" s="12" t="s">
        <v>1109</v>
      </c>
      <c r="B52" s="28" t="s">
        <v>1110</v>
      </c>
      <c r="C52" s="28" t="s">
        <v>972</v>
      </c>
      <c r="D52" s="13">
        <v>4000</v>
      </c>
      <c r="E52" s="14">
        <v>83.86</v>
      </c>
      <c r="F52" s="15">
        <v>4.1000000000000003E-3</v>
      </c>
      <c r="G52" s="15"/>
    </row>
    <row r="53" spans="1:7" x14ac:dyDescent="0.3">
      <c r="A53" s="12" t="s">
        <v>956</v>
      </c>
      <c r="B53" s="28" t="s">
        <v>957</v>
      </c>
      <c r="C53" s="28" t="s">
        <v>958</v>
      </c>
      <c r="D53" s="13">
        <v>6205</v>
      </c>
      <c r="E53" s="14">
        <v>76.22</v>
      </c>
      <c r="F53" s="15">
        <v>3.7000000000000002E-3</v>
      </c>
      <c r="G53" s="15"/>
    </row>
    <row r="54" spans="1:7" x14ac:dyDescent="0.3">
      <c r="A54" s="12" t="s">
        <v>1157</v>
      </c>
      <c r="B54" s="28" t="s">
        <v>1158</v>
      </c>
      <c r="C54" s="28" t="s">
        <v>958</v>
      </c>
      <c r="D54" s="13">
        <v>25951</v>
      </c>
      <c r="E54" s="14">
        <v>74.09</v>
      </c>
      <c r="F54" s="15">
        <v>3.5999999999999999E-3</v>
      </c>
      <c r="G54" s="15"/>
    </row>
    <row r="55" spans="1:7" x14ac:dyDescent="0.3">
      <c r="A55" s="12" t="s">
        <v>1029</v>
      </c>
      <c r="B55" s="28" t="s">
        <v>1030</v>
      </c>
      <c r="C55" s="28" t="s">
        <v>1031</v>
      </c>
      <c r="D55" s="13">
        <v>45584</v>
      </c>
      <c r="E55" s="14">
        <v>73.14</v>
      </c>
      <c r="F55" s="15">
        <v>3.5999999999999999E-3</v>
      </c>
      <c r="G55" s="15"/>
    </row>
    <row r="56" spans="1:7" x14ac:dyDescent="0.3">
      <c r="A56" s="12" t="s">
        <v>1394</v>
      </c>
      <c r="B56" s="28" t="s">
        <v>1395</v>
      </c>
      <c r="C56" s="28" t="s">
        <v>776</v>
      </c>
      <c r="D56" s="13">
        <v>64718</v>
      </c>
      <c r="E56" s="14">
        <v>72.23</v>
      </c>
      <c r="F56" s="15">
        <v>3.5000000000000001E-3</v>
      </c>
      <c r="G56" s="15"/>
    </row>
    <row r="57" spans="1:7" x14ac:dyDescent="0.3">
      <c r="A57" s="12" t="s">
        <v>1396</v>
      </c>
      <c r="B57" s="28" t="s">
        <v>1397</v>
      </c>
      <c r="C57" s="28" t="s">
        <v>791</v>
      </c>
      <c r="D57" s="13">
        <v>913</v>
      </c>
      <c r="E57" s="14">
        <v>70.72</v>
      </c>
      <c r="F57" s="15">
        <v>3.5000000000000001E-3</v>
      </c>
      <c r="G57" s="15"/>
    </row>
    <row r="58" spans="1:7" x14ac:dyDescent="0.3">
      <c r="A58" s="12" t="s">
        <v>827</v>
      </c>
      <c r="B58" s="28" t="s">
        <v>828</v>
      </c>
      <c r="C58" s="28" t="s">
        <v>791</v>
      </c>
      <c r="D58" s="13">
        <v>1679</v>
      </c>
      <c r="E58" s="14">
        <v>70.52</v>
      </c>
      <c r="F58" s="15">
        <v>3.3999999999999998E-3</v>
      </c>
      <c r="G58" s="15"/>
    </row>
    <row r="59" spans="1:7" x14ac:dyDescent="0.3">
      <c r="A59" s="12" t="s">
        <v>920</v>
      </c>
      <c r="B59" s="28" t="s">
        <v>921</v>
      </c>
      <c r="C59" s="28" t="s">
        <v>922</v>
      </c>
      <c r="D59" s="13">
        <v>43849</v>
      </c>
      <c r="E59" s="14">
        <v>70.44</v>
      </c>
      <c r="F59" s="15">
        <v>3.3999999999999998E-3</v>
      </c>
      <c r="G59" s="15"/>
    </row>
    <row r="60" spans="1:7" x14ac:dyDescent="0.3">
      <c r="A60" s="12" t="s">
        <v>833</v>
      </c>
      <c r="B60" s="28" t="s">
        <v>834</v>
      </c>
      <c r="C60" s="28" t="s">
        <v>835</v>
      </c>
      <c r="D60" s="13">
        <v>10566</v>
      </c>
      <c r="E60" s="14">
        <v>69.19</v>
      </c>
      <c r="F60" s="15">
        <v>3.3999999999999998E-3</v>
      </c>
      <c r="G60" s="15"/>
    </row>
    <row r="61" spans="1:7" x14ac:dyDescent="0.3">
      <c r="A61" s="12" t="s">
        <v>904</v>
      </c>
      <c r="B61" s="28" t="s">
        <v>905</v>
      </c>
      <c r="C61" s="28" t="s">
        <v>883</v>
      </c>
      <c r="D61" s="13">
        <v>8370</v>
      </c>
      <c r="E61" s="14">
        <v>68.88</v>
      </c>
      <c r="F61" s="15">
        <v>3.3999999999999998E-3</v>
      </c>
      <c r="G61" s="15"/>
    </row>
    <row r="62" spans="1:7" x14ac:dyDescent="0.3">
      <c r="A62" s="12" t="s">
        <v>959</v>
      </c>
      <c r="B62" s="28" t="s">
        <v>960</v>
      </c>
      <c r="C62" s="28" t="s">
        <v>817</v>
      </c>
      <c r="D62" s="13">
        <v>2932</v>
      </c>
      <c r="E62" s="14">
        <v>68.22</v>
      </c>
      <c r="F62" s="15">
        <v>3.3E-3</v>
      </c>
      <c r="G62" s="15"/>
    </row>
    <row r="63" spans="1:7" x14ac:dyDescent="0.3">
      <c r="A63" s="12" t="s">
        <v>1143</v>
      </c>
      <c r="B63" s="28" t="s">
        <v>1144</v>
      </c>
      <c r="C63" s="28" t="s">
        <v>1046</v>
      </c>
      <c r="D63" s="13">
        <v>12984</v>
      </c>
      <c r="E63" s="14">
        <v>67.739999999999995</v>
      </c>
      <c r="F63" s="15">
        <v>3.3E-3</v>
      </c>
      <c r="G63" s="15"/>
    </row>
    <row r="64" spans="1:7" x14ac:dyDescent="0.3">
      <c r="A64" s="12" t="s">
        <v>1428</v>
      </c>
      <c r="B64" s="28" t="s">
        <v>1429</v>
      </c>
      <c r="C64" s="28" t="s">
        <v>872</v>
      </c>
      <c r="D64" s="13">
        <v>11661</v>
      </c>
      <c r="E64" s="14">
        <v>65.38</v>
      </c>
      <c r="F64" s="15">
        <v>3.2000000000000002E-3</v>
      </c>
      <c r="G64" s="15"/>
    </row>
    <row r="65" spans="1:7" x14ac:dyDescent="0.3">
      <c r="A65" s="12" t="s">
        <v>1007</v>
      </c>
      <c r="B65" s="28" t="s">
        <v>1008</v>
      </c>
      <c r="C65" s="28" t="s">
        <v>817</v>
      </c>
      <c r="D65" s="13">
        <v>7133</v>
      </c>
      <c r="E65" s="14">
        <v>63.34</v>
      </c>
      <c r="F65" s="15">
        <v>3.0999999999999999E-3</v>
      </c>
      <c r="G65" s="15"/>
    </row>
    <row r="66" spans="1:7" x14ac:dyDescent="0.3">
      <c r="A66" s="12" t="s">
        <v>1776</v>
      </c>
      <c r="B66" s="28" t="s">
        <v>1777</v>
      </c>
      <c r="C66" s="28" t="s">
        <v>903</v>
      </c>
      <c r="D66" s="13">
        <v>1401</v>
      </c>
      <c r="E66" s="14">
        <v>62.16</v>
      </c>
      <c r="F66" s="15">
        <v>3.0000000000000001E-3</v>
      </c>
      <c r="G66" s="15"/>
    </row>
    <row r="67" spans="1:7" x14ac:dyDescent="0.3">
      <c r="A67" s="12" t="s">
        <v>1516</v>
      </c>
      <c r="B67" s="28" t="s">
        <v>1517</v>
      </c>
      <c r="C67" s="28" t="s">
        <v>817</v>
      </c>
      <c r="D67" s="13">
        <v>675</v>
      </c>
      <c r="E67" s="14">
        <v>60.43</v>
      </c>
      <c r="F67" s="15">
        <v>2.8999999999999998E-3</v>
      </c>
      <c r="G67" s="15"/>
    </row>
    <row r="68" spans="1:7" x14ac:dyDescent="0.3">
      <c r="A68" s="12" t="s">
        <v>1147</v>
      </c>
      <c r="B68" s="28" t="s">
        <v>1148</v>
      </c>
      <c r="C68" s="28" t="s">
        <v>943</v>
      </c>
      <c r="D68" s="13">
        <v>15664</v>
      </c>
      <c r="E68" s="14">
        <v>60.28</v>
      </c>
      <c r="F68" s="15">
        <v>2.8999999999999998E-3</v>
      </c>
      <c r="G68" s="15"/>
    </row>
    <row r="69" spans="1:7" x14ac:dyDescent="0.3">
      <c r="A69" s="12" t="s">
        <v>1701</v>
      </c>
      <c r="B69" s="28" t="s">
        <v>1702</v>
      </c>
      <c r="C69" s="28" t="s">
        <v>903</v>
      </c>
      <c r="D69" s="13">
        <v>3484</v>
      </c>
      <c r="E69" s="14">
        <v>59.96</v>
      </c>
      <c r="F69" s="15">
        <v>2.8999999999999998E-3</v>
      </c>
      <c r="G69" s="15"/>
    </row>
    <row r="70" spans="1:7" x14ac:dyDescent="0.3">
      <c r="A70" s="12" t="s">
        <v>1551</v>
      </c>
      <c r="B70" s="28" t="s">
        <v>1552</v>
      </c>
      <c r="C70" s="28" t="s">
        <v>972</v>
      </c>
      <c r="D70" s="13">
        <v>15070</v>
      </c>
      <c r="E70" s="14">
        <v>59.88</v>
      </c>
      <c r="F70" s="15">
        <v>2.8999999999999998E-3</v>
      </c>
      <c r="G70" s="15"/>
    </row>
    <row r="71" spans="1:7" x14ac:dyDescent="0.3">
      <c r="A71" s="12" t="s">
        <v>1113</v>
      </c>
      <c r="B71" s="28" t="s">
        <v>1114</v>
      </c>
      <c r="C71" s="28" t="s">
        <v>919</v>
      </c>
      <c r="D71" s="13">
        <v>1816</v>
      </c>
      <c r="E71" s="14">
        <v>59.55</v>
      </c>
      <c r="F71" s="15">
        <v>2.8999999999999998E-3</v>
      </c>
      <c r="G71" s="15"/>
    </row>
    <row r="72" spans="1:7" x14ac:dyDescent="0.3">
      <c r="A72" s="12" t="s">
        <v>1080</v>
      </c>
      <c r="B72" s="28" t="s">
        <v>1081</v>
      </c>
      <c r="C72" s="28" t="s">
        <v>903</v>
      </c>
      <c r="D72" s="13">
        <v>9408</v>
      </c>
      <c r="E72" s="14">
        <v>59.18</v>
      </c>
      <c r="F72" s="15">
        <v>2.8999999999999998E-3</v>
      </c>
      <c r="G72" s="15"/>
    </row>
    <row r="73" spans="1:7" x14ac:dyDescent="0.3">
      <c r="A73" s="12" t="s">
        <v>1684</v>
      </c>
      <c r="B73" s="28" t="s">
        <v>1685</v>
      </c>
      <c r="C73" s="28" t="s">
        <v>903</v>
      </c>
      <c r="D73" s="13">
        <v>817</v>
      </c>
      <c r="E73" s="14">
        <v>56.99</v>
      </c>
      <c r="F73" s="15">
        <v>2.8E-3</v>
      </c>
      <c r="G73" s="15"/>
    </row>
    <row r="74" spans="1:7" x14ac:dyDescent="0.3">
      <c r="A74" s="12" t="s">
        <v>1059</v>
      </c>
      <c r="B74" s="28" t="s">
        <v>1060</v>
      </c>
      <c r="C74" s="28" t="s">
        <v>943</v>
      </c>
      <c r="D74" s="13">
        <v>1501</v>
      </c>
      <c r="E74" s="14">
        <v>48.59</v>
      </c>
      <c r="F74" s="15">
        <v>2.3999999999999998E-3</v>
      </c>
      <c r="G74" s="15"/>
    </row>
    <row r="75" spans="1:7" x14ac:dyDescent="0.3">
      <c r="A75" s="12" t="s">
        <v>1778</v>
      </c>
      <c r="B75" s="28" t="s">
        <v>1779</v>
      </c>
      <c r="C75" s="28" t="s">
        <v>791</v>
      </c>
      <c r="D75" s="13">
        <v>6155</v>
      </c>
      <c r="E75" s="14">
        <v>46.29</v>
      </c>
      <c r="F75" s="15">
        <v>2.3E-3</v>
      </c>
      <c r="G75" s="15"/>
    </row>
    <row r="76" spans="1:7" x14ac:dyDescent="0.3">
      <c r="A76" s="12" t="s">
        <v>1433</v>
      </c>
      <c r="B76" s="28" t="s">
        <v>1434</v>
      </c>
      <c r="C76" s="28" t="s">
        <v>776</v>
      </c>
      <c r="D76" s="13">
        <v>8400</v>
      </c>
      <c r="E76" s="14">
        <v>41.7</v>
      </c>
      <c r="F76" s="15">
        <v>2E-3</v>
      </c>
      <c r="G76" s="15"/>
    </row>
    <row r="77" spans="1:7" x14ac:dyDescent="0.3">
      <c r="A77" s="12" t="s">
        <v>967</v>
      </c>
      <c r="B77" s="28" t="s">
        <v>968</v>
      </c>
      <c r="C77" s="28" t="s">
        <v>969</v>
      </c>
      <c r="D77" s="13">
        <v>7350</v>
      </c>
      <c r="E77" s="14">
        <v>40.130000000000003</v>
      </c>
      <c r="F77" s="15">
        <v>2E-3</v>
      </c>
      <c r="G77" s="15"/>
    </row>
    <row r="78" spans="1:7" x14ac:dyDescent="0.3">
      <c r="A78" s="12" t="s">
        <v>1650</v>
      </c>
      <c r="B78" s="28" t="s">
        <v>1651</v>
      </c>
      <c r="C78" s="28" t="s">
        <v>776</v>
      </c>
      <c r="D78" s="13">
        <v>1070</v>
      </c>
      <c r="E78" s="14">
        <v>39.42</v>
      </c>
      <c r="F78" s="15">
        <v>1.9E-3</v>
      </c>
      <c r="G78" s="15"/>
    </row>
    <row r="79" spans="1:7" x14ac:dyDescent="0.3">
      <c r="A79" s="12" t="s">
        <v>1402</v>
      </c>
      <c r="B79" s="28" t="s">
        <v>1403</v>
      </c>
      <c r="C79" s="28" t="s">
        <v>838</v>
      </c>
      <c r="D79" s="13">
        <v>10400</v>
      </c>
      <c r="E79" s="14">
        <v>34.520000000000003</v>
      </c>
      <c r="F79" s="15">
        <v>1.6999999999999999E-3</v>
      </c>
      <c r="G79" s="15"/>
    </row>
    <row r="80" spans="1:7" x14ac:dyDescent="0.3">
      <c r="A80" s="12" t="s">
        <v>1416</v>
      </c>
      <c r="B80" s="28" t="s">
        <v>1417</v>
      </c>
      <c r="C80" s="28" t="s">
        <v>817</v>
      </c>
      <c r="D80" s="13">
        <v>326</v>
      </c>
      <c r="E80" s="14">
        <v>9.14</v>
      </c>
      <c r="F80" s="15">
        <v>4.0000000000000002E-4</v>
      </c>
      <c r="G80" s="15"/>
    </row>
    <row r="81" spans="1:7" x14ac:dyDescent="0.3">
      <c r="A81" s="12" t="s">
        <v>786</v>
      </c>
      <c r="B81" s="28" t="s">
        <v>1432</v>
      </c>
      <c r="C81" s="28" t="s">
        <v>788</v>
      </c>
      <c r="D81" s="13">
        <v>1755</v>
      </c>
      <c r="E81" s="14">
        <v>6.02</v>
      </c>
      <c r="F81" s="15">
        <v>2.9999999999999997E-4</v>
      </c>
      <c r="G81" s="15"/>
    </row>
    <row r="82" spans="1:7" x14ac:dyDescent="0.3">
      <c r="A82" s="16" t="s">
        <v>98</v>
      </c>
      <c r="B82" s="29"/>
      <c r="C82" s="29"/>
      <c r="D82" s="17"/>
      <c r="E82" s="37">
        <v>13405</v>
      </c>
      <c r="F82" s="38">
        <v>0.65369999999999995</v>
      </c>
      <c r="G82" s="20"/>
    </row>
    <row r="83" spans="1:7" x14ac:dyDescent="0.3">
      <c r="A83" s="16" t="s">
        <v>1171</v>
      </c>
      <c r="B83" s="28"/>
      <c r="C83" s="28"/>
      <c r="D83" s="13"/>
      <c r="E83" s="14"/>
      <c r="F83" s="15"/>
      <c r="G83" s="15"/>
    </row>
    <row r="84" spans="1:7" x14ac:dyDescent="0.3">
      <c r="A84" s="16" t="s">
        <v>98</v>
      </c>
      <c r="B84" s="28"/>
      <c r="C84" s="28"/>
      <c r="D84" s="13"/>
      <c r="E84" s="39" t="s">
        <v>88</v>
      </c>
      <c r="F84" s="40" t="s">
        <v>88</v>
      </c>
      <c r="G84" s="15"/>
    </row>
    <row r="85" spans="1:7" x14ac:dyDescent="0.3">
      <c r="A85" s="21" t="s">
        <v>118</v>
      </c>
      <c r="B85" s="30"/>
      <c r="C85" s="30"/>
      <c r="D85" s="22"/>
      <c r="E85" s="25">
        <v>13405</v>
      </c>
      <c r="F85" s="26">
        <v>0.65369999999999995</v>
      </c>
      <c r="G85" s="20"/>
    </row>
    <row r="86" spans="1:7" x14ac:dyDescent="0.3">
      <c r="A86" s="12"/>
      <c r="B86" s="28"/>
      <c r="C86" s="28"/>
      <c r="D86" s="13"/>
      <c r="E86" s="14"/>
      <c r="F86" s="15"/>
      <c r="G86" s="15"/>
    </row>
    <row r="87" spans="1:7" x14ac:dyDescent="0.3">
      <c r="A87" s="16" t="s">
        <v>1446</v>
      </c>
      <c r="B87" s="29"/>
      <c r="C87" s="29"/>
      <c r="D87" s="17"/>
      <c r="E87" s="46"/>
      <c r="F87" s="20"/>
      <c r="G87" s="20"/>
    </row>
    <row r="88" spans="1:7" x14ac:dyDescent="0.3">
      <c r="A88" s="12" t="s">
        <v>1780</v>
      </c>
      <c r="B88" s="28"/>
      <c r="C88" s="28" t="s">
        <v>1448</v>
      </c>
      <c r="D88" s="13">
        <v>6000</v>
      </c>
      <c r="E88" s="14">
        <v>98.47</v>
      </c>
      <c r="F88" s="15">
        <v>4.7999999999999996E-3</v>
      </c>
      <c r="G88" s="15"/>
    </row>
    <row r="89" spans="1:7" x14ac:dyDescent="0.3">
      <c r="A89" s="16" t="s">
        <v>98</v>
      </c>
      <c r="B89" s="29"/>
      <c r="C89" s="29"/>
      <c r="D89" s="17"/>
      <c r="E89" s="37">
        <v>98.47</v>
      </c>
      <c r="F89" s="38">
        <v>4.7999999999999996E-3</v>
      </c>
      <c r="G89" s="20"/>
    </row>
    <row r="90" spans="1:7" x14ac:dyDescent="0.3">
      <c r="A90" s="12"/>
      <c r="B90" s="28"/>
      <c r="C90" s="28"/>
      <c r="D90" s="13"/>
      <c r="E90" s="14"/>
      <c r="F90" s="15"/>
      <c r="G90" s="15"/>
    </row>
    <row r="91" spans="1:7" x14ac:dyDescent="0.3">
      <c r="A91" s="21" t="s">
        <v>118</v>
      </c>
      <c r="B91" s="30"/>
      <c r="C91" s="30"/>
      <c r="D91" s="22"/>
      <c r="E91" s="18">
        <v>98.47</v>
      </c>
      <c r="F91" s="19">
        <v>4.7999999999999996E-3</v>
      </c>
      <c r="G91" s="20"/>
    </row>
    <row r="92" spans="1:7" x14ac:dyDescent="0.3">
      <c r="A92" s="16" t="s">
        <v>1172</v>
      </c>
      <c r="B92" s="28"/>
      <c r="C92" s="28"/>
      <c r="D92" s="13"/>
      <c r="E92" s="14"/>
      <c r="F92" s="15"/>
      <c r="G92" s="15"/>
    </row>
    <row r="93" spans="1:7" x14ac:dyDescent="0.3">
      <c r="A93" s="16" t="s">
        <v>1173</v>
      </c>
      <c r="B93" s="28"/>
      <c r="C93" s="28"/>
      <c r="D93" s="13"/>
      <c r="E93" s="14"/>
      <c r="F93" s="15"/>
      <c r="G93" s="15"/>
    </row>
    <row r="94" spans="1:7" x14ac:dyDescent="0.3">
      <c r="A94" s="12" t="s">
        <v>1445</v>
      </c>
      <c r="B94" s="28"/>
      <c r="C94" s="28" t="s">
        <v>1442</v>
      </c>
      <c r="D94" s="13">
        <v>2500</v>
      </c>
      <c r="E94" s="14">
        <v>428.38</v>
      </c>
      <c r="F94" s="15">
        <v>2.0899000000000001E-2</v>
      </c>
      <c r="G94" s="15"/>
    </row>
    <row r="95" spans="1:7" x14ac:dyDescent="0.3">
      <c r="A95" s="12" t="s">
        <v>1441</v>
      </c>
      <c r="B95" s="28"/>
      <c r="C95" s="28" t="s">
        <v>1442</v>
      </c>
      <c r="D95" s="13">
        <v>775</v>
      </c>
      <c r="E95" s="14">
        <v>280.12</v>
      </c>
      <c r="F95" s="15">
        <v>1.3665999999999999E-2</v>
      </c>
      <c r="G95" s="15"/>
    </row>
    <row r="96" spans="1:7" x14ac:dyDescent="0.3">
      <c r="A96" s="16" t="s">
        <v>98</v>
      </c>
      <c r="B96" s="29"/>
      <c r="C96" s="29"/>
      <c r="D96" s="17"/>
      <c r="E96" s="37">
        <v>708.5</v>
      </c>
      <c r="F96" s="38">
        <v>3.4564999999999999E-2</v>
      </c>
      <c r="G96" s="20"/>
    </row>
    <row r="97" spans="1:7" x14ac:dyDescent="0.3">
      <c r="A97" s="12"/>
      <c r="B97" s="28"/>
      <c r="C97" s="28"/>
      <c r="D97" s="13"/>
      <c r="E97" s="14"/>
      <c r="F97" s="15"/>
      <c r="G97" s="15"/>
    </row>
    <row r="98" spans="1:7" x14ac:dyDescent="0.3">
      <c r="A98" s="12"/>
      <c r="B98" s="28"/>
      <c r="C98" s="28"/>
      <c r="D98" s="13"/>
      <c r="E98" s="14"/>
      <c r="F98" s="15"/>
      <c r="G98" s="15"/>
    </row>
    <row r="99" spans="1:7" x14ac:dyDescent="0.3">
      <c r="A99" s="16" t="s">
        <v>126</v>
      </c>
      <c r="B99" s="28"/>
      <c r="C99" s="28"/>
      <c r="D99" s="13"/>
      <c r="E99" s="14"/>
      <c r="F99" s="15"/>
      <c r="G99" s="15"/>
    </row>
    <row r="100" spans="1:7" x14ac:dyDescent="0.3">
      <c r="A100" s="16" t="s">
        <v>127</v>
      </c>
      <c r="B100" s="28"/>
      <c r="C100" s="28"/>
      <c r="D100" s="13"/>
      <c r="E100" s="14"/>
      <c r="F100" s="15"/>
      <c r="G100" s="15"/>
    </row>
    <row r="101" spans="1:7" x14ac:dyDescent="0.3">
      <c r="A101" s="12" t="s">
        <v>1459</v>
      </c>
      <c r="B101" s="28" t="s">
        <v>1460</v>
      </c>
      <c r="C101" s="28" t="s">
        <v>130</v>
      </c>
      <c r="D101" s="13">
        <v>325</v>
      </c>
      <c r="E101" s="14">
        <v>0.09</v>
      </c>
      <c r="F101" s="15">
        <v>0</v>
      </c>
      <c r="G101" s="15">
        <v>5.8900000000000001E-2</v>
      </c>
    </row>
    <row r="102" spans="1:7" x14ac:dyDescent="0.3">
      <c r="A102" s="16" t="s">
        <v>98</v>
      </c>
      <c r="B102" s="29"/>
      <c r="C102" s="29"/>
      <c r="D102" s="17"/>
      <c r="E102" s="37">
        <v>0.09</v>
      </c>
      <c r="F102" s="38">
        <v>0</v>
      </c>
      <c r="G102" s="20"/>
    </row>
    <row r="103" spans="1:7" x14ac:dyDescent="0.3">
      <c r="A103" s="12"/>
      <c r="B103" s="28"/>
      <c r="C103" s="28"/>
      <c r="D103" s="13"/>
      <c r="E103" s="14"/>
      <c r="F103" s="15"/>
      <c r="G103" s="15"/>
    </row>
    <row r="104" spans="1:7" x14ac:dyDescent="0.3">
      <c r="A104" s="16" t="s">
        <v>282</v>
      </c>
      <c r="B104" s="28"/>
      <c r="C104" s="28"/>
      <c r="D104" s="13"/>
      <c r="E104" s="14"/>
      <c r="F104" s="15"/>
      <c r="G104" s="15"/>
    </row>
    <row r="105" spans="1:7" x14ac:dyDescent="0.3">
      <c r="A105" s="12" t="s">
        <v>674</v>
      </c>
      <c r="B105" s="28" t="s">
        <v>675</v>
      </c>
      <c r="C105" s="28" t="s">
        <v>93</v>
      </c>
      <c r="D105" s="13">
        <v>1600000</v>
      </c>
      <c r="E105" s="14">
        <v>1552.46</v>
      </c>
      <c r="F105" s="15">
        <v>7.5700000000000003E-2</v>
      </c>
      <c r="G105" s="15">
        <v>6.4942E-2</v>
      </c>
    </row>
    <row r="106" spans="1:7" x14ac:dyDescent="0.3">
      <c r="A106" s="16" t="s">
        <v>98</v>
      </c>
      <c r="B106" s="29"/>
      <c r="C106" s="29"/>
      <c r="D106" s="17"/>
      <c r="E106" s="37">
        <v>1552.46</v>
      </c>
      <c r="F106" s="38">
        <v>7.5700000000000003E-2</v>
      </c>
      <c r="G106" s="20"/>
    </row>
    <row r="107" spans="1:7" x14ac:dyDescent="0.3">
      <c r="A107" s="12"/>
      <c r="B107" s="28"/>
      <c r="C107" s="28"/>
      <c r="D107" s="13"/>
      <c r="E107" s="14"/>
      <c r="F107" s="15"/>
      <c r="G107" s="15"/>
    </row>
    <row r="108" spans="1:7" x14ac:dyDescent="0.3">
      <c r="A108" s="16" t="s">
        <v>188</v>
      </c>
      <c r="B108" s="28"/>
      <c r="C108" s="28"/>
      <c r="D108" s="13"/>
      <c r="E108" s="14"/>
      <c r="F108" s="15"/>
      <c r="G108" s="15"/>
    </row>
    <row r="109" spans="1:7" x14ac:dyDescent="0.3">
      <c r="A109" s="16" t="s">
        <v>98</v>
      </c>
      <c r="B109" s="28"/>
      <c r="C109" s="28"/>
      <c r="D109" s="13"/>
      <c r="E109" s="39" t="s">
        <v>88</v>
      </c>
      <c r="F109" s="40" t="s">
        <v>88</v>
      </c>
      <c r="G109" s="15"/>
    </row>
    <row r="110" spans="1:7" x14ac:dyDescent="0.3">
      <c r="A110" s="12"/>
      <c r="B110" s="28"/>
      <c r="C110" s="28"/>
      <c r="D110" s="13"/>
      <c r="E110" s="14"/>
      <c r="F110" s="15"/>
      <c r="G110" s="15"/>
    </row>
    <row r="111" spans="1:7" x14ac:dyDescent="0.3">
      <c r="A111" s="16" t="s">
        <v>189</v>
      </c>
      <c r="B111" s="28"/>
      <c r="C111" s="28"/>
      <c r="D111" s="13"/>
      <c r="E111" s="14"/>
      <c r="F111" s="15"/>
      <c r="G111" s="15"/>
    </row>
    <row r="112" spans="1:7" x14ac:dyDescent="0.3">
      <c r="A112" s="16" t="s">
        <v>98</v>
      </c>
      <c r="B112" s="28"/>
      <c r="C112" s="28"/>
      <c r="D112" s="13"/>
      <c r="E112" s="39" t="s">
        <v>88</v>
      </c>
      <c r="F112" s="40" t="s">
        <v>88</v>
      </c>
      <c r="G112" s="15"/>
    </row>
    <row r="113" spans="1:7" x14ac:dyDescent="0.3">
      <c r="A113" s="12"/>
      <c r="B113" s="28"/>
      <c r="C113" s="28"/>
      <c r="D113" s="13"/>
      <c r="E113" s="14"/>
      <c r="F113" s="15"/>
      <c r="G113" s="15"/>
    </row>
    <row r="114" spans="1:7" x14ac:dyDescent="0.3">
      <c r="A114" s="21" t="s">
        <v>118</v>
      </c>
      <c r="B114" s="30"/>
      <c r="C114" s="30"/>
      <c r="D114" s="22"/>
      <c r="E114" s="18">
        <v>1552.55</v>
      </c>
      <c r="F114" s="19">
        <v>7.5700000000000003E-2</v>
      </c>
      <c r="G114" s="20"/>
    </row>
    <row r="115" spans="1:7" x14ac:dyDescent="0.3">
      <c r="A115" s="12"/>
      <c r="B115" s="28"/>
      <c r="C115" s="28"/>
      <c r="D115" s="13"/>
      <c r="E115" s="14"/>
      <c r="F115" s="15"/>
      <c r="G115" s="15"/>
    </row>
    <row r="116" spans="1:7" x14ac:dyDescent="0.3">
      <c r="A116" s="12"/>
      <c r="B116" s="28"/>
      <c r="C116" s="28"/>
      <c r="D116" s="13"/>
      <c r="E116" s="14"/>
      <c r="F116" s="15"/>
      <c r="G116" s="15"/>
    </row>
    <row r="117" spans="1:7" x14ac:dyDescent="0.3">
      <c r="A117" s="16" t="s">
        <v>530</v>
      </c>
      <c r="B117" s="28"/>
      <c r="C117" s="28"/>
      <c r="D117" s="13"/>
      <c r="E117" s="14"/>
      <c r="F117" s="15"/>
      <c r="G117" s="15"/>
    </row>
    <row r="118" spans="1:7" x14ac:dyDescent="0.3">
      <c r="A118" s="12" t="s">
        <v>1610</v>
      </c>
      <c r="B118" s="28" t="s">
        <v>1611</v>
      </c>
      <c r="C118" s="28"/>
      <c r="D118" s="13">
        <v>13802.0762</v>
      </c>
      <c r="E118" s="14">
        <v>380.33</v>
      </c>
      <c r="F118" s="15">
        <v>1.8599999999999998E-2</v>
      </c>
      <c r="G118" s="15"/>
    </row>
    <row r="119" spans="1:7" x14ac:dyDescent="0.3">
      <c r="A119" s="12"/>
      <c r="B119" s="28"/>
      <c r="C119" s="28"/>
      <c r="D119" s="13"/>
      <c r="E119" s="14"/>
      <c r="F119" s="15"/>
      <c r="G119" s="15"/>
    </row>
    <row r="120" spans="1:7" x14ac:dyDescent="0.3">
      <c r="A120" s="21" t="s">
        <v>118</v>
      </c>
      <c r="B120" s="30"/>
      <c r="C120" s="30"/>
      <c r="D120" s="22"/>
      <c r="E120" s="18">
        <v>380.33</v>
      </c>
      <c r="F120" s="19">
        <v>1.8599999999999998E-2</v>
      </c>
      <c r="G120" s="20"/>
    </row>
    <row r="121" spans="1:7" x14ac:dyDescent="0.3">
      <c r="A121" s="12"/>
      <c r="B121" s="28"/>
      <c r="C121" s="28"/>
      <c r="D121" s="13"/>
      <c r="E121" s="14"/>
      <c r="F121" s="15"/>
      <c r="G121" s="15"/>
    </row>
    <row r="122" spans="1:7" x14ac:dyDescent="0.3">
      <c r="A122" s="16" t="s">
        <v>119</v>
      </c>
      <c r="B122" s="28"/>
      <c r="C122" s="28"/>
      <c r="D122" s="13"/>
      <c r="E122" s="14"/>
      <c r="F122" s="15"/>
      <c r="G122" s="15"/>
    </row>
    <row r="123" spans="1:7" x14ac:dyDescent="0.3">
      <c r="A123" s="12" t="s">
        <v>120</v>
      </c>
      <c r="B123" s="28"/>
      <c r="C123" s="28"/>
      <c r="D123" s="13"/>
      <c r="E123" s="14">
        <v>794.74</v>
      </c>
      <c r="F123" s="15">
        <v>3.8800000000000001E-2</v>
      </c>
      <c r="G123" s="15">
        <v>3.9344999999999998E-2</v>
      </c>
    </row>
    <row r="124" spans="1:7" x14ac:dyDescent="0.3">
      <c r="A124" s="16" t="s">
        <v>98</v>
      </c>
      <c r="B124" s="29"/>
      <c r="C124" s="29"/>
      <c r="D124" s="17"/>
      <c r="E124" s="37">
        <v>794.74</v>
      </c>
      <c r="F124" s="38">
        <v>3.8800000000000001E-2</v>
      </c>
      <c r="G124" s="20"/>
    </row>
    <row r="125" spans="1:7" x14ac:dyDescent="0.3">
      <c r="A125" s="12"/>
      <c r="B125" s="28"/>
      <c r="C125" s="28"/>
      <c r="D125" s="13"/>
      <c r="E125" s="14"/>
      <c r="F125" s="15"/>
      <c r="G125" s="15"/>
    </row>
    <row r="126" spans="1:7" x14ac:dyDescent="0.3">
      <c r="A126" s="21" t="s">
        <v>118</v>
      </c>
      <c r="B126" s="30"/>
      <c r="C126" s="30"/>
      <c r="D126" s="22"/>
      <c r="E126" s="18">
        <v>794.74</v>
      </c>
      <c r="F126" s="19">
        <v>3.8800000000000001E-2</v>
      </c>
      <c r="G126" s="20"/>
    </row>
    <row r="127" spans="1:7" x14ac:dyDescent="0.3">
      <c r="A127" s="12" t="s">
        <v>121</v>
      </c>
      <c r="B127" s="28"/>
      <c r="C127" s="28"/>
      <c r="D127" s="13"/>
      <c r="E127" s="14">
        <v>4.9302751999999996</v>
      </c>
      <c r="F127" s="15">
        <v>2.4000000000000001E-4</v>
      </c>
      <c r="G127" s="15"/>
    </row>
    <row r="128" spans="1:7" x14ac:dyDescent="0.3">
      <c r="A128" s="12" t="s">
        <v>122</v>
      </c>
      <c r="B128" s="28"/>
      <c r="C128" s="28"/>
      <c r="D128" s="13"/>
      <c r="E128" s="14">
        <v>4260.8897248000003</v>
      </c>
      <c r="F128" s="15">
        <v>0.20816000000000001</v>
      </c>
      <c r="G128" s="15">
        <v>3.9344999999999998E-2</v>
      </c>
    </row>
    <row r="129" spans="1:7" x14ac:dyDescent="0.3">
      <c r="A129" s="23" t="s">
        <v>123</v>
      </c>
      <c r="B129" s="31"/>
      <c r="C129" s="31"/>
      <c r="D129" s="24"/>
      <c r="E129" s="25">
        <v>20496.91</v>
      </c>
      <c r="F129" s="26">
        <v>1</v>
      </c>
      <c r="G129" s="26"/>
    </row>
    <row r="131" spans="1:7" x14ac:dyDescent="0.3">
      <c r="A131" s="1" t="s">
        <v>1389</v>
      </c>
    </row>
    <row r="132" spans="1:7" x14ac:dyDescent="0.3">
      <c r="A132" s="1" t="s">
        <v>125</v>
      </c>
    </row>
    <row r="134" spans="1:7" x14ac:dyDescent="0.3">
      <c r="A134" s="1" t="s">
        <v>1871</v>
      </c>
    </row>
    <row r="135" spans="1:7" x14ac:dyDescent="0.3">
      <c r="A135" s="47" t="s">
        <v>1872</v>
      </c>
      <c r="B135" s="32" t="s">
        <v>88</v>
      </c>
    </row>
    <row r="136" spans="1:7" x14ac:dyDescent="0.3">
      <c r="A136" t="s">
        <v>1873</v>
      </c>
    </row>
    <row r="137" spans="1:7" x14ac:dyDescent="0.3">
      <c r="A137" t="s">
        <v>1874</v>
      </c>
      <c r="B137" t="s">
        <v>1875</v>
      </c>
      <c r="C137" t="s">
        <v>1875</v>
      </c>
    </row>
    <row r="138" spans="1:7" x14ac:dyDescent="0.3">
      <c r="B138" s="48">
        <v>44651</v>
      </c>
      <c r="C138" s="48">
        <v>44680</v>
      </c>
    </row>
    <row r="139" spans="1:7" x14ac:dyDescent="0.3">
      <c r="A139" t="s">
        <v>1879</v>
      </c>
      <c r="B139">
        <v>41.72</v>
      </c>
      <c r="C139">
        <v>41.63</v>
      </c>
      <c r="E139" s="2"/>
      <c r="G139"/>
    </row>
    <row r="140" spans="1:7" x14ac:dyDescent="0.3">
      <c r="A140" t="s">
        <v>1880</v>
      </c>
      <c r="B140">
        <v>24.48</v>
      </c>
      <c r="C140">
        <v>24.28</v>
      </c>
      <c r="E140" s="2"/>
      <c r="G140"/>
    </row>
    <row r="141" spans="1:7" x14ac:dyDescent="0.3">
      <c r="A141" t="s">
        <v>1934</v>
      </c>
      <c r="B141">
        <v>37.89</v>
      </c>
      <c r="C141">
        <v>37.75</v>
      </c>
      <c r="E141" s="2"/>
      <c r="G141"/>
    </row>
    <row r="142" spans="1:7" x14ac:dyDescent="0.3">
      <c r="A142" t="s">
        <v>1935</v>
      </c>
      <c r="B142">
        <v>38.619999999999997</v>
      </c>
      <c r="C142">
        <v>38.49</v>
      </c>
      <c r="E142" s="2"/>
      <c r="G142"/>
    </row>
    <row r="143" spans="1:7" x14ac:dyDescent="0.3">
      <c r="A143" t="s">
        <v>1904</v>
      </c>
      <c r="B143">
        <v>38.39</v>
      </c>
      <c r="C143">
        <v>38.25</v>
      </c>
      <c r="E143" s="2"/>
      <c r="G143"/>
    </row>
    <row r="144" spans="1:7" x14ac:dyDescent="0.3">
      <c r="A144" t="s">
        <v>1905</v>
      </c>
      <c r="B144">
        <v>21.99</v>
      </c>
      <c r="C144">
        <v>21.76</v>
      </c>
      <c r="E144" s="2"/>
      <c r="G144"/>
    </row>
    <row r="145" spans="1:7" x14ac:dyDescent="0.3">
      <c r="E145" s="2"/>
      <c r="G145"/>
    </row>
    <row r="146" spans="1:7" x14ac:dyDescent="0.3">
      <c r="A146" t="s">
        <v>1908</v>
      </c>
    </row>
    <row r="148" spans="1:7" x14ac:dyDescent="0.3">
      <c r="A148" s="50" t="s">
        <v>1909</v>
      </c>
      <c r="B148" s="50" t="s">
        <v>1910</v>
      </c>
      <c r="C148" s="50" t="s">
        <v>1911</v>
      </c>
      <c r="D148" s="50" t="s">
        <v>1912</v>
      </c>
    </row>
    <row r="149" spans="1:7" x14ac:dyDescent="0.3">
      <c r="A149" s="50" t="s">
        <v>1940</v>
      </c>
      <c r="B149" s="50"/>
      <c r="C149" s="50">
        <v>0.15</v>
      </c>
      <c r="D149" s="50">
        <v>0.15</v>
      </c>
    </row>
    <row r="150" spans="1:7" x14ac:dyDescent="0.3">
      <c r="A150" s="50" t="s">
        <v>1917</v>
      </c>
      <c r="B150" s="50"/>
      <c r="C150" s="50">
        <v>0.15</v>
      </c>
      <c r="D150" s="50">
        <v>0.15</v>
      </c>
    </row>
    <row r="152" spans="1:7" x14ac:dyDescent="0.3">
      <c r="A152" t="s">
        <v>1891</v>
      </c>
      <c r="B152" s="32" t="s">
        <v>88</v>
      </c>
    </row>
    <row r="153" spans="1:7" x14ac:dyDescent="0.3">
      <c r="A153" s="47" t="s">
        <v>1892</v>
      </c>
      <c r="B153" s="32" t="s">
        <v>88</v>
      </c>
    </row>
    <row r="154" spans="1:7" x14ac:dyDescent="0.3">
      <c r="A154" s="47" t="s">
        <v>1893</v>
      </c>
      <c r="B154" s="32" t="s">
        <v>88</v>
      </c>
    </row>
    <row r="155" spans="1:7" x14ac:dyDescent="0.3">
      <c r="A155" t="s">
        <v>1929</v>
      </c>
      <c r="B155" s="49">
        <v>1.8684780000000001</v>
      </c>
    </row>
    <row r="156" spans="1:7" ht="28.8" x14ac:dyDescent="0.3">
      <c r="A156" s="47" t="s">
        <v>1895</v>
      </c>
      <c r="B156" s="32">
        <v>806.97118750000004</v>
      </c>
    </row>
    <row r="157" spans="1:7" ht="28.8" x14ac:dyDescent="0.3">
      <c r="A157" s="47" t="s">
        <v>1896</v>
      </c>
      <c r="B157" s="32" t="s">
        <v>88</v>
      </c>
    </row>
    <row r="158" spans="1:7" x14ac:dyDescent="0.3">
      <c r="A158" t="s">
        <v>2029</v>
      </c>
      <c r="B158" s="32" t="s">
        <v>88</v>
      </c>
    </row>
    <row r="159" spans="1:7" x14ac:dyDescent="0.3">
      <c r="A159" t="s">
        <v>2030</v>
      </c>
      <c r="B159" s="32" t="s">
        <v>88</v>
      </c>
    </row>
    <row r="162" spans="1:4" ht="28.8" x14ac:dyDescent="0.3">
      <c r="A162" s="62" t="s">
        <v>2065</v>
      </c>
      <c r="B162" s="56" t="s">
        <v>2066</v>
      </c>
      <c r="C162" s="56" t="s">
        <v>2034</v>
      </c>
      <c r="D162" s="67" t="s">
        <v>2035</v>
      </c>
    </row>
    <row r="163" spans="1:4" ht="73.8" customHeight="1" x14ac:dyDescent="0.3">
      <c r="A163" s="65" t="str">
        <f>HYPERLINK("[EDEL_Portfolio Monthly 30-Apr-2022.xlsx]EEPRUA!A1","Edelweiss Aggressive Hybrid Fund")</f>
        <v>Edelweiss Aggressive Hybrid Fund</v>
      </c>
      <c r="B163" s="66"/>
      <c r="C163" s="68" t="s">
        <v>2057</v>
      </c>
      <c r="D163"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53993-EF49-4F65-86EE-F41D5867D108}">
  <dimension ref="A1:H107"/>
  <sheetViews>
    <sheetView showGridLines="0" workbookViewId="0">
      <pane ySplit="4" topLeftCell="A101" activePane="bottomLeft" state="frozen"/>
      <selection sqref="A1:G1"/>
      <selection pane="bottomLeft" activeCell="A106" sqref="A106:D106"/>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69</v>
      </c>
      <c r="B1" s="76"/>
      <c r="C1" s="76"/>
      <c r="D1" s="76"/>
      <c r="E1" s="76"/>
      <c r="F1" s="76"/>
      <c r="G1" s="76"/>
      <c r="H1" s="51" t="str">
        <f>HYPERLINK("[EDEL_Portfolio Monthly 30-Apr-2022.xlsx]Index!A1","Index")</f>
        <v>Index</v>
      </c>
    </row>
    <row r="2" spans="1:8" ht="19.5" customHeight="1" x14ac:dyDescent="0.3">
      <c r="A2" s="76" t="s">
        <v>70</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6" t="s">
        <v>87</v>
      </c>
      <c r="B6" s="28"/>
      <c r="C6" s="28"/>
      <c r="D6" s="13"/>
      <c r="E6" s="14"/>
      <c r="F6" s="15"/>
      <c r="G6" s="15"/>
    </row>
    <row r="7" spans="1:8" x14ac:dyDescent="0.3">
      <c r="A7" s="16" t="s">
        <v>770</v>
      </c>
      <c r="B7" s="28"/>
      <c r="C7" s="28"/>
      <c r="D7" s="13"/>
      <c r="E7" s="14"/>
      <c r="F7" s="15"/>
      <c r="G7" s="15"/>
    </row>
    <row r="8" spans="1:8" x14ac:dyDescent="0.3">
      <c r="A8" s="12" t="s">
        <v>923</v>
      </c>
      <c r="B8" s="28" t="s">
        <v>924</v>
      </c>
      <c r="C8" s="28" t="s">
        <v>776</v>
      </c>
      <c r="D8" s="13">
        <v>998625</v>
      </c>
      <c r="E8" s="14">
        <v>7377.34</v>
      </c>
      <c r="F8" s="15">
        <v>3.7699999999999997E-2</v>
      </c>
      <c r="G8" s="15"/>
    </row>
    <row r="9" spans="1:8" x14ac:dyDescent="0.3">
      <c r="A9" s="12" t="s">
        <v>1109</v>
      </c>
      <c r="B9" s="28" t="s">
        <v>1110</v>
      </c>
      <c r="C9" s="28" t="s">
        <v>972</v>
      </c>
      <c r="D9" s="13">
        <v>328244</v>
      </c>
      <c r="E9" s="14">
        <v>6881.8</v>
      </c>
      <c r="F9" s="15">
        <v>3.5099999999999999E-2</v>
      </c>
      <c r="G9" s="15"/>
    </row>
    <row r="10" spans="1:8" x14ac:dyDescent="0.3">
      <c r="A10" s="12" t="s">
        <v>1147</v>
      </c>
      <c r="B10" s="28" t="s">
        <v>1148</v>
      </c>
      <c r="C10" s="28" t="s">
        <v>943</v>
      </c>
      <c r="D10" s="13">
        <v>1772558</v>
      </c>
      <c r="E10" s="14">
        <v>6820.8</v>
      </c>
      <c r="F10" s="15">
        <v>3.4799999999999998E-2</v>
      </c>
      <c r="G10" s="15"/>
    </row>
    <row r="11" spans="1:8" x14ac:dyDescent="0.3">
      <c r="A11" s="12" t="s">
        <v>956</v>
      </c>
      <c r="B11" s="28" t="s">
        <v>957</v>
      </c>
      <c r="C11" s="28" t="s">
        <v>958</v>
      </c>
      <c r="D11" s="13">
        <v>555254</v>
      </c>
      <c r="E11" s="14">
        <v>6820.74</v>
      </c>
      <c r="F11" s="15">
        <v>3.4799999999999998E-2</v>
      </c>
      <c r="G11" s="15"/>
    </row>
    <row r="12" spans="1:8" x14ac:dyDescent="0.3">
      <c r="A12" s="12" t="s">
        <v>1135</v>
      </c>
      <c r="B12" s="28" t="s">
        <v>1136</v>
      </c>
      <c r="C12" s="28" t="s">
        <v>817</v>
      </c>
      <c r="D12" s="13">
        <v>171611</v>
      </c>
      <c r="E12" s="14">
        <v>6747.4</v>
      </c>
      <c r="F12" s="15">
        <v>3.44E-2</v>
      </c>
      <c r="G12" s="15"/>
    </row>
    <row r="13" spans="1:8" x14ac:dyDescent="0.3">
      <c r="A13" s="12" t="s">
        <v>1165</v>
      </c>
      <c r="B13" s="28" t="s">
        <v>1166</v>
      </c>
      <c r="C13" s="28" t="s">
        <v>773</v>
      </c>
      <c r="D13" s="13">
        <v>6988568</v>
      </c>
      <c r="E13" s="14">
        <v>6709.03</v>
      </c>
      <c r="F13" s="15">
        <v>3.4299999999999997E-2</v>
      </c>
      <c r="G13" s="15"/>
    </row>
    <row r="14" spans="1:8" x14ac:dyDescent="0.3">
      <c r="A14" s="12" t="s">
        <v>818</v>
      </c>
      <c r="B14" s="28" t="s">
        <v>819</v>
      </c>
      <c r="C14" s="28" t="s">
        <v>820</v>
      </c>
      <c r="D14" s="13">
        <v>2712240</v>
      </c>
      <c r="E14" s="14">
        <v>6573.11</v>
      </c>
      <c r="F14" s="15">
        <v>3.3599999999999998E-2</v>
      </c>
      <c r="G14" s="15"/>
    </row>
    <row r="15" spans="1:8" x14ac:dyDescent="0.3">
      <c r="A15" s="12" t="s">
        <v>1479</v>
      </c>
      <c r="B15" s="28" t="s">
        <v>1480</v>
      </c>
      <c r="C15" s="28" t="s">
        <v>1067</v>
      </c>
      <c r="D15" s="13">
        <v>1502551</v>
      </c>
      <c r="E15" s="14">
        <v>6218.31</v>
      </c>
      <c r="F15" s="15">
        <v>3.1699999999999999E-2</v>
      </c>
      <c r="G15" s="15"/>
    </row>
    <row r="16" spans="1:8" x14ac:dyDescent="0.3">
      <c r="A16" s="12" t="s">
        <v>948</v>
      </c>
      <c r="B16" s="28" t="s">
        <v>949</v>
      </c>
      <c r="C16" s="28" t="s">
        <v>791</v>
      </c>
      <c r="D16" s="13">
        <v>137205</v>
      </c>
      <c r="E16" s="14">
        <v>5928.15</v>
      </c>
      <c r="F16" s="15">
        <v>3.0300000000000001E-2</v>
      </c>
      <c r="G16" s="15"/>
    </row>
    <row r="17" spans="1:7" x14ac:dyDescent="0.3">
      <c r="A17" s="12" t="s">
        <v>925</v>
      </c>
      <c r="B17" s="28" t="s">
        <v>926</v>
      </c>
      <c r="C17" s="28" t="s">
        <v>891</v>
      </c>
      <c r="D17" s="13">
        <v>537980</v>
      </c>
      <c r="E17" s="14">
        <v>5543.61</v>
      </c>
      <c r="F17" s="15">
        <v>2.8299999999999999E-2</v>
      </c>
      <c r="G17" s="15"/>
    </row>
    <row r="18" spans="1:7" x14ac:dyDescent="0.3">
      <c r="A18" s="12" t="s">
        <v>889</v>
      </c>
      <c r="B18" s="28" t="s">
        <v>890</v>
      </c>
      <c r="C18" s="28" t="s">
        <v>891</v>
      </c>
      <c r="D18" s="13">
        <v>781694</v>
      </c>
      <c r="E18" s="14">
        <v>5485.54</v>
      </c>
      <c r="F18" s="15">
        <v>2.8000000000000001E-2</v>
      </c>
      <c r="G18" s="15"/>
    </row>
    <row r="19" spans="1:7" x14ac:dyDescent="0.3">
      <c r="A19" s="12" t="s">
        <v>1492</v>
      </c>
      <c r="B19" s="28" t="s">
        <v>1493</v>
      </c>
      <c r="C19" s="28" t="s">
        <v>943</v>
      </c>
      <c r="D19" s="13">
        <v>117860</v>
      </c>
      <c r="E19" s="14">
        <v>5181.42</v>
      </c>
      <c r="F19" s="15">
        <v>2.6499999999999999E-2</v>
      </c>
      <c r="G19" s="15"/>
    </row>
    <row r="20" spans="1:7" x14ac:dyDescent="0.3">
      <c r="A20" s="12" t="s">
        <v>1038</v>
      </c>
      <c r="B20" s="28" t="s">
        <v>1039</v>
      </c>
      <c r="C20" s="28" t="s">
        <v>1024</v>
      </c>
      <c r="D20" s="13">
        <v>3709075</v>
      </c>
      <c r="E20" s="14">
        <v>4714.2299999999996</v>
      </c>
      <c r="F20" s="15">
        <v>2.41E-2</v>
      </c>
      <c r="G20" s="15"/>
    </row>
    <row r="21" spans="1:7" x14ac:dyDescent="0.3">
      <c r="A21" s="12" t="s">
        <v>815</v>
      </c>
      <c r="B21" s="28" t="s">
        <v>816</v>
      </c>
      <c r="C21" s="28" t="s">
        <v>817</v>
      </c>
      <c r="D21" s="13">
        <v>180347</v>
      </c>
      <c r="E21" s="14">
        <v>4531.58</v>
      </c>
      <c r="F21" s="15">
        <v>2.3099999999999999E-2</v>
      </c>
      <c r="G21" s="15"/>
    </row>
    <row r="22" spans="1:7" x14ac:dyDescent="0.3">
      <c r="A22" s="12" t="s">
        <v>1543</v>
      </c>
      <c r="B22" s="28" t="s">
        <v>1544</v>
      </c>
      <c r="C22" s="28" t="s">
        <v>773</v>
      </c>
      <c r="D22" s="13">
        <v>2691935</v>
      </c>
      <c r="E22" s="14">
        <v>4401.3100000000004</v>
      </c>
      <c r="F22" s="15">
        <v>2.2499999999999999E-2</v>
      </c>
      <c r="G22" s="15"/>
    </row>
    <row r="23" spans="1:7" x14ac:dyDescent="0.3">
      <c r="A23" s="12" t="s">
        <v>1119</v>
      </c>
      <c r="B23" s="28" t="s">
        <v>1120</v>
      </c>
      <c r="C23" s="28" t="s">
        <v>910</v>
      </c>
      <c r="D23" s="13">
        <v>562150</v>
      </c>
      <c r="E23" s="14">
        <v>4258.8500000000004</v>
      </c>
      <c r="F23" s="15">
        <v>2.1700000000000001E-2</v>
      </c>
      <c r="G23" s="15"/>
    </row>
    <row r="24" spans="1:7" x14ac:dyDescent="0.3">
      <c r="A24" s="12" t="s">
        <v>965</v>
      </c>
      <c r="B24" s="28" t="s">
        <v>966</v>
      </c>
      <c r="C24" s="28" t="s">
        <v>903</v>
      </c>
      <c r="D24" s="13">
        <v>708082</v>
      </c>
      <c r="E24" s="14">
        <v>4130.6000000000004</v>
      </c>
      <c r="F24" s="15">
        <v>2.1100000000000001E-2</v>
      </c>
      <c r="G24" s="15"/>
    </row>
    <row r="25" spans="1:7" x14ac:dyDescent="0.3">
      <c r="A25" s="12" t="s">
        <v>1469</v>
      </c>
      <c r="B25" s="28" t="s">
        <v>1470</v>
      </c>
      <c r="C25" s="28" t="s">
        <v>1046</v>
      </c>
      <c r="D25" s="13">
        <v>785181</v>
      </c>
      <c r="E25" s="14">
        <v>3861.13</v>
      </c>
      <c r="F25" s="15">
        <v>1.9699999999999999E-2</v>
      </c>
      <c r="G25" s="15"/>
    </row>
    <row r="26" spans="1:7" x14ac:dyDescent="0.3">
      <c r="A26" s="12" t="s">
        <v>950</v>
      </c>
      <c r="B26" s="28" t="s">
        <v>951</v>
      </c>
      <c r="C26" s="28" t="s">
        <v>776</v>
      </c>
      <c r="D26" s="13">
        <v>314853</v>
      </c>
      <c r="E26" s="14">
        <v>3784.69</v>
      </c>
      <c r="F26" s="15">
        <v>1.9300000000000001E-2</v>
      </c>
      <c r="G26" s="15"/>
    </row>
    <row r="27" spans="1:7" x14ac:dyDescent="0.3">
      <c r="A27" s="12" t="s">
        <v>1410</v>
      </c>
      <c r="B27" s="28" t="s">
        <v>1411</v>
      </c>
      <c r="C27" s="28" t="s">
        <v>838</v>
      </c>
      <c r="D27" s="13">
        <v>808088</v>
      </c>
      <c r="E27" s="14">
        <v>3683.27</v>
      </c>
      <c r="F27" s="15">
        <v>1.8800000000000001E-2</v>
      </c>
      <c r="G27" s="15"/>
    </row>
    <row r="28" spans="1:7" x14ac:dyDescent="0.3">
      <c r="A28" s="12" t="s">
        <v>824</v>
      </c>
      <c r="B28" s="28" t="s">
        <v>825</v>
      </c>
      <c r="C28" s="28" t="s">
        <v>826</v>
      </c>
      <c r="D28" s="13">
        <v>1541422</v>
      </c>
      <c r="E28" s="14">
        <v>3677.06</v>
      </c>
      <c r="F28" s="15">
        <v>1.8800000000000001E-2</v>
      </c>
      <c r="G28" s="15"/>
    </row>
    <row r="29" spans="1:7" x14ac:dyDescent="0.3">
      <c r="A29" s="12" t="s">
        <v>984</v>
      </c>
      <c r="B29" s="28" t="s">
        <v>985</v>
      </c>
      <c r="C29" s="28" t="s">
        <v>799</v>
      </c>
      <c r="D29" s="13">
        <v>630576</v>
      </c>
      <c r="E29" s="14">
        <v>3405.43</v>
      </c>
      <c r="F29" s="15">
        <v>1.7399999999999999E-2</v>
      </c>
      <c r="G29" s="15"/>
    </row>
    <row r="30" spans="1:7" x14ac:dyDescent="0.3">
      <c r="A30" s="12" t="s">
        <v>1422</v>
      </c>
      <c r="B30" s="28" t="s">
        <v>1423</v>
      </c>
      <c r="C30" s="28" t="s">
        <v>894</v>
      </c>
      <c r="D30" s="13">
        <v>358387</v>
      </c>
      <c r="E30" s="14">
        <v>3278.17</v>
      </c>
      <c r="F30" s="15">
        <v>1.67E-2</v>
      </c>
      <c r="G30" s="15"/>
    </row>
    <row r="31" spans="1:7" x14ac:dyDescent="0.3">
      <c r="A31" s="12" t="s">
        <v>881</v>
      </c>
      <c r="B31" s="28" t="s">
        <v>882</v>
      </c>
      <c r="C31" s="28" t="s">
        <v>883</v>
      </c>
      <c r="D31" s="13">
        <v>114752</v>
      </c>
      <c r="E31" s="14">
        <v>3268.08</v>
      </c>
      <c r="F31" s="15">
        <v>1.67E-2</v>
      </c>
      <c r="G31" s="15"/>
    </row>
    <row r="32" spans="1:7" x14ac:dyDescent="0.3">
      <c r="A32" s="12" t="s">
        <v>1040</v>
      </c>
      <c r="B32" s="28" t="s">
        <v>1041</v>
      </c>
      <c r="C32" s="28" t="s">
        <v>817</v>
      </c>
      <c r="D32" s="13">
        <v>341343</v>
      </c>
      <c r="E32" s="14">
        <v>3209.14</v>
      </c>
      <c r="F32" s="15">
        <v>1.6400000000000001E-2</v>
      </c>
      <c r="G32" s="15"/>
    </row>
    <row r="33" spans="1:7" x14ac:dyDescent="0.3">
      <c r="A33" s="12" t="s">
        <v>1141</v>
      </c>
      <c r="B33" s="28" t="s">
        <v>1142</v>
      </c>
      <c r="C33" s="28" t="s">
        <v>791</v>
      </c>
      <c r="D33" s="13">
        <v>769598</v>
      </c>
      <c r="E33" s="14">
        <v>3185.37</v>
      </c>
      <c r="F33" s="15">
        <v>1.6299999999999999E-2</v>
      </c>
      <c r="G33" s="15"/>
    </row>
    <row r="34" spans="1:7" x14ac:dyDescent="0.3">
      <c r="A34" s="12" t="s">
        <v>1522</v>
      </c>
      <c r="B34" s="28" t="s">
        <v>1523</v>
      </c>
      <c r="C34" s="28" t="s">
        <v>903</v>
      </c>
      <c r="D34" s="13">
        <v>184577</v>
      </c>
      <c r="E34" s="14">
        <v>3172.69</v>
      </c>
      <c r="F34" s="15">
        <v>1.6199999999999999E-2</v>
      </c>
      <c r="G34" s="15"/>
    </row>
    <row r="35" spans="1:7" x14ac:dyDescent="0.3">
      <c r="A35" s="12" t="s">
        <v>1634</v>
      </c>
      <c r="B35" s="28" t="s">
        <v>1635</v>
      </c>
      <c r="C35" s="28" t="s">
        <v>903</v>
      </c>
      <c r="D35" s="13">
        <v>285874</v>
      </c>
      <c r="E35" s="14">
        <v>2892.33</v>
      </c>
      <c r="F35" s="15">
        <v>1.4800000000000001E-2</v>
      </c>
      <c r="G35" s="15"/>
    </row>
    <row r="36" spans="1:7" x14ac:dyDescent="0.3">
      <c r="A36" s="12" t="s">
        <v>1042</v>
      </c>
      <c r="B36" s="28" t="s">
        <v>1043</v>
      </c>
      <c r="C36" s="28" t="s">
        <v>823</v>
      </c>
      <c r="D36" s="13">
        <v>183136</v>
      </c>
      <c r="E36" s="14">
        <v>2782.11</v>
      </c>
      <c r="F36" s="15">
        <v>1.4200000000000001E-2</v>
      </c>
      <c r="G36" s="15"/>
    </row>
    <row r="37" spans="1:7" x14ac:dyDescent="0.3">
      <c r="A37" s="12" t="s">
        <v>1123</v>
      </c>
      <c r="B37" s="28" t="s">
        <v>1124</v>
      </c>
      <c r="C37" s="28" t="s">
        <v>773</v>
      </c>
      <c r="D37" s="13">
        <v>2007093</v>
      </c>
      <c r="E37" s="14">
        <v>2751.72</v>
      </c>
      <c r="F37" s="15">
        <v>1.4E-2</v>
      </c>
      <c r="G37" s="15"/>
    </row>
    <row r="38" spans="1:7" x14ac:dyDescent="0.3">
      <c r="A38" s="12" t="s">
        <v>1086</v>
      </c>
      <c r="B38" s="28" t="s">
        <v>1087</v>
      </c>
      <c r="C38" s="28" t="s">
        <v>776</v>
      </c>
      <c r="D38" s="13">
        <v>463833</v>
      </c>
      <c r="E38" s="14">
        <v>2746.59</v>
      </c>
      <c r="F38" s="15">
        <v>1.4E-2</v>
      </c>
      <c r="G38" s="15"/>
    </row>
    <row r="39" spans="1:7" x14ac:dyDescent="0.3">
      <c r="A39" s="12" t="s">
        <v>1483</v>
      </c>
      <c r="B39" s="28" t="s">
        <v>1484</v>
      </c>
      <c r="C39" s="28" t="s">
        <v>943</v>
      </c>
      <c r="D39" s="13">
        <v>427206</v>
      </c>
      <c r="E39" s="14">
        <v>2713.4</v>
      </c>
      <c r="F39" s="15">
        <v>1.3899999999999999E-2</v>
      </c>
      <c r="G39" s="15"/>
    </row>
    <row r="40" spans="1:7" x14ac:dyDescent="0.3">
      <c r="A40" s="12" t="s">
        <v>1504</v>
      </c>
      <c r="B40" s="28" t="s">
        <v>1505</v>
      </c>
      <c r="C40" s="28" t="s">
        <v>1006</v>
      </c>
      <c r="D40" s="13">
        <v>534969</v>
      </c>
      <c r="E40" s="14">
        <v>2580.69</v>
      </c>
      <c r="F40" s="15">
        <v>1.32E-2</v>
      </c>
      <c r="G40" s="15"/>
    </row>
    <row r="41" spans="1:7" x14ac:dyDescent="0.3">
      <c r="A41" s="12" t="s">
        <v>1487</v>
      </c>
      <c r="B41" s="28" t="s">
        <v>1488</v>
      </c>
      <c r="C41" s="28" t="s">
        <v>1489</v>
      </c>
      <c r="D41" s="13">
        <v>583082</v>
      </c>
      <c r="E41" s="14">
        <v>2383.64</v>
      </c>
      <c r="F41" s="15">
        <v>1.2200000000000001E-2</v>
      </c>
      <c r="G41" s="15"/>
    </row>
    <row r="42" spans="1:7" x14ac:dyDescent="0.3">
      <c r="A42" s="12" t="s">
        <v>1530</v>
      </c>
      <c r="B42" s="28" t="s">
        <v>1531</v>
      </c>
      <c r="C42" s="28" t="s">
        <v>891</v>
      </c>
      <c r="D42" s="13">
        <v>288937</v>
      </c>
      <c r="E42" s="14">
        <v>2232.7600000000002</v>
      </c>
      <c r="F42" s="15">
        <v>1.14E-2</v>
      </c>
      <c r="G42" s="15"/>
    </row>
    <row r="43" spans="1:7" x14ac:dyDescent="0.3">
      <c r="A43" s="12" t="s">
        <v>1485</v>
      </c>
      <c r="B43" s="28" t="s">
        <v>1486</v>
      </c>
      <c r="C43" s="28" t="s">
        <v>883</v>
      </c>
      <c r="D43" s="13">
        <v>459982</v>
      </c>
      <c r="E43" s="14">
        <v>2104.65</v>
      </c>
      <c r="F43" s="15">
        <v>1.0699999999999999E-2</v>
      </c>
      <c r="G43" s="15"/>
    </row>
    <row r="44" spans="1:7" x14ac:dyDescent="0.3">
      <c r="A44" s="12" t="s">
        <v>1084</v>
      </c>
      <c r="B44" s="28" t="s">
        <v>1085</v>
      </c>
      <c r="C44" s="28" t="s">
        <v>894</v>
      </c>
      <c r="D44" s="13">
        <v>94827</v>
      </c>
      <c r="E44" s="14">
        <v>2033.28</v>
      </c>
      <c r="F44" s="15">
        <v>1.04E-2</v>
      </c>
      <c r="G44" s="15"/>
    </row>
    <row r="45" spans="1:7" x14ac:dyDescent="0.3">
      <c r="A45" s="12" t="s">
        <v>1508</v>
      </c>
      <c r="B45" s="28" t="s">
        <v>1509</v>
      </c>
      <c r="C45" s="28" t="s">
        <v>776</v>
      </c>
      <c r="D45" s="13">
        <v>193854</v>
      </c>
      <c r="E45" s="14">
        <v>2008.72</v>
      </c>
      <c r="F45" s="15">
        <v>1.03E-2</v>
      </c>
      <c r="G45" s="15"/>
    </row>
    <row r="46" spans="1:7" x14ac:dyDescent="0.3">
      <c r="A46" s="12" t="s">
        <v>1532</v>
      </c>
      <c r="B46" s="28" t="s">
        <v>1533</v>
      </c>
      <c r="C46" s="28" t="s">
        <v>940</v>
      </c>
      <c r="D46" s="13">
        <v>105204</v>
      </c>
      <c r="E46" s="14">
        <v>1964.9</v>
      </c>
      <c r="F46" s="15">
        <v>0.01</v>
      </c>
      <c r="G46" s="15"/>
    </row>
    <row r="47" spans="1:7" x14ac:dyDescent="0.3">
      <c r="A47" s="12" t="s">
        <v>1512</v>
      </c>
      <c r="B47" s="28" t="s">
        <v>1513</v>
      </c>
      <c r="C47" s="28" t="s">
        <v>823</v>
      </c>
      <c r="D47" s="13">
        <v>443417</v>
      </c>
      <c r="E47" s="14">
        <v>1960.35</v>
      </c>
      <c r="F47" s="15">
        <v>0.01</v>
      </c>
      <c r="G47" s="15"/>
    </row>
    <row r="48" spans="1:7" x14ac:dyDescent="0.3">
      <c r="A48" s="12" t="s">
        <v>1129</v>
      </c>
      <c r="B48" s="28" t="s">
        <v>1130</v>
      </c>
      <c r="C48" s="28" t="s">
        <v>1067</v>
      </c>
      <c r="D48" s="13">
        <v>304589</v>
      </c>
      <c r="E48" s="14">
        <v>1909.62</v>
      </c>
      <c r="F48" s="15">
        <v>9.7000000000000003E-3</v>
      </c>
      <c r="G48" s="15"/>
    </row>
    <row r="49" spans="1:7" x14ac:dyDescent="0.3">
      <c r="A49" s="12" t="s">
        <v>1676</v>
      </c>
      <c r="B49" s="28" t="s">
        <v>1677</v>
      </c>
      <c r="C49" s="28" t="s">
        <v>817</v>
      </c>
      <c r="D49" s="13">
        <v>67595</v>
      </c>
      <c r="E49" s="14">
        <v>1866.23</v>
      </c>
      <c r="F49" s="15">
        <v>9.4999999999999998E-3</v>
      </c>
      <c r="G49" s="15"/>
    </row>
    <row r="50" spans="1:7" x14ac:dyDescent="0.3">
      <c r="A50" s="12" t="s">
        <v>913</v>
      </c>
      <c r="B50" s="28" t="s">
        <v>914</v>
      </c>
      <c r="C50" s="28" t="s">
        <v>791</v>
      </c>
      <c r="D50" s="13">
        <v>64911</v>
      </c>
      <c r="E50" s="14">
        <v>1845.55</v>
      </c>
      <c r="F50" s="15">
        <v>9.4000000000000004E-3</v>
      </c>
      <c r="G50" s="15"/>
    </row>
    <row r="51" spans="1:7" x14ac:dyDescent="0.3">
      <c r="A51" s="12" t="s">
        <v>1394</v>
      </c>
      <c r="B51" s="28" t="s">
        <v>1395</v>
      </c>
      <c r="C51" s="28" t="s">
        <v>776</v>
      </c>
      <c r="D51" s="13">
        <v>1650469</v>
      </c>
      <c r="E51" s="14">
        <v>1841.92</v>
      </c>
      <c r="F51" s="15">
        <v>9.4000000000000004E-3</v>
      </c>
      <c r="G51" s="15"/>
    </row>
    <row r="52" spans="1:7" x14ac:dyDescent="0.3">
      <c r="A52" s="12" t="s">
        <v>1490</v>
      </c>
      <c r="B52" s="28" t="s">
        <v>1491</v>
      </c>
      <c r="C52" s="28" t="s">
        <v>1489</v>
      </c>
      <c r="D52" s="13">
        <v>40141</v>
      </c>
      <c r="E52" s="14">
        <v>1818.01</v>
      </c>
      <c r="F52" s="15">
        <v>9.2999999999999992E-3</v>
      </c>
      <c r="G52" s="15"/>
    </row>
    <row r="53" spans="1:7" x14ac:dyDescent="0.3">
      <c r="A53" s="12" t="s">
        <v>1557</v>
      </c>
      <c r="B53" s="28" t="s">
        <v>1558</v>
      </c>
      <c r="C53" s="28" t="s">
        <v>773</v>
      </c>
      <c r="D53" s="13">
        <v>791804</v>
      </c>
      <c r="E53" s="14">
        <v>1696.04</v>
      </c>
      <c r="F53" s="15">
        <v>8.6999999999999994E-3</v>
      </c>
      <c r="G53" s="15"/>
    </row>
    <row r="54" spans="1:7" x14ac:dyDescent="0.3">
      <c r="A54" s="12" t="s">
        <v>1498</v>
      </c>
      <c r="B54" s="28" t="s">
        <v>1499</v>
      </c>
      <c r="C54" s="28" t="s">
        <v>1024</v>
      </c>
      <c r="D54" s="13">
        <v>646929</v>
      </c>
      <c r="E54" s="14">
        <v>1551.66</v>
      </c>
      <c r="F54" s="15">
        <v>7.9000000000000008E-3</v>
      </c>
      <c r="G54" s="15"/>
    </row>
    <row r="55" spans="1:7" x14ac:dyDescent="0.3">
      <c r="A55" s="12" t="s">
        <v>1007</v>
      </c>
      <c r="B55" s="28" t="s">
        <v>1008</v>
      </c>
      <c r="C55" s="28" t="s">
        <v>817</v>
      </c>
      <c r="D55" s="13">
        <v>168276</v>
      </c>
      <c r="E55" s="14">
        <v>1494.21</v>
      </c>
      <c r="F55" s="15">
        <v>7.6E-3</v>
      </c>
      <c r="G55" s="15"/>
    </row>
    <row r="56" spans="1:7" x14ac:dyDescent="0.3">
      <c r="A56" s="12" t="s">
        <v>1055</v>
      </c>
      <c r="B56" s="28" t="s">
        <v>1056</v>
      </c>
      <c r="C56" s="28" t="s">
        <v>823</v>
      </c>
      <c r="D56" s="13">
        <v>54591</v>
      </c>
      <c r="E56" s="14">
        <v>1445.08</v>
      </c>
      <c r="F56" s="15">
        <v>7.4000000000000003E-3</v>
      </c>
      <c r="G56" s="15"/>
    </row>
    <row r="57" spans="1:7" x14ac:dyDescent="0.3">
      <c r="A57" s="12" t="s">
        <v>1426</v>
      </c>
      <c r="B57" s="28" t="s">
        <v>1427</v>
      </c>
      <c r="C57" s="28" t="s">
        <v>843</v>
      </c>
      <c r="D57" s="13">
        <v>516408</v>
      </c>
      <c r="E57" s="14">
        <v>1396.11</v>
      </c>
      <c r="F57" s="15">
        <v>7.1000000000000004E-3</v>
      </c>
      <c r="G57" s="15"/>
    </row>
    <row r="58" spans="1:7" x14ac:dyDescent="0.3">
      <c r="A58" s="12" t="s">
        <v>1580</v>
      </c>
      <c r="B58" s="28" t="s">
        <v>1581</v>
      </c>
      <c r="C58" s="28" t="s">
        <v>958</v>
      </c>
      <c r="D58" s="13">
        <v>105983</v>
      </c>
      <c r="E58" s="14">
        <v>1156.8599999999999</v>
      </c>
      <c r="F58" s="15">
        <v>5.8999999999999999E-3</v>
      </c>
      <c r="G58" s="15"/>
    </row>
    <row r="59" spans="1:7" x14ac:dyDescent="0.3">
      <c r="A59" s="12" t="s">
        <v>1430</v>
      </c>
      <c r="B59" s="28" t="s">
        <v>1431</v>
      </c>
      <c r="C59" s="28" t="s">
        <v>894</v>
      </c>
      <c r="D59" s="13">
        <v>1608352</v>
      </c>
      <c r="E59" s="14">
        <v>1117.8</v>
      </c>
      <c r="F59" s="15">
        <v>5.7000000000000002E-3</v>
      </c>
      <c r="G59" s="15"/>
    </row>
    <row r="60" spans="1:7" x14ac:dyDescent="0.3">
      <c r="A60" s="12" t="s">
        <v>1567</v>
      </c>
      <c r="B60" s="28" t="s">
        <v>1568</v>
      </c>
      <c r="C60" s="28" t="s">
        <v>894</v>
      </c>
      <c r="D60" s="13">
        <v>320594</v>
      </c>
      <c r="E60" s="14">
        <v>1073.83</v>
      </c>
      <c r="F60" s="15">
        <v>5.4999999999999997E-3</v>
      </c>
      <c r="G60" s="15"/>
    </row>
    <row r="61" spans="1:7" x14ac:dyDescent="0.3">
      <c r="A61" s="12" t="s">
        <v>1494</v>
      </c>
      <c r="B61" s="28" t="s">
        <v>1495</v>
      </c>
      <c r="C61" s="28" t="s">
        <v>940</v>
      </c>
      <c r="D61" s="13">
        <v>1397220</v>
      </c>
      <c r="E61" s="14">
        <v>1041.6300000000001</v>
      </c>
      <c r="F61" s="15">
        <v>5.3E-3</v>
      </c>
      <c r="G61" s="15"/>
    </row>
    <row r="62" spans="1:7" x14ac:dyDescent="0.3">
      <c r="A62" s="12" t="s">
        <v>1586</v>
      </c>
      <c r="B62" s="28" t="s">
        <v>1587</v>
      </c>
      <c r="C62" s="28" t="s">
        <v>817</v>
      </c>
      <c r="D62" s="13">
        <v>47118</v>
      </c>
      <c r="E62" s="14">
        <v>988.84</v>
      </c>
      <c r="F62" s="15">
        <v>5.0000000000000001E-3</v>
      </c>
      <c r="G62" s="15"/>
    </row>
    <row r="63" spans="1:7" x14ac:dyDescent="0.3">
      <c r="A63" s="12" t="s">
        <v>1559</v>
      </c>
      <c r="B63" s="28" t="s">
        <v>1560</v>
      </c>
      <c r="C63" s="28" t="s">
        <v>919</v>
      </c>
      <c r="D63" s="13">
        <v>55016</v>
      </c>
      <c r="E63" s="14">
        <v>940.2</v>
      </c>
      <c r="F63" s="15">
        <v>4.7999999999999996E-3</v>
      </c>
      <c r="G63" s="15"/>
    </row>
    <row r="64" spans="1:7" x14ac:dyDescent="0.3">
      <c r="A64" s="12" t="s">
        <v>1520</v>
      </c>
      <c r="B64" s="28" t="s">
        <v>1521</v>
      </c>
      <c r="C64" s="28" t="s">
        <v>891</v>
      </c>
      <c r="D64" s="13">
        <v>33920</v>
      </c>
      <c r="E64" s="14">
        <v>657.17</v>
      </c>
      <c r="F64" s="15">
        <v>3.3999999999999998E-3</v>
      </c>
      <c r="G64" s="15"/>
    </row>
    <row r="65" spans="1:7" x14ac:dyDescent="0.3">
      <c r="A65" s="12" t="s">
        <v>1496</v>
      </c>
      <c r="B65" s="28" t="s">
        <v>1497</v>
      </c>
      <c r="C65" s="28" t="s">
        <v>940</v>
      </c>
      <c r="D65" s="13">
        <v>86401</v>
      </c>
      <c r="E65" s="14">
        <v>445.92</v>
      </c>
      <c r="F65" s="15">
        <v>2.3E-3</v>
      </c>
      <c r="G65" s="15"/>
    </row>
    <row r="66" spans="1:7" x14ac:dyDescent="0.3">
      <c r="A66" s="12" t="s">
        <v>1594</v>
      </c>
      <c r="B66" s="28" t="s">
        <v>1595</v>
      </c>
      <c r="C66" s="28" t="s">
        <v>891</v>
      </c>
      <c r="D66" s="13">
        <v>36372</v>
      </c>
      <c r="E66" s="14">
        <v>204.72</v>
      </c>
      <c r="F66" s="15">
        <v>1E-3</v>
      </c>
      <c r="G66" s="15"/>
    </row>
    <row r="67" spans="1:7" x14ac:dyDescent="0.3">
      <c r="A67" s="16" t="s">
        <v>98</v>
      </c>
      <c r="B67" s="29"/>
      <c r="C67" s="29"/>
      <c r="D67" s="17"/>
      <c r="E67" s="37">
        <v>188495.39</v>
      </c>
      <c r="F67" s="38">
        <v>0.96230000000000004</v>
      </c>
      <c r="G67" s="20"/>
    </row>
    <row r="68" spans="1:7" x14ac:dyDescent="0.3">
      <c r="A68" s="16" t="s">
        <v>1171</v>
      </c>
      <c r="B68" s="28"/>
      <c r="C68" s="28"/>
      <c r="D68" s="13"/>
      <c r="E68" s="14"/>
      <c r="F68" s="15"/>
      <c r="G68" s="15"/>
    </row>
    <row r="69" spans="1:7" x14ac:dyDescent="0.3">
      <c r="A69" s="16" t="s">
        <v>98</v>
      </c>
      <c r="B69" s="28"/>
      <c r="C69" s="28"/>
      <c r="D69" s="13"/>
      <c r="E69" s="39" t="s">
        <v>88</v>
      </c>
      <c r="F69" s="40" t="s">
        <v>88</v>
      </c>
      <c r="G69" s="15"/>
    </row>
    <row r="70" spans="1:7" x14ac:dyDescent="0.3">
      <c r="A70" s="21" t="s">
        <v>118</v>
      </c>
      <c r="B70" s="30"/>
      <c r="C70" s="30"/>
      <c r="D70" s="22"/>
      <c r="E70" s="25">
        <v>188495.39</v>
      </c>
      <c r="F70" s="26">
        <v>0.96230000000000004</v>
      </c>
      <c r="G70" s="20"/>
    </row>
    <row r="71" spans="1:7" x14ac:dyDescent="0.3">
      <c r="A71" s="12"/>
      <c r="B71" s="28"/>
      <c r="C71" s="28"/>
      <c r="D71" s="13"/>
      <c r="E71" s="14"/>
      <c r="F71" s="15"/>
      <c r="G71" s="15"/>
    </row>
    <row r="72" spans="1:7" x14ac:dyDescent="0.3">
      <c r="A72" s="12"/>
      <c r="B72" s="28"/>
      <c r="C72" s="28"/>
      <c r="D72" s="13"/>
      <c r="E72" s="14"/>
      <c r="F72" s="15"/>
      <c r="G72" s="15"/>
    </row>
    <row r="73" spans="1:7" x14ac:dyDescent="0.3">
      <c r="A73" s="16" t="s">
        <v>119</v>
      </c>
      <c r="B73" s="28"/>
      <c r="C73" s="28"/>
      <c r="D73" s="13"/>
      <c r="E73" s="14"/>
      <c r="F73" s="15"/>
      <c r="G73" s="15"/>
    </row>
    <row r="74" spans="1:7" x14ac:dyDescent="0.3">
      <c r="A74" s="12" t="s">
        <v>120</v>
      </c>
      <c r="B74" s="28"/>
      <c r="C74" s="28"/>
      <c r="D74" s="13"/>
      <c r="E74" s="14">
        <v>7827.47</v>
      </c>
      <c r="F74" s="15">
        <v>0.04</v>
      </c>
      <c r="G74" s="15">
        <v>3.9344999999999998E-2</v>
      </c>
    </row>
    <row r="75" spans="1:7" x14ac:dyDescent="0.3">
      <c r="A75" s="16" t="s">
        <v>98</v>
      </c>
      <c r="B75" s="29"/>
      <c r="C75" s="29"/>
      <c r="D75" s="17"/>
      <c r="E75" s="37">
        <v>7827.47</v>
      </c>
      <c r="F75" s="38">
        <v>0.04</v>
      </c>
      <c r="G75" s="20"/>
    </row>
    <row r="76" spans="1:7" x14ac:dyDescent="0.3">
      <c r="A76" s="12"/>
      <c r="B76" s="28"/>
      <c r="C76" s="28"/>
      <c r="D76" s="13"/>
      <c r="E76" s="14"/>
      <c r="F76" s="15"/>
      <c r="G76" s="15"/>
    </row>
    <row r="77" spans="1:7" x14ac:dyDescent="0.3">
      <c r="A77" s="21" t="s">
        <v>118</v>
      </c>
      <c r="B77" s="30"/>
      <c r="C77" s="30"/>
      <c r="D77" s="22"/>
      <c r="E77" s="18">
        <v>7827.47</v>
      </c>
      <c r="F77" s="19">
        <v>0.04</v>
      </c>
      <c r="G77" s="20"/>
    </row>
    <row r="78" spans="1:7" x14ac:dyDescent="0.3">
      <c r="A78" s="12" t="s">
        <v>121</v>
      </c>
      <c r="B78" s="28"/>
      <c r="C78" s="28"/>
      <c r="D78" s="13"/>
      <c r="E78" s="14">
        <v>1.6875165000000001</v>
      </c>
      <c r="F78" s="15">
        <v>7.9999999999999996E-6</v>
      </c>
      <c r="G78" s="15"/>
    </row>
    <row r="79" spans="1:7" x14ac:dyDescent="0.3">
      <c r="A79" s="12" t="s">
        <v>122</v>
      </c>
      <c r="B79" s="28"/>
      <c r="C79" s="28"/>
      <c r="D79" s="13"/>
      <c r="E79" s="35">
        <v>-454.24751650000002</v>
      </c>
      <c r="F79" s="36">
        <v>-2.3080000000000002E-3</v>
      </c>
      <c r="G79" s="15">
        <v>3.9344999999999998E-2</v>
      </c>
    </row>
    <row r="80" spans="1:7" x14ac:dyDescent="0.3">
      <c r="A80" s="23" t="s">
        <v>123</v>
      </c>
      <c r="B80" s="31"/>
      <c r="C80" s="31"/>
      <c r="D80" s="24"/>
      <c r="E80" s="25">
        <v>195870.3</v>
      </c>
      <c r="F80" s="26">
        <v>1</v>
      </c>
      <c r="G80" s="26"/>
    </row>
    <row r="85" spans="1:7" x14ac:dyDescent="0.3">
      <c r="A85" s="1" t="s">
        <v>1871</v>
      </c>
    </row>
    <row r="86" spans="1:7" x14ac:dyDescent="0.3">
      <c r="A86" s="47" t="s">
        <v>1872</v>
      </c>
      <c r="B86" s="32" t="s">
        <v>88</v>
      </c>
    </row>
    <row r="87" spans="1:7" x14ac:dyDescent="0.3">
      <c r="A87" t="s">
        <v>1873</v>
      </c>
    </row>
    <row r="88" spans="1:7" x14ac:dyDescent="0.3">
      <c r="A88" t="s">
        <v>1874</v>
      </c>
      <c r="B88" t="s">
        <v>1875</v>
      </c>
      <c r="C88" t="s">
        <v>1875</v>
      </c>
    </row>
    <row r="89" spans="1:7" x14ac:dyDescent="0.3">
      <c r="B89" s="48">
        <v>44651</v>
      </c>
      <c r="C89" s="48">
        <v>44680</v>
      </c>
    </row>
    <row r="90" spans="1:7" x14ac:dyDescent="0.3">
      <c r="A90" t="s">
        <v>1879</v>
      </c>
      <c r="B90">
        <v>55.183</v>
      </c>
      <c r="C90">
        <v>55.387999999999998</v>
      </c>
      <c r="E90" s="2"/>
      <c r="G90"/>
    </row>
    <row r="91" spans="1:7" x14ac:dyDescent="0.3">
      <c r="A91" t="s">
        <v>1880</v>
      </c>
      <c r="B91">
        <v>40.234999999999999</v>
      </c>
      <c r="C91">
        <v>40.387</v>
      </c>
      <c r="E91" s="2"/>
      <c r="G91"/>
    </row>
    <row r="92" spans="1:7" x14ac:dyDescent="0.3">
      <c r="A92" t="s">
        <v>1904</v>
      </c>
      <c r="B92">
        <v>49.548999999999999</v>
      </c>
      <c r="C92">
        <v>49.673999999999999</v>
      </c>
      <c r="E92" s="2"/>
      <c r="G92"/>
    </row>
    <row r="93" spans="1:7" x14ac:dyDescent="0.3">
      <c r="A93" t="s">
        <v>1905</v>
      </c>
      <c r="B93">
        <v>28.567</v>
      </c>
      <c r="C93">
        <v>28.638999999999999</v>
      </c>
      <c r="E93" s="2"/>
      <c r="G93"/>
    </row>
    <row r="94" spans="1:7" x14ac:dyDescent="0.3">
      <c r="E94" s="2"/>
      <c r="G94"/>
    </row>
    <row r="95" spans="1:7" x14ac:dyDescent="0.3">
      <c r="A95" t="s">
        <v>1890</v>
      </c>
      <c r="B95" s="32" t="s">
        <v>88</v>
      </c>
    </row>
    <row r="96" spans="1:7" x14ac:dyDescent="0.3">
      <c r="A96" t="s">
        <v>1891</v>
      </c>
      <c r="B96" s="32" t="s">
        <v>88</v>
      </c>
    </row>
    <row r="97" spans="1:4" x14ac:dyDescent="0.3">
      <c r="A97" s="47" t="s">
        <v>1892</v>
      </c>
      <c r="B97" s="32" t="s">
        <v>88</v>
      </c>
    </row>
    <row r="98" spans="1:4" x14ac:dyDescent="0.3">
      <c r="A98" s="47" t="s">
        <v>1893</v>
      </c>
      <c r="B98" s="32" t="s">
        <v>88</v>
      </c>
    </row>
    <row r="99" spans="1:4" x14ac:dyDescent="0.3">
      <c r="A99" t="s">
        <v>1929</v>
      </c>
      <c r="B99" s="49">
        <v>0.34898899999999999</v>
      </c>
    </row>
    <row r="100" spans="1:4" ht="28.8" x14ac:dyDescent="0.3">
      <c r="A100" s="47" t="s">
        <v>1895</v>
      </c>
      <c r="B100" s="32" t="s">
        <v>88</v>
      </c>
    </row>
    <row r="101" spans="1:4" ht="28.8" x14ac:dyDescent="0.3">
      <c r="A101" s="47" t="s">
        <v>1896</v>
      </c>
      <c r="B101" s="32" t="s">
        <v>88</v>
      </c>
    </row>
    <row r="102" spans="1:4" x14ac:dyDescent="0.3">
      <c r="A102" t="s">
        <v>2029</v>
      </c>
      <c r="B102" s="32" t="s">
        <v>88</v>
      </c>
    </row>
    <row r="103" spans="1:4" x14ac:dyDescent="0.3">
      <c r="A103" t="s">
        <v>2030</v>
      </c>
      <c r="B103" s="32" t="s">
        <v>88</v>
      </c>
    </row>
    <row r="106" spans="1:4" ht="28.8" x14ac:dyDescent="0.3">
      <c r="A106" s="62" t="s">
        <v>2065</v>
      </c>
      <c r="B106" s="56" t="s">
        <v>2066</v>
      </c>
      <c r="C106" s="56" t="s">
        <v>2034</v>
      </c>
      <c r="D106" s="67" t="s">
        <v>2035</v>
      </c>
    </row>
    <row r="107" spans="1:4" ht="76.2" customHeight="1" x14ac:dyDescent="0.3">
      <c r="A107" s="65" t="str">
        <f>HYPERLINK("[EDEL_Portfolio Monthly 30-Apr-2022.xlsx]EESMCF!A1","Edelweiss Mid Cap Fund")</f>
        <v>Edelweiss Mid Cap Fund</v>
      </c>
      <c r="B107" s="66"/>
      <c r="C107" s="68" t="s">
        <v>2058</v>
      </c>
      <c r="D107"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C8AEE-56F5-475F-AD84-F6A7DF94ECD2}">
  <dimension ref="A1:H115"/>
  <sheetViews>
    <sheetView showGridLines="0" workbookViewId="0">
      <pane ySplit="4" topLeftCell="A106" activePane="bottomLeft" state="frozen"/>
      <selection sqref="A1:G1"/>
      <selection pane="bottomLeft" activeCell="C115" sqref="C115"/>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71</v>
      </c>
      <c r="B1" s="76"/>
      <c r="C1" s="76"/>
      <c r="D1" s="76"/>
      <c r="E1" s="76"/>
      <c r="F1" s="76"/>
      <c r="G1" s="76"/>
      <c r="H1" s="51" t="str">
        <f>HYPERLINK("[EDEL_Portfolio Monthly 30-Apr-2022.xlsx]Index!A1","Index")</f>
        <v>Index</v>
      </c>
    </row>
    <row r="2" spans="1:8" ht="19.5" customHeight="1" x14ac:dyDescent="0.3">
      <c r="A2" s="76" t="s">
        <v>72</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2"/>
      <c r="B6" s="28"/>
      <c r="C6" s="28"/>
      <c r="D6" s="13"/>
      <c r="E6" s="14"/>
      <c r="F6" s="15"/>
      <c r="G6" s="15"/>
    </row>
    <row r="7" spans="1:8" x14ac:dyDescent="0.3">
      <c r="A7" s="16" t="s">
        <v>87</v>
      </c>
      <c r="B7" s="28"/>
      <c r="C7" s="28"/>
      <c r="D7" s="13"/>
      <c r="E7" s="14" t="s">
        <v>88</v>
      </c>
      <c r="F7" s="15" t="s">
        <v>88</v>
      </c>
      <c r="G7" s="15"/>
    </row>
    <row r="8" spans="1:8" x14ac:dyDescent="0.3">
      <c r="A8" s="12"/>
      <c r="B8" s="28"/>
      <c r="C8" s="28"/>
      <c r="D8" s="13"/>
      <c r="E8" s="14"/>
      <c r="F8" s="15"/>
      <c r="G8" s="15"/>
    </row>
    <row r="9" spans="1:8" x14ac:dyDescent="0.3">
      <c r="A9" s="16" t="s">
        <v>89</v>
      </c>
      <c r="B9" s="28"/>
      <c r="C9" s="28"/>
      <c r="D9" s="13"/>
      <c r="E9" s="14"/>
      <c r="F9" s="15"/>
      <c r="G9" s="15"/>
    </row>
    <row r="10" spans="1:8" x14ac:dyDescent="0.3">
      <c r="A10" s="12"/>
      <c r="B10" s="28"/>
      <c r="C10" s="28"/>
      <c r="D10" s="13"/>
      <c r="E10" s="14"/>
      <c r="F10" s="15"/>
      <c r="G10" s="15"/>
    </row>
    <row r="11" spans="1:8" x14ac:dyDescent="0.3">
      <c r="A11" s="16" t="s">
        <v>90</v>
      </c>
      <c r="B11" s="28"/>
      <c r="C11" s="28"/>
      <c r="D11" s="13"/>
      <c r="E11" s="14"/>
      <c r="F11" s="15"/>
      <c r="G11" s="15"/>
    </row>
    <row r="12" spans="1:8" x14ac:dyDescent="0.3">
      <c r="A12" s="12" t="s">
        <v>1781</v>
      </c>
      <c r="B12" s="28" t="s">
        <v>1782</v>
      </c>
      <c r="C12" s="28" t="s">
        <v>93</v>
      </c>
      <c r="D12" s="13">
        <v>5000000</v>
      </c>
      <c r="E12" s="14">
        <v>4972.78</v>
      </c>
      <c r="F12" s="15">
        <v>4.41E-2</v>
      </c>
      <c r="G12" s="15">
        <v>3.7697000000000001E-2</v>
      </c>
    </row>
    <row r="13" spans="1:8" x14ac:dyDescent="0.3">
      <c r="A13" s="12" t="s">
        <v>1373</v>
      </c>
      <c r="B13" s="28" t="s">
        <v>1374</v>
      </c>
      <c r="C13" s="28" t="s">
        <v>93</v>
      </c>
      <c r="D13" s="13">
        <v>5000000</v>
      </c>
      <c r="E13" s="14">
        <v>4956.55</v>
      </c>
      <c r="F13" s="15">
        <v>4.3900000000000002E-2</v>
      </c>
      <c r="G13" s="15">
        <v>3.9502000000000002E-2</v>
      </c>
    </row>
    <row r="14" spans="1:8" x14ac:dyDescent="0.3">
      <c r="A14" s="12" t="s">
        <v>1783</v>
      </c>
      <c r="B14" s="28" t="s">
        <v>1784</v>
      </c>
      <c r="C14" s="28" t="s">
        <v>93</v>
      </c>
      <c r="D14" s="13">
        <v>5000000</v>
      </c>
      <c r="E14" s="14">
        <v>4952.24</v>
      </c>
      <c r="F14" s="15">
        <v>4.3900000000000002E-2</v>
      </c>
      <c r="G14" s="15">
        <v>4.0001000000000002E-2</v>
      </c>
    </row>
    <row r="15" spans="1:8" x14ac:dyDescent="0.3">
      <c r="A15" s="16" t="s">
        <v>98</v>
      </c>
      <c r="B15" s="29"/>
      <c r="C15" s="29"/>
      <c r="D15" s="17"/>
      <c r="E15" s="18">
        <v>14881.57</v>
      </c>
      <c r="F15" s="19">
        <v>0.13189999999999999</v>
      </c>
      <c r="G15" s="20"/>
    </row>
    <row r="16" spans="1:8" x14ac:dyDescent="0.3">
      <c r="A16" s="16" t="s">
        <v>99</v>
      </c>
      <c r="B16" s="28"/>
      <c r="C16" s="28"/>
      <c r="D16" s="13"/>
      <c r="E16" s="14"/>
      <c r="F16" s="15"/>
      <c r="G16" s="15"/>
    </row>
    <row r="17" spans="1:7" x14ac:dyDescent="0.3">
      <c r="A17" s="12" t="s">
        <v>1785</v>
      </c>
      <c r="B17" s="28" t="s">
        <v>1786</v>
      </c>
      <c r="C17" s="28" t="s">
        <v>105</v>
      </c>
      <c r="D17" s="13">
        <v>7500000</v>
      </c>
      <c r="E17" s="14">
        <v>7466.33</v>
      </c>
      <c r="F17" s="15">
        <v>6.6199999999999995E-2</v>
      </c>
      <c r="G17" s="15">
        <v>4.1151E-2</v>
      </c>
    </row>
    <row r="18" spans="1:7" x14ac:dyDescent="0.3">
      <c r="A18" s="12" t="s">
        <v>1787</v>
      </c>
      <c r="B18" s="28" t="s">
        <v>1788</v>
      </c>
      <c r="C18" s="28" t="s">
        <v>102</v>
      </c>
      <c r="D18" s="13">
        <v>7500000</v>
      </c>
      <c r="E18" s="14">
        <v>7428.98</v>
      </c>
      <c r="F18" s="15">
        <v>6.59E-2</v>
      </c>
      <c r="G18" s="15">
        <v>4.1050000000000003E-2</v>
      </c>
    </row>
    <row r="19" spans="1:7" x14ac:dyDescent="0.3">
      <c r="A19" s="12" t="s">
        <v>1789</v>
      </c>
      <c r="B19" s="28" t="s">
        <v>1790</v>
      </c>
      <c r="C19" s="28" t="s">
        <v>1388</v>
      </c>
      <c r="D19" s="13">
        <v>5000000</v>
      </c>
      <c r="E19" s="14">
        <v>4976.6400000000003</v>
      </c>
      <c r="F19" s="15">
        <v>4.41E-2</v>
      </c>
      <c r="G19" s="15">
        <v>3.9848000000000001E-2</v>
      </c>
    </row>
    <row r="20" spans="1:7" x14ac:dyDescent="0.3">
      <c r="A20" s="12" t="s">
        <v>1791</v>
      </c>
      <c r="B20" s="28" t="s">
        <v>1792</v>
      </c>
      <c r="C20" s="28" t="s">
        <v>105</v>
      </c>
      <c r="D20" s="13">
        <v>2500000</v>
      </c>
      <c r="E20" s="14">
        <v>2491.0300000000002</v>
      </c>
      <c r="F20" s="15">
        <v>2.2100000000000002E-2</v>
      </c>
      <c r="G20" s="15">
        <v>3.9844999999999998E-2</v>
      </c>
    </row>
    <row r="21" spans="1:7" x14ac:dyDescent="0.3">
      <c r="A21" s="12" t="s">
        <v>1793</v>
      </c>
      <c r="B21" s="28" t="s">
        <v>1794</v>
      </c>
      <c r="C21" s="28" t="s">
        <v>102</v>
      </c>
      <c r="D21" s="13">
        <v>2500000</v>
      </c>
      <c r="E21" s="14">
        <v>2486.12</v>
      </c>
      <c r="F21" s="15">
        <v>2.1999999999999999E-2</v>
      </c>
      <c r="G21" s="15">
        <v>3.9949999999999999E-2</v>
      </c>
    </row>
    <row r="22" spans="1:7" x14ac:dyDescent="0.3">
      <c r="A22" s="16" t="s">
        <v>98</v>
      </c>
      <c r="B22" s="29"/>
      <c r="C22" s="29"/>
      <c r="D22" s="17"/>
      <c r="E22" s="18">
        <v>24849.1</v>
      </c>
      <c r="F22" s="19">
        <v>0.2203</v>
      </c>
      <c r="G22" s="20"/>
    </row>
    <row r="23" spans="1:7" x14ac:dyDescent="0.3">
      <c r="A23" s="12"/>
      <c r="B23" s="28"/>
      <c r="C23" s="28"/>
      <c r="D23" s="13"/>
      <c r="E23" s="14"/>
      <c r="F23" s="15"/>
      <c r="G23" s="15"/>
    </row>
    <row r="24" spans="1:7" x14ac:dyDescent="0.3">
      <c r="A24" s="16" t="s">
        <v>114</v>
      </c>
      <c r="B24" s="28"/>
      <c r="C24" s="28"/>
      <c r="D24" s="13"/>
      <c r="E24" s="14"/>
      <c r="F24" s="15"/>
      <c r="G24" s="15"/>
    </row>
    <row r="25" spans="1:7" x14ac:dyDescent="0.3">
      <c r="A25" s="12" t="s">
        <v>2006</v>
      </c>
      <c r="B25" s="28" t="s">
        <v>1795</v>
      </c>
      <c r="C25" s="28" t="s">
        <v>105</v>
      </c>
      <c r="D25" s="13">
        <v>10000000</v>
      </c>
      <c r="E25" s="14">
        <v>9948.1200000000008</v>
      </c>
      <c r="F25" s="15">
        <v>8.8200000000000001E-2</v>
      </c>
      <c r="G25" s="15">
        <v>4.0500000000000001E-2</v>
      </c>
    </row>
    <row r="26" spans="1:7" x14ac:dyDescent="0.3">
      <c r="A26" s="12" t="s">
        <v>2007</v>
      </c>
      <c r="B26" s="28" t="s">
        <v>1796</v>
      </c>
      <c r="C26" s="28" t="s">
        <v>105</v>
      </c>
      <c r="D26" s="13">
        <v>7500000</v>
      </c>
      <c r="E26" s="14">
        <v>7422.99</v>
      </c>
      <c r="F26" s="15">
        <v>6.5799999999999997E-2</v>
      </c>
      <c r="G26" s="15">
        <v>4.2548999999999997E-2</v>
      </c>
    </row>
    <row r="27" spans="1:7" x14ac:dyDescent="0.3">
      <c r="A27" s="12" t="s">
        <v>2008</v>
      </c>
      <c r="B27" s="28" t="s">
        <v>1797</v>
      </c>
      <c r="C27" s="28" t="s">
        <v>105</v>
      </c>
      <c r="D27" s="13">
        <v>5000000</v>
      </c>
      <c r="E27" s="14">
        <v>4990.6000000000004</v>
      </c>
      <c r="F27" s="15">
        <v>4.4200000000000003E-2</v>
      </c>
      <c r="G27" s="15">
        <v>4.3003E-2</v>
      </c>
    </row>
    <row r="28" spans="1:7" x14ac:dyDescent="0.3">
      <c r="A28" s="12" t="s">
        <v>2009</v>
      </c>
      <c r="B28" s="28" t="s">
        <v>1798</v>
      </c>
      <c r="C28" s="28" t="s">
        <v>105</v>
      </c>
      <c r="D28" s="13">
        <v>5000000</v>
      </c>
      <c r="E28" s="14">
        <v>4985.87</v>
      </c>
      <c r="F28" s="15">
        <v>4.4200000000000003E-2</v>
      </c>
      <c r="G28" s="15">
        <v>3.9799000000000001E-2</v>
      </c>
    </row>
    <row r="29" spans="1:7" x14ac:dyDescent="0.3">
      <c r="A29" s="12" t="s">
        <v>2010</v>
      </c>
      <c r="B29" s="28" t="s">
        <v>1799</v>
      </c>
      <c r="C29" s="28" t="s">
        <v>105</v>
      </c>
      <c r="D29" s="13">
        <v>5000000</v>
      </c>
      <c r="E29" s="14">
        <v>4981.3599999999997</v>
      </c>
      <c r="F29" s="15">
        <v>4.4200000000000003E-2</v>
      </c>
      <c r="G29" s="15">
        <v>4.1398999999999998E-2</v>
      </c>
    </row>
    <row r="30" spans="1:7" x14ac:dyDescent="0.3">
      <c r="A30" s="12" t="s">
        <v>2011</v>
      </c>
      <c r="B30" s="28" t="s">
        <v>1800</v>
      </c>
      <c r="C30" s="28" t="s">
        <v>105</v>
      </c>
      <c r="D30" s="13">
        <v>5000000</v>
      </c>
      <c r="E30" s="14">
        <v>4974.21</v>
      </c>
      <c r="F30" s="15">
        <v>4.41E-2</v>
      </c>
      <c r="G30" s="15">
        <v>4.0275999999999999E-2</v>
      </c>
    </row>
    <row r="31" spans="1:7" x14ac:dyDescent="0.3">
      <c r="A31" s="12" t="s">
        <v>2012</v>
      </c>
      <c r="B31" s="28" t="s">
        <v>1801</v>
      </c>
      <c r="C31" s="28" t="s">
        <v>105</v>
      </c>
      <c r="D31" s="13">
        <v>5000000</v>
      </c>
      <c r="E31" s="14">
        <v>4967.3999999999996</v>
      </c>
      <c r="F31" s="15">
        <v>4.3999999999999997E-2</v>
      </c>
      <c r="G31" s="15">
        <v>4.0599999999999997E-2</v>
      </c>
    </row>
    <row r="32" spans="1:7" x14ac:dyDescent="0.3">
      <c r="A32" s="12" t="s">
        <v>2013</v>
      </c>
      <c r="B32" s="28" t="s">
        <v>1802</v>
      </c>
      <c r="C32" s="28" t="s">
        <v>105</v>
      </c>
      <c r="D32" s="13">
        <v>5000000</v>
      </c>
      <c r="E32" s="14">
        <v>4959.2</v>
      </c>
      <c r="F32" s="15">
        <v>4.3999999999999997E-2</v>
      </c>
      <c r="G32" s="15">
        <v>4.2299999999999997E-2</v>
      </c>
    </row>
    <row r="33" spans="1:7" x14ac:dyDescent="0.3">
      <c r="A33" s="12" t="s">
        <v>2014</v>
      </c>
      <c r="B33" s="28" t="s">
        <v>1803</v>
      </c>
      <c r="C33" s="28" t="s">
        <v>105</v>
      </c>
      <c r="D33" s="13">
        <v>5000000</v>
      </c>
      <c r="E33" s="14">
        <v>4950.0200000000004</v>
      </c>
      <c r="F33" s="15">
        <v>4.3900000000000002E-2</v>
      </c>
      <c r="G33" s="15">
        <v>4.4948000000000002E-2</v>
      </c>
    </row>
    <row r="34" spans="1:7" x14ac:dyDescent="0.3">
      <c r="A34" s="12" t="s">
        <v>2015</v>
      </c>
      <c r="B34" s="28" t="s">
        <v>1804</v>
      </c>
      <c r="C34" s="28" t="s">
        <v>1388</v>
      </c>
      <c r="D34" s="13">
        <v>2500000</v>
      </c>
      <c r="E34" s="14">
        <v>2497.1799999999998</v>
      </c>
      <c r="F34" s="15">
        <v>2.2100000000000002E-2</v>
      </c>
      <c r="G34" s="15">
        <v>4.1237000000000003E-2</v>
      </c>
    </row>
    <row r="35" spans="1:7" x14ac:dyDescent="0.3">
      <c r="A35" s="12" t="s">
        <v>2016</v>
      </c>
      <c r="B35" s="28" t="s">
        <v>1805</v>
      </c>
      <c r="C35" s="28" t="s">
        <v>105</v>
      </c>
      <c r="D35" s="13">
        <v>2500000</v>
      </c>
      <c r="E35" s="14">
        <v>2494.66</v>
      </c>
      <c r="F35" s="15">
        <v>2.2100000000000002E-2</v>
      </c>
      <c r="G35" s="15">
        <v>4.1102E-2</v>
      </c>
    </row>
    <row r="36" spans="1:7" x14ac:dyDescent="0.3">
      <c r="A36" s="12" t="s">
        <v>2017</v>
      </c>
      <c r="B36" s="28" t="s">
        <v>1806</v>
      </c>
      <c r="C36" s="28" t="s">
        <v>105</v>
      </c>
      <c r="D36" s="13">
        <v>2500000</v>
      </c>
      <c r="E36" s="14">
        <v>2493.4299999999998</v>
      </c>
      <c r="F36" s="15">
        <v>2.2100000000000002E-2</v>
      </c>
      <c r="G36" s="15">
        <v>4.0103E-2</v>
      </c>
    </row>
    <row r="37" spans="1:7" x14ac:dyDescent="0.3">
      <c r="A37" s="12" t="s">
        <v>2018</v>
      </c>
      <c r="B37" s="28" t="s">
        <v>1807</v>
      </c>
      <c r="C37" s="28" t="s">
        <v>105</v>
      </c>
      <c r="D37" s="13">
        <v>2500000</v>
      </c>
      <c r="E37" s="14">
        <v>2490.15</v>
      </c>
      <c r="F37" s="15">
        <v>2.2100000000000002E-2</v>
      </c>
      <c r="G37" s="15">
        <v>4.0099999999999997E-2</v>
      </c>
    </row>
    <row r="38" spans="1:7" x14ac:dyDescent="0.3">
      <c r="A38" s="12" t="s">
        <v>2019</v>
      </c>
      <c r="B38" s="28" t="s">
        <v>1808</v>
      </c>
      <c r="C38" s="28" t="s">
        <v>105</v>
      </c>
      <c r="D38" s="13">
        <v>2500000</v>
      </c>
      <c r="E38" s="14">
        <v>2488.25</v>
      </c>
      <c r="F38" s="15">
        <v>2.2100000000000002E-2</v>
      </c>
      <c r="G38" s="15">
        <v>4.0100999999999998E-2</v>
      </c>
    </row>
    <row r="39" spans="1:7" x14ac:dyDescent="0.3">
      <c r="A39" s="12" t="s">
        <v>2020</v>
      </c>
      <c r="B39" s="28" t="s">
        <v>1809</v>
      </c>
      <c r="C39" s="28" t="s">
        <v>105</v>
      </c>
      <c r="D39" s="13">
        <v>2500000</v>
      </c>
      <c r="E39" s="14">
        <v>2485.2199999999998</v>
      </c>
      <c r="F39" s="15">
        <v>2.1999999999999999E-2</v>
      </c>
      <c r="G39" s="15">
        <v>4.0973999999999997E-2</v>
      </c>
    </row>
    <row r="40" spans="1:7" x14ac:dyDescent="0.3">
      <c r="A40" s="12" t="s">
        <v>2021</v>
      </c>
      <c r="B40" s="28" t="s">
        <v>1810</v>
      </c>
      <c r="C40" s="28" t="s">
        <v>105</v>
      </c>
      <c r="D40" s="13">
        <v>2500000</v>
      </c>
      <c r="E40" s="14">
        <v>2484.3000000000002</v>
      </c>
      <c r="F40" s="15">
        <v>2.1999999999999999E-2</v>
      </c>
      <c r="G40" s="15">
        <v>4.6126E-2</v>
      </c>
    </row>
    <row r="41" spans="1:7" x14ac:dyDescent="0.3">
      <c r="A41" s="12" t="s">
        <v>2022</v>
      </c>
      <c r="B41" s="28" t="s">
        <v>1811</v>
      </c>
      <c r="C41" s="28" t="s">
        <v>105</v>
      </c>
      <c r="D41" s="13">
        <v>2500000</v>
      </c>
      <c r="E41" s="14">
        <v>2475.14</v>
      </c>
      <c r="F41" s="15">
        <v>2.1899999999999999E-2</v>
      </c>
      <c r="G41" s="15">
        <v>4.1200000000000001E-2</v>
      </c>
    </row>
    <row r="42" spans="1:7" x14ac:dyDescent="0.3">
      <c r="A42" s="16" t="s">
        <v>98</v>
      </c>
      <c r="B42" s="29"/>
      <c r="C42" s="29"/>
      <c r="D42" s="17"/>
      <c r="E42" s="18">
        <v>72088.100000000006</v>
      </c>
      <c r="F42" s="19">
        <v>0.63900000000000001</v>
      </c>
      <c r="G42" s="20"/>
    </row>
    <row r="43" spans="1:7" x14ac:dyDescent="0.3">
      <c r="A43" s="12"/>
      <c r="B43" s="28"/>
      <c r="C43" s="28"/>
      <c r="D43" s="13"/>
      <c r="E43" s="14"/>
      <c r="F43" s="15"/>
      <c r="G43" s="15"/>
    </row>
    <row r="44" spans="1:7" x14ac:dyDescent="0.3">
      <c r="A44" s="21" t="s">
        <v>118</v>
      </c>
      <c r="B44" s="30"/>
      <c r="C44" s="30"/>
      <c r="D44" s="22"/>
      <c r="E44" s="18">
        <v>111818.77</v>
      </c>
      <c r="F44" s="19">
        <v>0.99119999999999997</v>
      </c>
      <c r="G44" s="20"/>
    </row>
    <row r="45" spans="1:7" x14ac:dyDescent="0.3">
      <c r="A45" s="12"/>
      <c r="B45" s="28"/>
      <c r="C45" s="28"/>
      <c r="D45" s="13"/>
      <c r="E45" s="14"/>
      <c r="F45" s="15"/>
      <c r="G45" s="15"/>
    </row>
    <row r="46" spans="1:7" x14ac:dyDescent="0.3">
      <c r="A46" s="12"/>
      <c r="B46" s="28"/>
      <c r="C46" s="28"/>
      <c r="D46" s="13"/>
      <c r="E46" s="14"/>
      <c r="F46" s="15"/>
      <c r="G46" s="15"/>
    </row>
    <row r="47" spans="1:7" x14ac:dyDescent="0.3">
      <c r="A47" s="16" t="s">
        <v>119</v>
      </c>
      <c r="B47" s="28"/>
      <c r="C47" s="28"/>
      <c r="D47" s="13"/>
      <c r="E47" s="14"/>
      <c r="F47" s="15"/>
      <c r="G47" s="15"/>
    </row>
    <row r="48" spans="1:7" x14ac:dyDescent="0.3">
      <c r="A48" s="12" t="s">
        <v>120</v>
      </c>
      <c r="B48" s="28"/>
      <c r="C48" s="28"/>
      <c r="D48" s="13"/>
      <c r="E48" s="14">
        <v>1075.6500000000001</v>
      </c>
      <c r="F48" s="15">
        <v>9.4999999999999998E-3</v>
      </c>
      <c r="G48" s="15">
        <v>3.9344999999999998E-2</v>
      </c>
    </row>
    <row r="49" spans="1:7" x14ac:dyDescent="0.3">
      <c r="A49" s="16" t="s">
        <v>98</v>
      </c>
      <c r="B49" s="29"/>
      <c r="C49" s="29"/>
      <c r="D49" s="17"/>
      <c r="E49" s="18">
        <v>1075.6500000000001</v>
      </c>
      <c r="F49" s="19">
        <v>9.4999999999999998E-3</v>
      </c>
      <c r="G49" s="20"/>
    </row>
    <row r="50" spans="1:7" x14ac:dyDescent="0.3">
      <c r="A50" s="12"/>
      <c r="B50" s="28"/>
      <c r="C50" s="28"/>
      <c r="D50" s="13"/>
      <c r="E50" s="14"/>
      <c r="F50" s="15"/>
      <c r="G50" s="15"/>
    </row>
    <row r="51" spans="1:7" x14ac:dyDescent="0.3">
      <c r="A51" s="21" t="s">
        <v>118</v>
      </c>
      <c r="B51" s="30"/>
      <c r="C51" s="30"/>
      <c r="D51" s="22"/>
      <c r="E51" s="18">
        <v>1075.6500000000001</v>
      </c>
      <c r="F51" s="19">
        <v>9.4999999999999998E-3</v>
      </c>
      <c r="G51" s="20"/>
    </row>
    <row r="52" spans="1:7" x14ac:dyDescent="0.3">
      <c r="A52" s="12" t="s">
        <v>121</v>
      </c>
      <c r="B52" s="28"/>
      <c r="C52" s="28"/>
      <c r="D52" s="13"/>
      <c r="E52" s="14">
        <v>0.23189879999999999</v>
      </c>
      <c r="F52" s="15">
        <v>1.9999999999999999E-6</v>
      </c>
      <c r="G52" s="15"/>
    </row>
    <row r="53" spans="1:7" x14ac:dyDescent="0.3">
      <c r="A53" s="12" t="s">
        <v>122</v>
      </c>
      <c r="B53" s="28"/>
      <c r="C53" s="28"/>
      <c r="D53" s="13"/>
      <c r="E53" s="35">
        <v>-96.111898800000006</v>
      </c>
      <c r="F53" s="36">
        <v>-7.0200000000000004E-4</v>
      </c>
      <c r="G53" s="15">
        <v>3.9344999999999998E-2</v>
      </c>
    </row>
    <row r="54" spans="1:7" x14ac:dyDescent="0.3">
      <c r="A54" s="23" t="s">
        <v>123</v>
      </c>
      <c r="B54" s="31"/>
      <c r="C54" s="31"/>
      <c r="D54" s="24"/>
      <c r="E54" s="25">
        <v>112798.54</v>
      </c>
      <c r="F54" s="26">
        <v>1</v>
      </c>
      <c r="G54" s="26"/>
    </row>
    <row r="56" spans="1:7" x14ac:dyDescent="0.3">
      <c r="A56" s="1" t="s">
        <v>124</v>
      </c>
    </row>
    <row r="57" spans="1:7" x14ac:dyDescent="0.3">
      <c r="A57" s="1" t="s">
        <v>125</v>
      </c>
    </row>
    <row r="59" spans="1:7" x14ac:dyDescent="0.3">
      <c r="A59" s="1" t="s">
        <v>1871</v>
      </c>
    </row>
    <row r="60" spans="1:7" x14ac:dyDescent="0.3">
      <c r="A60" s="47" t="s">
        <v>1872</v>
      </c>
      <c r="B60" s="32" t="s">
        <v>88</v>
      </c>
    </row>
    <row r="61" spans="1:7" x14ac:dyDescent="0.3">
      <c r="A61" t="s">
        <v>1873</v>
      </c>
    </row>
    <row r="62" spans="1:7" x14ac:dyDescent="0.3">
      <c r="A62" t="s">
        <v>1897</v>
      </c>
      <c r="B62" t="s">
        <v>1875</v>
      </c>
      <c r="C62" t="s">
        <v>1875</v>
      </c>
    </row>
    <row r="63" spans="1:7" x14ac:dyDescent="0.3">
      <c r="B63" s="48">
        <v>44651</v>
      </c>
      <c r="C63" s="48">
        <v>44681</v>
      </c>
    </row>
    <row r="64" spans="1:7" x14ac:dyDescent="0.3">
      <c r="A64" t="s">
        <v>1876</v>
      </c>
      <c r="B64" s="32">
        <v>2747.6161000000002</v>
      </c>
      <c r="C64" s="32">
        <v>2755.5931999999998</v>
      </c>
      <c r="E64" s="2"/>
      <c r="G64"/>
    </row>
    <row r="65" spans="1:7" x14ac:dyDescent="0.3">
      <c r="A65" t="s">
        <v>1877</v>
      </c>
      <c r="B65" s="32">
        <v>1598.5234</v>
      </c>
      <c r="C65" s="32">
        <v>1603.1643999999999</v>
      </c>
      <c r="E65" s="2"/>
      <c r="G65"/>
    </row>
    <row r="66" spans="1:7" x14ac:dyDescent="0.3">
      <c r="A66" t="s">
        <v>1919</v>
      </c>
      <c r="B66" s="32">
        <v>1002.909</v>
      </c>
      <c r="C66" s="32">
        <v>1005.8207</v>
      </c>
      <c r="E66" s="2"/>
      <c r="G66"/>
    </row>
    <row r="67" spans="1:7" x14ac:dyDescent="0.3">
      <c r="A67" t="s">
        <v>1900</v>
      </c>
      <c r="B67" s="32">
        <v>2171.5650000000001</v>
      </c>
      <c r="C67" s="32">
        <v>2177.8708000000001</v>
      </c>
      <c r="E67" s="2"/>
      <c r="G67"/>
    </row>
    <row r="68" spans="1:7" x14ac:dyDescent="0.3">
      <c r="A68" t="s">
        <v>1879</v>
      </c>
      <c r="B68" s="32">
        <v>2747.6244000000002</v>
      </c>
      <c r="C68" s="32">
        <v>2755.6017000000002</v>
      </c>
      <c r="E68" s="2"/>
      <c r="G68"/>
    </row>
    <row r="69" spans="1:7" x14ac:dyDescent="0.3">
      <c r="A69" t="s">
        <v>1880</v>
      </c>
      <c r="B69" s="32">
        <v>2747.6383000000001</v>
      </c>
      <c r="C69" s="32">
        <v>2755.6154999999999</v>
      </c>
      <c r="E69" s="2"/>
      <c r="G69"/>
    </row>
    <row r="70" spans="1:7" x14ac:dyDescent="0.3">
      <c r="A70" t="s">
        <v>1901</v>
      </c>
      <c r="B70" s="32">
        <v>1004.9657999999999</v>
      </c>
      <c r="C70" s="32">
        <v>1004.6437</v>
      </c>
      <c r="E70" s="2"/>
      <c r="G70"/>
    </row>
    <row r="71" spans="1:7" x14ac:dyDescent="0.3">
      <c r="A71" t="s">
        <v>1902</v>
      </c>
      <c r="B71" s="32">
        <v>2173.6594</v>
      </c>
      <c r="C71" s="32">
        <v>2173.7237</v>
      </c>
      <c r="E71" s="2"/>
      <c r="G71"/>
    </row>
    <row r="72" spans="1:7" x14ac:dyDescent="0.3">
      <c r="A72" t="s">
        <v>1941</v>
      </c>
      <c r="B72" s="32">
        <v>1874.9059999999999</v>
      </c>
      <c r="C72" s="32">
        <v>1879.9784</v>
      </c>
      <c r="E72" s="2"/>
      <c r="G72"/>
    </row>
    <row r="73" spans="1:7" x14ac:dyDescent="0.3">
      <c r="A73" t="s">
        <v>1888</v>
      </c>
      <c r="B73" s="32">
        <v>1578.3434</v>
      </c>
      <c r="C73" s="32">
        <v>1582.5925</v>
      </c>
      <c r="E73" s="2"/>
      <c r="G73"/>
    </row>
    <row r="74" spans="1:7" x14ac:dyDescent="0.3">
      <c r="A74" t="s">
        <v>1942</v>
      </c>
      <c r="B74" s="32">
        <v>1003.3329</v>
      </c>
      <c r="C74" s="32">
        <v>1006.0494</v>
      </c>
      <c r="E74" s="2"/>
      <c r="G74"/>
    </row>
    <row r="75" spans="1:7" x14ac:dyDescent="0.3">
      <c r="A75" t="s">
        <v>1916</v>
      </c>
      <c r="B75" s="32">
        <v>2153.4758000000002</v>
      </c>
      <c r="C75" s="32">
        <v>2152.9582999999998</v>
      </c>
      <c r="E75" s="2"/>
      <c r="G75"/>
    </row>
    <row r="76" spans="1:7" x14ac:dyDescent="0.3">
      <c r="A76" t="s">
        <v>1943</v>
      </c>
      <c r="B76" s="32">
        <v>2709.7321000000002</v>
      </c>
      <c r="C76" s="32">
        <v>2717.0632999999998</v>
      </c>
      <c r="E76" s="2"/>
      <c r="G76"/>
    </row>
    <row r="77" spans="1:7" x14ac:dyDescent="0.3">
      <c r="A77" t="s">
        <v>1917</v>
      </c>
      <c r="B77" s="32">
        <v>2709.7359999999999</v>
      </c>
      <c r="C77" s="32">
        <v>2717.0666000000001</v>
      </c>
      <c r="E77" s="2"/>
      <c r="G77"/>
    </row>
    <row r="78" spans="1:7" x14ac:dyDescent="0.3">
      <c r="A78" t="s">
        <v>1939</v>
      </c>
      <c r="B78" s="32">
        <v>1004.6953</v>
      </c>
      <c r="C78" s="32">
        <v>1007.4134</v>
      </c>
      <c r="E78" s="2"/>
      <c r="G78"/>
    </row>
    <row r="79" spans="1:7" x14ac:dyDescent="0.3">
      <c r="A79" t="s">
        <v>1918</v>
      </c>
      <c r="B79" s="32">
        <v>1018.9432</v>
      </c>
      <c r="C79" s="32">
        <v>1021.6997</v>
      </c>
      <c r="E79" s="2"/>
      <c r="G79"/>
    </row>
    <row r="80" spans="1:7" x14ac:dyDescent="0.3">
      <c r="A80" t="s">
        <v>1944</v>
      </c>
      <c r="B80" s="32" t="s">
        <v>1878</v>
      </c>
      <c r="C80" s="32" t="s">
        <v>1878</v>
      </c>
      <c r="E80" s="2"/>
      <c r="G80"/>
    </row>
    <row r="81" spans="1:7" x14ac:dyDescent="0.3">
      <c r="A81" t="s">
        <v>1945</v>
      </c>
      <c r="B81" s="32" t="s">
        <v>1878</v>
      </c>
      <c r="C81" s="32" t="s">
        <v>1878</v>
      </c>
      <c r="E81" s="2"/>
      <c r="G81"/>
    </row>
    <row r="82" spans="1:7" x14ac:dyDescent="0.3">
      <c r="A82" t="s">
        <v>1946</v>
      </c>
      <c r="B82" s="32">
        <v>1003.1064</v>
      </c>
      <c r="C82" s="32">
        <v>1005.8206</v>
      </c>
      <c r="E82" s="2"/>
      <c r="G82"/>
    </row>
    <row r="83" spans="1:7" x14ac:dyDescent="0.3">
      <c r="A83" t="s">
        <v>1947</v>
      </c>
      <c r="B83" s="32" t="s">
        <v>1878</v>
      </c>
      <c r="C83" s="32" t="s">
        <v>1878</v>
      </c>
      <c r="E83" s="2"/>
      <c r="G83"/>
    </row>
    <row r="84" spans="1:7" x14ac:dyDescent="0.3">
      <c r="A84" t="s">
        <v>1948</v>
      </c>
      <c r="B84" s="32">
        <v>2464.3135000000002</v>
      </c>
      <c r="C84" s="32">
        <v>2470.9803999999999</v>
      </c>
      <c r="E84" s="2"/>
      <c r="G84"/>
    </row>
    <row r="85" spans="1:7" x14ac:dyDescent="0.3">
      <c r="A85" t="s">
        <v>1949</v>
      </c>
      <c r="B85" s="32" t="s">
        <v>1878</v>
      </c>
      <c r="C85" s="32" t="s">
        <v>1878</v>
      </c>
      <c r="E85" s="2"/>
      <c r="G85"/>
    </row>
    <row r="86" spans="1:7" x14ac:dyDescent="0.3">
      <c r="A86" t="s">
        <v>1950</v>
      </c>
      <c r="B86" s="32">
        <v>1244.2031999999999</v>
      </c>
      <c r="C86" s="32">
        <v>1243.8127999999999</v>
      </c>
      <c r="E86" s="2"/>
      <c r="G86"/>
    </row>
    <row r="87" spans="1:7" x14ac:dyDescent="0.3">
      <c r="A87" t="s">
        <v>1951</v>
      </c>
      <c r="B87" s="32">
        <v>1231.4654</v>
      </c>
      <c r="C87" s="32">
        <v>1231.4857</v>
      </c>
      <c r="E87" s="2"/>
      <c r="G87"/>
    </row>
    <row r="88" spans="1:7" x14ac:dyDescent="0.3">
      <c r="A88" t="s">
        <v>1952</v>
      </c>
      <c r="B88" s="32" t="s">
        <v>1878</v>
      </c>
      <c r="C88" s="32" t="s">
        <v>1878</v>
      </c>
      <c r="E88" s="2"/>
      <c r="G88"/>
    </row>
    <row r="89" spans="1:7" x14ac:dyDescent="0.3">
      <c r="A89" t="s">
        <v>1953</v>
      </c>
      <c r="B89" s="32" t="s">
        <v>1878</v>
      </c>
      <c r="C89" s="32" t="s">
        <v>1878</v>
      </c>
      <c r="E89" s="2"/>
      <c r="G89"/>
    </row>
    <row r="90" spans="1:7" x14ac:dyDescent="0.3">
      <c r="A90" t="s">
        <v>1954</v>
      </c>
      <c r="B90" s="32" t="s">
        <v>1878</v>
      </c>
      <c r="C90" s="32" t="s">
        <v>1878</v>
      </c>
      <c r="E90" s="2"/>
      <c r="G90"/>
    </row>
    <row r="91" spans="1:7" x14ac:dyDescent="0.3">
      <c r="A91" t="s">
        <v>1955</v>
      </c>
      <c r="B91" s="32" t="s">
        <v>1878</v>
      </c>
      <c r="C91" s="32" t="s">
        <v>1878</v>
      </c>
      <c r="E91" s="2"/>
      <c r="G91"/>
    </row>
    <row r="92" spans="1:7" x14ac:dyDescent="0.3">
      <c r="A92" t="s">
        <v>1889</v>
      </c>
      <c r="E92" s="2"/>
      <c r="G92"/>
    </row>
    <row r="94" spans="1:7" x14ac:dyDescent="0.3">
      <c r="A94" t="s">
        <v>1908</v>
      </c>
    </row>
    <row r="96" spans="1:7" x14ac:dyDescent="0.3">
      <c r="A96" s="50" t="s">
        <v>1909</v>
      </c>
      <c r="B96" s="50" t="s">
        <v>1910</v>
      </c>
      <c r="C96" s="50" t="s">
        <v>1911</v>
      </c>
      <c r="D96" s="50" t="s">
        <v>1912</v>
      </c>
    </row>
    <row r="97" spans="1:4" x14ac:dyDescent="0.3">
      <c r="A97" s="50" t="s">
        <v>1938</v>
      </c>
      <c r="B97" s="50"/>
      <c r="C97" s="50">
        <v>3.2386276000000001</v>
      </c>
      <c r="D97" s="50">
        <v>3.2386276000000001</v>
      </c>
    </row>
    <row r="98" spans="1:4" x14ac:dyDescent="0.3">
      <c r="A98" s="50" t="s">
        <v>1915</v>
      </c>
      <c r="B98" s="50"/>
      <c r="C98" s="50">
        <v>6.2414315</v>
      </c>
      <c r="D98" s="50">
        <v>6.2414315</v>
      </c>
    </row>
    <row r="99" spans="1:4" x14ac:dyDescent="0.3">
      <c r="A99" s="50" t="s">
        <v>1916</v>
      </c>
      <c r="B99" s="50"/>
      <c r="C99" s="50">
        <v>6.3489629000000001</v>
      </c>
      <c r="D99" s="50">
        <v>6.3489629000000001</v>
      </c>
    </row>
    <row r="100" spans="1:4" x14ac:dyDescent="0.3">
      <c r="A100" s="50" t="s">
        <v>1956</v>
      </c>
      <c r="B100" s="50"/>
      <c r="C100" s="50">
        <v>3.7567268</v>
      </c>
      <c r="D100" s="50">
        <v>3.7567268</v>
      </c>
    </row>
    <row r="101" spans="1:4" x14ac:dyDescent="0.3">
      <c r="A101" s="50" t="s">
        <v>1957</v>
      </c>
      <c r="B101" s="50"/>
      <c r="C101" s="50">
        <v>3.3075931000000001</v>
      </c>
      <c r="D101" s="50">
        <v>3.3075931000000001</v>
      </c>
    </row>
    <row r="103" spans="1:4" x14ac:dyDescent="0.3">
      <c r="A103" t="s">
        <v>1891</v>
      </c>
      <c r="B103" s="32" t="s">
        <v>88</v>
      </c>
    </row>
    <row r="104" spans="1:4" x14ac:dyDescent="0.3">
      <c r="A104" s="47" t="s">
        <v>1892</v>
      </c>
      <c r="B104" s="32" t="s">
        <v>88</v>
      </c>
    </row>
    <row r="105" spans="1:4" x14ac:dyDescent="0.3">
      <c r="A105" s="47" t="s">
        <v>1893</v>
      </c>
      <c r="B105" s="32" t="s">
        <v>88</v>
      </c>
    </row>
    <row r="106" spans="1:4" x14ac:dyDescent="0.3">
      <c r="A106" t="s">
        <v>1894</v>
      </c>
      <c r="B106" s="49">
        <v>0.146874</v>
      </c>
    </row>
    <row r="107" spans="1:4" ht="28.8" x14ac:dyDescent="0.3">
      <c r="A107" s="47" t="s">
        <v>1895</v>
      </c>
      <c r="B107" s="32" t="s">
        <v>88</v>
      </c>
    </row>
    <row r="108" spans="1:4" ht="28.8" x14ac:dyDescent="0.3">
      <c r="A108" s="47" t="s">
        <v>1896</v>
      </c>
      <c r="B108" s="32" t="s">
        <v>88</v>
      </c>
    </row>
    <row r="109" spans="1:4" x14ac:dyDescent="0.3">
      <c r="A109" s="47" t="s">
        <v>1899</v>
      </c>
      <c r="B109" s="49">
        <v>1678.1842020999998</v>
      </c>
    </row>
    <row r="110" spans="1:4" x14ac:dyDescent="0.3">
      <c r="A110" t="s">
        <v>2027</v>
      </c>
      <c r="B110" s="32" t="s">
        <v>88</v>
      </c>
    </row>
    <row r="111" spans="1:4" x14ac:dyDescent="0.3">
      <c r="A111" t="s">
        <v>2028</v>
      </c>
      <c r="B111" s="32" t="s">
        <v>88</v>
      </c>
    </row>
    <row r="114" spans="1:6" ht="28.8" x14ac:dyDescent="0.3">
      <c r="A114" s="62" t="s">
        <v>2065</v>
      </c>
      <c r="B114" s="56" t="s">
        <v>2066</v>
      </c>
      <c r="C114" s="56" t="s">
        <v>2034</v>
      </c>
      <c r="D114" s="67" t="s">
        <v>2035</v>
      </c>
      <c r="E114" s="67" t="s">
        <v>2034</v>
      </c>
      <c r="F114" s="67" t="s">
        <v>2035</v>
      </c>
    </row>
    <row r="115" spans="1:6" ht="66" customHeight="1" x14ac:dyDescent="0.3">
      <c r="A115" s="65" t="str">
        <f>HYPERLINK("[EDEL_Portfolio Monthly 30-Apr-2022.xlsx]ELLIQF!A1","Edelweiss Liquid Fund")</f>
        <v>Edelweiss Liquid Fund</v>
      </c>
      <c r="B115" s="66"/>
      <c r="C115" s="57" t="s">
        <v>2071</v>
      </c>
      <c r="D115" s="66"/>
      <c r="E115" s="58" t="s">
        <v>2072</v>
      </c>
      <c r="F115" s="59"/>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06402-0B6F-4038-8275-E8A17C7FCFF3}">
  <dimension ref="A1:H45"/>
  <sheetViews>
    <sheetView showGridLines="0" workbookViewId="0">
      <pane ySplit="4" topLeftCell="A39" activePane="bottomLeft" state="frozen"/>
      <selection sqref="A1:G1"/>
      <selection pane="bottomLeft" activeCell="A44" sqref="A44:D44"/>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73</v>
      </c>
      <c r="B1" s="76"/>
      <c r="C1" s="76"/>
      <c r="D1" s="76"/>
      <c r="E1" s="76"/>
      <c r="F1" s="76"/>
      <c r="G1" s="76"/>
      <c r="H1" s="51" t="str">
        <f>HYPERLINK("[EDEL_Portfolio Monthly 30-Apr-2022.xlsx]Index!A1","Index")</f>
        <v>Index</v>
      </c>
    </row>
    <row r="2" spans="1:8" ht="19.5" customHeight="1" x14ac:dyDescent="0.3">
      <c r="A2" s="76" t="s">
        <v>74</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2"/>
      <c r="B6" s="28"/>
      <c r="C6" s="28"/>
      <c r="D6" s="13"/>
      <c r="E6" s="14"/>
      <c r="F6" s="15"/>
      <c r="G6" s="15"/>
    </row>
    <row r="7" spans="1:8" x14ac:dyDescent="0.3">
      <c r="A7" s="16" t="s">
        <v>1812</v>
      </c>
      <c r="B7" s="28"/>
      <c r="C7" s="28"/>
      <c r="D7" s="13"/>
      <c r="E7" s="14"/>
      <c r="F7" s="15"/>
      <c r="G7" s="15"/>
    </row>
    <row r="8" spans="1:8" x14ac:dyDescent="0.3">
      <c r="A8" s="16" t="s">
        <v>1813</v>
      </c>
      <c r="B8" s="29"/>
      <c r="C8" s="29"/>
      <c r="D8" s="17"/>
      <c r="E8" s="46"/>
      <c r="F8" s="20"/>
      <c r="G8" s="20"/>
    </row>
    <row r="9" spans="1:8" x14ac:dyDescent="0.3">
      <c r="A9" s="12" t="s">
        <v>1814</v>
      </c>
      <c r="B9" s="28" t="s">
        <v>1815</v>
      </c>
      <c r="C9" s="28"/>
      <c r="D9" s="13">
        <v>48938.953999999998</v>
      </c>
      <c r="E9" s="14">
        <v>6500.7</v>
      </c>
      <c r="F9" s="15">
        <v>0.99709999999999999</v>
      </c>
      <c r="G9" s="15"/>
    </row>
    <row r="10" spans="1:8" x14ac:dyDescent="0.3">
      <c r="A10" s="16" t="s">
        <v>98</v>
      </c>
      <c r="B10" s="29"/>
      <c r="C10" s="29"/>
      <c r="D10" s="17"/>
      <c r="E10" s="18">
        <v>6500.7</v>
      </c>
      <c r="F10" s="19">
        <v>0.99709999999999999</v>
      </c>
      <c r="G10" s="20"/>
    </row>
    <row r="11" spans="1:8" x14ac:dyDescent="0.3">
      <c r="A11" s="12"/>
      <c r="B11" s="28"/>
      <c r="C11" s="28"/>
      <c r="D11" s="13"/>
      <c r="E11" s="14"/>
      <c r="F11" s="15"/>
      <c r="G11" s="15"/>
    </row>
    <row r="12" spans="1:8" x14ac:dyDescent="0.3">
      <c r="A12" s="21" t="s">
        <v>118</v>
      </c>
      <c r="B12" s="30"/>
      <c r="C12" s="30"/>
      <c r="D12" s="22"/>
      <c r="E12" s="18">
        <v>6500.7</v>
      </c>
      <c r="F12" s="19">
        <v>0.99709999999999999</v>
      </c>
      <c r="G12" s="20"/>
    </row>
    <row r="13" spans="1:8" x14ac:dyDescent="0.3">
      <c r="A13" s="12"/>
      <c r="B13" s="28"/>
      <c r="C13" s="28"/>
      <c r="D13" s="13"/>
      <c r="E13" s="14"/>
      <c r="F13" s="15"/>
      <c r="G13" s="15"/>
    </row>
    <row r="14" spans="1:8" x14ac:dyDescent="0.3">
      <c r="A14" s="16" t="s">
        <v>119</v>
      </c>
      <c r="B14" s="28"/>
      <c r="C14" s="28"/>
      <c r="D14" s="13"/>
      <c r="E14" s="14"/>
      <c r="F14" s="15"/>
      <c r="G14" s="15"/>
    </row>
    <row r="15" spans="1:8" x14ac:dyDescent="0.3">
      <c r="A15" s="12" t="s">
        <v>120</v>
      </c>
      <c r="B15" s="28"/>
      <c r="C15" s="28"/>
      <c r="D15" s="13"/>
      <c r="E15" s="14">
        <v>32.99</v>
      </c>
      <c r="F15" s="15">
        <v>5.1000000000000004E-3</v>
      </c>
      <c r="G15" s="15">
        <v>3.9344999999999998E-2</v>
      </c>
    </row>
    <row r="16" spans="1:8" x14ac:dyDescent="0.3">
      <c r="A16" s="16" t="s">
        <v>98</v>
      </c>
      <c r="B16" s="29"/>
      <c r="C16" s="29"/>
      <c r="D16" s="17"/>
      <c r="E16" s="18">
        <v>32.99</v>
      </c>
      <c r="F16" s="19">
        <v>5.1000000000000004E-3</v>
      </c>
      <c r="G16" s="20"/>
    </row>
    <row r="17" spans="1:7" x14ac:dyDescent="0.3">
      <c r="A17" s="12"/>
      <c r="B17" s="28"/>
      <c r="C17" s="28"/>
      <c r="D17" s="13"/>
      <c r="E17" s="14"/>
      <c r="F17" s="15"/>
      <c r="G17" s="15"/>
    </row>
    <row r="18" spans="1:7" x14ac:dyDescent="0.3">
      <c r="A18" s="21" t="s">
        <v>118</v>
      </c>
      <c r="B18" s="30"/>
      <c r="C18" s="30"/>
      <c r="D18" s="22"/>
      <c r="E18" s="18">
        <v>32.99</v>
      </c>
      <c r="F18" s="19">
        <v>5.1000000000000004E-3</v>
      </c>
      <c r="G18" s="20"/>
    </row>
    <row r="19" spans="1:7" x14ac:dyDescent="0.3">
      <c r="A19" s="12" t="s">
        <v>121</v>
      </c>
      <c r="B19" s="28"/>
      <c r="C19" s="28"/>
      <c r="D19" s="13"/>
      <c r="E19" s="14">
        <v>7.1120999999999997E-3</v>
      </c>
      <c r="F19" s="15">
        <v>9.9999999999999995E-7</v>
      </c>
      <c r="G19" s="15"/>
    </row>
    <row r="20" spans="1:7" x14ac:dyDescent="0.3">
      <c r="A20" s="12" t="s">
        <v>122</v>
      </c>
      <c r="B20" s="28"/>
      <c r="C20" s="28"/>
      <c r="D20" s="13"/>
      <c r="E20" s="35">
        <v>-13.9271121</v>
      </c>
      <c r="F20" s="36">
        <v>-2.2009999999999998E-3</v>
      </c>
      <c r="G20" s="15">
        <v>3.9344999999999998E-2</v>
      </c>
    </row>
    <row r="21" spans="1:7" x14ac:dyDescent="0.3">
      <c r="A21" s="23" t="s">
        <v>123</v>
      </c>
      <c r="B21" s="31"/>
      <c r="C21" s="31"/>
      <c r="D21" s="24"/>
      <c r="E21" s="25">
        <v>6519.77</v>
      </c>
      <c r="F21" s="26">
        <v>1</v>
      </c>
      <c r="G21" s="26"/>
    </row>
    <row r="26" spans="1:7" x14ac:dyDescent="0.3">
      <c r="A26" s="1" t="s">
        <v>1871</v>
      </c>
    </row>
    <row r="27" spans="1:7" x14ac:dyDescent="0.3">
      <c r="A27" s="47" t="s">
        <v>1872</v>
      </c>
      <c r="B27" s="32" t="s">
        <v>88</v>
      </c>
    </row>
    <row r="28" spans="1:7" x14ac:dyDescent="0.3">
      <c r="A28" t="s">
        <v>1873</v>
      </c>
    </row>
    <row r="29" spans="1:7" x14ac:dyDescent="0.3">
      <c r="A29" t="s">
        <v>1874</v>
      </c>
      <c r="B29" t="s">
        <v>1875</v>
      </c>
      <c r="C29" t="s">
        <v>1875</v>
      </c>
    </row>
    <row r="30" spans="1:7" x14ac:dyDescent="0.3">
      <c r="B30" s="48">
        <v>44651</v>
      </c>
      <c r="C30" s="48">
        <v>44680</v>
      </c>
    </row>
    <row r="31" spans="1:7" x14ac:dyDescent="0.3">
      <c r="A31" t="s">
        <v>1879</v>
      </c>
      <c r="B31">
        <v>26.507000000000001</v>
      </c>
      <c r="C31">
        <v>25.861999999999998</v>
      </c>
      <c r="E31" s="2"/>
      <c r="G31"/>
    </row>
    <row r="32" spans="1:7" x14ac:dyDescent="0.3">
      <c r="A32" t="s">
        <v>1904</v>
      </c>
      <c r="B32">
        <v>24.311</v>
      </c>
      <c r="C32">
        <v>23.706</v>
      </c>
      <c r="E32" s="2"/>
      <c r="G32"/>
    </row>
    <row r="33" spans="1:7" x14ac:dyDescent="0.3">
      <c r="E33" s="2"/>
      <c r="G33"/>
    </row>
    <row r="34" spans="1:7" x14ac:dyDescent="0.3">
      <c r="A34" t="s">
        <v>1890</v>
      </c>
      <c r="B34" s="32" t="s">
        <v>88</v>
      </c>
    </row>
    <row r="35" spans="1:7" x14ac:dyDescent="0.3">
      <c r="A35" t="s">
        <v>1891</v>
      </c>
      <c r="B35" s="32" t="s">
        <v>88</v>
      </c>
    </row>
    <row r="36" spans="1:7" x14ac:dyDescent="0.3">
      <c r="A36" s="47" t="s">
        <v>1892</v>
      </c>
      <c r="B36" s="32" t="s">
        <v>88</v>
      </c>
    </row>
    <row r="37" spans="1:7" x14ac:dyDescent="0.3">
      <c r="A37" s="47" t="s">
        <v>1893</v>
      </c>
      <c r="B37" s="49">
        <v>6500.703278</v>
      </c>
    </row>
    <row r="38" spans="1:7" ht="28.8" x14ac:dyDescent="0.3">
      <c r="A38" s="47" t="s">
        <v>1958</v>
      </c>
      <c r="B38" s="32" t="s">
        <v>88</v>
      </c>
    </row>
    <row r="39" spans="1:7" ht="28.8" x14ac:dyDescent="0.3">
      <c r="A39" s="47" t="s">
        <v>1959</v>
      </c>
      <c r="B39" s="32" t="s">
        <v>88</v>
      </c>
    </row>
    <row r="40" spans="1:7" x14ac:dyDescent="0.3">
      <c r="A40" t="s">
        <v>2031</v>
      </c>
      <c r="B40" s="32" t="s">
        <v>88</v>
      </c>
    </row>
    <row r="41" spans="1:7" x14ac:dyDescent="0.3">
      <c r="A41" t="s">
        <v>2032</v>
      </c>
      <c r="B41" s="32" t="s">
        <v>88</v>
      </c>
    </row>
    <row r="44" spans="1:7" ht="28.8" x14ac:dyDescent="0.3">
      <c r="A44" s="62" t="s">
        <v>2065</v>
      </c>
      <c r="B44" s="56" t="s">
        <v>2066</v>
      </c>
      <c r="C44" s="56" t="s">
        <v>2034</v>
      </c>
      <c r="D44" s="67" t="s">
        <v>2035</v>
      </c>
    </row>
    <row r="45" spans="1:7" ht="70.8" customHeight="1" x14ac:dyDescent="0.3">
      <c r="A45" s="65" t="str">
        <f>HYPERLINK("[EDEL_Portfolio Monthly 30-Apr-2022.xlsx]EOASEF!A1","Edelweiss ASEAN Equity Off-shore Fund")</f>
        <v>Edelweiss ASEAN Equity Off-shore Fund</v>
      </c>
      <c r="B45" s="66"/>
      <c r="C45" s="66" t="s">
        <v>2059</v>
      </c>
      <c r="D45"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90540-DD6B-4BCE-8089-31EF2ECC9D32}">
  <dimension ref="A1:H45"/>
  <sheetViews>
    <sheetView showGridLines="0" workbookViewId="0">
      <pane ySplit="4" topLeftCell="A34" activePane="bottomLeft" state="frozen"/>
      <selection sqref="A1:G1"/>
      <selection pane="bottomLeft" activeCell="A44" sqref="A44:D44"/>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75</v>
      </c>
      <c r="B1" s="76"/>
      <c r="C1" s="76"/>
      <c r="D1" s="76"/>
      <c r="E1" s="76"/>
      <c r="F1" s="76"/>
      <c r="G1" s="76"/>
      <c r="H1" s="51" t="str">
        <f>HYPERLINK("[EDEL_Portfolio Monthly 30-Apr-2022.xlsx]Index!A1","Index")</f>
        <v>Index</v>
      </c>
    </row>
    <row r="2" spans="1:8" ht="19.5" customHeight="1" x14ac:dyDescent="0.3">
      <c r="A2" s="76" t="s">
        <v>76</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2"/>
      <c r="B6" s="28"/>
      <c r="C6" s="28"/>
      <c r="D6" s="13"/>
      <c r="E6" s="14"/>
      <c r="F6" s="15"/>
      <c r="G6" s="15"/>
    </row>
    <row r="7" spans="1:8" x14ac:dyDescent="0.3">
      <c r="A7" s="16" t="s">
        <v>1812</v>
      </c>
      <c r="B7" s="28"/>
      <c r="C7" s="28"/>
      <c r="D7" s="13"/>
      <c r="E7" s="14"/>
      <c r="F7" s="15"/>
      <c r="G7" s="15"/>
    </row>
    <row r="8" spans="1:8" x14ac:dyDescent="0.3">
      <c r="A8" s="16" t="s">
        <v>1813</v>
      </c>
      <c r="B8" s="29"/>
      <c r="C8" s="29"/>
      <c r="D8" s="17"/>
      <c r="E8" s="46"/>
      <c r="F8" s="20"/>
      <c r="G8" s="20"/>
    </row>
    <row r="9" spans="1:8" x14ac:dyDescent="0.3">
      <c r="A9" s="12" t="s">
        <v>1816</v>
      </c>
      <c r="B9" s="28" t="s">
        <v>1817</v>
      </c>
      <c r="C9" s="28"/>
      <c r="D9" s="13">
        <v>1326573.5530000001</v>
      </c>
      <c r="E9" s="14">
        <v>159788.68</v>
      </c>
      <c r="F9" s="15">
        <v>1.0043</v>
      </c>
      <c r="G9" s="15"/>
    </row>
    <row r="10" spans="1:8" x14ac:dyDescent="0.3">
      <c r="A10" s="16" t="s">
        <v>98</v>
      </c>
      <c r="B10" s="29"/>
      <c r="C10" s="29"/>
      <c r="D10" s="17"/>
      <c r="E10" s="18">
        <v>159788.68</v>
      </c>
      <c r="F10" s="19">
        <v>1.0043</v>
      </c>
      <c r="G10" s="20"/>
    </row>
    <row r="11" spans="1:8" x14ac:dyDescent="0.3">
      <c r="A11" s="12"/>
      <c r="B11" s="28"/>
      <c r="C11" s="28"/>
      <c r="D11" s="13"/>
      <c r="E11" s="14"/>
      <c r="F11" s="15"/>
      <c r="G11" s="15"/>
    </row>
    <row r="12" spans="1:8" x14ac:dyDescent="0.3">
      <c r="A12" s="21" t="s">
        <v>118</v>
      </c>
      <c r="B12" s="30"/>
      <c r="C12" s="30"/>
      <c r="D12" s="22"/>
      <c r="E12" s="18">
        <v>159788.68</v>
      </c>
      <c r="F12" s="19">
        <v>1.0043</v>
      </c>
      <c r="G12" s="20"/>
    </row>
    <row r="13" spans="1:8" x14ac:dyDescent="0.3">
      <c r="A13" s="12"/>
      <c r="B13" s="28"/>
      <c r="C13" s="28"/>
      <c r="D13" s="13"/>
      <c r="E13" s="14"/>
      <c r="F13" s="15"/>
      <c r="G13" s="15"/>
    </row>
    <row r="14" spans="1:8" x14ac:dyDescent="0.3">
      <c r="A14" s="16" t="s">
        <v>119</v>
      </c>
      <c r="B14" s="28"/>
      <c r="C14" s="28"/>
      <c r="D14" s="13"/>
      <c r="E14" s="14"/>
      <c r="F14" s="15"/>
      <c r="G14" s="15"/>
    </row>
    <row r="15" spans="1:8" x14ac:dyDescent="0.3">
      <c r="A15" s="12" t="s">
        <v>120</v>
      </c>
      <c r="B15" s="28"/>
      <c r="C15" s="28"/>
      <c r="D15" s="13"/>
      <c r="E15" s="14">
        <v>385.88</v>
      </c>
      <c r="F15" s="15">
        <v>2.3999999999999998E-3</v>
      </c>
      <c r="G15" s="15">
        <v>3.9344999999999998E-2</v>
      </c>
    </row>
    <row r="16" spans="1:8" x14ac:dyDescent="0.3">
      <c r="A16" s="16" t="s">
        <v>98</v>
      </c>
      <c r="B16" s="29"/>
      <c r="C16" s="29"/>
      <c r="D16" s="17"/>
      <c r="E16" s="18">
        <v>385.88</v>
      </c>
      <c r="F16" s="19">
        <v>2.3999999999999998E-3</v>
      </c>
      <c r="G16" s="20"/>
    </row>
    <row r="17" spans="1:7" x14ac:dyDescent="0.3">
      <c r="A17" s="12"/>
      <c r="B17" s="28"/>
      <c r="C17" s="28"/>
      <c r="D17" s="13"/>
      <c r="E17" s="14"/>
      <c r="F17" s="15"/>
      <c r="G17" s="15"/>
    </row>
    <row r="18" spans="1:7" x14ac:dyDescent="0.3">
      <c r="A18" s="21" t="s">
        <v>118</v>
      </c>
      <c r="B18" s="30"/>
      <c r="C18" s="30"/>
      <c r="D18" s="22"/>
      <c r="E18" s="18">
        <v>385.88</v>
      </c>
      <c r="F18" s="19">
        <v>2.3999999999999998E-3</v>
      </c>
      <c r="G18" s="20"/>
    </row>
    <row r="19" spans="1:7" x14ac:dyDescent="0.3">
      <c r="A19" s="12" t="s">
        <v>121</v>
      </c>
      <c r="B19" s="28"/>
      <c r="C19" s="28"/>
      <c r="D19" s="13"/>
      <c r="E19" s="14">
        <v>8.3190500000000001E-2</v>
      </c>
      <c r="F19" s="15">
        <v>0</v>
      </c>
      <c r="G19" s="15"/>
    </row>
    <row r="20" spans="1:7" x14ac:dyDescent="0.3">
      <c r="A20" s="12" t="s">
        <v>122</v>
      </c>
      <c r="B20" s="28"/>
      <c r="C20" s="28"/>
      <c r="D20" s="13"/>
      <c r="E20" s="35">
        <v>-1075.1331905</v>
      </c>
      <c r="F20" s="36">
        <v>-6.7000000000000002E-3</v>
      </c>
      <c r="G20" s="15">
        <v>3.9344999999999998E-2</v>
      </c>
    </row>
    <row r="21" spans="1:7" x14ac:dyDescent="0.3">
      <c r="A21" s="23" t="s">
        <v>123</v>
      </c>
      <c r="B21" s="31"/>
      <c r="C21" s="31"/>
      <c r="D21" s="24"/>
      <c r="E21" s="25">
        <v>159099.51</v>
      </c>
      <c r="F21" s="26">
        <v>1</v>
      </c>
      <c r="G21" s="26"/>
    </row>
    <row r="26" spans="1:7" x14ac:dyDescent="0.3">
      <c r="A26" s="1" t="s">
        <v>1871</v>
      </c>
    </row>
    <row r="27" spans="1:7" x14ac:dyDescent="0.3">
      <c r="A27" s="47" t="s">
        <v>1872</v>
      </c>
      <c r="B27" s="32" t="s">
        <v>88</v>
      </c>
    </row>
    <row r="28" spans="1:7" x14ac:dyDescent="0.3">
      <c r="A28" t="s">
        <v>1873</v>
      </c>
    </row>
    <row r="29" spans="1:7" x14ac:dyDescent="0.3">
      <c r="A29" t="s">
        <v>1874</v>
      </c>
      <c r="B29" t="s">
        <v>1875</v>
      </c>
      <c r="C29" t="s">
        <v>1875</v>
      </c>
    </row>
    <row r="30" spans="1:7" x14ac:dyDescent="0.3">
      <c r="B30" s="48">
        <v>44651</v>
      </c>
      <c r="C30" s="48">
        <v>44680</v>
      </c>
    </row>
    <row r="31" spans="1:7" x14ac:dyDescent="0.3">
      <c r="A31" t="s">
        <v>1879</v>
      </c>
      <c r="B31">
        <v>43.683999999999997</v>
      </c>
      <c r="C31">
        <v>41.084000000000003</v>
      </c>
      <c r="E31" s="2"/>
      <c r="G31"/>
    </row>
    <row r="32" spans="1:7" x14ac:dyDescent="0.3">
      <c r="A32" t="s">
        <v>1904</v>
      </c>
      <c r="B32">
        <v>40.076000000000001</v>
      </c>
      <c r="C32">
        <v>37.661999999999999</v>
      </c>
      <c r="E32" s="2"/>
      <c r="G32"/>
    </row>
    <row r="33" spans="1:7" x14ac:dyDescent="0.3">
      <c r="E33" s="2"/>
      <c r="G33"/>
    </row>
    <row r="34" spans="1:7" x14ac:dyDescent="0.3">
      <c r="A34" t="s">
        <v>1890</v>
      </c>
      <c r="B34" s="32" t="s">
        <v>88</v>
      </c>
    </row>
    <row r="35" spans="1:7" x14ac:dyDescent="0.3">
      <c r="A35" t="s">
        <v>1891</v>
      </c>
      <c r="B35" s="32" t="s">
        <v>88</v>
      </c>
    </row>
    <row r="36" spans="1:7" x14ac:dyDescent="0.3">
      <c r="A36" s="47" t="s">
        <v>1892</v>
      </c>
      <c r="B36" s="32" t="s">
        <v>88</v>
      </c>
    </row>
    <row r="37" spans="1:7" x14ac:dyDescent="0.3">
      <c r="A37" s="47" t="s">
        <v>1893</v>
      </c>
      <c r="B37" s="49">
        <v>159788.67853949999</v>
      </c>
    </row>
    <row r="38" spans="1:7" ht="28.8" x14ac:dyDescent="0.3">
      <c r="A38" s="47" t="s">
        <v>1958</v>
      </c>
      <c r="B38" s="32" t="s">
        <v>88</v>
      </c>
    </row>
    <row r="39" spans="1:7" ht="28.8" x14ac:dyDescent="0.3">
      <c r="A39" s="47" t="s">
        <v>1959</v>
      </c>
      <c r="B39" s="32" t="s">
        <v>88</v>
      </c>
    </row>
    <row r="40" spans="1:7" x14ac:dyDescent="0.3">
      <c r="A40" t="s">
        <v>2031</v>
      </c>
      <c r="B40" s="32" t="s">
        <v>88</v>
      </c>
    </row>
    <row r="41" spans="1:7" x14ac:dyDescent="0.3">
      <c r="A41" t="s">
        <v>2032</v>
      </c>
      <c r="B41" s="32" t="s">
        <v>88</v>
      </c>
    </row>
    <row r="44" spans="1:7" ht="28.8" x14ac:dyDescent="0.3">
      <c r="A44" s="62" t="s">
        <v>2065</v>
      </c>
      <c r="B44" s="56" t="s">
        <v>2066</v>
      </c>
      <c r="C44" s="56" t="s">
        <v>2034</v>
      </c>
      <c r="D44" s="67" t="s">
        <v>2035</v>
      </c>
    </row>
    <row r="45" spans="1:7" ht="75" customHeight="1" x14ac:dyDescent="0.3">
      <c r="A45" s="65" t="str">
        <f>HYPERLINK("[EDEL_Portfolio Monthly 30-Apr-2022.xlsx]EOCHIF!A1","Edelweiss Greater China Equity Off-shore Fund")</f>
        <v>Edelweiss Greater China Equity Off-shore Fund</v>
      </c>
      <c r="B45" s="66"/>
      <c r="C45" s="68" t="s">
        <v>2060</v>
      </c>
      <c r="D45"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092FB-EDB9-416A-ACF4-76B0A95A2A4D}">
  <dimension ref="A1:H95"/>
  <sheetViews>
    <sheetView showGridLines="0" workbookViewId="0">
      <pane ySplit="4" topLeftCell="A86" activePane="bottomLeft" state="frozen"/>
      <selection sqref="A1:G1"/>
      <selection pane="bottomLeft" activeCell="A94" sqref="A94:D94"/>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77</v>
      </c>
      <c r="B1" s="76"/>
      <c r="C1" s="76"/>
      <c r="D1" s="76"/>
      <c r="E1" s="76"/>
      <c r="F1" s="76"/>
      <c r="G1" s="76"/>
      <c r="H1" s="51" t="str">
        <f>HYPERLINK("[EDEL_Portfolio Monthly 30-Apr-2022.xlsx]Index!A1","Index")</f>
        <v>Index</v>
      </c>
    </row>
    <row r="2" spans="1:8" ht="19.5" customHeight="1" x14ac:dyDescent="0.3">
      <c r="A2" s="76" t="s">
        <v>78</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6" t="s">
        <v>87</v>
      </c>
      <c r="B6" s="28"/>
      <c r="C6" s="28"/>
      <c r="D6" s="13"/>
      <c r="E6" s="14"/>
      <c r="F6" s="15"/>
      <c r="G6" s="15"/>
    </row>
    <row r="7" spans="1:8" x14ac:dyDescent="0.3">
      <c r="A7" s="16" t="s">
        <v>770</v>
      </c>
      <c r="B7" s="28"/>
      <c r="C7" s="28"/>
      <c r="D7" s="13"/>
      <c r="E7" s="14"/>
      <c r="F7" s="15"/>
      <c r="G7" s="15"/>
    </row>
    <row r="8" spans="1:8" x14ac:dyDescent="0.3">
      <c r="A8" s="12" t="s">
        <v>1163</v>
      </c>
      <c r="B8" s="28" t="s">
        <v>1164</v>
      </c>
      <c r="C8" s="28" t="s">
        <v>903</v>
      </c>
      <c r="D8" s="13">
        <v>204932</v>
      </c>
      <c r="E8" s="14">
        <v>1903.1</v>
      </c>
      <c r="F8" s="15">
        <v>0.1148</v>
      </c>
      <c r="G8" s="15"/>
    </row>
    <row r="9" spans="1:8" x14ac:dyDescent="0.3">
      <c r="A9" s="12" t="s">
        <v>1159</v>
      </c>
      <c r="B9" s="28" t="s">
        <v>1160</v>
      </c>
      <c r="C9" s="28" t="s">
        <v>903</v>
      </c>
      <c r="D9" s="13">
        <v>33368</v>
      </c>
      <c r="E9" s="14">
        <v>1503.36</v>
      </c>
      <c r="F9" s="15">
        <v>9.0700000000000003E-2</v>
      </c>
      <c r="G9" s="15"/>
    </row>
    <row r="10" spans="1:8" x14ac:dyDescent="0.3">
      <c r="A10" s="12" t="s">
        <v>901</v>
      </c>
      <c r="B10" s="28" t="s">
        <v>902</v>
      </c>
      <c r="C10" s="28" t="s">
        <v>903</v>
      </c>
      <c r="D10" s="13">
        <v>122961</v>
      </c>
      <c r="E10" s="14">
        <v>1206.49</v>
      </c>
      <c r="F10" s="15">
        <v>7.2800000000000004E-2</v>
      </c>
      <c r="G10" s="15"/>
    </row>
    <row r="11" spans="1:8" x14ac:dyDescent="0.3">
      <c r="A11" s="12" t="s">
        <v>1051</v>
      </c>
      <c r="B11" s="28" t="s">
        <v>1052</v>
      </c>
      <c r="C11" s="28" t="s">
        <v>903</v>
      </c>
      <c r="D11" s="13">
        <v>29169</v>
      </c>
      <c r="E11" s="14">
        <v>1205.25</v>
      </c>
      <c r="F11" s="15">
        <v>7.2700000000000001E-2</v>
      </c>
      <c r="G11" s="15"/>
    </row>
    <row r="12" spans="1:8" x14ac:dyDescent="0.3">
      <c r="A12" s="12" t="s">
        <v>1065</v>
      </c>
      <c r="B12" s="28" t="s">
        <v>1066</v>
      </c>
      <c r="C12" s="28" t="s">
        <v>1067</v>
      </c>
      <c r="D12" s="13">
        <v>23775</v>
      </c>
      <c r="E12" s="14">
        <v>1059.02</v>
      </c>
      <c r="F12" s="15">
        <v>6.3899999999999998E-2</v>
      </c>
      <c r="G12" s="15"/>
    </row>
    <row r="13" spans="1:8" x14ac:dyDescent="0.3">
      <c r="A13" s="12" t="s">
        <v>1080</v>
      </c>
      <c r="B13" s="28" t="s">
        <v>1081</v>
      </c>
      <c r="C13" s="28" t="s">
        <v>903</v>
      </c>
      <c r="D13" s="13">
        <v>74959</v>
      </c>
      <c r="E13" s="14">
        <v>471.53</v>
      </c>
      <c r="F13" s="15">
        <v>2.8400000000000002E-2</v>
      </c>
      <c r="G13" s="15"/>
    </row>
    <row r="14" spans="1:8" x14ac:dyDescent="0.3">
      <c r="A14" s="12" t="s">
        <v>965</v>
      </c>
      <c r="B14" s="28" t="s">
        <v>966</v>
      </c>
      <c r="C14" s="28" t="s">
        <v>903</v>
      </c>
      <c r="D14" s="13">
        <v>78366</v>
      </c>
      <c r="E14" s="14">
        <v>457.15</v>
      </c>
      <c r="F14" s="15">
        <v>2.76E-2</v>
      </c>
      <c r="G14" s="15"/>
    </row>
    <row r="15" spans="1:8" x14ac:dyDescent="0.3">
      <c r="A15" s="12" t="s">
        <v>1117</v>
      </c>
      <c r="B15" s="28" t="s">
        <v>1118</v>
      </c>
      <c r="C15" s="28" t="s">
        <v>903</v>
      </c>
      <c r="D15" s="13">
        <v>55073</v>
      </c>
      <c r="E15" s="14">
        <v>410.1</v>
      </c>
      <c r="F15" s="15">
        <v>2.47E-2</v>
      </c>
      <c r="G15" s="15"/>
    </row>
    <row r="16" spans="1:8" x14ac:dyDescent="0.3">
      <c r="A16" s="12" t="s">
        <v>1125</v>
      </c>
      <c r="B16" s="28" t="s">
        <v>1126</v>
      </c>
      <c r="C16" s="28" t="s">
        <v>903</v>
      </c>
      <c r="D16" s="13">
        <v>101285</v>
      </c>
      <c r="E16" s="14">
        <v>373.18</v>
      </c>
      <c r="F16" s="15">
        <v>2.2499999999999999E-2</v>
      </c>
      <c r="G16" s="15"/>
    </row>
    <row r="17" spans="1:7" x14ac:dyDescent="0.3">
      <c r="A17" s="12" t="s">
        <v>1634</v>
      </c>
      <c r="B17" s="28" t="s">
        <v>1635</v>
      </c>
      <c r="C17" s="28" t="s">
        <v>903</v>
      </c>
      <c r="D17" s="13">
        <v>35802</v>
      </c>
      <c r="E17" s="14">
        <v>362.23</v>
      </c>
      <c r="F17" s="15">
        <v>2.18E-2</v>
      </c>
      <c r="G17" s="15"/>
    </row>
    <row r="18" spans="1:7" x14ac:dyDescent="0.3">
      <c r="A18" s="12" t="s">
        <v>1149</v>
      </c>
      <c r="B18" s="28" t="s">
        <v>1150</v>
      </c>
      <c r="C18" s="28" t="s">
        <v>903</v>
      </c>
      <c r="D18" s="13">
        <v>12328</v>
      </c>
      <c r="E18" s="14">
        <v>346.95</v>
      </c>
      <c r="F18" s="15">
        <v>2.0899999999999998E-2</v>
      </c>
      <c r="G18" s="15"/>
    </row>
    <row r="19" spans="1:7" x14ac:dyDescent="0.3">
      <c r="A19" s="12" t="s">
        <v>1632</v>
      </c>
      <c r="B19" s="28" t="s">
        <v>1633</v>
      </c>
      <c r="C19" s="28" t="s">
        <v>1067</v>
      </c>
      <c r="D19" s="13">
        <v>110463</v>
      </c>
      <c r="E19" s="14">
        <v>295.10000000000002</v>
      </c>
      <c r="F19" s="15">
        <v>1.78E-2</v>
      </c>
      <c r="G19" s="15"/>
    </row>
    <row r="20" spans="1:7" x14ac:dyDescent="0.3">
      <c r="A20" s="12" t="s">
        <v>1479</v>
      </c>
      <c r="B20" s="28" t="s">
        <v>1480</v>
      </c>
      <c r="C20" s="28" t="s">
        <v>1067</v>
      </c>
      <c r="D20" s="13">
        <v>65421</v>
      </c>
      <c r="E20" s="14">
        <v>270.74</v>
      </c>
      <c r="F20" s="15">
        <v>1.6299999999999999E-2</v>
      </c>
      <c r="G20" s="15"/>
    </row>
    <row r="21" spans="1:7" x14ac:dyDescent="0.3">
      <c r="A21" s="12" t="s">
        <v>1145</v>
      </c>
      <c r="B21" s="28" t="s">
        <v>1146</v>
      </c>
      <c r="C21" s="28" t="s">
        <v>903</v>
      </c>
      <c r="D21" s="13">
        <v>1288</v>
      </c>
      <c r="E21" s="14">
        <v>219.99</v>
      </c>
      <c r="F21" s="15">
        <v>1.3299999999999999E-2</v>
      </c>
      <c r="G21" s="15"/>
    </row>
    <row r="22" spans="1:7" x14ac:dyDescent="0.3">
      <c r="A22" s="12" t="s">
        <v>1658</v>
      </c>
      <c r="B22" s="28" t="s">
        <v>1659</v>
      </c>
      <c r="C22" s="28" t="s">
        <v>1067</v>
      </c>
      <c r="D22" s="13">
        <v>7815</v>
      </c>
      <c r="E22" s="14">
        <v>203.19</v>
      </c>
      <c r="F22" s="15">
        <v>1.23E-2</v>
      </c>
      <c r="G22" s="15"/>
    </row>
    <row r="23" spans="1:7" x14ac:dyDescent="0.3">
      <c r="A23" s="12" t="s">
        <v>1129</v>
      </c>
      <c r="B23" s="28" t="s">
        <v>1130</v>
      </c>
      <c r="C23" s="28" t="s">
        <v>1067</v>
      </c>
      <c r="D23" s="13">
        <v>27569</v>
      </c>
      <c r="E23" s="14">
        <v>172.84</v>
      </c>
      <c r="F23" s="15">
        <v>1.04E-2</v>
      </c>
      <c r="G23" s="15"/>
    </row>
    <row r="24" spans="1:7" x14ac:dyDescent="0.3">
      <c r="A24" s="12" t="s">
        <v>1670</v>
      </c>
      <c r="B24" s="28" t="s">
        <v>1671</v>
      </c>
      <c r="C24" s="28" t="s">
        <v>903</v>
      </c>
      <c r="D24" s="13">
        <v>21895</v>
      </c>
      <c r="E24" s="14">
        <v>172.28</v>
      </c>
      <c r="F24" s="15">
        <v>1.04E-2</v>
      </c>
      <c r="G24" s="15"/>
    </row>
    <row r="25" spans="1:7" x14ac:dyDescent="0.3">
      <c r="A25" s="12" t="s">
        <v>1151</v>
      </c>
      <c r="B25" s="28" t="s">
        <v>1152</v>
      </c>
      <c r="C25" s="28" t="s">
        <v>903</v>
      </c>
      <c r="D25" s="13">
        <v>34134</v>
      </c>
      <c r="E25" s="14">
        <v>150.04</v>
      </c>
      <c r="F25" s="15">
        <v>8.9999999999999993E-3</v>
      </c>
      <c r="G25" s="15"/>
    </row>
    <row r="26" spans="1:7" x14ac:dyDescent="0.3">
      <c r="A26" s="12" t="s">
        <v>1674</v>
      </c>
      <c r="B26" s="28" t="s">
        <v>1675</v>
      </c>
      <c r="C26" s="28" t="s">
        <v>903</v>
      </c>
      <c r="D26" s="13">
        <v>3345</v>
      </c>
      <c r="E26" s="14">
        <v>146.71</v>
      </c>
      <c r="F26" s="15">
        <v>8.8000000000000005E-3</v>
      </c>
      <c r="G26" s="15"/>
    </row>
    <row r="27" spans="1:7" x14ac:dyDescent="0.3">
      <c r="A27" s="12" t="s">
        <v>1684</v>
      </c>
      <c r="B27" s="28" t="s">
        <v>1685</v>
      </c>
      <c r="C27" s="28" t="s">
        <v>903</v>
      </c>
      <c r="D27" s="13">
        <v>2102</v>
      </c>
      <c r="E27" s="14">
        <v>146.61000000000001</v>
      </c>
      <c r="F27" s="15">
        <v>8.8000000000000005E-3</v>
      </c>
      <c r="G27" s="15"/>
    </row>
    <row r="28" spans="1:7" x14ac:dyDescent="0.3">
      <c r="A28" s="12" t="s">
        <v>1576</v>
      </c>
      <c r="B28" s="28" t="s">
        <v>1577</v>
      </c>
      <c r="C28" s="28" t="s">
        <v>903</v>
      </c>
      <c r="D28" s="13">
        <v>23708</v>
      </c>
      <c r="E28" s="14">
        <v>143.09</v>
      </c>
      <c r="F28" s="15">
        <v>8.6E-3</v>
      </c>
      <c r="G28" s="15"/>
    </row>
    <row r="29" spans="1:7" x14ac:dyDescent="0.3">
      <c r="A29" s="12" t="s">
        <v>1406</v>
      </c>
      <c r="B29" s="28" t="s">
        <v>1407</v>
      </c>
      <c r="C29" s="28" t="s">
        <v>903</v>
      </c>
      <c r="D29" s="13">
        <v>8655</v>
      </c>
      <c r="E29" s="14">
        <v>135.97</v>
      </c>
      <c r="F29" s="15">
        <v>8.2000000000000007E-3</v>
      </c>
      <c r="G29" s="15"/>
    </row>
    <row r="30" spans="1:7" x14ac:dyDescent="0.3">
      <c r="A30" s="12" t="s">
        <v>1688</v>
      </c>
      <c r="B30" s="28" t="s">
        <v>1689</v>
      </c>
      <c r="C30" s="28" t="s">
        <v>1067</v>
      </c>
      <c r="D30" s="13">
        <v>5325</v>
      </c>
      <c r="E30" s="14">
        <v>127.68</v>
      </c>
      <c r="F30" s="15">
        <v>7.7000000000000002E-3</v>
      </c>
      <c r="G30" s="15"/>
    </row>
    <row r="31" spans="1:7" x14ac:dyDescent="0.3">
      <c r="A31" s="12" t="s">
        <v>1701</v>
      </c>
      <c r="B31" s="28" t="s">
        <v>1702</v>
      </c>
      <c r="C31" s="28" t="s">
        <v>903</v>
      </c>
      <c r="D31" s="13">
        <v>6811</v>
      </c>
      <c r="E31" s="14">
        <v>117.22</v>
      </c>
      <c r="F31" s="15">
        <v>7.1000000000000004E-3</v>
      </c>
      <c r="G31" s="15"/>
    </row>
    <row r="32" spans="1:7" x14ac:dyDescent="0.3">
      <c r="A32" s="12" t="s">
        <v>1092</v>
      </c>
      <c r="B32" s="28" t="s">
        <v>1093</v>
      </c>
      <c r="C32" s="28" t="s">
        <v>903</v>
      </c>
      <c r="D32" s="13">
        <v>14493</v>
      </c>
      <c r="E32" s="14">
        <v>113.21</v>
      </c>
      <c r="F32" s="15">
        <v>6.7999999999999996E-3</v>
      </c>
      <c r="G32" s="15"/>
    </row>
    <row r="33" spans="1:7" x14ac:dyDescent="0.3">
      <c r="A33" s="16" t="s">
        <v>98</v>
      </c>
      <c r="B33" s="29"/>
      <c r="C33" s="29"/>
      <c r="D33" s="17"/>
      <c r="E33" s="37">
        <f>SUM(E8:E32)</f>
        <v>11713.029999999999</v>
      </c>
      <c r="F33" s="38">
        <f>SUM(F8:F32)</f>
        <v>0.70630000000000015</v>
      </c>
      <c r="G33" s="20"/>
    </row>
    <row r="34" spans="1:7" x14ac:dyDescent="0.3">
      <c r="A34" s="16" t="s">
        <v>1171</v>
      </c>
      <c r="B34" s="28"/>
      <c r="C34" s="28"/>
      <c r="D34" s="13"/>
      <c r="E34" s="14"/>
      <c r="F34" s="15"/>
      <c r="G34" s="15"/>
    </row>
    <row r="35" spans="1:7" x14ac:dyDescent="0.3">
      <c r="A35" s="16" t="s">
        <v>98</v>
      </c>
      <c r="B35" s="28"/>
      <c r="C35" s="28"/>
      <c r="D35" s="13"/>
      <c r="E35" s="39" t="s">
        <v>88</v>
      </c>
      <c r="F35" s="40" t="s">
        <v>88</v>
      </c>
      <c r="G35" s="15"/>
    </row>
    <row r="36" spans="1:7" x14ac:dyDescent="0.3">
      <c r="A36" s="16"/>
      <c r="B36" s="28"/>
      <c r="C36" s="28"/>
      <c r="D36" s="13"/>
      <c r="E36" s="54"/>
      <c r="F36" s="55"/>
      <c r="G36" s="15"/>
    </row>
    <row r="37" spans="1:7" x14ac:dyDescent="0.3">
      <c r="A37" s="16" t="s">
        <v>2005</v>
      </c>
      <c r="B37" s="28"/>
      <c r="C37" s="28"/>
      <c r="D37" s="13"/>
      <c r="E37" s="54"/>
      <c r="F37" s="55"/>
      <c r="G37" s="15"/>
    </row>
    <row r="38" spans="1:7" x14ac:dyDescent="0.3">
      <c r="A38" s="12" t="s">
        <v>1818</v>
      </c>
      <c r="B38" s="28" t="s">
        <v>1819</v>
      </c>
      <c r="C38" s="28" t="s">
        <v>1820</v>
      </c>
      <c r="D38" s="13">
        <v>5658</v>
      </c>
      <c r="E38" s="14">
        <v>780.32</v>
      </c>
      <c r="F38" s="15">
        <v>4.7100000000000003E-2</v>
      </c>
      <c r="G38" s="15"/>
    </row>
    <row r="39" spans="1:7" x14ac:dyDescent="0.3">
      <c r="A39" s="12" t="s">
        <v>1821</v>
      </c>
      <c r="B39" s="28" t="s">
        <v>1822</v>
      </c>
      <c r="C39" s="28" t="s">
        <v>1820</v>
      </c>
      <c r="D39" s="13">
        <v>11887</v>
      </c>
      <c r="E39" s="14">
        <v>445.78</v>
      </c>
      <c r="F39" s="15">
        <v>2.69E-2</v>
      </c>
      <c r="G39" s="15"/>
    </row>
    <row r="40" spans="1:7" x14ac:dyDescent="0.3">
      <c r="A40" s="12" t="s">
        <v>1823</v>
      </c>
      <c r="B40" s="28" t="s">
        <v>1824</v>
      </c>
      <c r="C40" s="28" t="s">
        <v>1825</v>
      </c>
      <c r="D40" s="13">
        <v>3677</v>
      </c>
      <c r="E40" s="14">
        <v>412.75</v>
      </c>
      <c r="F40" s="15">
        <v>2.4899999999999999E-2</v>
      </c>
      <c r="G40" s="15"/>
    </row>
    <row r="41" spans="1:7" x14ac:dyDescent="0.3">
      <c r="A41" s="12" t="s">
        <v>1826</v>
      </c>
      <c r="B41" s="28" t="s">
        <v>1827</v>
      </c>
      <c r="C41" s="28" t="s">
        <v>1820</v>
      </c>
      <c r="D41" s="13">
        <v>5251</v>
      </c>
      <c r="E41" s="14">
        <v>355.92</v>
      </c>
      <c r="F41" s="15">
        <v>2.1499999999999998E-2</v>
      </c>
      <c r="G41" s="15"/>
    </row>
    <row r="42" spans="1:7" x14ac:dyDescent="0.3">
      <c r="A42" s="12" t="s">
        <v>1828</v>
      </c>
      <c r="B42" s="28" t="s">
        <v>1829</v>
      </c>
      <c r="C42" s="28" t="s">
        <v>1830</v>
      </c>
      <c r="D42" s="13">
        <v>841</v>
      </c>
      <c r="E42" s="14">
        <v>355.38</v>
      </c>
      <c r="F42" s="15">
        <v>2.1399999999999999E-2</v>
      </c>
      <c r="G42" s="15"/>
    </row>
    <row r="43" spans="1:7" x14ac:dyDescent="0.3">
      <c r="A43" s="12" t="s">
        <v>1831</v>
      </c>
      <c r="B43" s="28" t="s">
        <v>1832</v>
      </c>
      <c r="C43" s="28" t="s">
        <v>1833</v>
      </c>
      <c r="D43" s="13">
        <v>3797</v>
      </c>
      <c r="E43" s="14">
        <v>329.36</v>
      </c>
      <c r="F43" s="15">
        <v>1.9900000000000001E-2</v>
      </c>
      <c r="G43" s="15"/>
    </row>
    <row r="44" spans="1:7" x14ac:dyDescent="0.3">
      <c r="A44" s="12" t="s">
        <v>1834</v>
      </c>
      <c r="B44" s="28" t="s">
        <v>1835</v>
      </c>
      <c r="C44" s="28" t="s">
        <v>1820</v>
      </c>
      <c r="D44" s="13">
        <v>4636</v>
      </c>
      <c r="E44" s="14">
        <v>311.89</v>
      </c>
      <c r="F44" s="15">
        <v>1.8800000000000001E-2</v>
      </c>
      <c r="G44" s="15"/>
    </row>
    <row r="45" spans="1:7" x14ac:dyDescent="0.3">
      <c r="A45" s="12" t="s">
        <v>1836</v>
      </c>
      <c r="B45" s="28" t="s">
        <v>1837</v>
      </c>
      <c r="C45" s="28" t="s">
        <v>1820</v>
      </c>
      <c r="D45" s="13">
        <v>4656</v>
      </c>
      <c r="E45" s="14">
        <v>267.83</v>
      </c>
      <c r="F45" s="15">
        <v>1.6199999999999999E-2</v>
      </c>
      <c r="G45" s="15"/>
    </row>
    <row r="46" spans="1:7" x14ac:dyDescent="0.3">
      <c r="A46" s="12" t="s">
        <v>1838</v>
      </c>
      <c r="B46" s="28" t="s">
        <v>1839</v>
      </c>
      <c r="C46" s="28" t="s">
        <v>1833</v>
      </c>
      <c r="D46" s="13">
        <v>1395</v>
      </c>
      <c r="E46" s="14">
        <v>267.73</v>
      </c>
      <c r="F46" s="15">
        <v>1.61E-2</v>
      </c>
      <c r="G46" s="15"/>
    </row>
    <row r="47" spans="1:7" x14ac:dyDescent="0.3">
      <c r="A47" s="12" t="s">
        <v>1840</v>
      </c>
      <c r="B47" s="28" t="s">
        <v>1841</v>
      </c>
      <c r="C47" s="28" t="s">
        <v>1833</v>
      </c>
      <c r="D47" s="13">
        <v>2904</v>
      </c>
      <c r="E47" s="14">
        <v>231.61</v>
      </c>
      <c r="F47" s="15">
        <v>1.4E-2</v>
      </c>
      <c r="G47" s="15"/>
    </row>
    <row r="48" spans="1:7" x14ac:dyDescent="0.3">
      <c r="A48" s="12" t="s">
        <v>1842</v>
      </c>
      <c r="B48" s="28" t="s">
        <v>1843</v>
      </c>
      <c r="C48" s="28" t="s">
        <v>1825</v>
      </c>
      <c r="D48" s="13">
        <v>1193</v>
      </c>
      <c r="E48" s="14">
        <v>212.61</v>
      </c>
      <c r="F48" s="15">
        <v>1.2800000000000001E-2</v>
      </c>
      <c r="G48" s="15"/>
    </row>
    <row r="49" spans="1:7" x14ac:dyDescent="0.3">
      <c r="A49" s="12" t="s">
        <v>1844</v>
      </c>
      <c r="B49" s="28" t="s">
        <v>1845</v>
      </c>
      <c r="C49" s="28" t="s">
        <v>1833</v>
      </c>
      <c r="D49" s="13">
        <v>766</v>
      </c>
      <c r="E49" s="14">
        <v>140.09</v>
      </c>
      <c r="F49" s="15">
        <v>8.3999999999999995E-3</v>
      </c>
      <c r="G49" s="15"/>
    </row>
    <row r="50" spans="1:7" x14ac:dyDescent="0.3">
      <c r="A50" s="12" t="s">
        <v>1846</v>
      </c>
      <c r="B50" s="28" t="s">
        <v>1847</v>
      </c>
      <c r="C50" s="28" t="s">
        <v>1833</v>
      </c>
      <c r="D50" s="13">
        <v>738</v>
      </c>
      <c r="E50" s="14">
        <v>136.07</v>
      </c>
      <c r="F50" s="15">
        <v>8.2000000000000007E-3</v>
      </c>
      <c r="G50" s="15"/>
    </row>
    <row r="51" spans="1:7" x14ac:dyDescent="0.3">
      <c r="A51" s="12" t="s">
        <v>1848</v>
      </c>
      <c r="B51" s="28" t="s">
        <v>1849</v>
      </c>
      <c r="C51" s="28" t="s">
        <v>1825</v>
      </c>
      <c r="D51" s="13">
        <v>2729</v>
      </c>
      <c r="E51" s="14">
        <v>123.76</v>
      </c>
      <c r="F51" s="15">
        <v>7.4999999999999997E-3</v>
      </c>
      <c r="G51" s="15"/>
    </row>
    <row r="52" spans="1:7" x14ac:dyDescent="0.3">
      <c r="A52" s="12" t="s">
        <v>1850</v>
      </c>
      <c r="B52" s="28" t="s">
        <v>1851</v>
      </c>
      <c r="C52" s="28" t="s">
        <v>1833</v>
      </c>
      <c r="D52" s="13">
        <v>616</v>
      </c>
      <c r="E52" s="14">
        <v>116.37</v>
      </c>
      <c r="F52" s="15">
        <v>7.0000000000000001E-3</v>
      </c>
      <c r="G52" s="15"/>
    </row>
    <row r="53" spans="1:7" x14ac:dyDescent="0.3">
      <c r="A53" s="12" t="s">
        <v>1852</v>
      </c>
      <c r="B53" s="28" t="s">
        <v>1853</v>
      </c>
      <c r="C53" s="28" t="s">
        <v>1825</v>
      </c>
      <c r="D53" s="13">
        <v>526</v>
      </c>
      <c r="E53" s="14">
        <v>109.83</v>
      </c>
      <c r="F53" s="15">
        <v>6.6E-3</v>
      </c>
      <c r="G53" s="15"/>
    </row>
    <row r="54" spans="1:7" x14ac:dyDescent="0.3">
      <c r="A54" s="12" t="s">
        <v>1854</v>
      </c>
      <c r="B54" s="28" t="s">
        <v>1855</v>
      </c>
      <c r="C54" s="28" t="s">
        <v>1856</v>
      </c>
      <c r="D54" s="13">
        <v>750</v>
      </c>
      <c r="E54" s="14">
        <v>77.040000000000006</v>
      </c>
      <c r="F54" s="15">
        <v>4.5999999999999999E-3</v>
      </c>
      <c r="G54" s="15"/>
    </row>
    <row r="55" spans="1:7" x14ac:dyDescent="0.3">
      <c r="A55" s="12" t="s">
        <v>1857</v>
      </c>
      <c r="B55" s="28" t="s">
        <v>1858</v>
      </c>
      <c r="C55" s="28" t="s">
        <v>1830</v>
      </c>
      <c r="D55" s="13">
        <v>316</v>
      </c>
      <c r="E55" s="14">
        <v>71.64</v>
      </c>
      <c r="F55" s="15">
        <v>4.3E-3</v>
      </c>
      <c r="G55" s="15"/>
    </row>
    <row r="56" spans="1:7" x14ac:dyDescent="0.3">
      <c r="A56" s="12" t="s">
        <v>1859</v>
      </c>
      <c r="B56" s="28" t="s">
        <v>1860</v>
      </c>
      <c r="C56" s="28" t="s">
        <v>1830</v>
      </c>
      <c r="D56" s="13">
        <v>396</v>
      </c>
      <c r="E56" s="14">
        <v>65.97</v>
      </c>
      <c r="F56" s="15">
        <v>4.0000000000000001E-3</v>
      </c>
      <c r="G56" s="15"/>
    </row>
    <row r="57" spans="1:7" x14ac:dyDescent="0.3">
      <c r="A57" s="12" t="s">
        <v>1861</v>
      </c>
      <c r="B57" s="28" t="s">
        <v>1862</v>
      </c>
      <c r="C57" s="28" t="s">
        <v>1830</v>
      </c>
      <c r="D57" s="13">
        <v>657</v>
      </c>
      <c r="E57" s="14">
        <v>59.89</v>
      </c>
      <c r="F57" s="15">
        <v>3.5999999999999999E-3</v>
      </c>
      <c r="G57" s="15"/>
    </row>
    <row r="58" spans="1:7" x14ac:dyDescent="0.3">
      <c r="A58" s="16" t="s">
        <v>98</v>
      </c>
      <c r="B58" s="29"/>
      <c r="C58" s="29"/>
      <c r="D58" s="17"/>
      <c r="E58" s="37">
        <f>SUM(E38:E57)</f>
        <v>4871.8400000000011</v>
      </c>
      <c r="F58" s="38">
        <f>SUM(F38:F57)</f>
        <v>0.29380000000000006</v>
      </c>
      <c r="G58" s="15"/>
    </row>
    <row r="59" spans="1:7" x14ac:dyDescent="0.3">
      <c r="A59" s="16"/>
      <c r="B59" s="28"/>
      <c r="C59" s="28"/>
      <c r="D59" s="13"/>
      <c r="E59" s="52"/>
      <c r="F59" s="53"/>
      <c r="G59" s="15"/>
    </row>
    <row r="60" spans="1:7" x14ac:dyDescent="0.3">
      <c r="A60" s="21" t="s">
        <v>118</v>
      </c>
      <c r="B60" s="30"/>
      <c r="C60" s="30"/>
      <c r="D60" s="22"/>
      <c r="E60" s="25">
        <v>16584.87</v>
      </c>
      <c r="F60" s="26">
        <v>1.0001</v>
      </c>
      <c r="G60" s="20"/>
    </row>
    <row r="61" spans="1:7" x14ac:dyDescent="0.3">
      <c r="A61" s="12"/>
      <c r="B61" s="28"/>
      <c r="C61" s="28"/>
      <c r="D61" s="13"/>
      <c r="E61" s="14"/>
      <c r="F61" s="15"/>
      <c r="G61" s="15"/>
    </row>
    <row r="62" spans="1:7" x14ac:dyDescent="0.3">
      <c r="A62" s="12"/>
      <c r="B62" s="28"/>
      <c r="C62" s="28"/>
      <c r="D62" s="13"/>
      <c r="E62" s="14"/>
      <c r="F62" s="15"/>
      <c r="G62" s="15"/>
    </row>
    <row r="63" spans="1:7" x14ac:dyDescent="0.3">
      <c r="A63" s="16" t="s">
        <v>119</v>
      </c>
      <c r="B63" s="28"/>
      <c r="C63" s="28"/>
      <c r="D63" s="13"/>
      <c r="E63" s="14"/>
      <c r="F63" s="15"/>
      <c r="G63" s="15"/>
    </row>
    <row r="64" spans="1:7" x14ac:dyDescent="0.3">
      <c r="A64" s="12" t="s">
        <v>120</v>
      </c>
      <c r="B64" s="28"/>
      <c r="C64" s="28"/>
      <c r="D64" s="13"/>
      <c r="E64" s="14">
        <v>50.98</v>
      </c>
      <c r="F64" s="15">
        <v>3.0999999999999999E-3</v>
      </c>
      <c r="G64" s="15">
        <v>3.9344999999999998E-2</v>
      </c>
    </row>
    <row r="65" spans="1:7" x14ac:dyDescent="0.3">
      <c r="A65" s="16" t="s">
        <v>98</v>
      </c>
      <c r="B65" s="29"/>
      <c r="C65" s="29"/>
      <c r="D65" s="17"/>
      <c r="E65" s="37">
        <v>50.98</v>
      </c>
      <c r="F65" s="38">
        <v>3.0999999999999999E-3</v>
      </c>
      <c r="G65" s="20"/>
    </row>
    <row r="66" spans="1:7" x14ac:dyDescent="0.3">
      <c r="A66" s="12"/>
      <c r="B66" s="28"/>
      <c r="C66" s="28"/>
      <c r="D66" s="13"/>
      <c r="E66" s="14"/>
      <c r="F66" s="15"/>
      <c r="G66" s="15"/>
    </row>
    <row r="67" spans="1:7" x14ac:dyDescent="0.3">
      <c r="A67" s="21" t="s">
        <v>118</v>
      </c>
      <c r="B67" s="30"/>
      <c r="C67" s="30"/>
      <c r="D67" s="22"/>
      <c r="E67" s="18">
        <v>50.98</v>
      </c>
      <c r="F67" s="19">
        <v>3.0999999999999999E-3</v>
      </c>
      <c r="G67" s="20"/>
    </row>
    <row r="68" spans="1:7" x14ac:dyDescent="0.3">
      <c r="A68" s="12" t="s">
        <v>121</v>
      </c>
      <c r="B68" s="28"/>
      <c r="C68" s="28"/>
      <c r="D68" s="13"/>
      <c r="E68" s="14">
        <v>1.09915E-2</v>
      </c>
      <c r="F68" s="15">
        <v>0</v>
      </c>
      <c r="G68" s="15"/>
    </row>
    <row r="69" spans="1:7" x14ac:dyDescent="0.3">
      <c r="A69" s="12" t="s">
        <v>122</v>
      </c>
      <c r="B69" s="28"/>
      <c r="C69" s="28"/>
      <c r="D69" s="13"/>
      <c r="E69" s="35">
        <v>-53.610991499999997</v>
      </c>
      <c r="F69" s="36">
        <v>-3.2000000000000002E-3</v>
      </c>
      <c r="G69" s="15">
        <v>3.9344999999999998E-2</v>
      </c>
    </row>
    <row r="70" spans="1:7" x14ac:dyDescent="0.3">
      <c r="A70" s="23" t="s">
        <v>123</v>
      </c>
      <c r="B70" s="31"/>
      <c r="C70" s="31"/>
      <c r="D70" s="24"/>
      <c r="E70" s="25">
        <v>16582.25</v>
      </c>
      <c r="F70" s="26">
        <v>1</v>
      </c>
      <c r="G70" s="26"/>
    </row>
    <row r="75" spans="1:7" x14ac:dyDescent="0.3">
      <c r="A75" s="1" t="s">
        <v>1871</v>
      </c>
    </row>
    <row r="76" spans="1:7" x14ac:dyDescent="0.3">
      <c r="A76" s="47" t="s">
        <v>1872</v>
      </c>
      <c r="B76" s="32" t="s">
        <v>88</v>
      </c>
    </row>
    <row r="77" spans="1:7" x14ac:dyDescent="0.3">
      <c r="A77" t="s">
        <v>1873</v>
      </c>
    </row>
    <row r="78" spans="1:7" x14ac:dyDescent="0.3">
      <c r="A78" t="s">
        <v>1874</v>
      </c>
      <c r="B78" t="s">
        <v>1875</v>
      </c>
      <c r="C78" t="s">
        <v>1875</v>
      </c>
    </row>
    <row r="79" spans="1:7" x14ac:dyDescent="0.3">
      <c r="B79" s="48">
        <v>44651</v>
      </c>
      <c r="C79" s="48">
        <v>44680</v>
      </c>
    </row>
    <row r="80" spans="1:7" x14ac:dyDescent="0.3">
      <c r="A80" t="s">
        <v>1879</v>
      </c>
      <c r="B80">
        <v>12.5345</v>
      </c>
      <c r="C80">
        <v>12.386699999999999</v>
      </c>
      <c r="E80" s="2"/>
      <c r="G80"/>
    </row>
    <row r="81" spans="1:7" x14ac:dyDescent="0.3">
      <c r="A81" t="s">
        <v>1880</v>
      </c>
      <c r="B81">
        <v>12.5345</v>
      </c>
      <c r="C81">
        <v>12.386699999999999</v>
      </c>
      <c r="E81" s="2"/>
      <c r="G81"/>
    </row>
    <row r="82" spans="1:7" x14ac:dyDescent="0.3">
      <c r="A82" t="s">
        <v>1904</v>
      </c>
      <c r="B82">
        <v>12.427199999999999</v>
      </c>
      <c r="C82">
        <v>12.274800000000001</v>
      </c>
      <c r="E82" s="2"/>
      <c r="G82"/>
    </row>
    <row r="83" spans="1:7" x14ac:dyDescent="0.3">
      <c r="A83" t="s">
        <v>1905</v>
      </c>
      <c r="B83">
        <v>12.427199999999999</v>
      </c>
      <c r="C83">
        <v>12.274800000000001</v>
      </c>
      <c r="E83" s="2"/>
      <c r="G83"/>
    </row>
    <row r="84" spans="1:7" x14ac:dyDescent="0.3">
      <c r="E84" s="2"/>
      <c r="G84"/>
    </row>
    <row r="85" spans="1:7" x14ac:dyDescent="0.3">
      <c r="A85" t="s">
        <v>1890</v>
      </c>
      <c r="B85" s="32" t="s">
        <v>88</v>
      </c>
    </row>
    <row r="86" spans="1:7" x14ac:dyDescent="0.3">
      <c r="A86" t="s">
        <v>1891</v>
      </c>
      <c r="B86" s="32" t="s">
        <v>88</v>
      </c>
    </row>
    <row r="87" spans="1:7" x14ac:dyDescent="0.3">
      <c r="A87" s="47" t="s">
        <v>1892</v>
      </c>
      <c r="B87" s="32" t="s">
        <v>88</v>
      </c>
    </row>
    <row r="88" spans="1:7" x14ac:dyDescent="0.3">
      <c r="A88" s="47" t="s">
        <v>1893</v>
      </c>
      <c r="B88" s="32">
        <v>4871.8400000000011</v>
      </c>
    </row>
    <row r="89" spans="1:7" ht="28.8" x14ac:dyDescent="0.3">
      <c r="A89" s="47" t="s">
        <v>1958</v>
      </c>
      <c r="B89" s="32" t="s">
        <v>88</v>
      </c>
    </row>
    <row r="90" spans="1:7" ht="28.8" x14ac:dyDescent="0.3">
      <c r="A90" s="47" t="s">
        <v>1959</v>
      </c>
      <c r="B90" s="32" t="s">
        <v>88</v>
      </c>
    </row>
    <row r="91" spans="1:7" x14ac:dyDescent="0.3">
      <c r="A91" t="s">
        <v>2031</v>
      </c>
      <c r="B91" s="32" t="s">
        <v>88</v>
      </c>
    </row>
    <row r="92" spans="1:7" x14ac:dyDescent="0.3">
      <c r="A92" t="s">
        <v>2032</v>
      </c>
      <c r="B92" s="32" t="s">
        <v>88</v>
      </c>
    </row>
    <row r="94" spans="1:7" ht="21.6" customHeight="1" x14ac:dyDescent="0.3">
      <c r="A94" s="62" t="s">
        <v>2065</v>
      </c>
      <c r="B94" s="56" t="s">
        <v>2066</v>
      </c>
      <c r="C94" s="56" t="s">
        <v>2034</v>
      </c>
      <c r="D94" s="67" t="s">
        <v>2035</v>
      </c>
    </row>
    <row r="95" spans="1:7" ht="76.8" customHeight="1" x14ac:dyDescent="0.3">
      <c r="A95" s="65" t="str">
        <f>HYPERLINK("[EDEL_Portfolio Monthly 30-Apr-2022.xlsx]EODWHF!A1","Edelweiss MSCI (I) DM &amp; WD HC 45 ID Fund")</f>
        <v>Edelweiss MSCI (I) DM &amp; WD HC 45 ID Fund</v>
      </c>
      <c r="B95" s="66"/>
      <c r="C95" s="68" t="s">
        <v>2061</v>
      </c>
      <c r="D95"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CEF7B-3596-4DC4-8296-6630CD410E84}">
  <dimension ref="A1:H44"/>
  <sheetViews>
    <sheetView showGridLines="0" workbookViewId="0">
      <pane ySplit="4" topLeftCell="A35" activePane="bottomLeft" state="frozen"/>
      <selection sqref="A1:G1"/>
      <selection pane="bottomLeft" activeCell="A43" sqref="A43:D43"/>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79</v>
      </c>
      <c r="B1" s="76"/>
      <c r="C1" s="76"/>
      <c r="D1" s="76"/>
      <c r="E1" s="76"/>
      <c r="F1" s="76"/>
      <c r="G1" s="76"/>
      <c r="H1" s="51" t="str">
        <f>HYPERLINK("[EDEL_Portfolio Monthly 30-Apr-2022.xlsx]Index!A1","Index")</f>
        <v>Index</v>
      </c>
    </row>
    <row r="2" spans="1:8" ht="19.5" customHeight="1" x14ac:dyDescent="0.3">
      <c r="A2" s="76" t="s">
        <v>80</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2"/>
      <c r="B6" s="28"/>
      <c r="C6" s="28"/>
      <c r="D6" s="13"/>
      <c r="E6" s="14"/>
      <c r="F6" s="15"/>
      <c r="G6" s="15"/>
    </row>
    <row r="7" spans="1:8" x14ac:dyDescent="0.3">
      <c r="A7" s="16" t="s">
        <v>1812</v>
      </c>
      <c r="B7" s="28"/>
      <c r="C7" s="28"/>
      <c r="D7" s="13"/>
      <c r="E7" s="14"/>
      <c r="F7" s="15"/>
      <c r="G7" s="15"/>
    </row>
    <row r="8" spans="1:8" x14ac:dyDescent="0.3">
      <c r="A8" s="16" t="s">
        <v>1813</v>
      </c>
      <c r="B8" s="29"/>
      <c r="C8" s="29"/>
      <c r="D8" s="17"/>
      <c r="E8" s="46"/>
      <c r="F8" s="20"/>
      <c r="G8" s="20"/>
    </row>
    <row r="9" spans="1:8" x14ac:dyDescent="0.3">
      <c r="A9" s="12" t="s">
        <v>1863</v>
      </c>
      <c r="B9" s="28" t="s">
        <v>1864</v>
      </c>
      <c r="C9" s="28"/>
      <c r="D9" s="13">
        <v>383990.27600000001</v>
      </c>
      <c r="E9" s="14">
        <v>11702.34</v>
      </c>
      <c r="F9" s="15">
        <v>0.99519999999999997</v>
      </c>
      <c r="G9" s="15"/>
    </row>
    <row r="10" spans="1:8" x14ac:dyDescent="0.3">
      <c r="A10" s="16" t="s">
        <v>98</v>
      </c>
      <c r="B10" s="29"/>
      <c r="C10" s="29"/>
      <c r="D10" s="17"/>
      <c r="E10" s="18">
        <v>11702.34</v>
      </c>
      <c r="F10" s="19">
        <v>0.99519999999999997</v>
      </c>
      <c r="G10" s="20"/>
    </row>
    <row r="11" spans="1:8" x14ac:dyDescent="0.3">
      <c r="A11" s="12"/>
      <c r="B11" s="28"/>
      <c r="C11" s="28"/>
      <c r="D11" s="13"/>
      <c r="E11" s="14"/>
      <c r="F11" s="15"/>
      <c r="G11" s="15"/>
    </row>
    <row r="12" spans="1:8" x14ac:dyDescent="0.3">
      <c r="A12" s="21" t="s">
        <v>118</v>
      </c>
      <c r="B12" s="30"/>
      <c r="C12" s="30"/>
      <c r="D12" s="22"/>
      <c r="E12" s="18">
        <v>11702.34</v>
      </c>
      <c r="F12" s="19">
        <v>0.99519999999999997</v>
      </c>
      <c r="G12" s="20"/>
    </row>
    <row r="13" spans="1:8" x14ac:dyDescent="0.3">
      <c r="A13" s="12"/>
      <c r="B13" s="28"/>
      <c r="C13" s="28"/>
      <c r="D13" s="13"/>
      <c r="E13" s="14"/>
      <c r="F13" s="15"/>
      <c r="G13" s="15"/>
    </row>
    <row r="14" spans="1:8" x14ac:dyDescent="0.3">
      <c r="A14" s="16" t="s">
        <v>119</v>
      </c>
      <c r="B14" s="28"/>
      <c r="C14" s="28"/>
      <c r="D14" s="13"/>
      <c r="E14" s="14"/>
      <c r="F14" s="15"/>
      <c r="G14" s="15"/>
    </row>
    <row r="15" spans="1:8" x14ac:dyDescent="0.3">
      <c r="A15" s="12" t="s">
        <v>120</v>
      </c>
      <c r="B15" s="28"/>
      <c r="C15" s="28"/>
      <c r="D15" s="13"/>
      <c r="E15" s="14">
        <v>62.98</v>
      </c>
      <c r="F15" s="15">
        <v>5.4000000000000003E-3</v>
      </c>
      <c r="G15" s="15">
        <v>3.9344999999999998E-2</v>
      </c>
    </row>
    <row r="16" spans="1:8" x14ac:dyDescent="0.3">
      <c r="A16" s="16" t="s">
        <v>98</v>
      </c>
      <c r="B16" s="29"/>
      <c r="C16" s="29"/>
      <c r="D16" s="17"/>
      <c r="E16" s="18">
        <v>62.98</v>
      </c>
      <c r="F16" s="19">
        <v>5.4000000000000003E-3</v>
      </c>
      <c r="G16" s="20"/>
    </row>
    <row r="17" spans="1:7" x14ac:dyDescent="0.3">
      <c r="A17" s="12"/>
      <c r="B17" s="28"/>
      <c r="C17" s="28"/>
      <c r="D17" s="13"/>
      <c r="E17" s="14"/>
      <c r="F17" s="15"/>
      <c r="G17" s="15"/>
    </row>
    <row r="18" spans="1:7" x14ac:dyDescent="0.3">
      <c r="A18" s="21" t="s">
        <v>118</v>
      </c>
      <c r="B18" s="30"/>
      <c r="C18" s="30"/>
      <c r="D18" s="22"/>
      <c r="E18" s="18">
        <v>62.98</v>
      </c>
      <c r="F18" s="19">
        <v>5.4000000000000003E-3</v>
      </c>
      <c r="G18" s="20"/>
    </row>
    <row r="19" spans="1:7" x14ac:dyDescent="0.3">
      <c r="A19" s="12" t="s">
        <v>121</v>
      </c>
      <c r="B19" s="28"/>
      <c r="C19" s="28"/>
      <c r="D19" s="13"/>
      <c r="E19" s="14">
        <v>1.35777E-2</v>
      </c>
      <c r="F19" s="15">
        <v>9.9999999999999995E-7</v>
      </c>
      <c r="G19" s="15"/>
    </row>
    <row r="20" spans="1:7" x14ac:dyDescent="0.3">
      <c r="A20" s="12" t="s">
        <v>122</v>
      </c>
      <c r="B20" s="28"/>
      <c r="C20" s="28"/>
      <c r="D20" s="13"/>
      <c r="E20" s="35">
        <v>-5.9535777000000003</v>
      </c>
      <c r="F20" s="36">
        <v>-6.0099999999999997E-4</v>
      </c>
      <c r="G20" s="15">
        <v>3.9344999999999998E-2</v>
      </c>
    </row>
    <row r="21" spans="1:7" x14ac:dyDescent="0.3">
      <c r="A21" s="23" t="s">
        <v>123</v>
      </c>
      <c r="B21" s="31"/>
      <c r="C21" s="31"/>
      <c r="D21" s="24"/>
      <c r="E21" s="25">
        <v>11759.38</v>
      </c>
      <c r="F21" s="26">
        <v>1</v>
      </c>
      <c r="G21" s="26"/>
    </row>
    <row r="26" spans="1:7" x14ac:dyDescent="0.3">
      <c r="A26" s="1" t="s">
        <v>1871</v>
      </c>
    </row>
    <row r="27" spans="1:7" x14ac:dyDescent="0.3">
      <c r="A27" s="47" t="s">
        <v>1872</v>
      </c>
      <c r="B27" s="32" t="s">
        <v>88</v>
      </c>
    </row>
    <row r="28" spans="1:7" x14ac:dyDescent="0.3">
      <c r="A28" t="s">
        <v>1873</v>
      </c>
    </row>
    <row r="29" spans="1:7" x14ac:dyDescent="0.3">
      <c r="A29" t="s">
        <v>1874</v>
      </c>
      <c r="B29" t="s">
        <v>1875</v>
      </c>
      <c r="C29" t="s">
        <v>1875</v>
      </c>
    </row>
    <row r="30" spans="1:7" x14ac:dyDescent="0.3">
      <c r="B30" s="48">
        <v>44651</v>
      </c>
      <c r="C30" s="48">
        <v>44680</v>
      </c>
    </row>
    <row r="31" spans="1:7" x14ac:dyDescent="0.3">
      <c r="A31" t="s">
        <v>1879</v>
      </c>
      <c r="B31">
        <v>15.8405</v>
      </c>
      <c r="C31">
        <v>14.9985</v>
      </c>
      <c r="E31" s="2"/>
      <c r="G31"/>
    </row>
    <row r="32" spans="1:7" x14ac:dyDescent="0.3">
      <c r="A32" t="s">
        <v>1904</v>
      </c>
      <c r="B32">
        <v>14.7592</v>
      </c>
      <c r="C32">
        <v>13.965199999999999</v>
      </c>
      <c r="E32" s="2"/>
      <c r="G32"/>
    </row>
    <row r="33" spans="1:7" x14ac:dyDescent="0.3">
      <c r="E33" s="2"/>
      <c r="G33"/>
    </row>
    <row r="34" spans="1:7" x14ac:dyDescent="0.3">
      <c r="A34" t="s">
        <v>1890</v>
      </c>
      <c r="B34" s="32" t="s">
        <v>88</v>
      </c>
    </row>
    <row r="35" spans="1:7" x14ac:dyDescent="0.3">
      <c r="A35" t="s">
        <v>1891</v>
      </c>
      <c r="B35" s="32" t="s">
        <v>88</v>
      </c>
    </row>
    <row r="36" spans="1:7" x14ac:dyDescent="0.3">
      <c r="A36" s="47" t="s">
        <v>1892</v>
      </c>
      <c r="B36" s="32" t="s">
        <v>88</v>
      </c>
    </row>
    <row r="37" spans="1:7" x14ac:dyDescent="0.3">
      <c r="A37" s="47" t="s">
        <v>1893</v>
      </c>
      <c r="B37" s="49">
        <v>11702.344053700001</v>
      </c>
    </row>
    <row r="38" spans="1:7" ht="28.8" x14ac:dyDescent="0.3">
      <c r="A38" s="47" t="s">
        <v>1958</v>
      </c>
      <c r="B38" s="32" t="s">
        <v>88</v>
      </c>
    </row>
    <row r="39" spans="1:7" ht="28.8" x14ac:dyDescent="0.3">
      <c r="A39" s="47" t="s">
        <v>1959</v>
      </c>
      <c r="B39" s="32" t="s">
        <v>88</v>
      </c>
    </row>
    <row r="40" spans="1:7" x14ac:dyDescent="0.3">
      <c r="A40" t="s">
        <v>2031</v>
      </c>
      <c r="B40" s="32" t="s">
        <v>88</v>
      </c>
    </row>
    <row r="41" spans="1:7" x14ac:dyDescent="0.3">
      <c r="A41" t="s">
        <v>2032</v>
      </c>
      <c r="B41" s="32" t="s">
        <v>88</v>
      </c>
    </row>
    <row r="43" spans="1:7" ht="28.8" x14ac:dyDescent="0.3">
      <c r="A43" s="62" t="s">
        <v>2065</v>
      </c>
      <c r="B43" s="56" t="s">
        <v>2066</v>
      </c>
      <c r="C43" s="56" t="s">
        <v>2034</v>
      </c>
      <c r="D43" s="67" t="s">
        <v>2035</v>
      </c>
    </row>
    <row r="44" spans="1:7" ht="76.2" customHeight="1" x14ac:dyDescent="0.3">
      <c r="A44" s="65" t="str">
        <f>HYPERLINK("[EDEL_Portfolio Monthly 30-Apr-2022.xlsx]EOEDOF!A1","Edelweiss Europe Dynamic Equity Offshore Fund")</f>
        <v>Edelweiss Europe Dynamic Equity Offshore Fund</v>
      </c>
      <c r="B44" s="66"/>
      <c r="C44" s="70" t="s">
        <v>2062</v>
      </c>
      <c r="D44"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C5A8-4BC2-4927-8EBF-83AFD79469EC}">
  <dimension ref="A1:H44"/>
  <sheetViews>
    <sheetView showGridLines="0" workbookViewId="0">
      <pane ySplit="4" topLeftCell="A34" activePane="bottomLeft" state="frozen"/>
      <selection sqref="A1:G1"/>
      <selection pane="bottomLeft" activeCell="A43" sqref="A43:D43"/>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81</v>
      </c>
      <c r="B1" s="76"/>
      <c r="C1" s="76"/>
      <c r="D1" s="76"/>
      <c r="E1" s="76"/>
      <c r="F1" s="76"/>
      <c r="G1" s="76"/>
      <c r="H1" s="51" t="str">
        <f>HYPERLINK("[EDEL_Portfolio Monthly 30-Apr-2022.xlsx]Index!A1","Index")</f>
        <v>Index</v>
      </c>
    </row>
    <row r="2" spans="1:8" ht="19.5" customHeight="1" x14ac:dyDescent="0.3">
      <c r="A2" s="76" t="s">
        <v>82</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2"/>
      <c r="B6" s="28"/>
      <c r="C6" s="28"/>
      <c r="D6" s="13"/>
      <c r="E6" s="14"/>
      <c r="F6" s="15"/>
      <c r="G6" s="15"/>
    </row>
    <row r="7" spans="1:8" x14ac:dyDescent="0.3">
      <c r="A7" s="16" t="s">
        <v>1812</v>
      </c>
      <c r="B7" s="28"/>
      <c r="C7" s="28"/>
      <c r="D7" s="13"/>
      <c r="E7" s="14"/>
      <c r="F7" s="15"/>
      <c r="G7" s="15"/>
    </row>
    <row r="8" spans="1:8" x14ac:dyDescent="0.3">
      <c r="A8" s="16" t="s">
        <v>1813</v>
      </c>
      <c r="B8" s="29"/>
      <c r="C8" s="29"/>
      <c r="D8" s="17"/>
      <c r="E8" s="46"/>
      <c r="F8" s="20"/>
      <c r="G8" s="20"/>
    </row>
    <row r="9" spans="1:8" x14ac:dyDescent="0.3">
      <c r="A9" s="12" t="s">
        <v>1865</v>
      </c>
      <c r="B9" s="28" t="s">
        <v>1866</v>
      </c>
      <c r="C9" s="28"/>
      <c r="D9" s="13">
        <v>113336.42230999999</v>
      </c>
      <c r="E9" s="14">
        <v>11829.21</v>
      </c>
      <c r="F9" s="15">
        <v>0.999</v>
      </c>
      <c r="G9" s="15"/>
    </row>
    <row r="10" spans="1:8" x14ac:dyDescent="0.3">
      <c r="A10" s="16" t="s">
        <v>98</v>
      </c>
      <c r="B10" s="29"/>
      <c r="C10" s="29"/>
      <c r="D10" s="17"/>
      <c r="E10" s="18">
        <v>11829.21</v>
      </c>
      <c r="F10" s="19">
        <v>0.999</v>
      </c>
      <c r="G10" s="20"/>
    </row>
    <row r="11" spans="1:8" x14ac:dyDescent="0.3">
      <c r="A11" s="12"/>
      <c r="B11" s="28"/>
      <c r="C11" s="28"/>
      <c r="D11" s="13"/>
      <c r="E11" s="14"/>
      <c r="F11" s="15"/>
      <c r="G11" s="15"/>
    </row>
    <row r="12" spans="1:8" x14ac:dyDescent="0.3">
      <c r="A12" s="21" t="s">
        <v>118</v>
      </c>
      <c r="B12" s="30"/>
      <c r="C12" s="30"/>
      <c r="D12" s="22"/>
      <c r="E12" s="18">
        <v>11829.21</v>
      </c>
      <c r="F12" s="19">
        <v>0.999</v>
      </c>
      <c r="G12" s="20"/>
    </row>
    <row r="13" spans="1:8" x14ac:dyDescent="0.3">
      <c r="A13" s="12"/>
      <c r="B13" s="28"/>
      <c r="C13" s="28"/>
      <c r="D13" s="13"/>
      <c r="E13" s="14"/>
      <c r="F13" s="15"/>
      <c r="G13" s="15"/>
    </row>
    <row r="14" spans="1:8" x14ac:dyDescent="0.3">
      <c r="A14" s="16" t="s">
        <v>119</v>
      </c>
      <c r="B14" s="28"/>
      <c r="C14" s="28"/>
      <c r="D14" s="13"/>
      <c r="E14" s="14"/>
      <c r="F14" s="15"/>
      <c r="G14" s="15"/>
    </row>
    <row r="15" spans="1:8" x14ac:dyDescent="0.3">
      <c r="A15" s="12" t="s">
        <v>120</v>
      </c>
      <c r="B15" s="28"/>
      <c r="C15" s="28"/>
      <c r="D15" s="13"/>
      <c r="E15" s="14">
        <v>445.86</v>
      </c>
      <c r="F15" s="15">
        <v>3.7699999999999997E-2</v>
      </c>
      <c r="G15" s="15">
        <v>3.9344999999999998E-2</v>
      </c>
    </row>
    <row r="16" spans="1:8" x14ac:dyDescent="0.3">
      <c r="A16" s="16" t="s">
        <v>98</v>
      </c>
      <c r="B16" s="29"/>
      <c r="C16" s="29"/>
      <c r="D16" s="17"/>
      <c r="E16" s="18">
        <v>445.86</v>
      </c>
      <c r="F16" s="19">
        <v>3.7699999999999997E-2</v>
      </c>
      <c r="G16" s="20"/>
    </row>
    <row r="17" spans="1:7" x14ac:dyDescent="0.3">
      <c r="A17" s="12"/>
      <c r="B17" s="28"/>
      <c r="C17" s="28"/>
      <c r="D17" s="13"/>
      <c r="E17" s="14"/>
      <c r="F17" s="15"/>
      <c r="G17" s="15"/>
    </row>
    <row r="18" spans="1:7" x14ac:dyDescent="0.3">
      <c r="A18" s="21" t="s">
        <v>118</v>
      </c>
      <c r="B18" s="30"/>
      <c r="C18" s="30"/>
      <c r="D18" s="22"/>
      <c r="E18" s="18">
        <v>445.86</v>
      </c>
      <c r="F18" s="19">
        <v>3.7699999999999997E-2</v>
      </c>
      <c r="G18" s="20"/>
    </row>
    <row r="19" spans="1:7" x14ac:dyDescent="0.3">
      <c r="A19" s="12" t="s">
        <v>121</v>
      </c>
      <c r="B19" s="28"/>
      <c r="C19" s="28"/>
      <c r="D19" s="13"/>
      <c r="E19" s="14">
        <v>9.6121600000000001E-2</v>
      </c>
      <c r="F19" s="15">
        <v>7.9999999999999996E-6</v>
      </c>
      <c r="G19" s="15"/>
    </row>
    <row r="20" spans="1:7" x14ac:dyDescent="0.3">
      <c r="A20" s="12" t="s">
        <v>122</v>
      </c>
      <c r="B20" s="28"/>
      <c r="C20" s="28"/>
      <c r="D20" s="13"/>
      <c r="E20" s="35">
        <v>-434.25612159999997</v>
      </c>
      <c r="F20" s="36">
        <v>-3.6707999999999998E-2</v>
      </c>
      <c r="G20" s="15">
        <v>3.9344999999999998E-2</v>
      </c>
    </row>
    <row r="21" spans="1:7" x14ac:dyDescent="0.3">
      <c r="A21" s="23" t="s">
        <v>123</v>
      </c>
      <c r="B21" s="31"/>
      <c r="C21" s="31"/>
      <c r="D21" s="24"/>
      <c r="E21" s="25">
        <v>11840.91</v>
      </c>
      <c r="F21" s="26">
        <v>1</v>
      </c>
      <c r="G21" s="26"/>
    </row>
    <row r="26" spans="1:7" x14ac:dyDescent="0.3">
      <c r="A26" s="1" t="s">
        <v>1871</v>
      </c>
    </row>
    <row r="27" spans="1:7" x14ac:dyDescent="0.3">
      <c r="A27" s="47" t="s">
        <v>1872</v>
      </c>
      <c r="B27" s="32" t="s">
        <v>88</v>
      </c>
    </row>
    <row r="28" spans="1:7" x14ac:dyDescent="0.3">
      <c r="A28" t="s">
        <v>1873</v>
      </c>
    </row>
    <row r="29" spans="1:7" x14ac:dyDescent="0.3">
      <c r="A29" t="s">
        <v>1874</v>
      </c>
      <c r="B29" t="s">
        <v>1875</v>
      </c>
      <c r="C29" t="s">
        <v>1875</v>
      </c>
    </row>
    <row r="30" spans="1:7" x14ac:dyDescent="0.3">
      <c r="B30" s="48">
        <v>44651</v>
      </c>
      <c r="C30" s="48">
        <v>44680</v>
      </c>
    </row>
    <row r="31" spans="1:7" x14ac:dyDescent="0.3">
      <c r="A31" t="s">
        <v>1879</v>
      </c>
      <c r="B31">
        <v>15.4603</v>
      </c>
      <c r="C31">
        <v>14.4991</v>
      </c>
      <c r="E31" s="2"/>
      <c r="G31"/>
    </row>
    <row r="32" spans="1:7" x14ac:dyDescent="0.3">
      <c r="A32" t="s">
        <v>1904</v>
      </c>
      <c r="B32">
        <v>14.6492</v>
      </c>
      <c r="C32">
        <v>13.728300000000001</v>
      </c>
      <c r="E32" s="2"/>
      <c r="G32"/>
    </row>
    <row r="33" spans="1:7" x14ac:dyDescent="0.3">
      <c r="E33" s="2"/>
      <c r="G33"/>
    </row>
    <row r="34" spans="1:7" x14ac:dyDescent="0.3">
      <c r="A34" t="s">
        <v>1890</v>
      </c>
      <c r="B34" s="32" t="s">
        <v>88</v>
      </c>
    </row>
    <row r="35" spans="1:7" x14ac:dyDescent="0.3">
      <c r="A35" t="s">
        <v>1891</v>
      </c>
      <c r="B35" s="32" t="s">
        <v>88</v>
      </c>
    </row>
    <row r="36" spans="1:7" x14ac:dyDescent="0.3">
      <c r="A36" s="47" t="s">
        <v>1892</v>
      </c>
      <c r="B36" s="32" t="s">
        <v>88</v>
      </c>
    </row>
    <row r="37" spans="1:7" x14ac:dyDescent="0.3">
      <c r="A37" s="47" t="s">
        <v>1893</v>
      </c>
      <c r="B37" s="49">
        <v>11829.209127100001</v>
      </c>
    </row>
    <row r="38" spans="1:7" ht="28.8" x14ac:dyDescent="0.3">
      <c r="A38" s="47" t="s">
        <v>1958</v>
      </c>
      <c r="B38" s="32" t="s">
        <v>88</v>
      </c>
    </row>
    <row r="39" spans="1:7" ht="28.8" x14ac:dyDescent="0.3">
      <c r="A39" s="47" t="s">
        <v>1959</v>
      </c>
      <c r="B39" s="32" t="s">
        <v>88</v>
      </c>
    </row>
    <row r="40" spans="1:7" x14ac:dyDescent="0.3">
      <c r="A40" t="s">
        <v>2031</v>
      </c>
      <c r="B40" s="32" t="s">
        <v>88</v>
      </c>
    </row>
    <row r="41" spans="1:7" x14ac:dyDescent="0.3">
      <c r="A41" t="s">
        <v>2032</v>
      </c>
      <c r="B41" s="32" t="s">
        <v>88</v>
      </c>
    </row>
    <row r="43" spans="1:7" ht="28.8" x14ac:dyDescent="0.3">
      <c r="A43" s="62" t="s">
        <v>2065</v>
      </c>
      <c r="B43" s="56" t="s">
        <v>2066</v>
      </c>
      <c r="C43" s="56" t="s">
        <v>2034</v>
      </c>
      <c r="D43" s="67" t="s">
        <v>2035</v>
      </c>
    </row>
    <row r="44" spans="1:7" ht="72.599999999999994" customHeight="1" x14ac:dyDescent="0.3">
      <c r="A44" s="65" t="str">
        <f>HYPERLINK("[EDEL_Portfolio Monthly 30-Apr-2022.xlsx]EOEMOP!A1","Edelweiss Emerging Markets Opportunities Equity Offshore Fund")</f>
        <v>Edelweiss Emerging Markets Opportunities Equity Offshore Fund</v>
      </c>
      <c r="B44" s="66"/>
      <c r="C44" s="66" t="s">
        <v>2063</v>
      </c>
      <c r="D44"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500F9-A583-4B6A-B2D1-422244A8AD5B}">
  <dimension ref="A1:H106"/>
  <sheetViews>
    <sheetView showGridLines="0" workbookViewId="0">
      <pane ySplit="4" topLeftCell="A98" activePane="bottomLeft" state="frozen"/>
      <selection sqref="A1:G1"/>
      <selection pane="bottomLeft" activeCell="A105" sqref="A105:D105"/>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11</v>
      </c>
      <c r="B1" s="76"/>
      <c r="C1" s="76"/>
      <c r="D1" s="76"/>
      <c r="E1" s="76"/>
      <c r="F1" s="76"/>
      <c r="G1" s="76"/>
      <c r="H1" s="51" t="str">
        <f>HYPERLINK("[EDEL_Portfolio Monthly 30-Apr-2022.xlsx]Index!A1","Index")</f>
        <v>Index</v>
      </c>
    </row>
    <row r="2" spans="1:8" ht="19.5" customHeight="1" x14ac:dyDescent="0.3">
      <c r="A2" s="76" t="s">
        <v>12</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2"/>
      <c r="B6" s="28"/>
      <c r="C6" s="28"/>
      <c r="D6" s="13"/>
      <c r="E6" s="14"/>
      <c r="F6" s="15"/>
      <c r="G6" s="15"/>
    </row>
    <row r="7" spans="1:8" x14ac:dyDescent="0.3">
      <c r="A7" s="16" t="s">
        <v>87</v>
      </c>
      <c r="B7" s="28"/>
      <c r="C7" s="28"/>
      <c r="D7" s="13"/>
      <c r="E7" s="14" t="s">
        <v>88</v>
      </c>
      <c r="F7" s="15" t="s">
        <v>88</v>
      </c>
      <c r="G7" s="15"/>
    </row>
    <row r="8" spans="1:8" x14ac:dyDescent="0.3">
      <c r="A8" s="12"/>
      <c r="B8" s="28"/>
      <c r="C8" s="28"/>
      <c r="D8" s="13"/>
      <c r="E8" s="14"/>
      <c r="F8" s="15"/>
      <c r="G8" s="15"/>
    </row>
    <row r="9" spans="1:8" x14ac:dyDescent="0.3">
      <c r="A9" s="16" t="s">
        <v>126</v>
      </c>
      <c r="B9" s="28"/>
      <c r="C9" s="28"/>
      <c r="D9" s="13"/>
      <c r="E9" s="14"/>
      <c r="F9" s="15"/>
      <c r="G9" s="15"/>
    </row>
    <row r="10" spans="1:8" x14ac:dyDescent="0.3">
      <c r="A10" s="16" t="s">
        <v>127</v>
      </c>
      <c r="B10" s="28"/>
      <c r="C10" s="28"/>
      <c r="D10" s="13"/>
      <c r="E10" s="14"/>
      <c r="F10" s="15"/>
      <c r="G10" s="15"/>
    </row>
    <row r="11" spans="1:8" x14ac:dyDescent="0.3">
      <c r="A11" s="12" t="s">
        <v>190</v>
      </c>
      <c r="B11" s="28" t="s">
        <v>191</v>
      </c>
      <c r="C11" s="28" t="s">
        <v>130</v>
      </c>
      <c r="D11" s="13">
        <v>85000000</v>
      </c>
      <c r="E11" s="14">
        <v>83108.240000000005</v>
      </c>
      <c r="F11" s="15">
        <v>8.1699999999999995E-2</v>
      </c>
      <c r="G11" s="15">
        <v>6.2498999999999999E-2</v>
      </c>
    </row>
    <row r="12" spans="1:8" x14ac:dyDescent="0.3">
      <c r="A12" s="12" t="s">
        <v>192</v>
      </c>
      <c r="B12" s="28" t="s">
        <v>193</v>
      </c>
      <c r="C12" s="28" t="s">
        <v>130</v>
      </c>
      <c r="D12" s="13">
        <v>83500000</v>
      </c>
      <c r="E12" s="14">
        <v>81554.28</v>
      </c>
      <c r="F12" s="15">
        <v>8.0199999999999994E-2</v>
      </c>
      <c r="G12" s="15">
        <v>6.2498999999999999E-2</v>
      </c>
    </row>
    <row r="13" spans="1:8" x14ac:dyDescent="0.3">
      <c r="A13" s="12" t="s">
        <v>194</v>
      </c>
      <c r="B13" s="28" t="s">
        <v>195</v>
      </c>
      <c r="C13" s="28" t="s">
        <v>150</v>
      </c>
      <c r="D13" s="13">
        <v>77500000</v>
      </c>
      <c r="E13" s="14">
        <v>76274.73</v>
      </c>
      <c r="F13" s="15">
        <v>7.4999999999999997E-2</v>
      </c>
      <c r="G13" s="15">
        <v>6.2100000000000002E-2</v>
      </c>
    </row>
    <row r="14" spans="1:8" x14ac:dyDescent="0.3">
      <c r="A14" s="12" t="s">
        <v>196</v>
      </c>
      <c r="B14" s="28" t="s">
        <v>197</v>
      </c>
      <c r="C14" s="28" t="s">
        <v>130</v>
      </c>
      <c r="D14" s="13">
        <v>71500000</v>
      </c>
      <c r="E14" s="14">
        <v>70603.25</v>
      </c>
      <c r="F14" s="15">
        <v>6.9400000000000003E-2</v>
      </c>
      <c r="G14" s="15">
        <v>6.3850000000000004E-2</v>
      </c>
    </row>
    <row r="15" spans="1:8" x14ac:dyDescent="0.3">
      <c r="A15" s="12" t="s">
        <v>198</v>
      </c>
      <c r="B15" s="28" t="s">
        <v>199</v>
      </c>
      <c r="C15" s="28" t="s">
        <v>133</v>
      </c>
      <c r="D15" s="13">
        <v>66500000</v>
      </c>
      <c r="E15" s="14">
        <v>64965.98</v>
      </c>
      <c r="F15" s="15">
        <v>6.3899999999999998E-2</v>
      </c>
      <c r="G15" s="15">
        <v>6.3500000000000001E-2</v>
      </c>
    </row>
    <row r="16" spans="1:8" x14ac:dyDescent="0.3">
      <c r="A16" s="12" t="s">
        <v>200</v>
      </c>
      <c r="B16" s="28" t="s">
        <v>201</v>
      </c>
      <c r="C16" s="28" t="s">
        <v>130</v>
      </c>
      <c r="D16" s="13">
        <v>65000000</v>
      </c>
      <c r="E16" s="14">
        <v>63880.12</v>
      </c>
      <c r="F16" s="15">
        <v>6.2799999999999995E-2</v>
      </c>
      <c r="G16" s="15">
        <v>6.4299999999999996E-2</v>
      </c>
    </row>
    <row r="17" spans="1:7" x14ac:dyDescent="0.3">
      <c r="A17" s="12" t="s">
        <v>202</v>
      </c>
      <c r="B17" s="28" t="s">
        <v>203</v>
      </c>
      <c r="C17" s="28" t="s">
        <v>130</v>
      </c>
      <c r="D17" s="13">
        <v>61000000</v>
      </c>
      <c r="E17" s="14">
        <v>59377.89</v>
      </c>
      <c r="F17" s="15">
        <v>5.8400000000000001E-2</v>
      </c>
      <c r="G17" s="15">
        <v>6.3E-2</v>
      </c>
    </row>
    <row r="18" spans="1:7" x14ac:dyDescent="0.3">
      <c r="A18" s="12" t="s">
        <v>204</v>
      </c>
      <c r="B18" s="28" t="s">
        <v>205</v>
      </c>
      <c r="C18" s="28" t="s">
        <v>133</v>
      </c>
      <c r="D18" s="13">
        <v>54000000</v>
      </c>
      <c r="E18" s="14">
        <v>52713.56</v>
      </c>
      <c r="F18" s="15">
        <v>5.1799999999999999E-2</v>
      </c>
      <c r="G18" s="15">
        <v>6.2600000000000003E-2</v>
      </c>
    </row>
    <row r="19" spans="1:7" x14ac:dyDescent="0.3">
      <c r="A19" s="12" t="s">
        <v>206</v>
      </c>
      <c r="B19" s="28" t="s">
        <v>207</v>
      </c>
      <c r="C19" s="28" t="s">
        <v>130</v>
      </c>
      <c r="D19" s="13">
        <v>50500000</v>
      </c>
      <c r="E19" s="14">
        <v>51574.19</v>
      </c>
      <c r="F19" s="15">
        <v>5.0700000000000002E-2</v>
      </c>
      <c r="G19" s="15">
        <v>5.9949000000000002E-2</v>
      </c>
    </row>
    <row r="20" spans="1:7" x14ac:dyDescent="0.3">
      <c r="A20" s="12" t="s">
        <v>208</v>
      </c>
      <c r="B20" s="28" t="s">
        <v>209</v>
      </c>
      <c r="C20" s="28" t="s">
        <v>130</v>
      </c>
      <c r="D20" s="13">
        <v>46000000</v>
      </c>
      <c r="E20" s="14">
        <v>46129.95</v>
      </c>
      <c r="F20" s="15">
        <v>4.5400000000000003E-2</v>
      </c>
      <c r="G20" s="15">
        <v>6.225E-2</v>
      </c>
    </row>
    <row r="21" spans="1:7" x14ac:dyDescent="0.3">
      <c r="A21" s="12" t="s">
        <v>210</v>
      </c>
      <c r="B21" s="28" t="s">
        <v>211</v>
      </c>
      <c r="C21" s="28" t="s">
        <v>133</v>
      </c>
      <c r="D21" s="13">
        <v>41500000</v>
      </c>
      <c r="E21" s="14">
        <v>40531.14</v>
      </c>
      <c r="F21" s="15">
        <v>3.9800000000000002E-2</v>
      </c>
      <c r="G21" s="15">
        <v>6.1400000000000003E-2</v>
      </c>
    </row>
    <row r="22" spans="1:7" x14ac:dyDescent="0.3">
      <c r="A22" s="12" t="s">
        <v>212</v>
      </c>
      <c r="B22" s="28" t="s">
        <v>213</v>
      </c>
      <c r="C22" s="28" t="s">
        <v>130</v>
      </c>
      <c r="D22" s="13">
        <v>39500000</v>
      </c>
      <c r="E22" s="14">
        <v>38518.699999999997</v>
      </c>
      <c r="F22" s="15">
        <v>3.7900000000000003E-2</v>
      </c>
      <c r="G22" s="15">
        <v>6.2895999999999994E-2</v>
      </c>
    </row>
    <row r="23" spans="1:7" x14ac:dyDescent="0.3">
      <c r="A23" s="12" t="s">
        <v>214</v>
      </c>
      <c r="B23" s="28" t="s">
        <v>215</v>
      </c>
      <c r="C23" s="28" t="s">
        <v>130</v>
      </c>
      <c r="D23" s="13">
        <v>32500000</v>
      </c>
      <c r="E23" s="14">
        <v>33434.730000000003</v>
      </c>
      <c r="F23" s="15">
        <v>3.2899999999999999E-2</v>
      </c>
      <c r="G23" s="15">
        <v>6.1449999999999998E-2</v>
      </c>
    </row>
    <row r="24" spans="1:7" x14ac:dyDescent="0.3">
      <c r="A24" s="12" t="s">
        <v>216</v>
      </c>
      <c r="B24" s="28" t="s">
        <v>217</v>
      </c>
      <c r="C24" s="28" t="s">
        <v>130</v>
      </c>
      <c r="D24" s="13">
        <v>22000000</v>
      </c>
      <c r="E24" s="14">
        <v>22571.759999999998</v>
      </c>
      <c r="F24" s="15">
        <v>2.2200000000000001E-2</v>
      </c>
      <c r="G24" s="15">
        <v>5.935E-2</v>
      </c>
    </row>
    <row r="25" spans="1:7" x14ac:dyDescent="0.3">
      <c r="A25" s="12" t="s">
        <v>218</v>
      </c>
      <c r="B25" s="28" t="s">
        <v>219</v>
      </c>
      <c r="C25" s="28" t="s">
        <v>133</v>
      </c>
      <c r="D25" s="13">
        <v>22500000</v>
      </c>
      <c r="E25" s="14">
        <v>22199.919999999998</v>
      </c>
      <c r="F25" s="15">
        <v>2.18E-2</v>
      </c>
      <c r="G25" s="15">
        <v>6.2100000000000002E-2</v>
      </c>
    </row>
    <row r="26" spans="1:7" x14ac:dyDescent="0.3">
      <c r="A26" s="12" t="s">
        <v>220</v>
      </c>
      <c r="B26" s="28" t="s">
        <v>221</v>
      </c>
      <c r="C26" s="28" t="s">
        <v>130</v>
      </c>
      <c r="D26" s="13">
        <v>17000000</v>
      </c>
      <c r="E26" s="14">
        <v>17324.14</v>
      </c>
      <c r="F26" s="15">
        <v>1.7000000000000001E-2</v>
      </c>
      <c r="G26" s="15">
        <v>6.2432000000000001E-2</v>
      </c>
    </row>
    <row r="27" spans="1:7" x14ac:dyDescent="0.3">
      <c r="A27" s="12" t="s">
        <v>222</v>
      </c>
      <c r="B27" s="28" t="s">
        <v>223</v>
      </c>
      <c r="C27" s="28" t="s">
        <v>130</v>
      </c>
      <c r="D27" s="13">
        <v>14000000</v>
      </c>
      <c r="E27" s="14">
        <v>14174.61</v>
      </c>
      <c r="F27" s="15">
        <v>1.3899999999999999E-2</v>
      </c>
      <c r="G27" s="15">
        <v>6.3850000000000004E-2</v>
      </c>
    </row>
    <row r="28" spans="1:7" x14ac:dyDescent="0.3">
      <c r="A28" s="12" t="s">
        <v>224</v>
      </c>
      <c r="B28" s="28" t="s">
        <v>225</v>
      </c>
      <c r="C28" s="28" t="s">
        <v>130</v>
      </c>
      <c r="D28" s="13">
        <v>12500000</v>
      </c>
      <c r="E28" s="14">
        <v>12847.84</v>
      </c>
      <c r="F28" s="15">
        <v>1.26E-2</v>
      </c>
      <c r="G28" s="15">
        <v>6.1738000000000001E-2</v>
      </c>
    </row>
    <row r="29" spans="1:7" x14ac:dyDescent="0.3">
      <c r="A29" s="12" t="s">
        <v>226</v>
      </c>
      <c r="B29" s="28" t="s">
        <v>227</v>
      </c>
      <c r="C29" s="28" t="s">
        <v>130</v>
      </c>
      <c r="D29" s="13">
        <v>10000000</v>
      </c>
      <c r="E29" s="14">
        <v>10772.99</v>
      </c>
      <c r="F29" s="15">
        <v>1.06E-2</v>
      </c>
      <c r="G29" s="15">
        <v>6.1532000000000003E-2</v>
      </c>
    </row>
    <row r="30" spans="1:7" x14ac:dyDescent="0.3">
      <c r="A30" s="12" t="s">
        <v>228</v>
      </c>
      <c r="B30" s="28" t="s">
        <v>229</v>
      </c>
      <c r="C30" s="28" t="s">
        <v>130</v>
      </c>
      <c r="D30" s="13">
        <v>9500000</v>
      </c>
      <c r="E30" s="14">
        <v>10062.74</v>
      </c>
      <c r="F30" s="15">
        <v>9.9000000000000008E-3</v>
      </c>
      <c r="G30" s="15">
        <v>6.1449999999999998E-2</v>
      </c>
    </row>
    <row r="31" spans="1:7" x14ac:dyDescent="0.3">
      <c r="A31" s="12" t="s">
        <v>230</v>
      </c>
      <c r="B31" s="28" t="s">
        <v>231</v>
      </c>
      <c r="C31" s="28" t="s">
        <v>130</v>
      </c>
      <c r="D31" s="13">
        <v>9000000</v>
      </c>
      <c r="E31" s="14">
        <v>9044.64</v>
      </c>
      <c r="F31" s="15">
        <v>8.8999999999999999E-3</v>
      </c>
      <c r="G31" s="15">
        <v>6.1849000000000001E-2</v>
      </c>
    </row>
    <row r="32" spans="1:7" x14ac:dyDescent="0.3">
      <c r="A32" s="12" t="s">
        <v>232</v>
      </c>
      <c r="B32" s="28" t="s">
        <v>233</v>
      </c>
      <c r="C32" s="28" t="s">
        <v>130</v>
      </c>
      <c r="D32" s="13">
        <v>8500000</v>
      </c>
      <c r="E32" s="14">
        <v>8985.94</v>
      </c>
      <c r="F32" s="15">
        <v>8.8000000000000005E-3</v>
      </c>
      <c r="G32" s="15">
        <v>6.1748999999999998E-2</v>
      </c>
    </row>
    <row r="33" spans="1:7" x14ac:dyDescent="0.3">
      <c r="A33" s="12" t="s">
        <v>234</v>
      </c>
      <c r="B33" s="28" t="s">
        <v>235</v>
      </c>
      <c r="C33" s="28" t="s">
        <v>130</v>
      </c>
      <c r="D33" s="13">
        <v>8500000</v>
      </c>
      <c r="E33" s="14">
        <v>8657.4</v>
      </c>
      <c r="F33" s="15">
        <v>8.5000000000000006E-3</v>
      </c>
      <c r="G33" s="15">
        <v>6.1487E-2</v>
      </c>
    </row>
    <row r="34" spans="1:7" x14ac:dyDescent="0.3">
      <c r="A34" s="12" t="s">
        <v>236</v>
      </c>
      <c r="B34" s="28" t="s">
        <v>237</v>
      </c>
      <c r="C34" s="28" t="s">
        <v>130</v>
      </c>
      <c r="D34" s="13">
        <v>8500000</v>
      </c>
      <c r="E34" s="14">
        <v>8458.08</v>
      </c>
      <c r="F34" s="15">
        <v>8.3000000000000001E-3</v>
      </c>
      <c r="G34" s="15">
        <v>5.9788000000000001E-2</v>
      </c>
    </row>
    <row r="35" spans="1:7" x14ac:dyDescent="0.3">
      <c r="A35" s="12" t="s">
        <v>238</v>
      </c>
      <c r="B35" s="28" t="s">
        <v>239</v>
      </c>
      <c r="C35" s="28" t="s">
        <v>133</v>
      </c>
      <c r="D35" s="13">
        <v>7500000</v>
      </c>
      <c r="E35" s="14">
        <v>7434.48</v>
      </c>
      <c r="F35" s="15">
        <v>7.3000000000000001E-3</v>
      </c>
      <c r="G35" s="15">
        <v>6.3E-2</v>
      </c>
    </row>
    <row r="36" spans="1:7" x14ac:dyDescent="0.3">
      <c r="A36" s="12" t="s">
        <v>240</v>
      </c>
      <c r="B36" s="28" t="s">
        <v>241</v>
      </c>
      <c r="C36" s="28" t="s">
        <v>130</v>
      </c>
      <c r="D36" s="13">
        <v>6500000</v>
      </c>
      <c r="E36" s="14">
        <v>6714.6</v>
      </c>
      <c r="F36" s="15">
        <v>6.6E-3</v>
      </c>
      <c r="G36" s="15">
        <v>5.9450000000000003E-2</v>
      </c>
    </row>
    <row r="37" spans="1:7" x14ac:dyDescent="0.3">
      <c r="A37" s="12" t="s">
        <v>242</v>
      </c>
      <c r="B37" s="28" t="s">
        <v>243</v>
      </c>
      <c r="C37" s="28" t="s">
        <v>130</v>
      </c>
      <c r="D37" s="13">
        <v>6500000</v>
      </c>
      <c r="E37" s="14">
        <v>6604.85</v>
      </c>
      <c r="F37" s="15">
        <v>6.4999999999999997E-3</v>
      </c>
      <c r="G37" s="15">
        <v>6.2324999999999998E-2</v>
      </c>
    </row>
    <row r="38" spans="1:7" x14ac:dyDescent="0.3">
      <c r="A38" s="12" t="s">
        <v>244</v>
      </c>
      <c r="B38" s="28" t="s">
        <v>245</v>
      </c>
      <c r="C38" s="28" t="s">
        <v>130</v>
      </c>
      <c r="D38" s="13">
        <v>6000000</v>
      </c>
      <c r="E38" s="14">
        <v>6398.2</v>
      </c>
      <c r="F38" s="15">
        <v>6.3E-3</v>
      </c>
      <c r="G38" s="15">
        <v>6.1488000000000001E-2</v>
      </c>
    </row>
    <row r="39" spans="1:7" x14ac:dyDescent="0.3">
      <c r="A39" s="12" t="s">
        <v>246</v>
      </c>
      <c r="B39" s="28" t="s">
        <v>247</v>
      </c>
      <c r="C39" s="28" t="s">
        <v>130</v>
      </c>
      <c r="D39" s="13">
        <v>6000000</v>
      </c>
      <c r="E39" s="14">
        <v>6281.06</v>
      </c>
      <c r="F39" s="15">
        <v>6.1999999999999998E-3</v>
      </c>
      <c r="G39" s="15">
        <v>6.3850000000000004E-2</v>
      </c>
    </row>
    <row r="40" spans="1:7" x14ac:dyDescent="0.3">
      <c r="A40" s="12" t="s">
        <v>248</v>
      </c>
      <c r="B40" s="28" t="s">
        <v>249</v>
      </c>
      <c r="C40" s="28" t="s">
        <v>130</v>
      </c>
      <c r="D40" s="13">
        <v>5500000</v>
      </c>
      <c r="E40" s="14">
        <v>5749.21</v>
      </c>
      <c r="F40" s="15">
        <v>5.7000000000000002E-3</v>
      </c>
      <c r="G40" s="15">
        <v>6.3850000000000004E-2</v>
      </c>
    </row>
    <row r="41" spans="1:7" x14ac:dyDescent="0.3">
      <c r="A41" s="12" t="s">
        <v>250</v>
      </c>
      <c r="B41" s="28" t="s">
        <v>251</v>
      </c>
      <c r="C41" s="28" t="s">
        <v>133</v>
      </c>
      <c r="D41" s="13">
        <v>5000000</v>
      </c>
      <c r="E41" s="14">
        <v>4914.42</v>
      </c>
      <c r="F41" s="15">
        <v>4.7999999999999996E-3</v>
      </c>
      <c r="G41" s="15">
        <v>6.3E-2</v>
      </c>
    </row>
    <row r="42" spans="1:7" x14ac:dyDescent="0.3">
      <c r="A42" s="12" t="s">
        <v>252</v>
      </c>
      <c r="B42" s="28" t="s">
        <v>253</v>
      </c>
      <c r="C42" s="28" t="s">
        <v>130</v>
      </c>
      <c r="D42" s="13">
        <v>3500000</v>
      </c>
      <c r="E42" s="14">
        <v>3689.48</v>
      </c>
      <c r="F42" s="15">
        <v>3.5999999999999999E-3</v>
      </c>
      <c r="G42" s="15">
        <v>6.1449999999999998E-2</v>
      </c>
    </row>
    <row r="43" spans="1:7" x14ac:dyDescent="0.3">
      <c r="A43" s="12" t="s">
        <v>254</v>
      </c>
      <c r="B43" s="28" t="s">
        <v>255</v>
      </c>
      <c r="C43" s="28" t="s">
        <v>130</v>
      </c>
      <c r="D43" s="13">
        <v>3500000</v>
      </c>
      <c r="E43" s="14">
        <v>3671.64</v>
      </c>
      <c r="F43" s="15">
        <v>3.5999999999999999E-3</v>
      </c>
      <c r="G43" s="15">
        <v>6.1746000000000002E-2</v>
      </c>
    </row>
    <row r="44" spans="1:7" x14ac:dyDescent="0.3">
      <c r="A44" s="12" t="s">
        <v>256</v>
      </c>
      <c r="B44" s="28" t="s">
        <v>257</v>
      </c>
      <c r="C44" s="28" t="s">
        <v>130</v>
      </c>
      <c r="D44" s="13">
        <v>2500000</v>
      </c>
      <c r="E44" s="14">
        <v>2618.41</v>
      </c>
      <c r="F44" s="15">
        <v>2.5999999999999999E-3</v>
      </c>
      <c r="G44" s="15">
        <v>6.4753000000000005E-2</v>
      </c>
    </row>
    <row r="45" spans="1:7" x14ac:dyDescent="0.3">
      <c r="A45" s="12" t="s">
        <v>258</v>
      </c>
      <c r="B45" s="28" t="s">
        <v>259</v>
      </c>
      <c r="C45" s="28" t="s">
        <v>133</v>
      </c>
      <c r="D45" s="13">
        <v>2500000</v>
      </c>
      <c r="E45" s="14">
        <v>2458.92</v>
      </c>
      <c r="F45" s="15">
        <v>2.3999999999999998E-3</v>
      </c>
      <c r="G45" s="15">
        <v>6.2100000000000002E-2</v>
      </c>
    </row>
    <row r="46" spans="1:7" x14ac:dyDescent="0.3">
      <c r="A46" s="12" t="s">
        <v>260</v>
      </c>
      <c r="B46" s="28" t="s">
        <v>261</v>
      </c>
      <c r="C46" s="28" t="s">
        <v>130</v>
      </c>
      <c r="D46" s="13">
        <v>1998000</v>
      </c>
      <c r="E46" s="14">
        <v>2064.4899999999998</v>
      </c>
      <c r="F46" s="15">
        <v>2E-3</v>
      </c>
      <c r="G46" s="15">
        <v>5.985E-2</v>
      </c>
    </row>
    <row r="47" spans="1:7" x14ac:dyDescent="0.3">
      <c r="A47" s="12" t="s">
        <v>262</v>
      </c>
      <c r="B47" s="28" t="s">
        <v>263</v>
      </c>
      <c r="C47" s="28" t="s">
        <v>130</v>
      </c>
      <c r="D47" s="13">
        <v>1650000</v>
      </c>
      <c r="E47" s="14">
        <v>1759.2</v>
      </c>
      <c r="F47" s="15">
        <v>1.6999999999999999E-3</v>
      </c>
      <c r="G47" s="15">
        <v>6.3799999999999996E-2</v>
      </c>
    </row>
    <row r="48" spans="1:7" x14ac:dyDescent="0.3">
      <c r="A48" s="12" t="s">
        <v>264</v>
      </c>
      <c r="B48" s="28" t="s">
        <v>265</v>
      </c>
      <c r="C48" s="28" t="s">
        <v>130</v>
      </c>
      <c r="D48" s="13">
        <v>1500000</v>
      </c>
      <c r="E48" s="14">
        <v>1600.84</v>
      </c>
      <c r="F48" s="15">
        <v>1.6000000000000001E-3</v>
      </c>
      <c r="G48" s="15">
        <v>6.2245000000000002E-2</v>
      </c>
    </row>
    <row r="49" spans="1:7" x14ac:dyDescent="0.3">
      <c r="A49" s="12" t="s">
        <v>266</v>
      </c>
      <c r="B49" s="28" t="s">
        <v>267</v>
      </c>
      <c r="C49" s="28" t="s">
        <v>130</v>
      </c>
      <c r="D49" s="13">
        <v>1500000</v>
      </c>
      <c r="E49" s="14">
        <v>1569.11</v>
      </c>
      <c r="F49" s="15">
        <v>1.5E-3</v>
      </c>
      <c r="G49" s="15">
        <v>6.225E-2</v>
      </c>
    </row>
    <row r="50" spans="1:7" x14ac:dyDescent="0.3">
      <c r="A50" s="12" t="s">
        <v>268</v>
      </c>
      <c r="B50" s="28" t="s">
        <v>269</v>
      </c>
      <c r="C50" s="28" t="s">
        <v>130</v>
      </c>
      <c r="D50" s="13">
        <v>1470000</v>
      </c>
      <c r="E50" s="14">
        <v>1555.21</v>
      </c>
      <c r="F50" s="15">
        <v>1.5E-3</v>
      </c>
      <c r="G50" s="15">
        <v>6.3799999999999996E-2</v>
      </c>
    </row>
    <row r="51" spans="1:7" x14ac:dyDescent="0.3">
      <c r="A51" s="12" t="s">
        <v>270</v>
      </c>
      <c r="B51" s="28" t="s">
        <v>271</v>
      </c>
      <c r="C51" s="28" t="s">
        <v>130</v>
      </c>
      <c r="D51" s="13">
        <v>1000000</v>
      </c>
      <c r="E51" s="14">
        <v>1065.1300000000001</v>
      </c>
      <c r="F51" s="15">
        <v>1E-3</v>
      </c>
      <c r="G51" s="15">
        <v>5.985E-2</v>
      </c>
    </row>
    <row r="52" spans="1:7" x14ac:dyDescent="0.3">
      <c r="A52" s="12" t="s">
        <v>272</v>
      </c>
      <c r="B52" s="28" t="s">
        <v>273</v>
      </c>
      <c r="C52" s="28" t="s">
        <v>130</v>
      </c>
      <c r="D52" s="13">
        <v>500000</v>
      </c>
      <c r="E52" s="14">
        <v>536.16</v>
      </c>
      <c r="F52" s="15">
        <v>5.0000000000000001E-4</v>
      </c>
      <c r="G52" s="15">
        <v>6.2432000000000001E-2</v>
      </c>
    </row>
    <row r="53" spans="1:7" x14ac:dyDescent="0.3">
      <c r="A53" s="12" t="s">
        <v>274</v>
      </c>
      <c r="B53" s="28" t="s">
        <v>275</v>
      </c>
      <c r="C53" s="28" t="s">
        <v>130</v>
      </c>
      <c r="D53" s="13">
        <v>500000</v>
      </c>
      <c r="E53" s="14">
        <v>535.54</v>
      </c>
      <c r="F53" s="15">
        <v>5.0000000000000001E-4</v>
      </c>
      <c r="G53" s="15">
        <v>5.8699000000000001E-2</v>
      </c>
    </row>
    <row r="54" spans="1:7" x14ac:dyDescent="0.3">
      <c r="A54" s="12" t="s">
        <v>276</v>
      </c>
      <c r="B54" s="28" t="s">
        <v>277</v>
      </c>
      <c r="C54" s="28" t="s">
        <v>130</v>
      </c>
      <c r="D54" s="13">
        <v>500000</v>
      </c>
      <c r="E54" s="14">
        <v>534.27</v>
      </c>
      <c r="F54" s="15">
        <v>5.0000000000000001E-4</v>
      </c>
      <c r="G54" s="15">
        <v>6.1800000000000001E-2</v>
      </c>
    </row>
    <row r="55" spans="1:7" x14ac:dyDescent="0.3">
      <c r="A55" s="12" t="s">
        <v>278</v>
      </c>
      <c r="B55" s="28" t="s">
        <v>279</v>
      </c>
      <c r="C55" s="28" t="s">
        <v>130</v>
      </c>
      <c r="D55" s="13">
        <v>500000</v>
      </c>
      <c r="E55" s="14">
        <v>524.97</v>
      </c>
      <c r="F55" s="15">
        <v>5.0000000000000001E-4</v>
      </c>
      <c r="G55" s="15">
        <v>6.1749999999999999E-2</v>
      </c>
    </row>
    <row r="56" spans="1:7" x14ac:dyDescent="0.3">
      <c r="A56" s="12" t="s">
        <v>280</v>
      </c>
      <c r="B56" s="28" t="s">
        <v>281</v>
      </c>
      <c r="C56" s="28" t="s">
        <v>130</v>
      </c>
      <c r="D56" s="13">
        <v>500000</v>
      </c>
      <c r="E56" s="14">
        <v>520.59</v>
      </c>
      <c r="F56" s="15">
        <v>5.0000000000000001E-4</v>
      </c>
      <c r="G56" s="15">
        <v>5.9400000000000001E-2</v>
      </c>
    </row>
    <row r="57" spans="1:7" x14ac:dyDescent="0.3">
      <c r="A57" s="16" t="s">
        <v>98</v>
      </c>
      <c r="B57" s="29"/>
      <c r="C57" s="29"/>
      <c r="D57" s="17"/>
      <c r="E57" s="18">
        <v>976567.6</v>
      </c>
      <c r="F57" s="19">
        <v>0.95979999999999999</v>
      </c>
      <c r="G57" s="20"/>
    </row>
    <row r="58" spans="1:7" x14ac:dyDescent="0.3">
      <c r="A58" s="12"/>
      <c r="B58" s="28"/>
      <c r="C58" s="28"/>
      <c r="D58" s="13"/>
      <c r="E58" s="14"/>
      <c r="F58" s="15"/>
      <c r="G58" s="15"/>
    </row>
    <row r="59" spans="1:7" x14ac:dyDescent="0.3">
      <c r="A59" s="16" t="s">
        <v>282</v>
      </c>
      <c r="B59" s="28"/>
      <c r="C59" s="28"/>
      <c r="D59" s="13"/>
      <c r="E59" s="14"/>
      <c r="F59" s="15"/>
      <c r="G59" s="15"/>
    </row>
    <row r="60" spans="1:7" x14ac:dyDescent="0.3">
      <c r="A60" s="12" t="s">
        <v>283</v>
      </c>
      <c r="B60" s="28" t="s">
        <v>284</v>
      </c>
      <c r="C60" s="28" t="s">
        <v>93</v>
      </c>
      <c r="D60" s="13">
        <v>4500000</v>
      </c>
      <c r="E60" s="14">
        <v>4538.17</v>
      </c>
      <c r="F60" s="15">
        <v>4.4999999999999997E-3</v>
      </c>
      <c r="G60" s="15">
        <v>5.8113999999999999E-2</v>
      </c>
    </row>
    <row r="61" spans="1:7" x14ac:dyDescent="0.3">
      <c r="A61" s="16" t="s">
        <v>98</v>
      </c>
      <c r="B61" s="29"/>
      <c r="C61" s="29"/>
      <c r="D61" s="17"/>
      <c r="E61" s="18">
        <v>4538.17</v>
      </c>
      <c r="F61" s="19">
        <v>4.4999999999999997E-3</v>
      </c>
      <c r="G61" s="20"/>
    </row>
    <row r="62" spans="1:7" x14ac:dyDescent="0.3">
      <c r="A62" s="12"/>
      <c r="B62" s="28"/>
      <c r="C62" s="28"/>
      <c r="D62" s="13"/>
      <c r="E62" s="14"/>
      <c r="F62" s="15"/>
      <c r="G62" s="15"/>
    </row>
    <row r="63" spans="1:7" x14ac:dyDescent="0.3">
      <c r="A63" s="16" t="s">
        <v>188</v>
      </c>
      <c r="B63" s="28"/>
      <c r="C63" s="28"/>
      <c r="D63" s="13"/>
      <c r="E63" s="14"/>
      <c r="F63" s="15"/>
      <c r="G63" s="15"/>
    </row>
    <row r="64" spans="1:7" x14ac:dyDescent="0.3">
      <c r="A64" s="16" t="s">
        <v>98</v>
      </c>
      <c r="B64" s="28"/>
      <c r="C64" s="28"/>
      <c r="D64" s="13"/>
      <c r="E64" s="33" t="s">
        <v>88</v>
      </c>
      <c r="F64" s="34" t="s">
        <v>88</v>
      </c>
      <c r="G64" s="15"/>
    </row>
    <row r="65" spans="1:7" x14ac:dyDescent="0.3">
      <c r="A65" s="12"/>
      <c r="B65" s="28"/>
      <c r="C65" s="28"/>
      <c r="D65" s="13"/>
      <c r="E65" s="14"/>
      <c r="F65" s="15"/>
      <c r="G65" s="15"/>
    </row>
    <row r="66" spans="1:7" x14ac:dyDescent="0.3">
      <c r="A66" s="16" t="s">
        <v>189</v>
      </c>
      <c r="B66" s="28"/>
      <c r="C66" s="28"/>
      <c r="D66" s="13"/>
      <c r="E66" s="14"/>
      <c r="F66" s="15"/>
      <c r="G66" s="15"/>
    </row>
    <row r="67" spans="1:7" x14ac:dyDescent="0.3">
      <c r="A67" s="16" t="s">
        <v>98</v>
      </c>
      <c r="B67" s="28"/>
      <c r="C67" s="28"/>
      <c r="D67" s="13"/>
      <c r="E67" s="33" t="s">
        <v>88</v>
      </c>
      <c r="F67" s="34" t="s">
        <v>88</v>
      </c>
      <c r="G67" s="15"/>
    </row>
    <row r="68" spans="1:7" x14ac:dyDescent="0.3">
      <c r="A68" s="12"/>
      <c r="B68" s="28"/>
      <c r="C68" s="28"/>
      <c r="D68" s="13"/>
      <c r="E68" s="14"/>
      <c r="F68" s="15"/>
      <c r="G68" s="15"/>
    </row>
    <row r="69" spans="1:7" x14ac:dyDescent="0.3">
      <c r="A69" s="21" t="s">
        <v>118</v>
      </c>
      <c r="B69" s="30"/>
      <c r="C69" s="30"/>
      <c r="D69" s="22"/>
      <c r="E69" s="18">
        <v>981105.77</v>
      </c>
      <c r="F69" s="19">
        <v>0.96430000000000005</v>
      </c>
      <c r="G69" s="20"/>
    </row>
    <row r="70" spans="1:7" x14ac:dyDescent="0.3">
      <c r="A70" s="12"/>
      <c r="B70" s="28"/>
      <c r="C70" s="28"/>
      <c r="D70" s="13"/>
      <c r="E70" s="14"/>
      <c r="F70" s="15"/>
      <c r="G70" s="15"/>
    </row>
    <row r="71" spans="1:7" x14ac:dyDescent="0.3">
      <c r="A71" s="12"/>
      <c r="B71" s="28"/>
      <c r="C71" s="28"/>
      <c r="D71" s="13"/>
      <c r="E71" s="14"/>
      <c r="F71" s="15"/>
      <c r="G71" s="15"/>
    </row>
    <row r="72" spans="1:7" x14ac:dyDescent="0.3">
      <c r="A72" s="16" t="s">
        <v>119</v>
      </c>
      <c r="B72" s="28"/>
      <c r="C72" s="28"/>
      <c r="D72" s="13"/>
      <c r="E72" s="14"/>
      <c r="F72" s="15"/>
      <c r="G72" s="15"/>
    </row>
    <row r="73" spans="1:7" x14ac:dyDescent="0.3">
      <c r="A73" s="12" t="s">
        <v>120</v>
      </c>
      <c r="B73" s="28"/>
      <c r="C73" s="28"/>
      <c r="D73" s="13"/>
      <c r="E73" s="14">
        <v>6971.75</v>
      </c>
      <c r="F73" s="15">
        <v>6.8999999999999999E-3</v>
      </c>
      <c r="G73" s="15">
        <v>3.9344999999999998E-2</v>
      </c>
    </row>
    <row r="74" spans="1:7" x14ac:dyDescent="0.3">
      <c r="A74" s="16" t="s">
        <v>98</v>
      </c>
      <c r="B74" s="29"/>
      <c r="C74" s="29"/>
      <c r="D74" s="17"/>
      <c r="E74" s="18">
        <v>6971.75</v>
      </c>
      <c r="F74" s="19">
        <v>6.8999999999999999E-3</v>
      </c>
      <c r="G74" s="20"/>
    </row>
    <row r="75" spans="1:7" x14ac:dyDescent="0.3">
      <c r="A75" s="12"/>
      <c r="B75" s="28"/>
      <c r="C75" s="28"/>
      <c r="D75" s="13"/>
      <c r="E75" s="14"/>
      <c r="F75" s="15"/>
      <c r="G75" s="15"/>
    </row>
    <row r="76" spans="1:7" x14ac:dyDescent="0.3">
      <c r="A76" s="21" t="s">
        <v>118</v>
      </c>
      <c r="B76" s="30"/>
      <c r="C76" s="30"/>
      <c r="D76" s="22"/>
      <c r="E76" s="18">
        <v>6971.75</v>
      </c>
      <c r="F76" s="19">
        <v>6.8999999999999999E-3</v>
      </c>
      <c r="G76" s="20"/>
    </row>
    <row r="77" spans="1:7" x14ac:dyDescent="0.3">
      <c r="A77" s="12" t="s">
        <v>121</v>
      </c>
      <c r="B77" s="28"/>
      <c r="C77" s="28"/>
      <c r="D77" s="13"/>
      <c r="E77" s="14">
        <v>28970.434703499999</v>
      </c>
      <c r="F77" s="15">
        <v>2.8482E-2</v>
      </c>
      <c r="G77" s="15"/>
    </row>
    <row r="78" spans="1:7" x14ac:dyDescent="0.3">
      <c r="A78" s="12" t="s">
        <v>122</v>
      </c>
      <c r="B78" s="28"/>
      <c r="C78" s="28"/>
      <c r="D78" s="13"/>
      <c r="E78" s="14">
        <v>75.695296499999998</v>
      </c>
      <c r="F78" s="15">
        <v>3.1799999999999998E-4</v>
      </c>
      <c r="G78" s="15">
        <v>3.9344999999999998E-2</v>
      </c>
    </row>
    <row r="79" spans="1:7" x14ac:dyDescent="0.3">
      <c r="A79" s="23" t="s">
        <v>123</v>
      </c>
      <c r="B79" s="31"/>
      <c r="C79" s="31"/>
      <c r="D79" s="24"/>
      <c r="E79" s="25">
        <v>1017123.65</v>
      </c>
      <c r="F79" s="26">
        <v>1</v>
      </c>
      <c r="G79" s="26"/>
    </row>
    <row r="81" spans="1:7" x14ac:dyDescent="0.3">
      <c r="A81" s="1" t="s">
        <v>125</v>
      </c>
    </row>
    <row r="84" spans="1:7" x14ac:dyDescent="0.3">
      <c r="A84" s="1" t="s">
        <v>1871</v>
      </c>
    </row>
    <row r="85" spans="1:7" x14ac:dyDescent="0.3">
      <c r="A85" s="47" t="s">
        <v>1872</v>
      </c>
      <c r="B85" s="32" t="s">
        <v>88</v>
      </c>
    </row>
    <row r="86" spans="1:7" x14ac:dyDescent="0.3">
      <c r="A86" t="s">
        <v>1873</v>
      </c>
    </row>
    <row r="87" spans="1:7" x14ac:dyDescent="0.3">
      <c r="A87" t="s">
        <v>1897</v>
      </c>
      <c r="B87" t="s">
        <v>1875</v>
      </c>
      <c r="C87" t="s">
        <v>1875</v>
      </c>
    </row>
    <row r="88" spans="1:7" x14ac:dyDescent="0.3">
      <c r="B88" s="48">
        <v>44651</v>
      </c>
      <c r="C88" s="48">
        <v>44680</v>
      </c>
    </row>
    <row r="89" spans="1:7" x14ac:dyDescent="0.3">
      <c r="A89" t="s">
        <v>1898</v>
      </c>
      <c r="B89">
        <v>1084.1565000000001</v>
      </c>
      <c r="C89">
        <v>1076.6655000000001</v>
      </c>
      <c r="E89" s="2"/>
      <c r="G89"/>
    </row>
    <row r="90" spans="1:7" x14ac:dyDescent="0.3">
      <c r="E90" s="2"/>
      <c r="G90"/>
    </row>
    <row r="91" spans="1:7" x14ac:dyDescent="0.3">
      <c r="A91" t="s">
        <v>1890</v>
      </c>
      <c r="B91" s="32" t="s">
        <v>88</v>
      </c>
    </row>
    <row r="92" spans="1:7" x14ac:dyDescent="0.3">
      <c r="A92" t="s">
        <v>1891</v>
      </c>
      <c r="B92" s="32" t="s">
        <v>88</v>
      </c>
    </row>
    <row r="93" spans="1:7" x14ac:dyDescent="0.3">
      <c r="A93" s="47" t="s">
        <v>1892</v>
      </c>
      <c r="B93" s="32" t="s">
        <v>88</v>
      </c>
    </row>
    <row r="94" spans="1:7" x14ac:dyDescent="0.3">
      <c r="A94" s="47" t="s">
        <v>1893</v>
      </c>
      <c r="B94" s="32" t="s">
        <v>88</v>
      </c>
    </row>
    <row r="95" spans="1:7" x14ac:dyDescent="0.3">
      <c r="A95" t="s">
        <v>1894</v>
      </c>
      <c r="B95" s="49">
        <v>2.7343470000000001</v>
      </c>
    </row>
    <row r="96" spans="1:7" ht="28.8" x14ac:dyDescent="0.3">
      <c r="A96" s="47" t="s">
        <v>1895</v>
      </c>
      <c r="B96" s="32" t="s">
        <v>88</v>
      </c>
    </row>
    <row r="97" spans="1:4" ht="28.8" x14ac:dyDescent="0.3">
      <c r="A97" s="47" t="s">
        <v>1896</v>
      </c>
      <c r="B97" s="32" t="s">
        <v>88</v>
      </c>
    </row>
    <row r="98" spans="1:4" x14ac:dyDescent="0.3">
      <c r="A98" s="47" t="s">
        <v>1899</v>
      </c>
      <c r="B98">
        <v>407668.96</v>
      </c>
    </row>
    <row r="99" spans="1:4" x14ac:dyDescent="0.3">
      <c r="A99" t="s">
        <v>2027</v>
      </c>
      <c r="B99" s="32" t="s">
        <v>88</v>
      </c>
    </row>
    <row r="100" spans="1:4" x14ac:dyDescent="0.3">
      <c r="A100" t="s">
        <v>2028</v>
      </c>
      <c r="B100" s="32" t="s">
        <v>88</v>
      </c>
    </row>
    <row r="105" spans="1:4" ht="28.8" x14ac:dyDescent="0.3">
      <c r="A105" s="62" t="s">
        <v>2065</v>
      </c>
      <c r="B105" s="56" t="s">
        <v>2066</v>
      </c>
      <c r="C105" s="56" t="s">
        <v>2034</v>
      </c>
      <c r="D105" s="67" t="s">
        <v>2035</v>
      </c>
    </row>
    <row r="106" spans="1:4" ht="73.8" customHeight="1" x14ac:dyDescent="0.3">
      <c r="A106" s="65" t="str">
        <f>HYPERLINK("[EDEL_Portfolio Monthly 30-Apr-2022.xlsx]EDBE25!A1","BHARAT Bond ETF - April 2025")</f>
        <v>BHARAT Bond ETF - April 2025</v>
      </c>
      <c r="B106" s="69"/>
      <c r="C106" s="68" t="s">
        <v>2037</v>
      </c>
      <c r="D106" s="69"/>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CA112-03BB-4405-8BC4-D7DA048F577B}">
  <dimension ref="A1:H45"/>
  <sheetViews>
    <sheetView showGridLines="0" workbookViewId="0">
      <pane ySplit="4" topLeftCell="A38" activePane="bottomLeft" state="frozen"/>
      <selection sqref="A1:G1"/>
      <selection pane="bottomLeft" activeCell="A44" sqref="A44:D44"/>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83</v>
      </c>
      <c r="B1" s="76"/>
      <c r="C1" s="76"/>
      <c r="D1" s="76"/>
      <c r="E1" s="76"/>
      <c r="F1" s="76"/>
      <c r="G1" s="76"/>
      <c r="H1" s="51" t="str">
        <f>HYPERLINK("[EDEL_Portfolio Monthly 30-Apr-2022.xlsx]Index!A1","Index")</f>
        <v>Index</v>
      </c>
    </row>
    <row r="2" spans="1:8" ht="19.5" customHeight="1" x14ac:dyDescent="0.3">
      <c r="A2" s="76" t="s">
        <v>84</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2"/>
      <c r="B6" s="28"/>
      <c r="C6" s="28"/>
      <c r="D6" s="13"/>
      <c r="E6" s="14"/>
      <c r="F6" s="15"/>
      <c r="G6" s="15"/>
    </row>
    <row r="7" spans="1:8" x14ac:dyDescent="0.3">
      <c r="A7" s="16" t="s">
        <v>1812</v>
      </c>
      <c r="B7" s="28"/>
      <c r="C7" s="28"/>
      <c r="D7" s="13"/>
      <c r="E7" s="14"/>
      <c r="F7" s="15"/>
      <c r="G7" s="15"/>
    </row>
    <row r="8" spans="1:8" x14ac:dyDescent="0.3">
      <c r="A8" s="16" t="s">
        <v>1813</v>
      </c>
      <c r="B8" s="29"/>
      <c r="C8" s="29"/>
      <c r="D8" s="17"/>
      <c r="E8" s="46"/>
      <c r="F8" s="20"/>
      <c r="G8" s="20"/>
    </row>
    <row r="9" spans="1:8" x14ac:dyDescent="0.3">
      <c r="A9" s="12" t="s">
        <v>1867</v>
      </c>
      <c r="B9" s="28" t="s">
        <v>1868</v>
      </c>
      <c r="C9" s="28"/>
      <c r="D9" s="13">
        <v>33757.377999999997</v>
      </c>
      <c r="E9" s="14">
        <v>7795.37</v>
      </c>
      <c r="F9" s="15">
        <v>0.99880000000000002</v>
      </c>
      <c r="G9" s="15"/>
    </row>
    <row r="10" spans="1:8" x14ac:dyDescent="0.3">
      <c r="A10" s="16" t="s">
        <v>98</v>
      </c>
      <c r="B10" s="29"/>
      <c r="C10" s="29"/>
      <c r="D10" s="17"/>
      <c r="E10" s="18">
        <v>7795.37</v>
      </c>
      <c r="F10" s="19">
        <v>0.99880000000000002</v>
      </c>
      <c r="G10" s="20"/>
    </row>
    <row r="11" spans="1:8" x14ac:dyDescent="0.3">
      <c r="A11" s="12"/>
      <c r="B11" s="28"/>
      <c r="C11" s="28"/>
      <c r="D11" s="13"/>
      <c r="E11" s="14"/>
      <c r="F11" s="15"/>
      <c r="G11" s="15"/>
    </row>
    <row r="12" spans="1:8" x14ac:dyDescent="0.3">
      <c r="A12" s="21" t="s">
        <v>118</v>
      </c>
      <c r="B12" s="30"/>
      <c r="C12" s="30"/>
      <c r="D12" s="22"/>
      <c r="E12" s="18">
        <v>7795.37</v>
      </c>
      <c r="F12" s="19">
        <v>0.99880000000000002</v>
      </c>
      <c r="G12" s="20"/>
    </row>
    <row r="13" spans="1:8" x14ac:dyDescent="0.3">
      <c r="A13" s="12"/>
      <c r="B13" s="28"/>
      <c r="C13" s="28"/>
      <c r="D13" s="13"/>
      <c r="E13" s="14"/>
      <c r="F13" s="15"/>
      <c r="G13" s="15"/>
    </row>
    <row r="14" spans="1:8" x14ac:dyDescent="0.3">
      <c r="A14" s="16" t="s">
        <v>119</v>
      </c>
      <c r="B14" s="28"/>
      <c r="C14" s="28"/>
      <c r="D14" s="13"/>
      <c r="E14" s="14"/>
      <c r="F14" s="15"/>
      <c r="G14" s="15"/>
    </row>
    <row r="15" spans="1:8" x14ac:dyDescent="0.3">
      <c r="A15" s="12" t="s">
        <v>120</v>
      </c>
      <c r="B15" s="28"/>
      <c r="C15" s="28"/>
      <c r="D15" s="13"/>
      <c r="E15" s="14">
        <v>25.99</v>
      </c>
      <c r="F15" s="15">
        <v>3.3E-3</v>
      </c>
      <c r="G15" s="15">
        <v>3.9344999999999998E-2</v>
      </c>
    </row>
    <row r="16" spans="1:8" x14ac:dyDescent="0.3">
      <c r="A16" s="16" t="s">
        <v>98</v>
      </c>
      <c r="B16" s="29"/>
      <c r="C16" s="29"/>
      <c r="D16" s="17"/>
      <c r="E16" s="18">
        <v>25.99</v>
      </c>
      <c r="F16" s="19">
        <v>3.3E-3</v>
      </c>
      <c r="G16" s="20"/>
    </row>
    <row r="17" spans="1:7" x14ac:dyDescent="0.3">
      <c r="A17" s="12"/>
      <c r="B17" s="28"/>
      <c r="C17" s="28"/>
      <c r="D17" s="13"/>
      <c r="E17" s="14"/>
      <c r="F17" s="15"/>
      <c r="G17" s="15"/>
    </row>
    <row r="18" spans="1:7" x14ac:dyDescent="0.3">
      <c r="A18" s="21" t="s">
        <v>118</v>
      </c>
      <c r="B18" s="30"/>
      <c r="C18" s="30"/>
      <c r="D18" s="22"/>
      <c r="E18" s="18">
        <v>25.99</v>
      </c>
      <c r="F18" s="19">
        <v>3.3E-3</v>
      </c>
      <c r="G18" s="20"/>
    </row>
    <row r="19" spans="1:7" x14ac:dyDescent="0.3">
      <c r="A19" s="12" t="s">
        <v>121</v>
      </c>
      <c r="B19" s="28"/>
      <c r="C19" s="28"/>
      <c r="D19" s="13"/>
      <c r="E19" s="14">
        <v>5.6035E-3</v>
      </c>
      <c r="F19" s="15">
        <v>0</v>
      </c>
      <c r="G19" s="15"/>
    </row>
    <row r="20" spans="1:7" x14ac:dyDescent="0.3">
      <c r="A20" s="12" t="s">
        <v>122</v>
      </c>
      <c r="B20" s="28"/>
      <c r="C20" s="28"/>
      <c r="D20" s="13"/>
      <c r="E20" s="35">
        <v>-16.995603500000001</v>
      </c>
      <c r="F20" s="36">
        <v>-2.0999999999999999E-3</v>
      </c>
      <c r="G20" s="15">
        <v>3.9344999999999998E-2</v>
      </c>
    </row>
    <row r="21" spans="1:7" x14ac:dyDescent="0.3">
      <c r="A21" s="23" t="s">
        <v>123</v>
      </c>
      <c r="B21" s="31"/>
      <c r="C21" s="31"/>
      <c r="D21" s="24"/>
      <c r="E21" s="25">
        <v>7804.37</v>
      </c>
      <c r="F21" s="26">
        <v>1</v>
      </c>
      <c r="G21" s="26"/>
    </row>
    <row r="26" spans="1:7" x14ac:dyDescent="0.3">
      <c r="A26" s="1" t="s">
        <v>1871</v>
      </c>
    </row>
    <row r="27" spans="1:7" x14ac:dyDescent="0.3">
      <c r="A27" s="47" t="s">
        <v>1872</v>
      </c>
      <c r="B27" s="32" t="s">
        <v>88</v>
      </c>
    </row>
    <row r="28" spans="1:7" x14ac:dyDescent="0.3">
      <c r="A28" t="s">
        <v>1873</v>
      </c>
    </row>
    <row r="29" spans="1:7" x14ac:dyDescent="0.3">
      <c r="A29" t="s">
        <v>1874</v>
      </c>
      <c r="B29" t="s">
        <v>1875</v>
      </c>
      <c r="C29" t="s">
        <v>1875</v>
      </c>
    </row>
    <row r="30" spans="1:7" x14ac:dyDescent="0.3">
      <c r="B30" s="48">
        <v>44651</v>
      </c>
      <c r="C30" s="48">
        <v>44680</v>
      </c>
    </row>
    <row r="31" spans="1:7" x14ac:dyDescent="0.3">
      <c r="A31" t="s">
        <v>1879</v>
      </c>
      <c r="B31">
        <v>26.279800000000002</v>
      </c>
      <c r="C31">
        <v>25.259799999999998</v>
      </c>
      <c r="E31" s="2"/>
      <c r="G31"/>
    </row>
    <row r="32" spans="1:7" x14ac:dyDescent="0.3">
      <c r="A32" t="s">
        <v>1904</v>
      </c>
      <c r="B32">
        <v>24.4832</v>
      </c>
      <c r="C32">
        <v>23.516200000000001</v>
      </c>
      <c r="E32" s="2"/>
      <c r="G32"/>
    </row>
    <row r="33" spans="1:7" x14ac:dyDescent="0.3">
      <c r="E33" s="2"/>
      <c r="G33"/>
    </row>
    <row r="34" spans="1:7" x14ac:dyDescent="0.3">
      <c r="A34" t="s">
        <v>1890</v>
      </c>
      <c r="B34" s="32" t="s">
        <v>88</v>
      </c>
    </row>
    <row r="35" spans="1:7" x14ac:dyDescent="0.3">
      <c r="A35" t="s">
        <v>1891</v>
      </c>
      <c r="B35" s="32" t="s">
        <v>88</v>
      </c>
    </row>
    <row r="36" spans="1:7" x14ac:dyDescent="0.3">
      <c r="A36" s="47" t="s">
        <v>1892</v>
      </c>
      <c r="B36" s="32" t="s">
        <v>88</v>
      </c>
    </row>
    <row r="37" spans="1:7" x14ac:dyDescent="0.3">
      <c r="A37" s="47" t="s">
        <v>1893</v>
      </c>
      <c r="B37" s="49">
        <v>7795.3672471</v>
      </c>
    </row>
    <row r="38" spans="1:7" ht="28.8" x14ac:dyDescent="0.3">
      <c r="A38" s="47" t="s">
        <v>1958</v>
      </c>
      <c r="B38" s="32" t="s">
        <v>88</v>
      </c>
    </row>
    <row r="39" spans="1:7" ht="28.8" x14ac:dyDescent="0.3">
      <c r="A39" s="47" t="s">
        <v>1959</v>
      </c>
      <c r="B39" s="32" t="s">
        <v>88</v>
      </c>
    </row>
    <row r="40" spans="1:7" x14ac:dyDescent="0.3">
      <c r="A40" t="s">
        <v>2031</v>
      </c>
      <c r="B40" s="32" t="s">
        <v>88</v>
      </c>
    </row>
    <row r="41" spans="1:7" x14ac:dyDescent="0.3">
      <c r="A41" t="s">
        <v>2032</v>
      </c>
      <c r="B41" s="32" t="s">
        <v>88</v>
      </c>
    </row>
    <row r="44" spans="1:7" ht="28.8" x14ac:dyDescent="0.3">
      <c r="A44" s="62" t="s">
        <v>2065</v>
      </c>
      <c r="B44" s="56" t="s">
        <v>2066</v>
      </c>
      <c r="C44" s="56" t="s">
        <v>2034</v>
      </c>
      <c r="D44" s="67" t="s">
        <v>2035</v>
      </c>
    </row>
    <row r="45" spans="1:7" ht="78" customHeight="1" x14ac:dyDescent="0.3">
      <c r="A45" s="65" t="str">
        <f>HYPERLINK("[EDEL_Portfolio Monthly 30-Apr-2022.xlsx]EOUSEF!A1","Edelweiss US Value Equity Off-shore Fund")</f>
        <v>Edelweiss US Value Equity Off-shore Fund</v>
      </c>
      <c r="B45" s="66"/>
      <c r="C45" s="68" t="s">
        <v>2064</v>
      </c>
      <c r="D45"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1DDCC-F2FB-4DAD-BD69-639954D80F69}">
  <dimension ref="A1:H45"/>
  <sheetViews>
    <sheetView showGridLines="0" workbookViewId="0">
      <pane ySplit="4" topLeftCell="A33" activePane="bottomLeft" state="frozen"/>
      <selection sqref="A1:G1"/>
      <selection pane="bottomLeft" activeCell="A44" sqref="A44:D44"/>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85</v>
      </c>
      <c r="B1" s="76"/>
      <c r="C1" s="76"/>
      <c r="D1" s="76"/>
      <c r="E1" s="76"/>
      <c r="F1" s="76"/>
      <c r="G1" s="76"/>
      <c r="H1" s="51" t="str">
        <f>HYPERLINK("[EDEL_Portfolio Monthly 30-Apr-2022.xlsx]Index!A1","Index")</f>
        <v>Index</v>
      </c>
    </row>
    <row r="2" spans="1:8" ht="19.5" customHeight="1" x14ac:dyDescent="0.3">
      <c r="A2" s="76" t="s">
        <v>86</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2"/>
      <c r="B6" s="28"/>
      <c r="C6" s="28"/>
      <c r="D6" s="13"/>
      <c r="E6" s="14"/>
      <c r="F6" s="15"/>
      <c r="G6" s="15"/>
    </row>
    <row r="7" spans="1:8" x14ac:dyDescent="0.3">
      <c r="A7" s="16" t="s">
        <v>1812</v>
      </c>
      <c r="B7" s="28"/>
      <c r="C7" s="28"/>
      <c r="D7" s="13"/>
      <c r="E7" s="14"/>
      <c r="F7" s="15"/>
      <c r="G7" s="15"/>
    </row>
    <row r="8" spans="1:8" x14ac:dyDescent="0.3">
      <c r="A8" s="16" t="s">
        <v>1813</v>
      </c>
      <c r="B8" s="29"/>
      <c r="C8" s="29"/>
      <c r="D8" s="17"/>
      <c r="E8" s="46"/>
      <c r="F8" s="20"/>
      <c r="G8" s="20"/>
    </row>
    <row r="9" spans="1:8" x14ac:dyDescent="0.3">
      <c r="A9" s="12" t="s">
        <v>1869</v>
      </c>
      <c r="B9" s="28" t="s">
        <v>1870</v>
      </c>
      <c r="C9" s="28"/>
      <c r="D9" s="13">
        <v>1220546.6410000001</v>
      </c>
      <c r="E9" s="14">
        <v>170411.95</v>
      </c>
      <c r="F9" s="15">
        <v>0.99529999999999996</v>
      </c>
      <c r="G9" s="15"/>
    </row>
    <row r="10" spans="1:8" x14ac:dyDescent="0.3">
      <c r="A10" s="16" t="s">
        <v>98</v>
      </c>
      <c r="B10" s="29"/>
      <c r="C10" s="29"/>
      <c r="D10" s="17"/>
      <c r="E10" s="18">
        <v>170411.95</v>
      </c>
      <c r="F10" s="19">
        <v>0.99529999999999996</v>
      </c>
      <c r="G10" s="20"/>
    </row>
    <row r="11" spans="1:8" x14ac:dyDescent="0.3">
      <c r="A11" s="12"/>
      <c r="B11" s="28"/>
      <c r="C11" s="28"/>
      <c r="D11" s="13"/>
      <c r="E11" s="14"/>
      <c r="F11" s="15"/>
      <c r="G11" s="15"/>
    </row>
    <row r="12" spans="1:8" x14ac:dyDescent="0.3">
      <c r="A12" s="21" t="s">
        <v>118</v>
      </c>
      <c r="B12" s="30"/>
      <c r="C12" s="30"/>
      <c r="D12" s="22"/>
      <c r="E12" s="18">
        <v>170411.95</v>
      </c>
      <c r="F12" s="19">
        <v>0.99529999999999996</v>
      </c>
      <c r="G12" s="20"/>
    </row>
    <row r="13" spans="1:8" x14ac:dyDescent="0.3">
      <c r="A13" s="12"/>
      <c r="B13" s="28"/>
      <c r="C13" s="28"/>
      <c r="D13" s="13"/>
      <c r="E13" s="14"/>
      <c r="F13" s="15"/>
      <c r="G13" s="15"/>
    </row>
    <row r="14" spans="1:8" x14ac:dyDescent="0.3">
      <c r="A14" s="16" t="s">
        <v>119</v>
      </c>
      <c r="B14" s="28"/>
      <c r="C14" s="28"/>
      <c r="D14" s="13"/>
      <c r="E14" s="14"/>
      <c r="F14" s="15"/>
      <c r="G14" s="15"/>
    </row>
    <row r="15" spans="1:8" x14ac:dyDescent="0.3">
      <c r="A15" s="12" t="s">
        <v>120</v>
      </c>
      <c r="B15" s="28"/>
      <c r="C15" s="28"/>
      <c r="D15" s="13"/>
      <c r="E15" s="14">
        <v>1735.44</v>
      </c>
      <c r="F15" s="15">
        <v>1.01E-2</v>
      </c>
      <c r="G15" s="15">
        <v>3.9344999999999998E-2</v>
      </c>
    </row>
    <row r="16" spans="1:8" x14ac:dyDescent="0.3">
      <c r="A16" s="16" t="s">
        <v>98</v>
      </c>
      <c r="B16" s="29"/>
      <c r="C16" s="29"/>
      <c r="D16" s="17"/>
      <c r="E16" s="18">
        <v>1735.44</v>
      </c>
      <c r="F16" s="19">
        <v>1.01E-2</v>
      </c>
      <c r="G16" s="20"/>
    </row>
    <row r="17" spans="1:7" x14ac:dyDescent="0.3">
      <c r="A17" s="12"/>
      <c r="B17" s="28"/>
      <c r="C17" s="28"/>
      <c r="D17" s="13"/>
      <c r="E17" s="14"/>
      <c r="F17" s="15"/>
      <c r="G17" s="15"/>
    </row>
    <row r="18" spans="1:7" x14ac:dyDescent="0.3">
      <c r="A18" s="21" t="s">
        <v>118</v>
      </c>
      <c r="B18" s="30"/>
      <c r="C18" s="30"/>
      <c r="D18" s="22"/>
      <c r="E18" s="18">
        <v>1735.44</v>
      </c>
      <c r="F18" s="19">
        <v>1.01E-2</v>
      </c>
      <c r="G18" s="20"/>
    </row>
    <row r="19" spans="1:7" x14ac:dyDescent="0.3">
      <c r="A19" s="12" t="s">
        <v>121</v>
      </c>
      <c r="B19" s="28"/>
      <c r="C19" s="28"/>
      <c r="D19" s="13"/>
      <c r="E19" s="14">
        <v>0.37414160000000002</v>
      </c>
      <c r="F19" s="15">
        <v>1.9999999999999999E-6</v>
      </c>
      <c r="G19" s="15"/>
    </row>
    <row r="20" spans="1:7" x14ac:dyDescent="0.3">
      <c r="A20" s="12" t="s">
        <v>122</v>
      </c>
      <c r="B20" s="28"/>
      <c r="C20" s="28"/>
      <c r="D20" s="13"/>
      <c r="E20" s="35">
        <v>-926.22414160000005</v>
      </c>
      <c r="F20" s="36">
        <v>-5.4019999999999997E-3</v>
      </c>
      <c r="G20" s="15">
        <v>3.9344999999999998E-2</v>
      </c>
    </row>
    <row r="21" spans="1:7" x14ac:dyDescent="0.3">
      <c r="A21" s="23" t="s">
        <v>123</v>
      </c>
      <c r="B21" s="31"/>
      <c r="C21" s="31"/>
      <c r="D21" s="24"/>
      <c r="E21" s="25">
        <v>171221.54</v>
      </c>
      <c r="F21" s="26">
        <v>1</v>
      </c>
      <c r="G21" s="26"/>
    </row>
    <row r="26" spans="1:7" x14ac:dyDescent="0.3">
      <c r="A26" s="1" t="s">
        <v>1871</v>
      </c>
    </row>
    <row r="27" spans="1:7" x14ac:dyDescent="0.3">
      <c r="A27" s="47" t="s">
        <v>1872</v>
      </c>
      <c r="B27" s="32" t="s">
        <v>88</v>
      </c>
    </row>
    <row r="28" spans="1:7" x14ac:dyDescent="0.3">
      <c r="A28" t="s">
        <v>1873</v>
      </c>
    </row>
    <row r="29" spans="1:7" x14ac:dyDescent="0.3">
      <c r="A29" t="s">
        <v>1874</v>
      </c>
      <c r="B29" t="s">
        <v>1875</v>
      </c>
      <c r="C29" t="s">
        <v>1875</v>
      </c>
    </row>
    <row r="30" spans="1:7" x14ac:dyDescent="0.3">
      <c r="B30" s="48">
        <v>44651</v>
      </c>
      <c r="C30" s="48">
        <v>44680</v>
      </c>
    </row>
    <row r="31" spans="1:7" x14ac:dyDescent="0.3">
      <c r="A31" t="s">
        <v>1879</v>
      </c>
      <c r="B31">
        <v>17.4238</v>
      </c>
      <c r="C31">
        <v>15.2981</v>
      </c>
      <c r="E31" s="2"/>
      <c r="G31"/>
    </row>
    <row r="32" spans="1:7" x14ac:dyDescent="0.3">
      <c r="A32" t="s">
        <v>1904</v>
      </c>
      <c r="B32">
        <v>17.056100000000001</v>
      </c>
      <c r="C32">
        <v>14.963800000000001</v>
      </c>
      <c r="E32" s="2"/>
      <c r="G32"/>
    </row>
    <row r="33" spans="1:7" x14ac:dyDescent="0.3">
      <c r="E33" s="2"/>
      <c r="G33"/>
    </row>
    <row r="34" spans="1:7" x14ac:dyDescent="0.3">
      <c r="A34" t="s">
        <v>1890</v>
      </c>
      <c r="B34" s="32" t="s">
        <v>88</v>
      </c>
    </row>
    <row r="35" spans="1:7" x14ac:dyDescent="0.3">
      <c r="A35" t="s">
        <v>1891</v>
      </c>
      <c r="B35" s="32" t="s">
        <v>88</v>
      </c>
    </row>
    <row r="36" spans="1:7" x14ac:dyDescent="0.3">
      <c r="A36" s="47" t="s">
        <v>1892</v>
      </c>
      <c r="B36" s="32" t="s">
        <v>88</v>
      </c>
    </row>
    <row r="37" spans="1:7" x14ac:dyDescent="0.3">
      <c r="A37" s="47" t="s">
        <v>1893</v>
      </c>
      <c r="B37" s="49">
        <v>170411.95426490001</v>
      </c>
    </row>
    <row r="38" spans="1:7" ht="28.8" x14ac:dyDescent="0.3">
      <c r="A38" s="47" t="s">
        <v>1958</v>
      </c>
      <c r="B38" s="32" t="s">
        <v>88</v>
      </c>
    </row>
    <row r="39" spans="1:7" ht="28.8" x14ac:dyDescent="0.3">
      <c r="A39" s="47" t="s">
        <v>1959</v>
      </c>
      <c r="B39" s="32" t="s">
        <v>88</v>
      </c>
    </row>
    <row r="40" spans="1:7" x14ac:dyDescent="0.3">
      <c r="A40" t="s">
        <v>2031</v>
      </c>
      <c r="B40" s="32" t="s">
        <v>88</v>
      </c>
    </row>
    <row r="41" spans="1:7" x14ac:dyDescent="0.3">
      <c r="A41" t="s">
        <v>2032</v>
      </c>
      <c r="B41" s="32" t="s">
        <v>88</v>
      </c>
    </row>
    <row r="44" spans="1:7" ht="28.8" x14ac:dyDescent="0.3">
      <c r="A44" s="62" t="s">
        <v>2065</v>
      </c>
      <c r="B44" s="56" t="s">
        <v>2066</v>
      </c>
      <c r="C44" s="56" t="s">
        <v>2034</v>
      </c>
      <c r="D44" s="67" t="s">
        <v>2035</v>
      </c>
    </row>
    <row r="45" spans="1:7" ht="77.400000000000006" customHeight="1" x14ac:dyDescent="0.3">
      <c r="A45" s="65" t="str">
        <f>HYPERLINK("[EDEL_Portfolio Monthly 30-Apr-2022.xlsx]EOUSTF!A1","EDELWEISS US TECHNOLOGY EQUITY FOF")</f>
        <v>EDELWEISS US TECHNOLOGY EQUITY FOF</v>
      </c>
      <c r="B45" s="66"/>
      <c r="C45" s="68" t="s">
        <v>2064</v>
      </c>
      <c r="D45"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A8F38-F096-4AB0-ADB0-18477F0C6E34}">
  <dimension ref="A1:H106"/>
  <sheetViews>
    <sheetView showGridLines="0" workbookViewId="0">
      <pane ySplit="4" topLeftCell="A98" activePane="bottomLeft" state="frozen"/>
      <selection sqref="A1:G1"/>
      <selection pane="bottomLeft" activeCell="A105" sqref="A105:D105"/>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13</v>
      </c>
      <c r="B1" s="76"/>
      <c r="C1" s="76"/>
      <c r="D1" s="76"/>
      <c r="E1" s="76"/>
      <c r="F1" s="76"/>
      <c r="G1" s="76"/>
      <c r="H1" s="51" t="str">
        <f>HYPERLINK("[EDEL_Portfolio Monthly 30-Apr-2022.xlsx]Index!A1","Index")</f>
        <v>Index</v>
      </c>
    </row>
    <row r="2" spans="1:8" ht="19.5" customHeight="1" x14ac:dyDescent="0.3">
      <c r="A2" s="76" t="s">
        <v>14</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2"/>
      <c r="B6" s="28"/>
      <c r="C6" s="28"/>
      <c r="D6" s="13"/>
      <c r="E6" s="14"/>
      <c r="F6" s="15"/>
      <c r="G6" s="15"/>
    </row>
    <row r="7" spans="1:8" x14ac:dyDescent="0.3">
      <c r="A7" s="16" t="s">
        <v>87</v>
      </c>
      <c r="B7" s="28"/>
      <c r="C7" s="28"/>
      <c r="D7" s="13"/>
      <c r="E7" s="14" t="s">
        <v>88</v>
      </c>
      <c r="F7" s="15" t="s">
        <v>88</v>
      </c>
      <c r="G7" s="15"/>
    </row>
    <row r="8" spans="1:8" x14ac:dyDescent="0.3">
      <c r="A8" s="12"/>
      <c r="B8" s="28"/>
      <c r="C8" s="28"/>
      <c r="D8" s="13"/>
      <c r="E8" s="14"/>
      <c r="F8" s="15"/>
      <c r="G8" s="15"/>
    </row>
    <row r="9" spans="1:8" x14ac:dyDescent="0.3">
      <c r="A9" s="16" t="s">
        <v>126</v>
      </c>
      <c r="B9" s="28"/>
      <c r="C9" s="28"/>
      <c r="D9" s="13"/>
      <c r="E9" s="14"/>
      <c r="F9" s="15"/>
      <c r="G9" s="15"/>
    </row>
    <row r="10" spans="1:8" x14ac:dyDescent="0.3">
      <c r="A10" s="16" t="s">
        <v>127</v>
      </c>
      <c r="B10" s="28"/>
      <c r="C10" s="28"/>
      <c r="D10" s="13"/>
      <c r="E10" s="14"/>
      <c r="F10" s="15"/>
      <c r="G10" s="15"/>
    </row>
    <row r="11" spans="1:8" x14ac:dyDescent="0.3">
      <c r="A11" s="12" t="s">
        <v>285</v>
      </c>
      <c r="B11" s="28" t="s">
        <v>286</v>
      </c>
      <c r="C11" s="28" t="s">
        <v>130</v>
      </c>
      <c r="D11" s="13">
        <v>95000000</v>
      </c>
      <c r="E11" s="14">
        <v>93752.08</v>
      </c>
      <c r="F11" s="15">
        <v>7.1199999999999999E-2</v>
      </c>
      <c r="G11" s="15">
        <v>7.2499999999999995E-2</v>
      </c>
    </row>
    <row r="12" spans="1:8" x14ac:dyDescent="0.3">
      <c r="A12" s="12" t="s">
        <v>287</v>
      </c>
      <c r="B12" s="28" t="s">
        <v>288</v>
      </c>
      <c r="C12" s="28" t="s">
        <v>130</v>
      </c>
      <c r="D12" s="13">
        <v>89500000</v>
      </c>
      <c r="E12" s="14">
        <v>89871.96</v>
      </c>
      <c r="F12" s="15">
        <v>6.83E-2</v>
      </c>
      <c r="G12" s="15">
        <v>7.3316999999999993E-2</v>
      </c>
    </row>
    <row r="13" spans="1:8" x14ac:dyDescent="0.3">
      <c r="A13" s="12" t="s">
        <v>289</v>
      </c>
      <c r="B13" s="28" t="s">
        <v>290</v>
      </c>
      <c r="C13" s="28" t="s">
        <v>130</v>
      </c>
      <c r="D13" s="13">
        <v>81000000</v>
      </c>
      <c r="E13" s="14">
        <v>83562.92</v>
      </c>
      <c r="F13" s="15">
        <v>6.3500000000000001E-2</v>
      </c>
      <c r="G13" s="15">
        <v>7.3450000000000001E-2</v>
      </c>
    </row>
    <row r="14" spans="1:8" x14ac:dyDescent="0.3">
      <c r="A14" s="12" t="s">
        <v>291</v>
      </c>
      <c r="B14" s="28" t="s">
        <v>292</v>
      </c>
      <c r="C14" s="28" t="s">
        <v>133</v>
      </c>
      <c r="D14" s="13">
        <v>83000000</v>
      </c>
      <c r="E14" s="14">
        <v>83437.08</v>
      </c>
      <c r="F14" s="15">
        <v>6.3399999999999998E-2</v>
      </c>
      <c r="G14" s="15">
        <v>7.2400000000000006E-2</v>
      </c>
    </row>
    <row r="15" spans="1:8" x14ac:dyDescent="0.3">
      <c r="A15" s="12" t="s">
        <v>293</v>
      </c>
      <c r="B15" s="28" t="s">
        <v>294</v>
      </c>
      <c r="C15" s="28" t="s">
        <v>130</v>
      </c>
      <c r="D15" s="13">
        <v>79000000</v>
      </c>
      <c r="E15" s="14">
        <v>80189.740000000005</v>
      </c>
      <c r="F15" s="15">
        <v>6.0900000000000003E-2</v>
      </c>
      <c r="G15" s="15">
        <v>7.2888999999999995E-2</v>
      </c>
    </row>
    <row r="16" spans="1:8" x14ac:dyDescent="0.3">
      <c r="A16" s="12" t="s">
        <v>295</v>
      </c>
      <c r="B16" s="28" t="s">
        <v>296</v>
      </c>
      <c r="C16" s="28" t="s">
        <v>130</v>
      </c>
      <c r="D16" s="13">
        <v>74000000</v>
      </c>
      <c r="E16" s="14">
        <v>76272.240000000005</v>
      </c>
      <c r="F16" s="15">
        <v>5.8000000000000003E-2</v>
      </c>
      <c r="G16" s="15">
        <v>7.3316999999999993E-2</v>
      </c>
    </row>
    <row r="17" spans="1:7" x14ac:dyDescent="0.3">
      <c r="A17" s="12" t="s">
        <v>297</v>
      </c>
      <c r="B17" s="28" t="s">
        <v>298</v>
      </c>
      <c r="C17" s="28" t="s">
        <v>130</v>
      </c>
      <c r="D17" s="13">
        <v>73000000</v>
      </c>
      <c r="E17" s="14">
        <v>74206.33</v>
      </c>
      <c r="F17" s="15">
        <v>5.6399999999999999E-2</v>
      </c>
      <c r="G17" s="15">
        <v>7.2450000000000001E-2</v>
      </c>
    </row>
    <row r="18" spans="1:7" x14ac:dyDescent="0.3">
      <c r="A18" s="12" t="s">
        <v>299</v>
      </c>
      <c r="B18" s="28" t="s">
        <v>300</v>
      </c>
      <c r="C18" s="28" t="s">
        <v>130</v>
      </c>
      <c r="D18" s="13">
        <v>61500000</v>
      </c>
      <c r="E18" s="14">
        <v>61681.79</v>
      </c>
      <c r="F18" s="15">
        <v>4.6899999999999997E-2</v>
      </c>
      <c r="G18" s="15">
        <v>7.3450000000000001E-2</v>
      </c>
    </row>
    <row r="19" spans="1:7" x14ac:dyDescent="0.3">
      <c r="A19" s="12" t="s">
        <v>301</v>
      </c>
      <c r="B19" s="28" t="s">
        <v>302</v>
      </c>
      <c r="C19" s="28" t="s">
        <v>183</v>
      </c>
      <c r="D19" s="13">
        <v>48000000</v>
      </c>
      <c r="E19" s="14">
        <v>48523.06</v>
      </c>
      <c r="F19" s="15">
        <v>3.6900000000000002E-2</v>
      </c>
      <c r="G19" s="15">
        <v>7.2050000000000003E-2</v>
      </c>
    </row>
    <row r="20" spans="1:7" x14ac:dyDescent="0.3">
      <c r="A20" s="12" t="s">
        <v>303</v>
      </c>
      <c r="B20" s="28" t="s">
        <v>304</v>
      </c>
      <c r="C20" s="28" t="s">
        <v>130</v>
      </c>
      <c r="D20" s="13">
        <v>42500000</v>
      </c>
      <c r="E20" s="14">
        <v>43572.4</v>
      </c>
      <c r="F20" s="15">
        <v>3.3099999999999997E-2</v>
      </c>
      <c r="G20" s="15">
        <v>7.2349999999999998E-2</v>
      </c>
    </row>
    <row r="21" spans="1:7" x14ac:dyDescent="0.3">
      <c r="A21" s="12" t="s">
        <v>305</v>
      </c>
      <c r="B21" s="28" t="s">
        <v>306</v>
      </c>
      <c r="C21" s="28" t="s">
        <v>130</v>
      </c>
      <c r="D21" s="13">
        <v>41200000</v>
      </c>
      <c r="E21" s="14">
        <v>41555.06</v>
      </c>
      <c r="F21" s="15">
        <v>3.1600000000000003E-2</v>
      </c>
      <c r="G21" s="15">
        <v>7.3450000000000001E-2</v>
      </c>
    </row>
    <row r="22" spans="1:7" x14ac:dyDescent="0.3">
      <c r="A22" s="12" t="s">
        <v>307</v>
      </c>
      <c r="B22" s="28" t="s">
        <v>308</v>
      </c>
      <c r="C22" s="28" t="s">
        <v>130</v>
      </c>
      <c r="D22" s="13">
        <v>38500000</v>
      </c>
      <c r="E22" s="14">
        <v>39377.26</v>
      </c>
      <c r="F22" s="15">
        <v>2.9899999999999999E-2</v>
      </c>
      <c r="G22" s="15">
        <v>7.3450000000000001E-2</v>
      </c>
    </row>
    <row r="23" spans="1:7" x14ac:dyDescent="0.3">
      <c r="A23" s="12" t="s">
        <v>309</v>
      </c>
      <c r="B23" s="28" t="s">
        <v>310</v>
      </c>
      <c r="C23" s="28" t="s">
        <v>130</v>
      </c>
      <c r="D23" s="13">
        <v>37500000</v>
      </c>
      <c r="E23" s="14">
        <v>37765.839999999997</v>
      </c>
      <c r="F23" s="15">
        <v>2.87E-2</v>
      </c>
      <c r="G23" s="15">
        <v>7.2550000000000003E-2</v>
      </c>
    </row>
    <row r="24" spans="1:7" x14ac:dyDescent="0.3">
      <c r="A24" s="12" t="s">
        <v>311</v>
      </c>
      <c r="B24" s="28" t="s">
        <v>312</v>
      </c>
      <c r="C24" s="28" t="s">
        <v>130</v>
      </c>
      <c r="D24" s="13">
        <v>35700000</v>
      </c>
      <c r="E24" s="14">
        <v>36182.410000000003</v>
      </c>
      <c r="F24" s="15">
        <v>2.75E-2</v>
      </c>
      <c r="G24" s="15">
        <v>7.2349999999999998E-2</v>
      </c>
    </row>
    <row r="25" spans="1:7" x14ac:dyDescent="0.3">
      <c r="A25" s="12" t="s">
        <v>313</v>
      </c>
      <c r="B25" s="28" t="s">
        <v>314</v>
      </c>
      <c r="C25" s="28" t="s">
        <v>130</v>
      </c>
      <c r="D25" s="13">
        <v>35500000</v>
      </c>
      <c r="E25" s="14">
        <v>35058.879999999997</v>
      </c>
      <c r="F25" s="15">
        <v>2.6599999999999999E-2</v>
      </c>
      <c r="G25" s="15">
        <v>7.2888999999999995E-2</v>
      </c>
    </row>
    <row r="26" spans="1:7" x14ac:dyDescent="0.3">
      <c r="A26" s="12" t="s">
        <v>315</v>
      </c>
      <c r="B26" s="28" t="s">
        <v>316</v>
      </c>
      <c r="C26" s="28" t="s">
        <v>130</v>
      </c>
      <c r="D26" s="13">
        <v>29000000</v>
      </c>
      <c r="E26" s="14">
        <v>29218.17</v>
      </c>
      <c r="F26" s="15">
        <v>2.2200000000000001E-2</v>
      </c>
      <c r="G26" s="15">
        <v>7.1749999999999994E-2</v>
      </c>
    </row>
    <row r="27" spans="1:7" x14ac:dyDescent="0.3">
      <c r="A27" s="12" t="s">
        <v>317</v>
      </c>
      <c r="B27" s="28" t="s">
        <v>318</v>
      </c>
      <c r="C27" s="28" t="s">
        <v>130</v>
      </c>
      <c r="D27" s="13">
        <v>24500000</v>
      </c>
      <c r="E27" s="14">
        <v>24790.5</v>
      </c>
      <c r="F27" s="15">
        <v>1.8800000000000001E-2</v>
      </c>
      <c r="G27" s="15">
        <v>7.2690000000000005E-2</v>
      </c>
    </row>
    <row r="28" spans="1:7" x14ac:dyDescent="0.3">
      <c r="A28" s="12" t="s">
        <v>319</v>
      </c>
      <c r="B28" s="28" t="s">
        <v>320</v>
      </c>
      <c r="C28" s="28" t="s">
        <v>130</v>
      </c>
      <c r="D28" s="13">
        <v>17500000</v>
      </c>
      <c r="E28" s="14">
        <v>17776.73</v>
      </c>
      <c r="F28" s="15">
        <v>1.35E-2</v>
      </c>
      <c r="G28" s="15">
        <v>7.2595999999999994E-2</v>
      </c>
    </row>
    <row r="29" spans="1:7" x14ac:dyDescent="0.3">
      <c r="A29" s="12" t="s">
        <v>321</v>
      </c>
      <c r="B29" s="28" t="s">
        <v>322</v>
      </c>
      <c r="C29" s="28" t="s">
        <v>130</v>
      </c>
      <c r="D29" s="13">
        <v>14500000</v>
      </c>
      <c r="E29" s="14">
        <v>15374.89</v>
      </c>
      <c r="F29" s="15">
        <v>1.17E-2</v>
      </c>
      <c r="G29" s="15">
        <v>7.2349999999999998E-2</v>
      </c>
    </row>
    <row r="30" spans="1:7" x14ac:dyDescent="0.3">
      <c r="A30" s="12" t="s">
        <v>323</v>
      </c>
      <c r="B30" s="28" t="s">
        <v>324</v>
      </c>
      <c r="C30" s="28" t="s">
        <v>130</v>
      </c>
      <c r="D30" s="13">
        <v>14000000</v>
      </c>
      <c r="E30" s="14">
        <v>14905.66</v>
      </c>
      <c r="F30" s="15">
        <v>1.1299999999999999E-2</v>
      </c>
      <c r="G30" s="15">
        <v>7.2886999999999993E-2</v>
      </c>
    </row>
    <row r="31" spans="1:7" x14ac:dyDescent="0.3">
      <c r="A31" s="12" t="s">
        <v>325</v>
      </c>
      <c r="B31" s="28" t="s">
        <v>326</v>
      </c>
      <c r="C31" s="28" t="s">
        <v>133</v>
      </c>
      <c r="D31" s="13">
        <v>11500000</v>
      </c>
      <c r="E31" s="14">
        <v>12015.66</v>
      </c>
      <c r="F31" s="15">
        <v>9.1000000000000004E-3</v>
      </c>
      <c r="G31" s="15">
        <v>7.2539000000000006E-2</v>
      </c>
    </row>
    <row r="32" spans="1:7" x14ac:dyDescent="0.3">
      <c r="A32" s="12" t="s">
        <v>327</v>
      </c>
      <c r="B32" s="28" t="s">
        <v>328</v>
      </c>
      <c r="C32" s="28" t="s">
        <v>329</v>
      </c>
      <c r="D32" s="13">
        <v>10000000</v>
      </c>
      <c r="E32" s="14">
        <v>10166.92</v>
      </c>
      <c r="F32" s="15">
        <v>7.7000000000000002E-3</v>
      </c>
      <c r="G32" s="15">
        <v>7.3349999999999999E-2</v>
      </c>
    </row>
    <row r="33" spans="1:7" x14ac:dyDescent="0.3">
      <c r="A33" s="12" t="s">
        <v>330</v>
      </c>
      <c r="B33" s="28" t="s">
        <v>331</v>
      </c>
      <c r="C33" s="28" t="s">
        <v>133</v>
      </c>
      <c r="D33" s="13">
        <v>9500000</v>
      </c>
      <c r="E33" s="14">
        <v>9653.51</v>
      </c>
      <c r="F33" s="15">
        <v>7.3000000000000001E-3</v>
      </c>
      <c r="G33" s="15">
        <v>7.2811000000000001E-2</v>
      </c>
    </row>
    <row r="34" spans="1:7" x14ac:dyDescent="0.3">
      <c r="A34" s="12" t="s">
        <v>332</v>
      </c>
      <c r="B34" s="28" t="s">
        <v>333</v>
      </c>
      <c r="C34" s="28" t="s">
        <v>130</v>
      </c>
      <c r="D34" s="13">
        <v>8000000</v>
      </c>
      <c r="E34" s="14">
        <v>8267.15</v>
      </c>
      <c r="F34" s="15">
        <v>6.3E-3</v>
      </c>
      <c r="G34" s="15">
        <v>7.3450000000000001E-2</v>
      </c>
    </row>
    <row r="35" spans="1:7" x14ac:dyDescent="0.3">
      <c r="A35" s="12" t="s">
        <v>334</v>
      </c>
      <c r="B35" s="28" t="s">
        <v>335</v>
      </c>
      <c r="C35" s="28" t="s">
        <v>130</v>
      </c>
      <c r="D35" s="13">
        <v>7500000</v>
      </c>
      <c r="E35" s="14">
        <v>7607</v>
      </c>
      <c r="F35" s="15">
        <v>5.7999999999999996E-3</v>
      </c>
      <c r="G35" s="15">
        <v>7.2249999999999995E-2</v>
      </c>
    </row>
    <row r="36" spans="1:7" x14ac:dyDescent="0.3">
      <c r="A36" s="12" t="s">
        <v>336</v>
      </c>
      <c r="B36" s="28" t="s">
        <v>337</v>
      </c>
      <c r="C36" s="28" t="s">
        <v>130</v>
      </c>
      <c r="D36" s="13">
        <v>7500000</v>
      </c>
      <c r="E36" s="14">
        <v>7595.55</v>
      </c>
      <c r="F36" s="15">
        <v>5.7999999999999996E-3</v>
      </c>
      <c r="G36" s="15">
        <v>7.2749999999999995E-2</v>
      </c>
    </row>
    <row r="37" spans="1:7" x14ac:dyDescent="0.3">
      <c r="A37" s="12" t="s">
        <v>338</v>
      </c>
      <c r="B37" s="28" t="s">
        <v>339</v>
      </c>
      <c r="C37" s="28" t="s">
        <v>130</v>
      </c>
      <c r="D37" s="13">
        <v>6500000</v>
      </c>
      <c r="E37" s="14">
        <v>6835.39</v>
      </c>
      <c r="F37" s="15">
        <v>5.1999999999999998E-3</v>
      </c>
      <c r="G37" s="15">
        <v>7.3400000000000007E-2</v>
      </c>
    </row>
    <row r="38" spans="1:7" x14ac:dyDescent="0.3">
      <c r="A38" s="12" t="s">
        <v>340</v>
      </c>
      <c r="B38" s="28" t="s">
        <v>341</v>
      </c>
      <c r="C38" s="28" t="s">
        <v>130</v>
      </c>
      <c r="D38" s="13">
        <v>6150000</v>
      </c>
      <c r="E38" s="14">
        <v>6641.61</v>
      </c>
      <c r="F38" s="15">
        <v>5.0000000000000001E-3</v>
      </c>
      <c r="G38" s="15">
        <v>7.3400000000000007E-2</v>
      </c>
    </row>
    <row r="39" spans="1:7" x14ac:dyDescent="0.3">
      <c r="A39" s="12" t="s">
        <v>342</v>
      </c>
      <c r="B39" s="28" t="s">
        <v>343</v>
      </c>
      <c r="C39" s="28" t="s">
        <v>130</v>
      </c>
      <c r="D39" s="13">
        <v>6500000</v>
      </c>
      <c r="E39" s="14">
        <v>6487.87</v>
      </c>
      <c r="F39" s="15">
        <v>4.8999999999999998E-3</v>
      </c>
      <c r="G39" s="15">
        <v>7.2950000000000001E-2</v>
      </c>
    </row>
    <row r="40" spans="1:7" x14ac:dyDescent="0.3">
      <c r="A40" s="12" t="s">
        <v>344</v>
      </c>
      <c r="B40" s="28" t="s">
        <v>345</v>
      </c>
      <c r="C40" s="28" t="s">
        <v>183</v>
      </c>
      <c r="D40" s="13">
        <v>6000000</v>
      </c>
      <c r="E40" s="14">
        <v>6086.86</v>
      </c>
      <c r="F40" s="15">
        <v>4.5999999999999999E-3</v>
      </c>
      <c r="G40" s="15">
        <v>7.2300000000000003E-2</v>
      </c>
    </row>
    <row r="41" spans="1:7" x14ac:dyDescent="0.3">
      <c r="A41" s="12" t="s">
        <v>346</v>
      </c>
      <c r="B41" s="28" t="s">
        <v>347</v>
      </c>
      <c r="C41" s="28" t="s">
        <v>130</v>
      </c>
      <c r="D41" s="13">
        <v>5500000</v>
      </c>
      <c r="E41" s="14">
        <v>5928.77</v>
      </c>
      <c r="F41" s="15">
        <v>4.4999999999999997E-3</v>
      </c>
      <c r="G41" s="15">
        <v>7.3400000000000007E-2</v>
      </c>
    </row>
    <row r="42" spans="1:7" x14ac:dyDescent="0.3">
      <c r="A42" s="12" t="s">
        <v>348</v>
      </c>
      <c r="B42" s="28" t="s">
        <v>349</v>
      </c>
      <c r="C42" s="28" t="s">
        <v>130</v>
      </c>
      <c r="D42" s="13">
        <v>5500000</v>
      </c>
      <c r="E42" s="14">
        <v>5542.96</v>
      </c>
      <c r="F42" s="15">
        <v>4.1999999999999997E-3</v>
      </c>
      <c r="G42" s="15">
        <v>7.2400000000000006E-2</v>
      </c>
    </row>
    <row r="43" spans="1:7" x14ac:dyDescent="0.3">
      <c r="A43" s="12" t="s">
        <v>350</v>
      </c>
      <c r="B43" s="28" t="s">
        <v>351</v>
      </c>
      <c r="C43" s="28" t="s">
        <v>130</v>
      </c>
      <c r="D43" s="13">
        <v>5000000</v>
      </c>
      <c r="E43" s="14">
        <v>5412.51</v>
      </c>
      <c r="F43" s="15">
        <v>4.1000000000000003E-3</v>
      </c>
      <c r="G43" s="15">
        <v>7.3099999999999998E-2</v>
      </c>
    </row>
    <row r="44" spans="1:7" x14ac:dyDescent="0.3">
      <c r="A44" s="12" t="s">
        <v>352</v>
      </c>
      <c r="B44" s="28" t="s">
        <v>353</v>
      </c>
      <c r="C44" s="28" t="s">
        <v>150</v>
      </c>
      <c r="D44" s="13">
        <v>5100000</v>
      </c>
      <c r="E44" s="14">
        <v>5052.13</v>
      </c>
      <c r="F44" s="15">
        <v>3.8E-3</v>
      </c>
      <c r="G44" s="15">
        <v>7.2848999999999997E-2</v>
      </c>
    </row>
    <row r="45" spans="1:7" x14ac:dyDescent="0.3">
      <c r="A45" s="12" t="s">
        <v>354</v>
      </c>
      <c r="B45" s="28" t="s">
        <v>355</v>
      </c>
      <c r="C45" s="28" t="s">
        <v>133</v>
      </c>
      <c r="D45" s="13">
        <v>5000000</v>
      </c>
      <c r="E45" s="14">
        <v>4983.92</v>
      </c>
      <c r="F45" s="15">
        <v>3.8E-3</v>
      </c>
      <c r="G45" s="15">
        <v>7.2800000000000004E-2</v>
      </c>
    </row>
    <row r="46" spans="1:7" x14ac:dyDescent="0.3">
      <c r="A46" s="12" t="s">
        <v>356</v>
      </c>
      <c r="B46" s="28" t="s">
        <v>357</v>
      </c>
      <c r="C46" s="28" t="s">
        <v>130</v>
      </c>
      <c r="D46" s="13">
        <v>4500000</v>
      </c>
      <c r="E46" s="14">
        <v>4656.7</v>
      </c>
      <c r="F46" s="15">
        <v>3.5000000000000001E-3</v>
      </c>
      <c r="G46" s="15">
        <v>7.3099999999999998E-2</v>
      </c>
    </row>
    <row r="47" spans="1:7" x14ac:dyDescent="0.3">
      <c r="A47" s="12" t="s">
        <v>358</v>
      </c>
      <c r="B47" s="28" t="s">
        <v>359</v>
      </c>
      <c r="C47" s="28" t="s">
        <v>133</v>
      </c>
      <c r="D47" s="13">
        <v>3800000</v>
      </c>
      <c r="E47" s="14">
        <v>3818.54</v>
      </c>
      <c r="F47" s="15">
        <v>2.8999999999999998E-3</v>
      </c>
      <c r="G47" s="15">
        <v>7.2848999999999997E-2</v>
      </c>
    </row>
    <row r="48" spans="1:7" x14ac:dyDescent="0.3">
      <c r="A48" s="12" t="s">
        <v>360</v>
      </c>
      <c r="B48" s="28" t="s">
        <v>361</v>
      </c>
      <c r="C48" s="28" t="s">
        <v>130</v>
      </c>
      <c r="D48" s="13">
        <v>3000000</v>
      </c>
      <c r="E48" s="14">
        <v>3155.55</v>
      </c>
      <c r="F48" s="15">
        <v>2.3999999999999998E-3</v>
      </c>
      <c r="G48" s="15">
        <v>7.2550000000000003E-2</v>
      </c>
    </row>
    <row r="49" spans="1:7" x14ac:dyDescent="0.3">
      <c r="A49" s="12" t="s">
        <v>362</v>
      </c>
      <c r="B49" s="28" t="s">
        <v>363</v>
      </c>
      <c r="C49" s="28" t="s">
        <v>130</v>
      </c>
      <c r="D49" s="13">
        <v>2500000</v>
      </c>
      <c r="E49" s="14">
        <v>2651.38</v>
      </c>
      <c r="F49" s="15">
        <v>2E-3</v>
      </c>
      <c r="G49" s="15">
        <v>7.2401999999999994E-2</v>
      </c>
    </row>
    <row r="50" spans="1:7" x14ac:dyDescent="0.3">
      <c r="A50" s="12" t="s">
        <v>364</v>
      </c>
      <c r="B50" s="28" t="s">
        <v>365</v>
      </c>
      <c r="C50" s="28" t="s">
        <v>130</v>
      </c>
      <c r="D50" s="13">
        <v>2000000</v>
      </c>
      <c r="E50" s="14">
        <v>2228.83</v>
      </c>
      <c r="F50" s="15">
        <v>1.6999999999999999E-3</v>
      </c>
      <c r="G50" s="15">
        <v>7.2249999999999995E-2</v>
      </c>
    </row>
    <row r="51" spans="1:7" x14ac:dyDescent="0.3">
      <c r="A51" s="12" t="s">
        <v>366</v>
      </c>
      <c r="B51" s="28" t="s">
        <v>367</v>
      </c>
      <c r="C51" s="28" t="s">
        <v>130</v>
      </c>
      <c r="D51" s="13">
        <v>2000000</v>
      </c>
      <c r="E51" s="14">
        <v>2073.86</v>
      </c>
      <c r="F51" s="15">
        <v>1.6000000000000001E-3</v>
      </c>
      <c r="G51" s="15">
        <v>7.2689000000000004E-2</v>
      </c>
    </row>
    <row r="52" spans="1:7" x14ac:dyDescent="0.3">
      <c r="A52" s="12" t="s">
        <v>368</v>
      </c>
      <c r="B52" s="28" t="s">
        <v>369</v>
      </c>
      <c r="C52" s="28" t="s">
        <v>130</v>
      </c>
      <c r="D52" s="13">
        <v>1500000</v>
      </c>
      <c r="E52" s="14">
        <v>1582.76</v>
      </c>
      <c r="F52" s="15">
        <v>1.1999999999999999E-3</v>
      </c>
      <c r="G52" s="15">
        <v>7.1849999999999997E-2</v>
      </c>
    </row>
    <row r="53" spans="1:7" x14ac:dyDescent="0.3">
      <c r="A53" s="12" t="s">
        <v>370</v>
      </c>
      <c r="B53" s="28" t="s">
        <v>371</v>
      </c>
      <c r="C53" s="28" t="s">
        <v>130</v>
      </c>
      <c r="D53" s="13">
        <v>1000000</v>
      </c>
      <c r="E53" s="14">
        <v>1005.87</v>
      </c>
      <c r="F53" s="15">
        <v>8.0000000000000004E-4</v>
      </c>
      <c r="G53" s="15">
        <v>7.2249999999999995E-2</v>
      </c>
    </row>
    <row r="54" spans="1:7" x14ac:dyDescent="0.3">
      <c r="A54" s="12" t="s">
        <v>372</v>
      </c>
      <c r="B54" s="28" t="s">
        <v>373</v>
      </c>
      <c r="C54" s="28" t="s">
        <v>133</v>
      </c>
      <c r="D54" s="13">
        <v>1000000</v>
      </c>
      <c r="E54" s="14">
        <v>1004.19</v>
      </c>
      <c r="F54" s="15">
        <v>8.0000000000000004E-4</v>
      </c>
      <c r="G54" s="15">
        <v>7.2789000000000006E-2</v>
      </c>
    </row>
    <row r="55" spans="1:7" x14ac:dyDescent="0.3">
      <c r="A55" s="16" t="s">
        <v>98</v>
      </c>
      <c r="B55" s="29"/>
      <c r="C55" s="29"/>
      <c r="D55" s="17"/>
      <c r="E55" s="18">
        <v>1157530.49</v>
      </c>
      <c r="F55" s="19">
        <v>0.87939999999999996</v>
      </c>
      <c r="G55" s="20"/>
    </row>
    <row r="56" spans="1:7" x14ac:dyDescent="0.3">
      <c r="A56" s="12"/>
      <c r="B56" s="28"/>
      <c r="C56" s="28"/>
      <c r="D56" s="13"/>
      <c r="E56" s="14"/>
      <c r="F56" s="15"/>
      <c r="G56" s="15"/>
    </row>
    <row r="57" spans="1:7" x14ac:dyDescent="0.3">
      <c r="A57" s="16" t="s">
        <v>282</v>
      </c>
      <c r="B57" s="28"/>
      <c r="C57" s="28"/>
      <c r="D57" s="13"/>
      <c r="E57" s="14"/>
      <c r="F57" s="15"/>
      <c r="G57" s="15"/>
    </row>
    <row r="58" spans="1:7" x14ac:dyDescent="0.3">
      <c r="A58" s="12" t="s">
        <v>374</v>
      </c>
      <c r="B58" s="28" t="s">
        <v>375</v>
      </c>
      <c r="C58" s="28" t="s">
        <v>93</v>
      </c>
      <c r="D58" s="13">
        <v>45000000</v>
      </c>
      <c r="E58" s="14">
        <v>43325.51</v>
      </c>
      <c r="F58" s="15">
        <v>3.2899999999999999E-2</v>
      </c>
      <c r="G58" s="15">
        <v>7.1017999999999998E-2</v>
      </c>
    </row>
    <row r="59" spans="1:7" x14ac:dyDescent="0.3">
      <c r="A59" s="12" t="s">
        <v>376</v>
      </c>
      <c r="B59" s="28" t="s">
        <v>377</v>
      </c>
      <c r="C59" s="28" t="s">
        <v>93</v>
      </c>
      <c r="D59" s="13">
        <v>39500000</v>
      </c>
      <c r="E59" s="14">
        <v>38788.839999999997</v>
      </c>
      <c r="F59" s="15">
        <v>2.9499999999999998E-2</v>
      </c>
      <c r="G59" s="15">
        <v>7.0968000000000003E-2</v>
      </c>
    </row>
    <row r="60" spans="1:7" x14ac:dyDescent="0.3">
      <c r="A60" s="12" t="s">
        <v>378</v>
      </c>
      <c r="B60" s="28" t="s">
        <v>379</v>
      </c>
      <c r="C60" s="28" t="s">
        <v>93</v>
      </c>
      <c r="D60" s="13">
        <v>31500000</v>
      </c>
      <c r="E60" s="14">
        <v>32901.120000000003</v>
      </c>
      <c r="F60" s="15">
        <v>2.5000000000000001E-2</v>
      </c>
      <c r="G60" s="15">
        <v>7.1305999999999994E-2</v>
      </c>
    </row>
    <row r="61" spans="1:7" x14ac:dyDescent="0.3">
      <c r="A61" s="16" t="s">
        <v>98</v>
      </c>
      <c r="B61" s="29"/>
      <c r="C61" s="29"/>
      <c r="D61" s="17"/>
      <c r="E61" s="18">
        <v>115015.47</v>
      </c>
      <c r="F61" s="19">
        <v>8.7400000000000005E-2</v>
      </c>
      <c r="G61" s="20"/>
    </row>
    <row r="62" spans="1:7" x14ac:dyDescent="0.3">
      <c r="A62" s="12"/>
      <c r="B62" s="28"/>
      <c r="C62" s="28"/>
      <c r="D62" s="13"/>
      <c r="E62" s="14"/>
      <c r="F62" s="15"/>
      <c r="G62" s="15"/>
    </row>
    <row r="63" spans="1:7" x14ac:dyDescent="0.3">
      <c r="A63" s="16" t="s">
        <v>188</v>
      </c>
      <c r="B63" s="28"/>
      <c r="C63" s="28"/>
      <c r="D63" s="13"/>
      <c r="E63" s="14"/>
      <c r="F63" s="15"/>
      <c r="G63" s="15"/>
    </row>
    <row r="64" spans="1:7" x14ac:dyDescent="0.3">
      <c r="A64" s="16" t="s">
        <v>98</v>
      </c>
      <c r="B64" s="28"/>
      <c r="C64" s="28"/>
      <c r="D64" s="13"/>
      <c r="E64" s="33" t="s">
        <v>88</v>
      </c>
      <c r="F64" s="34" t="s">
        <v>88</v>
      </c>
      <c r="G64" s="15"/>
    </row>
    <row r="65" spans="1:7" x14ac:dyDescent="0.3">
      <c r="A65" s="12"/>
      <c r="B65" s="28"/>
      <c r="C65" s="28"/>
      <c r="D65" s="13"/>
      <c r="E65" s="14"/>
      <c r="F65" s="15"/>
      <c r="G65" s="15"/>
    </row>
    <row r="66" spans="1:7" x14ac:dyDescent="0.3">
      <c r="A66" s="16" t="s">
        <v>189</v>
      </c>
      <c r="B66" s="28"/>
      <c r="C66" s="28"/>
      <c r="D66" s="13"/>
      <c r="E66" s="14"/>
      <c r="F66" s="15"/>
      <c r="G66" s="15"/>
    </row>
    <row r="67" spans="1:7" x14ac:dyDescent="0.3">
      <c r="A67" s="16" t="s">
        <v>98</v>
      </c>
      <c r="B67" s="28"/>
      <c r="C67" s="28"/>
      <c r="D67" s="13"/>
      <c r="E67" s="33" t="s">
        <v>88</v>
      </c>
      <c r="F67" s="34" t="s">
        <v>88</v>
      </c>
      <c r="G67" s="15"/>
    </row>
    <row r="68" spans="1:7" x14ac:dyDescent="0.3">
      <c r="A68" s="12"/>
      <c r="B68" s="28"/>
      <c r="C68" s="28"/>
      <c r="D68" s="13"/>
      <c r="E68" s="14"/>
      <c r="F68" s="15"/>
      <c r="G68" s="15"/>
    </row>
    <row r="69" spans="1:7" x14ac:dyDescent="0.3">
      <c r="A69" s="21" t="s">
        <v>118</v>
      </c>
      <c r="B69" s="30"/>
      <c r="C69" s="30"/>
      <c r="D69" s="22"/>
      <c r="E69" s="18">
        <v>1272545.96</v>
      </c>
      <c r="F69" s="19">
        <v>0.96679999999999999</v>
      </c>
      <c r="G69" s="20"/>
    </row>
    <row r="70" spans="1:7" x14ac:dyDescent="0.3">
      <c r="A70" s="12"/>
      <c r="B70" s="28"/>
      <c r="C70" s="28"/>
      <c r="D70" s="13"/>
      <c r="E70" s="14"/>
      <c r="F70" s="15"/>
      <c r="G70" s="15"/>
    </row>
    <row r="71" spans="1:7" x14ac:dyDescent="0.3">
      <c r="A71" s="12"/>
      <c r="B71" s="28"/>
      <c r="C71" s="28"/>
      <c r="D71" s="13"/>
      <c r="E71" s="14"/>
      <c r="F71" s="15"/>
      <c r="G71" s="15"/>
    </row>
    <row r="72" spans="1:7" x14ac:dyDescent="0.3">
      <c r="A72" s="16" t="s">
        <v>119</v>
      </c>
      <c r="B72" s="28"/>
      <c r="C72" s="28"/>
      <c r="D72" s="13"/>
      <c r="E72" s="14"/>
      <c r="F72" s="15"/>
      <c r="G72" s="15"/>
    </row>
    <row r="73" spans="1:7" x14ac:dyDescent="0.3">
      <c r="A73" s="12" t="s">
        <v>120</v>
      </c>
      <c r="B73" s="28"/>
      <c r="C73" s="28"/>
      <c r="D73" s="13"/>
      <c r="E73" s="14">
        <v>12393.99</v>
      </c>
      <c r="F73" s="15">
        <v>9.4000000000000004E-3</v>
      </c>
      <c r="G73" s="15">
        <v>3.9344999999999998E-2</v>
      </c>
    </row>
    <row r="74" spans="1:7" x14ac:dyDescent="0.3">
      <c r="A74" s="16" t="s">
        <v>98</v>
      </c>
      <c r="B74" s="29"/>
      <c r="C74" s="29"/>
      <c r="D74" s="17"/>
      <c r="E74" s="18">
        <v>12393.99</v>
      </c>
      <c r="F74" s="19">
        <v>9.4000000000000004E-3</v>
      </c>
      <c r="G74" s="20"/>
    </row>
    <row r="75" spans="1:7" x14ac:dyDescent="0.3">
      <c r="A75" s="12"/>
      <c r="B75" s="28"/>
      <c r="C75" s="28"/>
      <c r="D75" s="13"/>
      <c r="E75" s="14"/>
      <c r="F75" s="15"/>
      <c r="G75" s="15"/>
    </row>
    <row r="76" spans="1:7" x14ac:dyDescent="0.3">
      <c r="A76" s="21" t="s">
        <v>118</v>
      </c>
      <c r="B76" s="30"/>
      <c r="C76" s="30"/>
      <c r="D76" s="22"/>
      <c r="E76" s="18">
        <v>12393.99</v>
      </c>
      <c r="F76" s="19">
        <v>9.4000000000000004E-3</v>
      </c>
      <c r="G76" s="20"/>
    </row>
    <row r="77" spans="1:7" x14ac:dyDescent="0.3">
      <c r="A77" s="12" t="s">
        <v>121</v>
      </c>
      <c r="B77" s="28"/>
      <c r="C77" s="28"/>
      <c r="D77" s="13"/>
      <c r="E77" s="14">
        <v>30875.139246499999</v>
      </c>
      <c r="F77" s="15">
        <v>2.3462E-2</v>
      </c>
      <c r="G77" s="15"/>
    </row>
    <row r="78" spans="1:7" x14ac:dyDescent="0.3">
      <c r="A78" s="12" t="s">
        <v>122</v>
      </c>
      <c r="B78" s="28"/>
      <c r="C78" s="28"/>
      <c r="D78" s="13"/>
      <c r="E78" s="14">
        <v>129.34075350000001</v>
      </c>
      <c r="F78" s="15">
        <v>3.3799999999999998E-4</v>
      </c>
      <c r="G78" s="15">
        <v>3.9344999999999998E-2</v>
      </c>
    </row>
    <row r="79" spans="1:7" x14ac:dyDescent="0.3">
      <c r="A79" s="23" t="s">
        <v>123</v>
      </c>
      <c r="B79" s="31"/>
      <c r="C79" s="31"/>
      <c r="D79" s="24"/>
      <c r="E79" s="25">
        <v>1315944.43</v>
      </c>
      <c r="F79" s="26">
        <v>1</v>
      </c>
      <c r="G79" s="26"/>
    </row>
    <row r="81" spans="1:7" x14ac:dyDescent="0.3">
      <c r="A81" s="1" t="s">
        <v>125</v>
      </c>
    </row>
    <row r="84" spans="1:7" x14ac:dyDescent="0.3">
      <c r="A84" s="1" t="s">
        <v>1871</v>
      </c>
    </row>
    <row r="85" spans="1:7" x14ac:dyDescent="0.3">
      <c r="A85" s="47" t="s">
        <v>1872</v>
      </c>
      <c r="B85" s="32" t="s">
        <v>88</v>
      </c>
    </row>
    <row r="86" spans="1:7" x14ac:dyDescent="0.3">
      <c r="A86" t="s">
        <v>1873</v>
      </c>
    </row>
    <row r="87" spans="1:7" x14ac:dyDescent="0.3">
      <c r="A87" t="s">
        <v>1897</v>
      </c>
      <c r="B87" t="s">
        <v>1875</v>
      </c>
      <c r="C87" t="s">
        <v>1875</v>
      </c>
    </row>
    <row r="88" spans="1:7" x14ac:dyDescent="0.3">
      <c r="B88" s="48">
        <v>44651</v>
      </c>
      <c r="C88" s="48">
        <v>44680</v>
      </c>
    </row>
    <row r="89" spans="1:7" x14ac:dyDescent="0.3">
      <c r="A89" t="s">
        <v>1898</v>
      </c>
      <c r="B89">
        <v>1203.0839000000001</v>
      </c>
      <c r="C89">
        <v>1190.3977</v>
      </c>
      <c r="E89" s="2"/>
      <c r="G89"/>
    </row>
    <row r="90" spans="1:7" x14ac:dyDescent="0.3">
      <c r="E90" s="2"/>
      <c r="G90"/>
    </row>
    <row r="91" spans="1:7" x14ac:dyDescent="0.3">
      <c r="A91" t="s">
        <v>1890</v>
      </c>
      <c r="B91" s="32" t="s">
        <v>88</v>
      </c>
    </row>
    <row r="92" spans="1:7" x14ac:dyDescent="0.3">
      <c r="A92" t="s">
        <v>1891</v>
      </c>
      <c r="B92" s="32" t="s">
        <v>88</v>
      </c>
    </row>
    <row r="93" spans="1:7" x14ac:dyDescent="0.3">
      <c r="A93" s="47" t="s">
        <v>1892</v>
      </c>
      <c r="B93" s="32" t="s">
        <v>88</v>
      </c>
    </row>
    <row r="94" spans="1:7" x14ac:dyDescent="0.3">
      <c r="A94" s="47" t="s">
        <v>1893</v>
      </c>
      <c r="B94" s="32" t="s">
        <v>88</v>
      </c>
    </row>
    <row r="95" spans="1:7" x14ac:dyDescent="0.3">
      <c r="A95" t="s">
        <v>1894</v>
      </c>
      <c r="B95" s="49">
        <v>7.4669999999999996</v>
      </c>
    </row>
    <row r="96" spans="1:7" ht="28.8" x14ac:dyDescent="0.3">
      <c r="A96" s="47" t="s">
        <v>1895</v>
      </c>
      <c r="B96" s="32" t="s">
        <v>88</v>
      </c>
    </row>
    <row r="97" spans="1:4" ht="28.8" x14ac:dyDescent="0.3">
      <c r="A97" s="47" t="s">
        <v>1896</v>
      </c>
      <c r="B97" s="32" t="s">
        <v>88</v>
      </c>
    </row>
    <row r="98" spans="1:4" x14ac:dyDescent="0.3">
      <c r="A98" s="47" t="s">
        <v>1899</v>
      </c>
      <c r="B98" s="32">
        <v>326693.74</v>
      </c>
    </row>
    <row r="99" spans="1:4" x14ac:dyDescent="0.3">
      <c r="A99" t="s">
        <v>2027</v>
      </c>
      <c r="B99" s="32" t="s">
        <v>88</v>
      </c>
    </row>
    <row r="100" spans="1:4" x14ac:dyDescent="0.3">
      <c r="A100" t="s">
        <v>2028</v>
      </c>
      <c r="B100" s="32" t="s">
        <v>88</v>
      </c>
    </row>
    <row r="105" spans="1:4" ht="28.8" x14ac:dyDescent="0.3">
      <c r="A105" s="62" t="s">
        <v>2065</v>
      </c>
      <c r="B105" s="56" t="s">
        <v>2066</v>
      </c>
      <c r="C105" s="56" t="s">
        <v>2034</v>
      </c>
      <c r="D105" s="67" t="s">
        <v>2035</v>
      </c>
    </row>
    <row r="106" spans="1:4" ht="64.8" customHeight="1" x14ac:dyDescent="0.3">
      <c r="A106" s="65" t="str">
        <f>HYPERLINK("[EDEL_Portfolio Monthly 30-Apr-2022.xlsx]EDBE30!A1","BHARAT Bond ETF - April 2030")</f>
        <v>BHARAT Bond ETF - April 2030</v>
      </c>
      <c r="B106" s="66"/>
      <c r="C106" s="68" t="s">
        <v>2038</v>
      </c>
      <c r="D106"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19063-DED8-41C0-8A02-6600A3684FA1}">
  <dimension ref="A1:H86"/>
  <sheetViews>
    <sheetView showGridLines="0" workbookViewId="0">
      <pane ySplit="4" topLeftCell="A74" activePane="bottomLeft" state="frozen"/>
      <selection sqref="A1:G1"/>
      <selection pane="bottomLeft" activeCell="A85" sqref="A85:D85"/>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15</v>
      </c>
      <c r="B1" s="76"/>
      <c r="C1" s="76"/>
      <c r="D1" s="76"/>
      <c r="E1" s="76"/>
      <c r="F1" s="76"/>
      <c r="G1" s="76"/>
      <c r="H1" s="51" t="str">
        <f>HYPERLINK("[EDEL_Portfolio Monthly 30-Apr-2022.xlsx]Index!A1","Index")</f>
        <v>Index</v>
      </c>
    </row>
    <row r="2" spans="1:8" ht="19.5" customHeight="1" x14ac:dyDescent="0.3">
      <c r="A2" s="76" t="s">
        <v>16</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2"/>
      <c r="B6" s="28"/>
      <c r="C6" s="28"/>
      <c r="D6" s="13"/>
      <c r="E6" s="14"/>
      <c r="F6" s="15"/>
      <c r="G6" s="15"/>
    </row>
    <row r="7" spans="1:8" x14ac:dyDescent="0.3">
      <c r="A7" s="16" t="s">
        <v>87</v>
      </c>
      <c r="B7" s="28"/>
      <c r="C7" s="28"/>
      <c r="D7" s="13"/>
      <c r="E7" s="14" t="s">
        <v>88</v>
      </c>
      <c r="F7" s="15" t="s">
        <v>88</v>
      </c>
      <c r="G7" s="15"/>
    </row>
    <row r="8" spans="1:8" x14ac:dyDescent="0.3">
      <c r="A8" s="12"/>
      <c r="B8" s="28"/>
      <c r="C8" s="28"/>
      <c r="D8" s="13"/>
      <c r="E8" s="14"/>
      <c r="F8" s="15"/>
      <c r="G8" s="15"/>
    </row>
    <row r="9" spans="1:8" x14ac:dyDescent="0.3">
      <c r="A9" s="16" t="s">
        <v>126</v>
      </c>
      <c r="B9" s="28"/>
      <c r="C9" s="28"/>
      <c r="D9" s="13"/>
      <c r="E9" s="14"/>
      <c r="F9" s="15"/>
      <c r="G9" s="15"/>
    </row>
    <row r="10" spans="1:8" x14ac:dyDescent="0.3">
      <c r="A10" s="16" t="s">
        <v>127</v>
      </c>
      <c r="B10" s="28"/>
      <c r="C10" s="28"/>
      <c r="D10" s="13"/>
      <c r="E10" s="14"/>
      <c r="F10" s="15"/>
      <c r="G10" s="15"/>
    </row>
    <row r="11" spans="1:8" x14ac:dyDescent="0.3">
      <c r="A11" s="12" t="s">
        <v>380</v>
      </c>
      <c r="B11" s="28" t="s">
        <v>381</v>
      </c>
      <c r="C11" s="28" t="s">
        <v>130</v>
      </c>
      <c r="D11" s="13">
        <v>100500000</v>
      </c>
      <c r="E11" s="14">
        <v>94701.25</v>
      </c>
      <c r="F11" s="15">
        <v>8.9499999999999996E-2</v>
      </c>
      <c r="G11" s="15">
        <v>7.3099999999999998E-2</v>
      </c>
    </row>
    <row r="12" spans="1:8" x14ac:dyDescent="0.3">
      <c r="A12" s="12" t="s">
        <v>382</v>
      </c>
      <c r="B12" s="28" t="s">
        <v>383</v>
      </c>
      <c r="C12" s="28" t="s">
        <v>130</v>
      </c>
      <c r="D12" s="13">
        <v>97500000</v>
      </c>
      <c r="E12" s="14">
        <v>94625.41</v>
      </c>
      <c r="F12" s="15">
        <v>8.9499999999999996E-2</v>
      </c>
      <c r="G12" s="15">
        <v>7.3598999999999998E-2</v>
      </c>
    </row>
    <row r="13" spans="1:8" x14ac:dyDescent="0.3">
      <c r="A13" s="12" t="s">
        <v>384</v>
      </c>
      <c r="B13" s="28" t="s">
        <v>385</v>
      </c>
      <c r="C13" s="28" t="s">
        <v>133</v>
      </c>
      <c r="D13" s="13">
        <v>100000000</v>
      </c>
      <c r="E13" s="14">
        <v>94420.800000000003</v>
      </c>
      <c r="F13" s="15">
        <v>8.9300000000000004E-2</v>
      </c>
      <c r="G13" s="15">
        <v>7.3200000000000001E-2</v>
      </c>
    </row>
    <row r="14" spans="1:8" x14ac:dyDescent="0.3">
      <c r="A14" s="12" t="s">
        <v>386</v>
      </c>
      <c r="B14" s="28" t="s">
        <v>387</v>
      </c>
      <c r="C14" s="28" t="s">
        <v>130</v>
      </c>
      <c r="D14" s="13">
        <v>95500000</v>
      </c>
      <c r="E14" s="14">
        <v>92644.36</v>
      </c>
      <c r="F14" s="15">
        <v>8.7599999999999997E-2</v>
      </c>
      <c r="G14" s="15">
        <v>7.3450000000000001E-2</v>
      </c>
    </row>
    <row r="15" spans="1:8" x14ac:dyDescent="0.3">
      <c r="A15" s="12" t="s">
        <v>388</v>
      </c>
      <c r="B15" s="28" t="s">
        <v>389</v>
      </c>
      <c r="C15" s="28" t="s">
        <v>133</v>
      </c>
      <c r="D15" s="13">
        <v>94500000</v>
      </c>
      <c r="E15" s="14">
        <v>91831.51</v>
      </c>
      <c r="F15" s="15">
        <v>8.6800000000000002E-2</v>
      </c>
      <c r="G15" s="15">
        <v>7.2384000000000004E-2</v>
      </c>
    </row>
    <row r="16" spans="1:8" x14ac:dyDescent="0.3">
      <c r="A16" s="12" t="s">
        <v>390</v>
      </c>
      <c r="B16" s="28" t="s">
        <v>391</v>
      </c>
      <c r="C16" s="28" t="s">
        <v>130</v>
      </c>
      <c r="D16" s="13">
        <v>96000000</v>
      </c>
      <c r="E16" s="14">
        <v>91361.76</v>
      </c>
      <c r="F16" s="15">
        <v>8.6400000000000005E-2</v>
      </c>
      <c r="G16" s="15">
        <v>7.2499999999999995E-2</v>
      </c>
    </row>
    <row r="17" spans="1:7" x14ac:dyDescent="0.3">
      <c r="A17" s="12" t="s">
        <v>392</v>
      </c>
      <c r="B17" s="28" t="s">
        <v>393</v>
      </c>
      <c r="C17" s="28" t="s">
        <v>133</v>
      </c>
      <c r="D17" s="13">
        <v>81000000</v>
      </c>
      <c r="E17" s="14">
        <v>77121.149999999994</v>
      </c>
      <c r="F17" s="15">
        <v>7.2900000000000006E-2</v>
      </c>
      <c r="G17" s="15">
        <v>7.1398000000000003E-2</v>
      </c>
    </row>
    <row r="18" spans="1:7" x14ac:dyDescent="0.3">
      <c r="A18" s="12" t="s">
        <v>394</v>
      </c>
      <c r="B18" s="28" t="s">
        <v>395</v>
      </c>
      <c r="C18" s="28" t="s">
        <v>130</v>
      </c>
      <c r="D18" s="13">
        <v>77500000</v>
      </c>
      <c r="E18" s="14">
        <v>72789.86</v>
      </c>
      <c r="F18" s="15">
        <v>6.88E-2</v>
      </c>
      <c r="G18" s="15">
        <v>7.2336999999999999E-2</v>
      </c>
    </row>
    <row r="19" spans="1:7" x14ac:dyDescent="0.3">
      <c r="A19" s="12" t="s">
        <v>396</v>
      </c>
      <c r="B19" s="28" t="s">
        <v>397</v>
      </c>
      <c r="C19" s="28" t="s">
        <v>130</v>
      </c>
      <c r="D19" s="13">
        <v>71500000</v>
      </c>
      <c r="E19" s="14">
        <v>68658.02</v>
      </c>
      <c r="F19" s="15">
        <v>6.4899999999999999E-2</v>
      </c>
      <c r="G19" s="15">
        <v>7.2499999999999995E-2</v>
      </c>
    </row>
    <row r="20" spans="1:7" x14ac:dyDescent="0.3">
      <c r="A20" s="12" t="s">
        <v>398</v>
      </c>
      <c r="B20" s="28" t="s">
        <v>399</v>
      </c>
      <c r="C20" s="28" t="s">
        <v>400</v>
      </c>
      <c r="D20" s="13">
        <v>67000000</v>
      </c>
      <c r="E20" s="14">
        <v>63956.59</v>
      </c>
      <c r="F20" s="15">
        <v>6.0499999999999998E-2</v>
      </c>
      <c r="G20" s="15">
        <v>7.3800000000000004E-2</v>
      </c>
    </row>
    <row r="21" spans="1:7" x14ac:dyDescent="0.3">
      <c r="A21" s="12" t="s">
        <v>401</v>
      </c>
      <c r="B21" s="28" t="s">
        <v>402</v>
      </c>
      <c r="C21" s="28" t="s">
        <v>130</v>
      </c>
      <c r="D21" s="13">
        <v>38000000</v>
      </c>
      <c r="E21" s="14">
        <v>35615.96</v>
      </c>
      <c r="F21" s="15">
        <v>3.3700000000000001E-2</v>
      </c>
      <c r="G21" s="15">
        <v>7.2550000000000003E-2</v>
      </c>
    </row>
    <row r="22" spans="1:7" x14ac:dyDescent="0.3">
      <c r="A22" s="12" t="s">
        <v>403</v>
      </c>
      <c r="B22" s="28" t="s">
        <v>404</v>
      </c>
      <c r="C22" s="28" t="s">
        <v>130</v>
      </c>
      <c r="D22" s="13">
        <v>22000000</v>
      </c>
      <c r="E22" s="14">
        <v>21614.43</v>
      </c>
      <c r="F22" s="15">
        <v>2.0400000000000001E-2</v>
      </c>
      <c r="G22" s="15">
        <v>7.3316999999999993E-2</v>
      </c>
    </row>
    <row r="23" spans="1:7" x14ac:dyDescent="0.3">
      <c r="A23" s="12" t="s">
        <v>405</v>
      </c>
      <c r="B23" s="28" t="s">
        <v>406</v>
      </c>
      <c r="C23" s="28" t="s">
        <v>130</v>
      </c>
      <c r="D23" s="13">
        <v>18000000</v>
      </c>
      <c r="E23" s="14">
        <v>17667.16</v>
      </c>
      <c r="F23" s="15">
        <v>1.67E-2</v>
      </c>
      <c r="G23" s="15">
        <v>7.3316999999999993E-2</v>
      </c>
    </row>
    <row r="24" spans="1:7" x14ac:dyDescent="0.3">
      <c r="A24" s="12" t="s">
        <v>407</v>
      </c>
      <c r="B24" s="28" t="s">
        <v>408</v>
      </c>
      <c r="C24" s="28" t="s">
        <v>130</v>
      </c>
      <c r="D24" s="13">
        <v>11500000</v>
      </c>
      <c r="E24" s="14">
        <v>11162.11</v>
      </c>
      <c r="F24" s="15">
        <v>1.06E-2</v>
      </c>
      <c r="G24" s="15">
        <v>7.3598999999999998E-2</v>
      </c>
    </row>
    <row r="25" spans="1:7" x14ac:dyDescent="0.3">
      <c r="A25" s="12" t="s">
        <v>409</v>
      </c>
      <c r="B25" s="28" t="s">
        <v>410</v>
      </c>
      <c r="C25" s="28" t="s">
        <v>130</v>
      </c>
      <c r="D25" s="13">
        <v>5000000</v>
      </c>
      <c r="E25" s="14">
        <v>5131.0600000000004</v>
      </c>
      <c r="F25" s="15">
        <v>4.8999999999999998E-3</v>
      </c>
      <c r="G25" s="15">
        <v>7.3450000000000001E-2</v>
      </c>
    </row>
    <row r="26" spans="1:7" x14ac:dyDescent="0.3">
      <c r="A26" s="12" t="s">
        <v>411</v>
      </c>
      <c r="B26" s="28" t="s">
        <v>412</v>
      </c>
      <c r="C26" s="28" t="s">
        <v>130</v>
      </c>
      <c r="D26" s="13">
        <v>5000000</v>
      </c>
      <c r="E26" s="14">
        <v>5123.1899999999996</v>
      </c>
      <c r="F26" s="15">
        <v>4.7999999999999996E-3</v>
      </c>
      <c r="G26" s="15">
        <v>7.3316999999999993E-2</v>
      </c>
    </row>
    <row r="27" spans="1:7" x14ac:dyDescent="0.3">
      <c r="A27" s="12" t="s">
        <v>413</v>
      </c>
      <c r="B27" s="28" t="s">
        <v>414</v>
      </c>
      <c r="C27" s="28" t="s">
        <v>130</v>
      </c>
      <c r="D27" s="13">
        <v>4000000</v>
      </c>
      <c r="E27" s="14">
        <v>4048.16</v>
      </c>
      <c r="F27" s="15">
        <v>3.8E-3</v>
      </c>
      <c r="G27" s="15">
        <v>7.3450000000000001E-2</v>
      </c>
    </row>
    <row r="28" spans="1:7" x14ac:dyDescent="0.3">
      <c r="A28" s="12" t="s">
        <v>415</v>
      </c>
      <c r="B28" s="28" t="s">
        <v>416</v>
      </c>
      <c r="C28" s="28" t="s">
        <v>130</v>
      </c>
      <c r="D28" s="13">
        <v>2800000</v>
      </c>
      <c r="E28" s="14">
        <v>2984.85</v>
      </c>
      <c r="F28" s="15">
        <v>2.8E-3</v>
      </c>
      <c r="G28" s="15">
        <v>7.2550000000000003E-2</v>
      </c>
    </row>
    <row r="29" spans="1:7" x14ac:dyDescent="0.3">
      <c r="A29" s="12" t="s">
        <v>417</v>
      </c>
      <c r="B29" s="28" t="s">
        <v>418</v>
      </c>
      <c r="C29" s="28" t="s">
        <v>130</v>
      </c>
      <c r="D29" s="13">
        <v>2500000</v>
      </c>
      <c r="E29" s="14">
        <v>2665.26</v>
      </c>
      <c r="F29" s="15">
        <v>2.5000000000000001E-3</v>
      </c>
      <c r="G29" s="15">
        <v>7.2401999999999994E-2</v>
      </c>
    </row>
    <row r="30" spans="1:7" x14ac:dyDescent="0.3">
      <c r="A30" s="12" t="s">
        <v>419</v>
      </c>
      <c r="B30" s="28" t="s">
        <v>420</v>
      </c>
      <c r="C30" s="28" t="s">
        <v>130</v>
      </c>
      <c r="D30" s="13">
        <v>2500000</v>
      </c>
      <c r="E30" s="14">
        <v>2372</v>
      </c>
      <c r="F30" s="15">
        <v>2.2000000000000001E-3</v>
      </c>
      <c r="G30" s="15">
        <v>7.2336999999999999E-2</v>
      </c>
    </row>
    <row r="31" spans="1:7" x14ac:dyDescent="0.3">
      <c r="A31" s="12" t="s">
        <v>421</v>
      </c>
      <c r="B31" s="28" t="s">
        <v>422</v>
      </c>
      <c r="C31" s="28" t="s">
        <v>130</v>
      </c>
      <c r="D31" s="13">
        <v>2000000</v>
      </c>
      <c r="E31" s="14">
        <v>2103.2199999999998</v>
      </c>
      <c r="F31" s="15">
        <v>2E-3</v>
      </c>
      <c r="G31" s="15">
        <v>7.2550000000000003E-2</v>
      </c>
    </row>
    <row r="32" spans="1:7" x14ac:dyDescent="0.3">
      <c r="A32" s="12" t="s">
        <v>423</v>
      </c>
      <c r="B32" s="28" t="s">
        <v>424</v>
      </c>
      <c r="C32" s="28" t="s">
        <v>130</v>
      </c>
      <c r="D32" s="13">
        <v>2000000</v>
      </c>
      <c r="E32" s="14">
        <v>1930.95</v>
      </c>
      <c r="F32" s="15">
        <v>1.8E-3</v>
      </c>
      <c r="G32" s="15">
        <v>7.3450000000000001E-2</v>
      </c>
    </row>
    <row r="33" spans="1:7" x14ac:dyDescent="0.3">
      <c r="A33" s="12" t="s">
        <v>425</v>
      </c>
      <c r="B33" s="28" t="s">
        <v>426</v>
      </c>
      <c r="C33" s="28" t="s">
        <v>130</v>
      </c>
      <c r="D33" s="13">
        <v>1000000</v>
      </c>
      <c r="E33" s="14">
        <v>1008.57</v>
      </c>
      <c r="F33" s="15">
        <v>1E-3</v>
      </c>
      <c r="G33" s="15">
        <v>7.2400000000000006E-2</v>
      </c>
    </row>
    <row r="34" spans="1:7" x14ac:dyDescent="0.3">
      <c r="A34" s="12" t="s">
        <v>427</v>
      </c>
      <c r="B34" s="28" t="s">
        <v>428</v>
      </c>
      <c r="C34" s="28" t="s">
        <v>130</v>
      </c>
      <c r="D34" s="13">
        <v>1000000</v>
      </c>
      <c r="E34" s="14">
        <v>1003.98</v>
      </c>
      <c r="F34" s="15">
        <v>8.9999999999999998E-4</v>
      </c>
      <c r="G34" s="15">
        <v>7.3316999999999993E-2</v>
      </c>
    </row>
    <row r="35" spans="1:7" x14ac:dyDescent="0.3">
      <c r="A35" s="12" t="s">
        <v>429</v>
      </c>
      <c r="B35" s="28" t="s">
        <v>430</v>
      </c>
      <c r="C35" s="28" t="s">
        <v>130</v>
      </c>
      <c r="D35" s="13">
        <v>1000000</v>
      </c>
      <c r="E35" s="14">
        <v>977.85</v>
      </c>
      <c r="F35" s="15">
        <v>8.9999999999999998E-4</v>
      </c>
      <c r="G35" s="15">
        <v>7.3450000000000001E-2</v>
      </c>
    </row>
    <row r="36" spans="1:7" x14ac:dyDescent="0.3">
      <c r="A36" s="12" t="s">
        <v>431</v>
      </c>
      <c r="B36" s="28" t="s">
        <v>432</v>
      </c>
      <c r="C36" s="28" t="s">
        <v>130</v>
      </c>
      <c r="D36" s="13">
        <v>500000</v>
      </c>
      <c r="E36" s="14">
        <v>533.98</v>
      </c>
      <c r="F36" s="15">
        <v>5.0000000000000001E-4</v>
      </c>
      <c r="G36" s="15">
        <v>7.2550000000000003E-2</v>
      </c>
    </row>
    <row r="37" spans="1:7" x14ac:dyDescent="0.3">
      <c r="A37" s="16" t="s">
        <v>98</v>
      </c>
      <c r="B37" s="29"/>
      <c r="C37" s="29"/>
      <c r="D37" s="17"/>
      <c r="E37" s="18">
        <v>958053.44</v>
      </c>
      <c r="F37" s="19">
        <v>0.90569999999999995</v>
      </c>
      <c r="G37" s="20"/>
    </row>
    <row r="38" spans="1:7" x14ac:dyDescent="0.3">
      <c r="A38" s="12"/>
      <c r="B38" s="28"/>
      <c r="C38" s="28"/>
      <c r="D38" s="13"/>
      <c r="E38" s="14"/>
      <c r="F38" s="15"/>
      <c r="G38" s="15"/>
    </row>
    <row r="39" spans="1:7" x14ac:dyDescent="0.3">
      <c r="A39" s="16" t="s">
        <v>282</v>
      </c>
      <c r="B39" s="28"/>
      <c r="C39" s="28"/>
      <c r="D39" s="13"/>
      <c r="E39" s="14"/>
      <c r="F39" s="15"/>
      <c r="G39" s="15"/>
    </row>
    <row r="40" spans="1:7" x14ac:dyDescent="0.3">
      <c r="A40" s="12" t="s">
        <v>433</v>
      </c>
      <c r="B40" s="28" t="s">
        <v>434</v>
      </c>
      <c r="C40" s="28" t="s">
        <v>93</v>
      </c>
      <c r="D40" s="13">
        <v>48000000</v>
      </c>
      <c r="E40" s="14">
        <v>49332.91</v>
      </c>
      <c r="F40" s="15">
        <v>4.6600000000000003E-2</v>
      </c>
      <c r="G40" s="15">
        <v>7.1486999999999995E-2</v>
      </c>
    </row>
    <row r="41" spans="1:7" x14ac:dyDescent="0.3">
      <c r="A41" s="16" t="s">
        <v>98</v>
      </c>
      <c r="B41" s="29"/>
      <c r="C41" s="29"/>
      <c r="D41" s="17"/>
      <c r="E41" s="18">
        <v>49332.91</v>
      </c>
      <c r="F41" s="19">
        <v>4.6600000000000003E-2</v>
      </c>
      <c r="G41" s="20"/>
    </row>
    <row r="42" spans="1:7" x14ac:dyDescent="0.3">
      <c r="A42" s="12"/>
      <c r="B42" s="28"/>
      <c r="C42" s="28"/>
      <c r="D42" s="13"/>
      <c r="E42" s="14"/>
      <c r="F42" s="15"/>
      <c r="G42" s="15"/>
    </row>
    <row r="43" spans="1:7" x14ac:dyDescent="0.3">
      <c r="A43" s="16" t="s">
        <v>188</v>
      </c>
      <c r="B43" s="28"/>
      <c r="C43" s="28"/>
      <c r="D43" s="13"/>
      <c r="E43" s="14"/>
      <c r="F43" s="15"/>
      <c r="G43" s="15"/>
    </row>
    <row r="44" spans="1:7" x14ac:dyDescent="0.3">
      <c r="A44" s="16" t="s">
        <v>98</v>
      </c>
      <c r="B44" s="28"/>
      <c r="C44" s="28"/>
      <c r="D44" s="13"/>
      <c r="E44" s="33" t="s">
        <v>88</v>
      </c>
      <c r="F44" s="34" t="s">
        <v>88</v>
      </c>
      <c r="G44" s="15"/>
    </row>
    <row r="45" spans="1:7" x14ac:dyDescent="0.3">
      <c r="A45" s="12"/>
      <c r="B45" s="28"/>
      <c r="C45" s="28"/>
      <c r="D45" s="13"/>
      <c r="E45" s="14"/>
      <c r="F45" s="15"/>
      <c r="G45" s="15"/>
    </row>
    <row r="46" spans="1:7" x14ac:dyDescent="0.3">
      <c r="A46" s="16" t="s">
        <v>189</v>
      </c>
      <c r="B46" s="28"/>
      <c r="C46" s="28"/>
      <c r="D46" s="13"/>
      <c r="E46" s="14"/>
      <c r="F46" s="15"/>
      <c r="G46" s="15"/>
    </row>
    <row r="47" spans="1:7" x14ac:dyDescent="0.3">
      <c r="A47" s="16" t="s">
        <v>98</v>
      </c>
      <c r="B47" s="28"/>
      <c r="C47" s="28"/>
      <c r="D47" s="13"/>
      <c r="E47" s="33" t="s">
        <v>88</v>
      </c>
      <c r="F47" s="34" t="s">
        <v>88</v>
      </c>
      <c r="G47" s="15"/>
    </row>
    <row r="48" spans="1:7" x14ac:dyDescent="0.3">
      <c r="A48" s="12"/>
      <c r="B48" s="28"/>
      <c r="C48" s="28"/>
      <c r="D48" s="13"/>
      <c r="E48" s="14"/>
      <c r="F48" s="15"/>
      <c r="G48" s="15"/>
    </row>
    <row r="49" spans="1:7" x14ac:dyDescent="0.3">
      <c r="A49" s="21" t="s">
        <v>118</v>
      </c>
      <c r="B49" s="30"/>
      <c r="C49" s="30"/>
      <c r="D49" s="22"/>
      <c r="E49" s="18">
        <v>1007386.35</v>
      </c>
      <c r="F49" s="19">
        <v>0.95230000000000004</v>
      </c>
      <c r="G49" s="20"/>
    </row>
    <row r="50" spans="1:7" x14ac:dyDescent="0.3">
      <c r="A50" s="12"/>
      <c r="B50" s="28"/>
      <c r="C50" s="28"/>
      <c r="D50" s="13"/>
      <c r="E50" s="14"/>
      <c r="F50" s="15"/>
      <c r="G50" s="15"/>
    </row>
    <row r="51" spans="1:7" x14ac:dyDescent="0.3">
      <c r="A51" s="12"/>
      <c r="B51" s="28"/>
      <c r="C51" s="28"/>
      <c r="D51" s="13"/>
      <c r="E51" s="14"/>
      <c r="F51" s="15"/>
      <c r="G51" s="15"/>
    </row>
    <row r="52" spans="1:7" x14ac:dyDescent="0.3">
      <c r="A52" s="16" t="s">
        <v>119</v>
      </c>
      <c r="B52" s="28"/>
      <c r="C52" s="28"/>
      <c r="D52" s="13"/>
      <c r="E52" s="14"/>
      <c r="F52" s="15"/>
      <c r="G52" s="15"/>
    </row>
    <row r="53" spans="1:7" x14ac:dyDescent="0.3">
      <c r="A53" s="12" t="s">
        <v>120</v>
      </c>
      <c r="B53" s="28"/>
      <c r="C53" s="28"/>
      <c r="D53" s="13"/>
      <c r="E53" s="14">
        <v>12839.85</v>
      </c>
      <c r="F53" s="15">
        <v>1.21E-2</v>
      </c>
      <c r="G53" s="15">
        <v>3.9344999999999998E-2</v>
      </c>
    </row>
    <row r="54" spans="1:7" x14ac:dyDescent="0.3">
      <c r="A54" s="16" t="s">
        <v>98</v>
      </c>
      <c r="B54" s="29"/>
      <c r="C54" s="29"/>
      <c r="D54" s="17"/>
      <c r="E54" s="18">
        <v>12839.85</v>
      </c>
      <c r="F54" s="19">
        <v>1.21E-2</v>
      </c>
      <c r="G54" s="20"/>
    </row>
    <row r="55" spans="1:7" x14ac:dyDescent="0.3">
      <c r="A55" s="12"/>
      <c r="B55" s="28"/>
      <c r="C55" s="28"/>
      <c r="D55" s="13"/>
      <c r="E55" s="14"/>
      <c r="F55" s="15"/>
      <c r="G55" s="15"/>
    </row>
    <row r="56" spans="1:7" x14ac:dyDescent="0.3">
      <c r="A56" s="21" t="s">
        <v>118</v>
      </c>
      <c r="B56" s="30"/>
      <c r="C56" s="30"/>
      <c r="D56" s="22"/>
      <c r="E56" s="18">
        <v>12839.85</v>
      </c>
      <c r="F56" s="19">
        <v>1.21E-2</v>
      </c>
      <c r="G56" s="20"/>
    </row>
    <row r="57" spans="1:7" x14ac:dyDescent="0.3">
      <c r="A57" s="12" t="s">
        <v>121</v>
      </c>
      <c r="B57" s="28"/>
      <c r="C57" s="28"/>
      <c r="D57" s="13"/>
      <c r="E57" s="14">
        <v>37329.086550300002</v>
      </c>
      <c r="F57" s="15">
        <v>3.5292999999999998E-2</v>
      </c>
      <c r="G57" s="15"/>
    </row>
    <row r="58" spans="1:7" x14ac:dyDescent="0.3">
      <c r="A58" s="12" t="s">
        <v>122</v>
      </c>
      <c r="B58" s="28"/>
      <c r="C58" s="28"/>
      <c r="D58" s="13"/>
      <c r="E58" s="14">
        <v>129.55344969999999</v>
      </c>
      <c r="F58" s="15">
        <v>3.0699999999999998E-4</v>
      </c>
      <c r="G58" s="15">
        <v>3.9344999999999998E-2</v>
      </c>
    </row>
    <row r="59" spans="1:7" x14ac:dyDescent="0.3">
      <c r="A59" s="23" t="s">
        <v>123</v>
      </c>
      <c r="B59" s="31"/>
      <c r="C59" s="31"/>
      <c r="D59" s="24"/>
      <c r="E59" s="25">
        <v>1057684.8400000001</v>
      </c>
      <c r="F59" s="26">
        <v>1</v>
      </c>
      <c r="G59" s="26"/>
    </row>
    <row r="61" spans="1:7" x14ac:dyDescent="0.3">
      <c r="A61" s="1" t="s">
        <v>125</v>
      </c>
    </row>
    <row r="64" spans="1:7" x14ac:dyDescent="0.3">
      <c r="A64" s="1" t="s">
        <v>1871</v>
      </c>
    </row>
    <row r="65" spans="1:7" x14ac:dyDescent="0.3">
      <c r="A65" s="47" t="s">
        <v>1872</v>
      </c>
      <c r="B65" s="32" t="s">
        <v>88</v>
      </c>
    </row>
    <row r="66" spans="1:7" x14ac:dyDescent="0.3">
      <c r="A66" t="s">
        <v>1873</v>
      </c>
    </row>
    <row r="67" spans="1:7" x14ac:dyDescent="0.3">
      <c r="A67" t="s">
        <v>1897</v>
      </c>
      <c r="B67" t="s">
        <v>1875</v>
      </c>
      <c r="C67" t="s">
        <v>1875</v>
      </c>
    </row>
    <row r="68" spans="1:7" x14ac:dyDescent="0.3">
      <c r="B68" s="48">
        <v>44651</v>
      </c>
      <c r="C68" s="48">
        <v>44680</v>
      </c>
    </row>
    <row r="69" spans="1:7" x14ac:dyDescent="0.3">
      <c r="A69" t="s">
        <v>1898</v>
      </c>
      <c r="B69">
        <v>1076.6231</v>
      </c>
      <c r="C69">
        <v>1064.8313000000001</v>
      </c>
      <c r="E69" s="2"/>
      <c r="G69"/>
    </row>
    <row r="70" spans="1:7" x14ac:dyDescent="0.3">
      <c r="E70" s="2"/>
      <c r="G70"/>
    </row>
    <row r="71" spans="1:7" x14ac:dyDescent="0.3">
      <c r="A71" t="s">
        <v>1890</v>
      </c>
      <c r="B71" s="32" t="s">
        <v>88</v>
      </c>
    </row>
    <row r="72" spans="1:7" x14ac:dyDescent="0.3">
      <c r="A72" t="s">
        <v>1891</v>
      </c>
      <c r="B72" s="32" t="s">
        <v>88</v>
      </c>
    </row>
    <row r="73" spans="1:7" x14ac:dyDescent="0.3">
      <c r="A73" s="47" t="s">
        <v>1892</v>
      </c>
      <c r="B73" s="32" t="s">
        <v>88</v>
      </c>
    </row>
    <row r="74" spans="1:7" x14ac:dyDescent="0.3">
      <c r="A74" s="47" t="s">
        <v>1893</v>
      </c>
      <c r="B74" s="32" t="s">
        <v>88</v>
      </c>
    </row>
    <row r="75" spans="1:7" x14ac:dyDescent="0.3">
      <c r="A75" t="s">
        <v>1894</v>
      </c>
      <c r="B75" s="49">
        <v>8.407527</v>
      </c>
    </row>
    <row r="76" spans="1:7" ht="28.8" x14ac:dyDescent="0.3">
      <c r="A76" s="47" t="s">
        <v>1895</v>
      </c>
      <c r="B76" s="32" t="s">
        <v>88</v>
      </c>
    </row>
    <row r="77" spans="1:7" ht="28.8" x14ac:dyDescent="0.3">
      <c r="A77" s="47" t="s">
        <v>1896</v>
      </c>
      <c r="B77" s="32" t="s">
        <v>88</v>
      </c>
    </row>
    <row r="78" spans="1:7" x14ac:dyDescent="0.3">
      <c r="A78" s="47" t="s">
        <v>1899</v>
      </c>
      <c r="B78">
        <v>210237.76</v>
      </c>
    </row>
    <row r="79" spans="1:7" x14ac:dyDescent="0.3">
      <c r="A79" t="s">
        <v>2027</v>
      </c>
      <c r="B79" s="32" t="s">
        <v>88</v>
      </c>
    </row>
    <row r="80" spans="1:7" x14ac:dyDescent="0.3">
      <c r="A80" t="s">
        <v>2028</v>
      </c>
      <c r="B80" s="32" t="s">
        <v>88</v>
      </c>
    </row>
    <row r="85" spans="1:4" ht="28.8" x14ac:dyDescent="0.3">
      <c r="A85" s="62" t="s">
        <v>2065</v>
      </c>
      <c r="B85" s="56" t="s">
        <v>2066</v>
      </c>
      <c r="C85" s="56" t="s">
        <v>2034</v>
      </c>
      <c r="D85" s="67" t="s">
        <v>2035</v>
      </c>
    </row>
    <row r="86" spans="1:4" ht="67.2" customHeight="1" x14ac:dyDescent="0.3">
      <c r="A86" s="65" t="str">
        <f>HYPERLINK("[EDEL_Portfolio Monthly 30-Apr-2022.xlsx]EDBE31!A1","BHARAT Bond ETF - April 2031")</f>
        <v>BHARAT Bond ETF - April 2031</v>
      </c>
      <c r="B86" s="66"/>
      <c r="C86" s="68" t="s">
        <v>2039</v>
      </c>
      <c r="D86"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C7E86-7A15-4352-923D-E47AA9D0ACC8}">
  <dimension ref="A1:H70"/>
  <sheetViews>
    <sheetView showGridLines="0" workbookViewId="0">
      <pane ySplit="4" topLeftCell="A62" activePane="bottomLeft" state="frozen"/>
      <selection sqref="A1:G1"/>
      <selection pane="bottomLeft" activeCell="A69" sqref="A69:D69"/>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17</v>
      </c>
      <c r="B1" s="76"/>
      <c r="C1" s="76"/>
      <c r="D1" s="76"/>
      <c r="E1" s="76"/>
      <c r="F1" s="76"/>
      <c r="G1" s="76"/>
      <c r="H1" s="51" t="str">
        <f>HYPERLINK("[EDEL_Portfolio Monthly 30-Apr-2022.xlsx]Index!A1","Index")</f>
        <v>Index</v>
      </c>
    </row>
    <row r="2" spans="1:8" ht="19.5" customHeight="1" x14ac:dyDescent="0.3">
      <c r="A2" s="76" t="s">
        <v>18</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2"/>
      <c r="B6" s="28"/>
      <c r="C6" s="28"/>
      <c r="D6" s="13"/>
      <c r="E6" s="14"/>
      <c r="F6" s="15"/>
      <c r="G6" s="15"/>
    </row>
    <row r="7" spans="1:8" x14ac:dyDescent="0.3">
      <c r="A7" s="16" t="s">
        <v>87</v>
      </c>
      <c r="B7" s="28"/>
      <c r="C7" s="28"/>
      <c r="D7" s="13"/>
      <c r="E7" s="14" t="s">
        <v>88</v>
      </c>
      <c r="F7" s="15" t="s">
        <v>88</v>
      </c>
      <c r="G7" s="15"/>
    </row>
    <row r="8" spans="1:8" x14ac:dyDescent="0.3">
      <c r="A8" s="12"/>
      <c r="B8" s="28"/>
      <c r="C8" s="28"/>
      <c r="D8" s="13"/>
      <c r="E8" s="14"/>
      <c r="F8" s="15"/>
      <c r="G8" s="15"/>
    </row>
    <row r="9" spans="1:8" x14ac:dyDescent="0.3">
      <c r="A9" s="16" t="s">
        <v>126</v>
      </c>
      <c r="B9" s="28"/>
      <c r="C9" s="28"/>
      <c r="D9" s="13"/>
      <c r="E9" s="14"/>
      <c r="F9" s="15"/>
      <c r="G9" s="15"/>
    </row>
    <row r="10" spans="1:8" x14ac:dyDescent="0.3">
      <c r="A10" s="16" t="s">
        <v>127</v>
      </c>
      <c r="B10" s="28"/>
      <c r="C10" s="28"/>
      <c r="D10" s="13"/>
      <c r="E10" s="14"/>
      <c r="F10" s="15"/>
      <c r="G10" s="15"/>
    </row>
    <row r="11" spans="1:8" x14ac:dyDescent="0.3">
      <c r="A11" s="12" t="s">
        <v>435</v>
      </c>
      <c r="B11" s="28" t="s">
        <v>436</v>
      </c>
      <c r="C11" s="28" t="s">
        <v>150</v>
      </c>
      <c r="D11" s="13">
        <v>83700000</v>
      </c>
      <c r="E11" s="14">
        <v>84306.83</v>
      </c>
      <c r="F11" s="15">
        <v>0.13089999999999999</v>
      </c>
      <c r="G11" s="15">
        <v>7.3700000000000002E-2</v>
      </c>
    </row>
    <row r="12" spans="1:8" x14ac:dyDescent="0.3">
      <c r="A12" s="12" t="s">
        <v>437</v>
      </c>
      <c r="B12" s="28" t="s">
        <v>438</v>
      </c>
      <c r="C12" s="28" t="s">
        <v>130</v>
      </c>
      <c r="D12" s="13">
        <v>82500000</v>
      </c>
      <c r="E12" s="14">
        <v>79675.61</v>
      </c>
      <c r="F12" s="15">
        <v>0.1237</v>
      </c>
      <c r="G12" s="15">
        <v>7.2300000000000003E-2</v>
      </c>
    </row>
    <row r="13" spans="1:8" x14ac:dyDescent="0.3">
      <c r="A13" s="12" t="s">
        <v>439</v>
      </c>
      <c r="B13" s="28" t="s">
        <v>440</v>
      </c>
      <c r="C13" s="28" t="s">
        <v>130</v>
      </c>
      <c r="D13" s="13">
        <v>81000000</v>
      </c>
      <c r="E13" s="14">
        <v>78790.89</v>
      </c>
      <c r="F13" s="15">
        <v>0.12230000000000001</v>
      </c>
      <c r="G13" s="15">
        <v>7.2599999999999998E-2</v>
      </c>
    </row>
    <row r="14" spans="1:8" x14ac:dyDescent="0.3">
      <c r="A14" s="12" t="s">
        <v>441</v>
      </c>
      <c r="B14" s="28" t="s">
        <v>442</v>
      </c>
      <c r="C14" s="28" t="s">
        <v>130</v>
      </c>
      <c r="D14" s="13">
        <v>80000000</v>
      </c>
      <c r="E14" s="14">
        <v>77578.880000000005</v>
      </c>
      <c r="F14" s="15">
        <v>0.1205</v>
      </c>
      <c r="G14" s="15">
        <v>7.3549000000000003E-2</v>
      </c>
    </row>
    <row r="15" spans="1:8" x14ac:dyDescent="0.3">
      <c r="A15" s="12" t="s">
        <v>443</v>
      </c>
      <c r="B15" s="28" t="s">
        <v>444</v>
      </c>
      <c r="C15" s="28" t="s">
        <v>130</v>
      </c>
      <c r="D15" s="13">
        <v>80000000</v>
      </c>
      <c r="E15" s="14">
        <v>77514.64</v>
      </c>
      <c r="F15" s="15">
        <v>0.12039999999999999</v>
      </c>
      <c r="G15" s="15">
        <v>7.3699000000000001E-2</v>
      </c>
    </row>
    <row r="16" spans="1:8" x14ac:dyDescent="0.3">
      <c r="A16" s="12" t="s">
        <v>445</v>
      </c>
      <c r="B16" s="28" t="s">
        <v>446</v>
      </c>
      <c r="C16" s="28" t="s">
        <v>130</v>
      </c>
      <c r="D16" s="13">
        <v>75000000</v>
      </c>
      <c r="E16" s="14">
        <v>72678.899999999994</v>
      </c>
      <c r="F16" s="15">
        <v>0.1129</v>
      </c>
      <c r="G16" s="15">
        <v>7.3200000000000001E-2</v>
      </c>
    </row>
    <row r="17" spans="1:7" x14ac:dyDescent="0.3">
      <c r="A17" s="12" t="s">
        <v>447</v>
      </c>
      <c r="B17" s="28" t="s">
        <v>448</v>
      </c>
      <c r="C17" s="28" t="s">
        <v>130</v>
      </c>
      <c r="D17" s="13">
        <v>50000000</v>
      </c>
      <c r="E17" s="14">
        <v>48339.8</v>
      </c>
      <c r="F17" s="15">
        <v>7.51E-2</v>
      </c>
      <c r="G17" s="15">
        <v>7.3300000000000004E-2</v>
      </c>
    </row>
    <row r="18" spans="1:7" x14ac:dyDescent="0.3">
      <c r="A18" s="12" t="s">
        <v>449</v>
      </c>
      <c r="B18" s="28" t="s">
        <v>450</v>
      </c>
      <c r="C18" s="28" t="s">
        <v>130</v>
      </c>
      <c r="D18" s="13">
        <v>38000000</v>
      </c>
      <c r="E18" s="14">
        <v>36797.980000000003</v>
      </c>
      <c r="F18" s="15">
        <v>5.7099999999999998E-2</v>
      </c>
      <c r="G18" s="15">
        <v>7.3039000000000007E-2</v>
      </c>
    </row>
    <row r="19" spans="1:7" x14ac:dyDescent="0.3">
      <c r="A19" s="12" t="s">
        <v>451</v>
      </c>
      <c r="B19" s="28" t="s">
        <v>452</v>
      </c>
      <c r="C19" s="28" t="s">
        <v>130</v>
      </c>
      <c r="D19" s="13">
        <v>10000000</v>
      </c>
      <c r="E19" s="14">
        <v>10033.469999999999</v>
      </c>
      <c r="F19" s="15">
        <v>1.5599999999999999E-2</v>
      </c>
      <c r="G19" s="15">
        <v>7.3200000000000001E-2</v>
      </c>
    </row>
    <row r="20" spans="1:7" x14ac:dyDescent="0.3">
      <c r="A20" s="12" t="s">
        <v>453</v>
      </c>
      <c r="B20" s="28" t="s">
        <v>454</v>
      </c>
      <c r="C20" s="28" t="s">
        <v>130</v>
      </c>
      <c r="D20" s="13">
        <v>2500000</v>
      </c>
      <c r="E20" s="14">
        <v>2408.42</v>
      </c>
      <c r="F20" s="15">
        <v>3.7000000000000002E-3</v>
      </c>
      <c r="G20" s="15">
        <v>7.2336999999999999E-2</v>
      </c>
    </row>
    <row r="21" spans="1:7" x14ac:dyDescent="0.3">
      <c r="A21" s="16" t="s">
        <v>98</v>
      </c>
      <c r="B21" s="29"/>
      <c r="C21" s="29"/>
      <c r="D21" s="17"/>
      <c r="E21" s="18">
        <v>568125.42000000004</v>
      </c>
      <c r="F21" s="19">
        <v>0.88219999999999998</v>
      </c>
      <c r="G21" s="20"/>
    </row>
    <row r="22" spans="1:7" x14ac:dyDescent="0.3">
      <c r="A22" s="12"/>
      <c r="B22" s="28"/>
      <c r="C22" s="28"/>
      <c r="D22" s="13"/>
      <c r="E22" s="14"/>
      <c r="F22" s="15"/>
      <c r="G22" s="15"/>
    </row>
    <row r="23" spans="1:7" x14ac:dyDescent="0.3">
      <c r="A23" s="16" t="s">
        <v>282</v>
      </c>
      <c r="B23" s="28"/>
      <c r="C23" s="28"/>
      <c r="D23" s="13"/>
      <c r="E23" s="14"/>
      <c r="F23" s="15"/>
      <c r="G23" s="15"/>
    </row>
    <row r="24" spans="1:7" x14ac:dyDescent="0.3">
      <c r="A24" s="12" t="s">
        <v>455</v>
      </c>
      <c r="B24" s="28" t="s">
        <v>456</v>
      </c>
      <c r="C24" s="28" t="s">
        <v>93</v>
      </c>
      <c r="D24" s="13">
        <v>44000000</v>
      </c>
      <c r="E24" s="14">
        <v>40852.28</v>
      </c>
      <c r="F24" s="15">
        <v>6.3399999999999998E-2</v>
      </c>
      <c r="G24" s="15">
        <v>7.1738999999999997E-2</v>
      </c>
    </row>
    <row r="25" spans="1:7" x14ac:dyDescent="0.3">
      <c r="A25" s="12" t="s">
        <v>457</v>
      </c>
      <c r="B25" s="28" t="s">
        <v>458</v>
      </c>
      <c r="C25" s="28" t="s">
        <v>93</v>
      </c>
      <c r="D25" s="13">
        <v>17500000</v>
      </c>
      <c r="E25" s="14">
        <v>16774.7</v>
      </c>
      <c r="F25" s="15">
        <v>2.5999999999999999E-2</v>
      </c>
      <c r="G25" s="15">
        <v>7.1369000000000002E-2</v>
      </c>
    </row>
    <row r="26" spans="1:7" x14ac:dyDescent="0.3">
      <c r="A26" s="16" t="s">
        <v>98</v>
      </c>
      <c r="B26" s="29"/>
      <c r="C26" s="29"/>
      <c r="D26" s="17"/>
      <c r="E26" s="18">
        <v>57626.98</v>
      </c>
      <c r="F26" s="19">
        <v>8.9399999999999993E-2</v>
      </c>
      <c r="G26" s="20"/>
    </row>
    <row r="27" spans="1:7" x14ac:dyDescent="0.3">
      <c r="A27" s="12"/>
      <c r="B27" s="28"/>
      <c r="C27" s="28"/>
      <c r="D27" s="13"/>
      <c r="E27" s="14"/>
      <c r="F27" s="15"/>
      <c r="G27" s="15"/>
    </row>
    <row r="28" spans="1:7" x14ac:dyDescent="0.3">
      <c r="A28" s="16" t="s">
        <v>188</v>
      </c>
      <c r="B28" s="28"/>
      <c r="C28" s="28"/>
      <c r="D28" s="13"/>
      <c r="E28" s="14"/>
      <c r="F28" s="15"/>
      <c r="G28" s="15"/>
    </row>
    <row r="29" spans="1:7" x14ac:dyDescent="0.3">
      <c r="A29" s="16" t="s">
        <v>98</v>
      </c>
      <c r="B29" s="28"/>
      <c r="C29" s="28"/>
      <c r="D29" s="13"/>
      <c r="E29" s="33" t="s">
        <v>88</v>
      </c>
      <c r="F29" s="34" t="s">
        <v>88</v>
      </c>
      <c r="G29" s="15"/>
    </row>
    <row r="30" spans="1:7" x14ac:dyDescent="0.3">
      <c r="A30" s="12"/>
      <c r="B30" s="28"/>
      <c r="C30" s="28"/>
      <c r="D30" s="13"/>
      <c r="E30" s="14"/>
      <c r="F30" s="15"/>
      <c r="G30" s="15"/>
    </row>
    <row r="31" spans="1:7" x14ac:dyDescent="0.3">
      <c r="A31" s="16" t="s">
        <v>189</v>
      </c>
      <c r="B31" s="28"/>
      <c r="C31" s="28"/>
      <c r="D31" s="13"/>
      <c r="E31" s="14"/>
      <c r="F31" s="15"/>
      <c r="G31" s="15"/>
    </row>
    <row r="32" spans="1:7" x14ac:dyDescent="0.3">
      <c r="A32" s="16" t="s">
        <v>98</v>
      </c>
      <c r="B32" s="28"/>
      <c r="C32" s="28"/>
      <c r="D32" s="13"/>
      <c r="E32" s="33" t="s">
        <v>88</v>
      </c>
      <c r="F32" s="34" t="s">
        <v>88</v>
      </c>
      <c r="G32" s="15"/>
    </row>
    <row r="33" spans="1:7" x14ac:dyDescent="0.3">
      <c r="A33" s="12"/>
      <c r="B33" s="28"/>
      <c r="C33" s="28"/>
      <c r="D33" s="13"/>
      <c r="E33" s="14"/>
      <c r="F33" s="15"/>
      <c r="G33" s="15"/>
    </row>
    <row r="34" spans="1:7" x14ac:dyDescent="0.3">
      <c r="A34" s="21" t="s">
        <v>118</v>
      </c>
      <c r="B34" s="30"/>
      <c r="C34" s="30"/>
      <c r="D34" s="22"/>
      <c r="E34" s="18">
        <v>625752.4</v>
      </c>
      <c r="F34" s="19">
        <v>0.97160000000000002</v>
      </c>
      <c r="G34" s="20"/>
    </row>
    <row r="35" spans="1:7" x14ac:dyDescent="0.3">
      <c r="A35" s="12"/>
      <c r="B35" s="28"/>
      <c r="C35" s="28"/>
      <c r="D35" s="13"/>
      <c r="E35" s="14"/>
      <c r="F35" s="15"/>
      <c r="G35" s="15"/>
    </row>
    <row r="36" spans="1:7" x14ac:dyDescent="0.3">
      <c r="A36" s="12"/>
      <c r="B36" s="28"/>
      <c r="C36" s="28"/>
      <c r="D36" s="13"/>
      <c r="E36" s="14"/>
      <c r="F36" s="15"/>
      <c r="G36" s="15"/>
    </row>
    <row r="37" spans="1:7" x14ac:dyDescent="0.3">
      <c r="A37" s="16" t="s">
        <v>119</v>
      </c>
      <c r="B37" s="28"/>
      <c r="C37" s="28"/>
      <c r="D37" s="13"/>
      <c r="E37" s="14"/>
      <c r="F37" s="15"/>
      <c r="G37" s="15"/>
    </row>
    <row r="38" spans="1:7" x14ac:dyDescent="0.3">
      <c r="A38" s="12" t="s">
        <v>120</v>
      </c>
      <c r="B38" s="28"/>
      <c r="C38" s="28"/>
      <c r="D38" s="13"/>
      <c r="E38" s="14">
        <v>4873.42</v>
      </c>
      <c r="F38" s="15">
        <v>7.6E-3</v>
      </c>
      <c r="G38" s="15">
        <v>3.9344999999999998E-2</v>
      </c>
    </row>
    <row r="39" spans="1:7" x14ac:dyDescent="0.3">
      <c r="A39" s="16" t="s">
        <v>98</v>
      </c>
      <c r="B39" s="29"/>
      <c r="C39" s="29"/>
      <c r="D39" s="17"/>
      <c r="E39" s="18">
        <v>4873.42</v>
      </c>
      <c r="F39" s="19">
        <v>7.6E-3</v>
      </c>
      <c r="G39" s="20"/>
    </row>
    <row r="40" spans="1:7" x14ac:dyDescent="0.3">
      <c r="A40" s="12"/>
      <c r="B40" s="28"/>
      <c r="C40" s="28"/>
      <c r="D40" s="13"/>
      <c r="E40" s="14"/>
      <c r="F40" s="15"/>
      <c r="G40" s="15"/>
    </row>
    <row r="41" spans="1:7" x14ac:dyDescent="0.3">
      <c r="A41" s="21" t="s">
        <v>118</v>
      </c>
      <c r="B41" s="30"/>
      <c r="C41" s="30"/>
      <c r="D41" s="22"/>
      <c r="E41" s="18">
        <v>4873.42</v>
      </c>
      <c r="F41" s="19">
        <v>7.6E-3</v>
      </c>
      <c r="G41" s="20"/>
    </row>
    <row r="42" spans="1:7" x14ac:dyDescent="0.3">
      <c r="A42" s="12" t="s">
        <v>121</v>
      </c>
      <c r="B42" s="28"/>
      <c r="C42" s="28"/>
      <c r="D42" s="13"/>
      <c r="E42" s="14">
        <v>13316.6641485</v>
      </c>
      <c r="F42" s="15">
        <v>2.0677999999999998E-2</v>
      </c>
      <c r="G42" s="15"/>
    </row>
    <row r="43" spans="1:7" x14ac:dyDescent="0.3">
      <c r="A43" s="12" t="s">
        <v>122</v>
      </c>
      <c r="B43" s="28"/>
      <c r="C43" s="28"/>
      <c r="D43" s="13"/>
      <c r="E43" s="14">
        <v>50.565851500000001</v>
      </c>
      <c r="F43" s="15">
        <v>1.22E-4</v>
      </c>
      <c r="G43" s="15">
        <v>3.9344999999999998E-2</v>
      </c>
    </row>
    <row r="44" spans="1:7" x14ac:dyDescent="0.3">
      <c r="A44" s="23" t="s">
        <v>123</v>
      </c>
      <c r="B44" s="31"/>
      <c r="C44" s="31"/>
      <c r="D44" s="24"/>
      <c r="E44" s="25">
        <v>643993.05000000005</v>
      </c>
      <c r="F44" s="26">
        <v>1</v>
      </c>
      <c r="G44" s="26"/>
    </row>
    <row r="46" spans="1:7" x14ac:dyDescent="0.3">
      <c r="A46" s="1" t="s">
        <v>125</v>
      </c>
    </row>
    <row r="49" spans="1:7" x14ac:dyDescent="0.3">
      <c r="A49" s="1" t="s">
        <v>1871</v>
      </c>
    </row>
    <row r="50" spans="1:7" x14ac:dyDescent="0.3">
      <c r="A50" s="47" t="s">
        <v>1872</v>
      </c>
      <c r="B50" s="32" t="s">
        <v>88</v>
      </c>
    </row>
    <row r="51" spans="1:7" x14ac:dyDescent="0.3">
      <c r="A51" t="s">
        <v>1873</v>
      </c>
    </row>
    <row r="52" spans="1:7" x14ac:dyDescent="0.3">
      <c r="A52" t="s">
        <v>1897</v>
      </c>
      <c r="B52" t="s">
        <v>1875</v>
      </c>
      <c r="C52" t="s">
        <v>1875</v>
      </c>
    </row>
    <row r="53" spans="1:7" x14ac:dyDescent="0.3">
      <c r="B53" s="48">
        <v>44651</v>
      </c>
      <c r="C53" s="48">
        <v>44680</v>
      </c>
    </row>
    <row r="54" spans="1:7" x14ac:dyDescent="0.3">
      <c r="A54" t="s">
        <v>1898</v>
      </c>
      <c r="B54">
        <v>1010.1328</v>
      </c>
      <c r="C54">
        <v>998.59339999999997</v>
      </c>
      <c r="E54" s="2"/>
      <c r="G54"/>
    </row>
    <row r="55" spans="1:7" x14ac:dyDescent="0.3">
      <c r="E55" s="2"/>
      <c r="G55"/>
    </row>
    <row r="56" spans="1:7" x14ac:dyDescent="0.3">
      <c r="A56" t="s">
        <v>1890</v>
      </c>
      <c r="B56" s="32" t="s">
        <v>88</v>
      </c>
    </row>
    <row r="57" spans="1:7" x14ac:dyDescent="0.3">
      <c r="A57" t="s">
        <v>1891</v>
      </c>
      <c r="B57" s="32" t="s">
        <v>88</v>
      </c>
    </row>
    <row r="58" spans="1:7" x14ac:dyDescent="0.3">
      <c r="A58" s="47" t="s">
        <v>1892</v>
      </c>
      <c r="B58" s="32" t="s">
        <v>88</v>
      </c>
    </row>
    <row r="59" spans="1:7" x14ac:dyDescent="0.3">
      <c r="A59" s="47" t="s">
        <v>1893</v>
      </c>
      <c r="B59" s="32" t="s">
        <v>88</v>
      </c>
    </row>
    <row r="60" spans="1:7" x14ac:dyDescent="0.3">
      <c r="A60" t="s">
        <v>1894</v>
      </c>
      <c r="B60" s="49">
        <v>9.6069270000000007</v>
      </c>
    </row>
    <row r="61" spans="1:7" ht="28.8" x14ac:dyDescent="0.3">
      <c r="A61" s="47" t="s">
        <v>1895</v>
      </c>
      <c r="B61" s="32" t="s">
        <v>88</v>
      </c>
    </row>
    <row r="62" spans="1:7" ht="28.8" x14ac:dyDescent="0.3">
      <c r="A62" s="47" t="s">
        <v>1896</v>
      </c>
      <c r="B62" s="32" t="s">
        <v>88</v>
      </c>
    </row>
    <row r="63" spans="1:7" x14ac:dyDescent="0.3">
      <c r="A63" s="47" t="s">
        <v>1899</v>
      </c>
      <c r="B63">
        <v>69579.69</v>
      </c>
    </row>
    <row r="64" spans="1:7" x14ac:dyDescent="0.3">
      <c r="A64" t="s">
        <v>2027</v>
      </c>
      <c r="B64" s="32" t="s">
        <v>88</v>
      </c>
    </row>
    <row r="65" spans="1:4" x14ac:dyDescent="0.3">
      <c r="A65" t="s">
        <v>2028</v>
      </c>
      <c r="B65" s="32" t="s">
        <v>88</v>
      </c>
    </row>
    <row r="69" spans="1:4" ht="28.8" x14ac:dyDescent="0.3">
      <c r="A69" s="62" t="s">
        <v>2065</v>
      </c>
      <c r="B69" s="56" t="s">
        <v>2066</v>
      </c>
      <c r="C69" s="56" t="s">
        <v>2034</v>
      </c>
      <c r="D69" s="67" t="s">
        <v>2035</v>
      </c>
    </row>
    <row r="70" spans="1:4" ht="79.2" customHeight="1" x14ac:dyDescent="0.3">
      <c r="A70" s="65" t="str">
        <f>HYPERLINK("[EDEL_Portfolio Monthly 30-Apr-2022.xlsx]EDBE32!A1","BHARAT Bond ETF - April 2032")</f>
        <v>BHARAT Bond ETF - April 2032</v>
      </c>
      <c r="B70" s="64"/>
      <c r="C70" s="68" t="s">
        <v>2040</v>
      </c>
      <c r="D70" s="64"/>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299CA-B17A-41A7-8501-E4AA50F6AA58}">
  <dimension ref="A1:H106"/>
  <sheetViews>
    <sheetView showGridLines="0" workbookViewId="0">
      <pane ySplit="4" topLeftCell="A99" activePane="bottomLeft" state="frozen"/>
      <selection sqref="A1:G1"/>
      <selection pane="bottomLeft" activeCell="A106" sqref="A106"/>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19</v>
      </c>
      <c r="B1" s="76"/>
      <c r="C1" s="76"/>
      <c r="D1" s="76"/>
      <c r="E1" s="76"/>
      <c r="F1" s="76"/>
      <c r="G1" s="76"/>
      <c r="H1" s="51" t="str">
        <f>HYPERLINK("[EDEL_Portfolio Monthly 30-Apr-2022.xlsx]Index!A1","Index")</f>
        <v>Index</v>
      </c>
    </row>
    <row r="2" spans="1:8" ht="19.5" customHeight="1" x14ac:dyDescent="0.3">
      <c r="A2" s="76" t="s">
        <v>20</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2"/>
      <c r="B6" s="28"/>
      <c r="C6" s="28"/>
      <c r="D6" s="13"/>
      <c r="E6" s="14"/>
      <c r="F6" s="15"/>
      <c r="G6" s="15"/>
    </row>
    <row r="7" spans="1:8" x14ac:dyDescent="0.3">
      <c r="A7" s="16" t="s">
        <v>87</v>
      </c>
      <c r="B7" s="28"/>
      <c r="C7" s="28"/>
      <c r="D7" s="13"/>
      <c r="E7" s="14" t="s">
        <v>88</v>
      </c>
      <c r="F7" s="15" t="s">
        <v>88</v>
      </c>
      <c r="G7" s="15"/>
    </row>
    <row r="8" spans="1:8" x14ac:dyDescent="0.3">
      <c r="A8" s="12"/>
      <c r="B8" s="28"/>
      <c r="C8" s="28"/>
      <c r="D8" s="13"/>
      <c r="E8" s="14"/>
      <c r="F8" s="15"/>
      <c r="G8" s="15"/>
    </row>
    <row r="9" spans="1:8" x14ac:dyDescent="0.3">
      <c r="A9" s="16" t="s">
        <v>126</v>
      </c>
      <c r="B9" s="28"/>
      <c r="C9" s="28"/>
      <c r="D9" s="13"/>
      <c r="E9" s="14"/>
      <c r="F9" s="15"/>
      <c r="G9" s="15"/>
    </row>
    <row r="10" spans="1:8" x14ac:dyDescent="0.3">
      <c r="A10" s="16" t="s">
        <v>127</v>
      </c>
      <c r="B10" s="28"/>
      <c r="C10" s="28"/>
      <c r="D10" s="13"/>
      <c r="E10" s="14"/>
      <c r="F10" s="15"/>
      <c r="G10" s="15"/>
    </row>
    <row r="11" spans="1:8" x14ac:dyDescent="0.3">
      <c r="A11" s="12" t="s">
        <v>459</v>
      </c>
      <c r="B11" s="28" t="s">
        <v>460</v>
      </c>
      <c r="C11" s="28" t="s">
        <v>133</v>
      </c>
      <c r="D11" s="13">
        <v>3000000</v>
      </c>
      <c r="E11" s="14">
        <v>3201.46</v>
      </c>
      <c r="F11" s="15">
        <v>7.51E-2</v>
      </c>
      <c r="G11" s="15">
        <v>7.2397000000000003E-2</v>
      </c>
    </row>
    <row r="12" spans="1:8" x14ac:dyDescent="0.3">
      <c r="A12" s="12" t="s">
        <v>461</v>
      </c>
      <c r="B12" s="28" t="s">
        <v>462</v>
      </c>
      <c r="C12" s="28" t="s">
        <v>130</v>
      </c>
      <c r="D12" s="13">
        <v>3000000</v>
      </c>
      <c r="E12" s="14">
        <v>3175.57</v>
      </c>
      <c r="F12" s="15">
        <v>7.4499999999999997E-2</v>
      </c>
      <c r="G12" s="15">
        <v>7.2736999999999996E-2</v>
      </c>
    </row>
    <row r="13" spans="1:8" x14ac:dyDescent="0.3">
      <c r="A13" s="12" t="s">
        <v>317</v>
      </c>
      <c r="B13" s="28" t="s">
        <v>318</v>
      </c>
      <c r="C13" s="28" t="s">
        <v>130</v>
      </c>
      <c r="D13" s="13">
        <v>3000000</v>
      </c>
      <c r="E13" s="14">
        <v>3035.57</v>
      </c>
      <c r="F13" s="15">
        <v>7.1199999999999999E-2</v>
      </c>
      <c r="G13" s="15">
        <v>7.2690000000000005E-2</v>
      </c>
    </row>
    <row r="14" spans="1:8" x14ac:dyDescent="0.3">
      <c r="A14" s="12" t="s">
        <v>301</v>
      </c>
      <c r="B14" s="28" t="s">
        <v>302</v>
      </c>
      <c r="C14" s="28" t="s">
        <v>183</v>
      </c>
      <c r="D14" s="13">
        <v>3000000</v>
      </c>
      <c r="E14" s="14">
        <v>3032.69</v>
      </c>
      <c r="F14" s="15">
        <v>7.1199999999999999E-2</v>
      </c>
      <c r="G14" s="15">
        <v>7.2050000000000003E-2</v>
      </c>
    </row>
    <row r="15" spans="1:8" x14ac:dyDescent="0.3">
      <c r="A15" s="12" t="s">
        <v>463</v>
      </c>
      <c r="B15" s="28" t="s">
        <v>464</v>
      </c>
      <c r="C15" s="28" t="s">
        <v>130</v>
      </c>
      <c r="D15" s="13">
        <v>2500000</v>
      </c>
      <c r="E15" s="14">
        <v>2644.28</v>
      </c>
      <c r="F15" s="15">
        <v>6.2E-2</v>
      </c>
      <c r="G15" s="15">
        <v>7.1749999999999994E-2</v>
      </c>
    </row>
    <row r="16" spans="1:8" x14ac:dyDescent="0.3">
      <c r="A16" s="12" t="s">
        <v>340</v>
      </c>
      <c r="B16" s="28" t="s">
        <v>341</v>
      </c>
      <c r="C16" s="28" t="s">
        <v>130</v>
      </c>
      <c r="D16" s="13">
        <v>1850000</v>
      </c>
      <c r="E16" s="14">
        <v>1997.88</v>
      </c>
      <c r="F16" s="15">
        <v>4.6899999999999997E-2</v>
      </c>
      <c r="G16" s="15">
        <v>7.3400000000000007E-2</v>
      </c>
    </row>
    <row r="17" spans="1:7" x14ac:dyDescent="0.3">
      <c r="A17" s="12" t="s">
        <v>285</v>
      </c>
      <c r="B17" s="28" t="s">
        <v>286</v>
      </c>
      <c r="C17" s="28" t="s">
        <v>130</v>
      </c>
      <c r="D17" s="13">
        <v>1990000</v>
      </c>
      <c r="E17" s="14">
        <v>1963.86</v>
      </c>
      <c r="F17" s="15">
        <v>4.6100000000000002E-2</v>
      </c>
      <c r="G17" s="15">
        <v>7.2499999999999995E-2</v>
      </c>
    </row>
    <row r="18" spans="1:7" x14ac:dyDescent="0.3">
      <c r="A18" s="12" t="s">
        <v>327</v>
      </c>
      <c r="B18" s="28" t="s">
        <v>328</v>
      </c>
      <c r="C18" s="28" t="s">
        <v>329</v>
      </c>
      <c r="D18" s="13">
        <v>1900000</v>
      </c>
      <c r="E18" s="14">
        <v>1931.71</v>
      </c>
      <c r="F18" s="15">
        <v>4.53E-2</v>
      </c>
      <c r="G18" s="15">
        <v>7.3349999999999999E-2</v>
      </c>
    </row>
    <row r="19" spans="1:7" x14ac:dyDescent="0.3">
      <c r="A19" s="12" t="s">
        <v>350</v>
      </c>
      <c r="B19" s="28" t="s">
        <v>351</v>
      </c>
      <c r="C19" s="28" t="s">
        <v>130</v>
      </c>
      <c r="D19" s="13">
        <v>1500000</v>
      </c>
      <c r="E19" s="14">
        <v>1623.75</v>
      </c>
      <c r="F19" s="15">
        <v>3.8100000000000002E-2</v>
      </c>
      <c r="G19" s="15">
        <v>7.3099999999999998E-2</v>
      </c>
    </row>
    <row r="20" spans="1:7" x14ac:dyDescent="0.3">
      <c r="A20" s="12" t="s">
        <v>311</v>
      </c>
      <c r="B20" s="28" t="s">
        <v>312</v>
      </c>
      <c r="C20" s="28" t="s">
        <v>130</v>
      </c>
      <c r="D20" s="13">
        <v>1300000</v>
      </c>
      <c r="E20" s="14">
        <v>1317.57</v>
      </c>
      <c r="F20" s="15">
        <v>3.09E-2</v>
      </c>
      <c r="G20" s="15">
        <v>7.2349999999999998E-2</v>
      </c>
    </row>
    <row r="21" spans="1:7" x14ac:dyDescent="0.3">
      <c r="A21" s="12" t="s">
        <v>465</v>
      </c>
      <c r="B21" s="28" t="s">
        <v>466</v>
      </c>
      <c r="C21" s="28" t="s">
        <v>130</v>
      </c>
      <c r="D21" s="13">
        <v>1000000</v>
      </c>
      <c r="E21" s="14">
        <v>1092.81</v>
      </c>
      <c r="F21" s="15">
        <v>2.5600000000000001E-2</v>
      </c>
      <c r="G21" s="15">
        <v>7.1749999999999994E-2</v>
      </c>
    </row>
    <row r="22" spans="1:7" x14ac:dyDescent="0.3">
      <c r="A22" s="12" t="s">
        <v>467</v>
      </c>
      <c r="B22" s="28" t="s">
        <v>468</v>
      </c>
      <c r="C22" s="28" t="s">
        <v>130</v>
      </c>
      <c r="D22" s="13">
        <v>1000000</v>
      </c>
      <c r="E22" s="14">
        <v>1067.9000000000001</v>
      </c>
      <c r="F22" s="15">
        <v>2.5100000000000001E-2</v>
      </c>
      <c r="G22" s="15">
        <v>7.2650000000000006E-2</v>
      </c>
    </row>
    <row r="23" spans="1:7" x14ac:dyDescent="0.3">
      <c r="A23" s="12" t="s">
        <v>469</v>
      </c>
      <c r="B23" s="28" t="s">
        <v>470</v>
      </c>
      <c r="C23" s="28" t="s">
        <v>130</v>
      </c>
      <c r="D23" s="13">
        <v>1000000</v>
      </c>
      <c r="E23" s="14">
        <v>1064.33</v>
      </c>
      <c r="F23" s="15">
        <v>2.5000000000000001E-2</v>
      </c>
      <c r="G23" s="15">
        <v>7.3249999999999996E-2</v>
      </c>
    </row>
    <row r="24" spans="1:7" x14ac:dyDescent="0.3">
      <c r="A24" s="12" t="s">
        <v>471</v>
      </c>
      <c r="B24" s="28" t="s">
        <v>472</v>
      </c>
      <c r="C24" s="28" t="s">
        <v>150</v>
      </c>
      <c r="D24" s="13">
        <v>1000000</v>
      </c>
      <c r="E24" s="14">
        <v>1056.6500000000001</v>
      </c>
      <c r="F24" s="15">
        <v>2.4799999999999999E-2</v>
      </c>
      <c r="G24" s="15">
        <v>7.1887000000000006E-2</v>
      </c>
    </row>
    <row r="25" spans="1:7" x14ac:dyDescent="0.3">
      <c r="A25" s="12" t="s">
        <v>473</v>
      </c>
      <c r="B25" s="28" t="s">
        <v>474</v>
      </c>
      <c r="C25" s="28" t="s">
        <v>130</v>
      </c>
      <c r="D25" s="13">
        <v>1000000</v>
      </c>
      <c r="E25" s="14">
        <v>1054.5999999999999</v>
      </c>
      <c r="F25" s="15">
        <v>2.47E-2</v>
      </c>
      <c r="G25" s="15">
        <v>7.2401999999999994E-2</v>
      </c>
    </row>
    <row r="26" spans="1:7" x14ac:dyDescent="0.3">
      <c r="A26" s="12" t="s">
        <v>475</v>
      </c>
      <c r="B26" s="28" t="s">
        <v>476</v>
      </c>
      <c r="C26" s="28" t="s">
        <v>130</v>
      </c>
      <c r="D26" s="13">
        <v>1000000</v>
      </c>
      <c r="E26" s="14">
        <v>1054.51</v>
      </c>
      <c r="F26" s="15">
        <v>2.47E-2</v>
      </c>
      <c r="G26" s="15">
        <v>7.2349999999999998E-2</v>
      </c>
    </row>
    <row r="27" spans="1:7" x14ac:dyDescent="0.3">
      <c r="A27" s="12" t="s">
        <v>325</v>
      </c>
      <c r="B27" s="28" t="s">
        <v>326</v>
      </c>
      <c r="C27" s="28" t="s">
        <v>133</v>
      </c>
      <c r="D27" s="13">
        <v>1000000</v>
      </c>
      <c r="E27" s="14">
        <v>1044.8399999999999</v>
      </c>
      <c r="F27" s="15">
        <v>2.4500000000000001E-2</v>
      </c>
      <c r="G27" s="15">
        <v>7.2539000000000006E-2</v>
      </c>
    </row>
    <row r="28" spans="1:7" x14ac:dyDescent="0.3">
      <c r="A28" s="12" t="s">
        <v>370</v>
      </c>
      <c r="B28" s="28" t="s">
        <v>371</v>
      </c>
      <c r="C28" s="28" t="s">
        <v>130</v>
      </c>
      <c r="D28" s="13">
        <v>1000000</v>
      </c>
      <c r="E28" s="14">
        <v>1005.87</v>
      </c>
      <c r="F28" s="15">
        <v>2.3599999999999999E-2</v>
      </c>
      <c r="G28" s="15">
        <v>7.2249999999999995E-2</v>
      </c>
    </row>
    <row r="29" spans="1:7" x14ac:dyDescent="0.3">
      <c r="A29" s="12" t="s">
        <v>287</v>
      </c>
      <c r="B29" s="28" t="s">
        <v>288</v>
      </c>
      <c r="C29" s="28" t="s">
        <v>130</v>
      </c>
      <c r="D29" s="13">
        <v>1000000</v>
      </c>
      <c r="E29" s="14">
        <v>1004.16</v>
      </c>
      <c r="F29" s="15">
        <v>2.3599999999999999E-2</v>
      </c>
      <c r="G29" s="15">
        <v>7.3316999999999993E-2</v>
      </c>
    </row>
    <row r="30" spans="1:7" x14ac:dyDescent="0.3">
      <c r="A30" s="12" t="s">
        <v>305</v>
      </c>
      <c r="B30" s="28" t="s">
        <v>306</v>
      </c>
      <c r="C30" s="28" t="s">
        <v>130</v>
      </c>
      <c r="D30" s="13">
        <v>800000</v>
      </c>
      <c r="E30" s="14">
        <v>806.89</v>
      </c>
      <c r="F30" s="15">
        <v>1.89E-2</v>
      </c>
      <c r="G30" s="15">
        <v>7.3450000000000001E-2</v>
      </c>
    </row>
    <row r="31" spans="1:7" x14ac:dyDescent="0.3">
      <c r="A31" s="12" t="s">
        <v>477</v>
      </c>
      <c r="B31" s="28" t="s">
        <v>478</v>
      </c>
      <c r="C31" s="28" t="s">
        <v>329</v>
      </c>
      <c r="D31" s="13">
        <v>500000</v>
      </c>
      <c r="E31" s="14">
        <v>542</v>
      </c>
      <c r="F31" s="15">
        <v>1.2699999999999999E-2</v>
      </c>
      <c r="G31" s="15">
        <v>7.3349999999999999E-2</v>
      </c>
    </row>
    <row r="32" spans="1:7" x14ac:dyDescent="0.3">
      <c r="A32" s="12" t="s">
        <v>479</v>
      </c>
      <c r="B32" s="28" t="s">
        <v>480</v>
      </c>
      <c r="C32" s="28" t="s">
        <v>130</v>
      </c>
      <c r="D32" s="13">
        <v>500000</v>
      </c>
      <c r="E32" s="14">
        <v>537.14</v>
      </c>
      <c r="F32" s="15">
        <v>1.26E-2</v>
      </c>
      <c r="G32" s="15">
        <v>7.2400000000000006E-2</v>
      </c>
    </row>
    <row r="33" spans="1:7" x14ac:dyDescent="0.3">
      <c r="A33" s="12" t="s">
        <v>303</v>
      </c>
      <c r="B33" s="28" t="s">
        <v>304</v>
      </c>
      <c r="C33" s="28" t="s">
        <v>130</v>
      </c>
      <c r="D33" s="13">
        <v>500000</v>
      </c>
      <c r="E33" s="14">
        <v>512.62</v>
      </c>
      <c r="F33" s="15">
        <v>1.2E-2</v>
      </c>
      <c r="G33" s="15">
        <v>7.2349999999999998E-2</v>
      </c>
    </row>
    <row r="34" spans="1:7" x14ac:dyDescent="0.3">
      <c r="A34" s="12" t="s">
        <v>481</v>
      </c>
      <c r="B34" s="28" t="s">
        <v>482</v>
      </c>
      <c r="C34" s="28" t="s">
        <v>130</v>
      </c>
      <c r="D34" s="13">
        <v>120000</v>
      </c>
      <c r="E34" s="14">
        <v>131.75</v>
      </c>
      <c r="F34" s="15">
        <v>3.0999999999999999E-3</v>
      </c>
      <c r="G34" s="15">
        <v>7.2888999999999995E-2</v>
      </c>
    </row>
    <row r="35" spans="1:7" x14ac:dyDescent="0.3">
      <c r="A35" s="12" t="s">
        <v>483</v>
      </c>
      <c r="B35" s="28" t="s">
        <v>484</v>
      </c>
      <c r="C35" s="28" t="s">
        <v>130</v>
      </c>
      <c r="D35" s="13">
        <v>10000</v>
      </c>
      <c r="E35" s="14">
        <v>10.72</v>
      </c>
      <c r="F35" s="15">
        <v>2.9999999999999997E-4</v>
      </c>
      <c r="G35" s="15">
        <v>7.3300000000000004E-2</v>
      </c>
    </row>
    <row r="36" spans="1:7" x14ac:dyDescent="0.3">
      <c r="A36" s="16" t="s">
        <v>98</v>
      </c>
      <c r="B36" s="29"/>
      <c r="C36" s="29"/>
      <c r="D36" s="17"/>
      <c r="E36" s="18">
        <v>35911.129999999997</v>
      </c>
      <c r="F36" s="19">
        <v>0.84250000000000003</v>
      </c>
      <c r="G36" s="20"/>
    </row>
    <row r="37" spans="1:7" x14ac:dyDescent="0.3">
      <c r="A37" s="12"/>
      <c r="B37" s="28"/>
      <c r="C37" s="28"/>
      <c r="D37" s="13"/>
      <c r="E37" s="14"/>
      <c r="F37" s="15"/>
      <c r="G37" s="15"/>
    </row>
    <row r="38" spans="1:7" x14ac:dyDescent="0.3">
      <c r="A38" s="16" t="s">
        <v>282</v>
      </c>
      <c r="B38" s="28"/>
      <c r="C38" s="28"/>
      <c r="D38" s="13"/>
      <c r="E38" s="14"/>
      <c r="F38" s="15"/>
      <c r="G38" s="15"/>
    </row>
    <row r="39" spans="1:7" x14ac:dyDescent="0.3">
      <c r="A39" s="12" t="s">
        <v>376</v>
      </c>
      <c r="B39" s="28" t="s">
        <v>377</v>
      </c>
      <c r="C39" s="28" t="s">
        <v>93</v>
      </c>
      <c r="D39" s="13">
        <v>2500000</v>
      </c>
      <c r="E39" s="14">
        <v>2454.9899999999998</v>
      </c>
      <c r="F39" s="15">
        <v>5.7599999999999998E-2</v>
      </c>
      <c r="G39" s="15">
        <v>7.0968000000000003E-2</v>
      </c>
    </row>
    <row r="40" spans="1:7" x14ac:dyDescent="0.3">
      <c r="A40" s="12" t="s">
        <v>374</v>
      </c>
      <c r="B40" s="28" t="s">
        <v>375</v>
      </c>
      <c r="C40" s="28" t="s">
        <v>93</v>
      </c>
      <c r="D40" s="13">
        <v>1000000</v>
      </c>
      <c r="E40" s="14">
        <v>962.79</v>
      </c>
      <c r="F40" s="15">
        <v>2.2599999999999999E-2</v>
      </c>
      <c r="G40" s="15">
        <v>7.1017999999999998E-2</v>
      </c>
    </row>
    <row r="41" spans="1:7" x14ac:dyDescent="0.3">
      <c r="A41" s="16" t="s">
        <v>98</v>
      </c>
      <c r="B41" s="29"/>
      <c r="C41" s="29"/>
      <c r="D41" s="17"/>
      <c r="E41" s="18">
        <v>3417.78</v>
      </c>
      <c r="F41" s="19">
        <v>8.0199999999999994E-2</v>
      </c>
      <c r="G41" s="20"/>
    </row>
    <row r="42" spans="1:7" x14ac:dyDescent="0.3">
      <c r="A42" s="12"/>
      <c r="B42" s="28"/>
      <c r="C42" s="28"/>
      <c r="D42" s="13"/>
      <c r="E42" s="14"/>
      <c r="F42" s="15"/>
      <c r="G42" s="15"/>
    </row>
    <row r="43" spans="1:7" x14ac:dyDescent="0.3">
      <c r="A43" s="16" t="s">
        <v>188</v>
      </c>
      <c r="B43" s="28"/>
      <c r="C43" s="28"/>
      <c r="D43" s="13"/>
      <c r="E43" s="14"/>
      <c r="F43" s="15"/>
      <c r="G43" s="15"/>
    </row>
    <row r="44" spans="1:7" x14ac:dyDescent="0.3">
      <c r="A44" s="16" t="s">
        <v>98</v>
      </c>
      <c r="B44" s="28"/>
      <c r="C44" s="28"/>
      <c r="D44" s="13"/>
      <c r="E44" s="33" t="s">
        <v>88</v>
      </c>
      <c r="F44" s="34" t="s">
        <v>88</v>
      </c>
      <c r="G44" s="15"/>
    </row>
    <row r="45" spans="1:7" x14ac:dyDescent="0.3">
      <c r="A45" s="12"/>
      <c r="B45" s="28"/>
      <c r="C45" s="28"/>
      <c r="D45" s="13"/>
      <c r="E45" s="14"/>
      <c r="F45" s="15"/>
      <c r="G45" s="15"/>
    </row>
    <row r="46" spans="1:7" x14ac:dyDescent="0.3">
      <c r="A46" s="16" t="s">
        <v>189</v>
      </c>
      <c r="B46" s="28"/>
      <c r="C46" s="28"/>
      <c r="D46" s="13"/>
      <c r="E46" s="14"/>
      <c r="F46" s="15"/>
      <c r="G46" s="15"/>
    </row>
    <row r="47" spans="1:7" x14ac:dyDescent="0.3">
      <c r="A47" s="16" t="s">
        <v>98</v>
      </c>
      <c r="B47" s="28"/>
      <c r="C47" s="28"/>
      <c r="D47" s="13"/>
      <c r="E47" s="33" t="s">
        <v>88</v>
      </c>
      <c r="F47" s="34" t="s">
        <v>88</v>
      </c>
      <c r="G47" s="15"/>
    </row>
    <row r="48" spans="1:7" x14ac:dyDescent="0.3">
      <c r="A48" s="12"/>
      <c r="B48" s="28"/>
      <c r="C48" s="28"/>
      <c r="D48" s="13"/>
      <c r="E48" s="14"/>
      <c r="F48" s="15"/>
      <c r="G48" s="15"/>
    </row>
    <row r="49" spans="1:7" x14ac:dyDescent="0.3">
      <c r="A49" s="21" t="s">
        <v>118</v>
      </c>
      <c r="B49" s="30"/>
      <c r="C49" s="30"/>
      <c r="D49" s="22"/>
      <c r="E49" s="18">
        <v>39328.910000000003</v>
      </c>
      <c r="F49" s="19">
        <v>0.92269999999999996</v>
      </c>
      <c r="G49" s="20"/>
    </row>
    <row r="50" spans="1:7" x14ac:dyDescent="0.3">
      <c r="A50" s="12"/>
      <c r="B50" s="28"/>
      <c r="C50" s="28"/>
      <c r="D50" s="13"/>
      <c r="E50" s="14"/>
      <c r="F50" s="15"/>
      <c r="G50" s="15"/>
    </row>
    <row r="51" spans="1:7" x14ac:dyDescent="0.3">
      <c r="A51" s="12"/>
      <c r="B51" s="28"/>
      <c r="C51" s="28"/>
      <c r="D51" s="13"/>
      <c r="E51" s="14"/>
      <c r="F51" s="15"/>
      <c r="G51" s="15"/>
    </row>
    <row r="52" spans="1:7" x14ac:dyDescent="0.3">
      <c r="A52" s="16" t="s">
        <v>119</v>
      </c>
      <c r="B52" s="28"/>
      <c r="C52" s="28"/>
      <c r="D52" s="13"/>
      <c r="E52" s="14"/>
      <c r="F52" s="15"/>
      <c r="G52" s="15"/>
    </row>
    <row r="53" spans="1:7" x14ac:dyDescent="0.3">
      <c r="A53" s="12" t="s">
        <v>120</v>
      </c>
      <c r="B53" s="28"/>
      <c r="C53" s="28"/>
      <c r="D53" s="13"/>
      <c r="E53" s="14">
        <v>2297.2600000000002</v>
      </c>
      <c r="F53" s="15">
        <v>5.3900000000000003E-2</v>
      </c>
      <c r="G53" s="15">
        <v>3.9344999999999998E-2</v>
      </c>
    </row>
    <row r="54" spans="1:7" x14ac:dyDescent="0.3">
      <c r="A54" s="16" t="s">
        <v>98</v>
      </c>
      <c r="B54" s="29"/>
      <c r="C54" s="29"/>
      <c r="D54" s="17"/>
      <c r="E54" s="18">
        <v>2297.2600000000002</v>
      </c>
      <c r="F54" s="19">
        <v>5.3900000000000003E-2</v>
      </c>
      <c r="G54" s="20"/>
    </row>
    <row r="55" spans="1:7" x14ac:dyDescent="0.3">
      <c r="A55" s="12"/>
      <c r="B55" s="28"/>
      <c r="C55" s="28"/>
      <c r="D55" s="13"/>
      <c r="E55" s="14"/>
      <c r="F55" s="15"/>
      <c r="G55" s="15"/>
    </row>
    <row r="56" spans="1:7" x14ac:dyDescent="0.3">
      <c r="A56" s="21" t="s">
        <v>118</v>
      </c>
      <c r="B56" s="30"/>
      <c r="C56" s="30"/>
      <c r="D56" s="22"/>
      <c r="E56" s="18">
        <v>2297.2600000000002</v>
      </c>
      <c r="F56" s="19">
        <v>5.3900000000000003E-2</v>
      </c>
      <c r="G56" s="20"/>
    </row>
    <row r="57" spans="1:7" x14ac:dyDescent="0.3">
      <c r="A57" s="12" t="s">
        <v>121</v>
      </c>
      <c r="B57" s="28"/>
      <c r="C57" s="28"/>
      <c r="D57" s="13"/>
      <c r="E57" s="14">
        <v>893.88383850000002</v>
      </c>
      <c r="F57" s="15">
        <v>2.0971E-2</v>
      </c>
      <c r="G57" s="15"/>
    </row>
    <row r="58" spans="1:7" x14ac:dyDescent="0.3">
      <c r="A58" s="12" t="s">
        <v>122</v>
      </c>
      <c r="B58" s="28"/>
      <c r="C58" s="28"/>
      <c r="D58" s="13"/>
      <c r="E58" s="14">
        <v>102.6961615</v>
      </c>
      <c r="F58" s="15">
        <v>2.4290000000000002E-3</v>
      </c>
      <c r="G58" s="15">
        <v>3.9344999999999998E-2</v>
      </c>
    </row>
    <row r="59" spans="1:7" x14ac:dyDescent="0.3">
      <c r="A59" s="23" t="s">
        <v>123</v>
      </c>
      <c r="B59" s="31"/>
      <c r="C59" s="31"/>
      <c r="D59" s="24"/>
      <c r="E59" s="25">
        <v>42622.75</v>
      </c>
      <c r="F59" s="26">
        <v>1</v>
      </c>
      <c r="G59" s="26"/>
    </row>
    <row r="61" spans="1:7" x14ac:dyDescent="0.3">
      <c r="A61" s="1" t="s">
        <v>125</v>
      </c>
    </row>
    <row r="64" spans="1:7" x14ac:dyDescent="0.3">
      <c r="A64" s="1" t="s">
        <v>1871</v>
      </c>
    </row>
    <row r="65" spans="1:7" x14ac:dyDescent="0.3">
      <c r="A65" s="47" t="s">
        <v>1872</v>
      </c>
      <c r="B65" s="32" t="s">
        <v>88</v>
      </c>
    </row>
    <row r="66" spans="1:7" x14ac:dyDescent="0.3">
      <c r="A66" t="s">
        <v>1873</v>
      </c>
    </row>
    <row r="67" spans="1:7" x14ac:dyDescent="0.3">
      <c r="A67" t="s">
        <v>1874</v>
      </c>
      <c r="B67" t="s">
        <v>1875</v>
      </c>
      <c r="C67" t="s">
        <v>1875</v>
      </c>
    </row>
    <row r="68" spans="1:7" x14ac:dyDescent="0.3">
      <c r="B68" s="48">
        <v>44651</v>
      </c>
      <c r="C68" s="48">
        <v>44680</v>
      </c>
    </row>
    <row r="69" spans="1:7" x14ac:dyDescent="0.3">
      <c r="A69" t="s">
        <v>1877</v>
      </c>
      <c r="B69" s="32" t="s">
        <v>1878</v>
      </c>
      <c r="C69" s="32" t="s">
        <v>1878</v>
      </c>
      <c r="E69" s="2"/>
      <c r="G69"/>
    </row>
    <row r="70" spans="1:7" x14ac:dyDescent="0.3">
      <c r="A70" t="s">
        <v>1900</v>
      </c>
      <c r="B70" s="32">
        <v>15.151899999999999</v>
      </c>
      <c r="C70" s="32">
        <v>14.9541</v>
      </c>
      <c r="E70" s="2"/>
      <c r="G70"/>
    </row>
    <row r="71" spans="1:7" x14ac:dyDescent="0.3">
      <c r="A71" t="s">
        <v>1879</v>
      </c>
      <c r="B71" s="32">
        <v>20.561399999999999</v>
      </c>
      <c r="C71" s="32">
        <v>20.344899999999999</v>
      </c>
      <c r="E71" s="2"/>
      <c r="G71"/>
    </row>
    <row r="72" spans="1:7" x14ac:dyDescent="0.3">
      <c r="A72" t="s">
        <v>1880</v>
      </c>
      <c r="B72" s="32">
        <v>18.7776</v>
      </c>
      <c r="C72" s="32">
        <v>18.280200000000001</v>
      </c>
      <c r="E72" s="2"/>
      <c r="G72"/>
    </row>
    <row r="73" spans="1:7" x14ac:dyDescent="0.3">
      <c r="A73" t="s">
        <v>1901</v>
      </c>
      <c r="B73" s="32">
        <v>11.1973</v>
      </c>
      <c r="C73" s="32">
        <v>11.0794</v>
      </c>
      <c r="E73" s="2"/>
      <c r="G73"/>
    </row>
    <row r="74" spans="1:7" x14ac:dyDescent="0.3">
      <c r="A74" t="s">
        <v>1902</v>
      </c>
      <c r="B74" s="32">
        <v>10.5791</v>
      </c>
      <c r="C74" s="32">
        <v>10.4512</v>
      </c>
      <c r="E74" s="2"/>
      <c r="G74"/>
    </row>
    <row r="75" spans="1:7" x14ac:dyDescent="0.3">
      <c r="A75" t="s">
        <v>1888</v>
      </c>
      <c r="B75" s="32" t="s">
        <v>1878</v>
      </c>
      <c r="C75" s="32" t="s">
        <v>1878</v>
      </c>
      <c r="E75" s="2"/>
      <c r="G75"/>
    </row>
    <row r="76" spans="1:7" x14ac:dyDescent="0.3">
      <c r="A76" t="s">
        <v>1903</v>
      </c>
      <c r="B76" s="32">
        <v>14.77</v>
      </c>
      <c r="C76" s="32">
        <v>14.5749</v>
      </c>
      <c r="E76" s="2"/>
      <c r="G76"/>
    </row>
    <row r="77" spans="1:7" x14ac:dyDescent="0.3">
      <c r="A77" t="s">
        <v>1904</v>
      </c>
      <c r="B77" s="32">
        <v>20.049499999999998</v>
      </c>
      <c r="C77" s="32">
        <v>19.8337</v>
      </c>
      <c r="E77" s="2"/>
      <c r="G77"/>
    </row>
    <row r="78" spans="1:7" x14ac:dyDescent="0.3">
      <c r="A78" t="s">
        <v>1905</v>
      </c>
      <c r="B78" s="32">
        <v>18.270199999999999</v>
      </c>
      <c r="C78" s="32">
        <v>17.773800000000001</v>
      </c>
      <c r="E78" s="2"/>
      <c r="G78"/>
    </row>
    <row r="79" spans="1:7" x14ac:dyDescent="0.3">
      <c r="A79" t="s">
        <v>1906</v>
      </c>
      <c r="B79" s="32">
        <v>11.1967</v>
      </c>
      <c r="C79" s="32">
        <v>11.0762</v>
      </c>
      <c r="E79" s="2"/>
      <c r="G79"/>
    </row>
    <row r="80" spans="1:7" x14ac:dyDescent="0.3">
      <c r="A80" t="s">
        <v>1907</v>
      </c>
      <c r="B80" s="32">
        <v>10.1731</v>
      </c>
      <c r="C80" s="32">
        <v>10.049300000000001</v>
      </c>
      <c r="E80" s="2"/>
      <c r="G80"/>
    </row>
    <row r="81" spans="1:7" x14ac:dyDescent="0.3">
      <c r="A81" t="s">
        <v>1889</v>
      </c>
      <c r="E81" s="2"/>
      <c r="G81"/>
    </row>
    <row r="83" spans="1:7" x14ac:dyDescent="0.3">
      <c r="A83" t="s">
        <v>1908</v>
      </c>
    </row>
    <row r="85" spans="1:7" x14ac:dyDescent="0.3">
      <c r="A85" s="50" t="s">
        <v>1909</v>
      </c>
      <c r="B85" s="50" t="s">
        <v>1910</v>
      </c>
      <c r="C85" s="50" t="s">
        <v>1911</v>
      </c>
      <c r="D85" s="50" t="s">
        <v>1912</v>
      </c>
    </row>
    <row r="86" spans="1:7" x14ac:dyDescent="0.3">
      <c r="A86" s="50" t="s">
        <v>1913</v>
      </c>
      <c r="B86" s="50"/>
      <c r="C86" s="50">
        <v>0.3</v>
      </c>
      <c r="D86" s="50">
        <v>0.3</v>
      </c>
    </row>
    <row r="87" spans="1:7" x14ac:dyDescent="0.3">
      <c r="A87" s="50" t="s">
        <v>1914</v>
      </c>
      <c r="B87" s="50"/>
      <c r="C87" s="50">
        <v>3.8327600000000003E-2</v>
      </c>
      <c r="D87" s="50">
        <v>3.8327600000000003E-2</v>
      </c>
    </row>
    <row r="88" spans="1:7" x14ac:dyDescent="0.3">
      <c r="A88" s="50" t="s">
        <v>1915</v>
      </c>
      <c r="B88" s="50"/>
      <c r="C88" s="50">
        <v>1.67E-2</v>
      </c>
      <c r="D88" s="50">
        <v>1.67E-2</v>
      </c>
    </row>
    <row r="89" spans="1:7" x14ac:dyDescent="0.3">
      <c r="A89" s="50" t="s">
        <v>1916</v>
      </c>
      <c r="B89" s="50"/>
      <c r="C89" s="50">
        <v>3.6158500000000003E-2</v>
      </c>
      <c r="D89" s="50">
        <v>3.6158500000000003E-2</v>
      </c>
    </row>
    <row r="90" spans="1:7" x14ac:dyDescent="0.3">
      <c r="A90" s="50" t="s">
        <v>1917</v>
      </c>
      <c r="B90" s="50"/>
      <c r="C90" s="50">
        <v>0.3</v>
      </c>
      <c r="D90" s="50">
        <v>0.3</v>
      </c>
    </row>
    <row r="91" spans="1:7" x14ac:dyDescent="0.3">
      <c r="A91" s="50" t="s">
        <v>1918</v>
      </c>
      <c r="B91" s="50"/>
      <c r="C91" s="50">
        <v>1.4500000000000001E-2</v>
      </c>
      <c r="D91" s="50">
        <v>1.4500000000000001E-2</v>
      </c>
    </row>
    <row r="93" spans="1:7" x14ac:dyDescent="0.3">
      <c r="A93" t="s">
        <v>1891</v>
      </c>
      <c r="B93" s="32" t="s">
        <v>88</v>
      </c>
    </row>
    <row r="94" spans="1:7" x14ac:dyDescent="0.3">
      <c r="A94" s="47" t="s">
        <v>1892</v>
      </c>
      <c r="B94" s="32" t="s">
        <v>88</v>
      </c>
    </row>
    <row r="95" spans="1:7" x14ac:dyDescent="0.3">
      <c r="A95" s="47" t="s">
        <v>1893</v>
      </c>
      <c r="B95" s="32" t="s">
        <v>88</v>
      </c>
    </row>
    <row r="96" spans="1:7" x14ac:dyDescent="0.3">
      <c r="A96" t="s">
        <v>1894</v>
      </c>
      <c r="B96" s="49">
        <v>6.6610050000000003</v>
      </c>
    </row>
    <row r="97" spans="1:4" ht="28.8" x14ac:dyDescent="0.3">
      <c r="A97" s="47" t="s">
        <v>1895</v>
      </c>
      <c r="B97" s="32" t="s">
        <v>88</v>
      </c>
    </row>
    <row r="98" spans="1:4" ht="28.8" x14ac:dyDescent="0.3">
      <c r="A98" s="47" t="s">
        <v>1896</v>
      </c>
      <c r="B98" s="32" t="s">
        <v>88</v>
      </c>
    </row>
    <row r="99" spans="1:4" x14ac:dyDescent="0.3">
      <c r="A99" t="s">
        <v>2029</v>
      </c>
      <c r="B99" s="32" t="s">
        <v>88</v>
      </c>
    </row>
    <row r="100" spans="1:4" x14ac:dyDescent="0.3">
      <c r="A100" t="s">
        <v>2030</v>
      </c>
      <c r="B100" s="32" t="s">
        <v>88</v>
      </c>
    </row>
    <row r="105" spans="1:4" ht="28.8" x14ac:dyDescent="0.3">
      <c r="A105" s="62" t="s">
        <v>2065</v>
      </c>
      <c r="B105" s="56" t="s">
        <v>2066</v>
      </c>
      <c r="C105" s="56" t="s">
        <v>2034</v>
      </c>
      <c r="D105" s="67" t="s">
        <v>2035</v>
      </c>
    </row>
    <row r="106" spans="1:4" ht="75.599999999999994" customHeight="1" x14ac:dyDescent="0.3">
      <c r="A106" s="65" t="str">
        <f>HYPERLINK("[EDEL_Portfolio Monthly 30-Apr-2022.xlsx]EDBPDF!A1","Edelweiss Banking and PSU Debt Fund")</f>
        <v>Edelweiss Banking and PSU Debt Fund</v>
      </c>
      <c r="B106" s="66"/>
      <c r="C106" s="68" t="s">
        <v>2041</v>
      </c>
      <c r="D106" s="66"/>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413D0-EB0C-46B5-A78D-46834764ECBA}">
  <dimension ref="A1:H85"/>
  <sheetViews>
    <sheetView showGridLines="0" workbookViewId="0">
      <pane ySplit="4" topLeftCell="A78" activePane="bottomLeft" state="frozen"/>
      <selection sqref="A1:G1"/>
      <selection pane="bottomLeft" activeCell="A84" sqref="A84:D84"/>
    </sheetView>
  </sheetViews>
  <sheetFormatPr defaultRowHeight="14.4" x14ac:dyDescent="0.3"/>
  <cols>
    <col min="1" max="1" width="76.33203125" customWidth="1"/>
    <col min="2" max="2" width="15.88671875" customWidth="1"/>
    <col min="3" max="3" width="26.777343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36.75" customHeight="1" x14ac:dyDescent="0.3">
      <c r="A1" s="76" t="s">
        <v>21</v>
      </c>
      <c r="B1" s="76"/>
      <c r="C1" s="76"/>
      <c r="D1" s="76"/>
      <c r="E1" s="76"/>
      <c r="F1" s="76"/>
      <c r="G1" s="76"/>
      <c r="H1" s="51" t="str">
        <f>HYPERLINK("[EDEL_Portfolio Monthly 30-Apr-2022.xlsx]Index!A1","Index")</f>
        <v>Index</v>
      </c>
    </row>
    <row r="2" spans="1:8" ht="19.5" customHeight="1" x14ac:dyDescent="0.3">
      <c r="A2" s="76" t="s">
        <v>22</v>
      </c>
      <c r="B2" s="76"/>
      <c r="C2" s="76"/>
      <c r="D2" s="76"/>
      <c r="E2" s="76"/>
      <c r="F2" s="76"/>
      <c r="G2" s="76"/>
    </row>
    <row r="4" spans="1:8" ht="48" customHeight="1" x14ac:dyDescent="0.3">
      <c r="A4" s="3" t="s">
        <v>0</v>
      </c>
      <c r="B4" s="3" t="s">
        <v>1</v>
      </c>
      <c r="C4" s="3" t="s">
        <v>5</v>
      </c>
      <c r="D4" s="4" t="s">
        <v>2</v>
      </c>
      <c r="E4" s="5" t="s">
        <v>4</v>
      </c>
      <c r="F4" s="5" t="s">
        <v>3</v>
      </c>
      <c r="G4" s="6" t="s">
        <v>6</v>
      </c>
    </row>
    <row r="5" spans="1:8" x14ac:dyDescent="0.3">
      <c r="A5" s="7"/>
      <c r="B5" s="27"/>
      <c r="C5" s="27"/>
      <c r="D5" s="8"/>
      <c r="E5" s="9"/>
      <c r="F5" s="10"/>
      <c r="G5" s="11"/>
    </row>
    <row r="6" spans="1:8" x14ac:dyDescent="0.3">
      <c r="A6" s="12"/>
      <c r="B6" s="28"/>
      <c r="C6" s="28"/>
      <c r="D6" s="13"/>
      <c r="E6" s="14"/>
      <c r="F6" s="15"/>
      <c r="G6" s="15"/>
    </row>
    <row r="7" spans="1:8" x14ac:dyDescent="0.3">
      <c r="A7" s="16" t="s">
        <v>87</v>
      </c>
      <c r="B7" s="28"/>
      <c r="C7" s="28"/>
      <c r="D7" s="13"/>
      <c r="E7" s="14" t="s">
        <v>88</v>
      </c>
      <c r="F7" s="15" t="s">
        <v>88</v>
      </c>
      <c r="G7" s="15"/>
    </row>
    <row r="8" spans="1:8" x14ac:dyDescent="0.3">
      <c r="A8" s="12"/>
      <c r="B8" s="28"/>
      <c r="C8" s="28"/>
      <c r="D8" s="13"/>
      <c r="E8" s="14"/>
      <c r="F8" s="15"/>
      <c r="G8" s="15"/>
    </row>
    <row r="9" spans="1:8" x14ac:dyDescent="0.3">
      <c r="A9" s="16" t="s">
        <v>126</v>
      </c>
      <c r="B9" s="28"/>
      <c r="C9" s="28"/>
      <c r="D9" s="13"/>
      <c r="E9" s="14"/>
      <c r="F9" s="15"/>
      <c r="G9" s="15"/>
    </row>
    <row r="10" spans="1:8" x14ac:dyDescent="0.3">
      <c r="A10" s="16" t="s">
        <v>127</v>
      </c>
      <c r="B10" s="28"/>
      <c r="C10" s="28"/>
      <c r="D10" s="13"/>
      <c r="E10" s="14"/>
      <c r="F10" s="15"/>
      <c r="G10" s="15"/>
    </row>
    <row r="11" spans="1:8" x14ac:dyDescent="0.3">
      <c r="A11" s="12" t="s">
        <v>485</v>
      </c>
      <c r="B11" s="28" t="s">
        <v>486</v>
      </c>
      <c r="C11" s="28" t="s">
        <v>130</v>
      </c>
      <c r="D11" s="13">
        <v>6000000</v>
      </c>
      <c r="E11" s="14">
        <v>5883.22</v>
      </c>
      <c r="F11" s="15">
        <v>0.11990000000000001</v>
      </c>
      <c r="G11" s="15">
        <v>6.3791E-2</v>
      </c>
    </row>
    <row r="12" spans="1:8" x14ac:dyDescent="0.3">
      <c r="A12" s="12" t="s">
        <v>487</v>
      </c>
      <c r="B12" s="28" t="s">
        <v>488</v>
      </c>
      <c r="C12" s="28" t="s">
        <v>130</v>
      </c>
      <c r="D12" s="13">
        <v>5000000</v>
      </c>
      <c r="E12" s="14">
        <v>5218.3900000000003</v>
      </c>
      <c r="F12" s="15">
        <v>0.10630000000000001</v>
      </c>
      <c r="G12" s="15">
        <v>6.6296999999999995E-2</v>
      </c>
    </row>
    <row r="13" spans="1:8" x14ac:dyDescent="0.3">
      <c r="A13" s="12" t="s">
        <v>489</v>
      </c>
      <c r="B13" s="28" t="s">
        <v>490</v>
      </c>
      <c r="C13" s="28" t="s">
        <v>133</v>
      </c>
      <c r="D13" s="13">
        <v>2500000</v>
      </c>
      <c r="E13" s="14">
        <v>2584.13</v>
      </c>
      <c r="F13" s="15">
        <v>5.2600000000000001E-2</v>
      </c>
      <c r="G13" s="15">
        <v>6.3600000000000004E-2</v>
      </c>
    </row>
    <row r="14" spans="1:8" x14ac:dyDescent="0.3">
      <c r="A14" s="12" t="s">
        <v>491</v>
      </c>
      <c r="B14" s="28" t="s">
        <v>492</v>
      </c>
      <c r="C14" s="28" t="s">
        <v>130</v>
      </c>
      <c r="D14" s="13">
        <v>2500000</v>
      </c>
      <c r="E14" s="14">
        <v>2497.6799999999998</v>
      </c>
      <c r="F14" s="15">
        <v>5.0900000000000001E-2</v>
      </c>
      <c r="G14" s="15">
        <v>6.515E-2</v>
      </c>
    </row>
    <row r="15" spans="1:8" x14ac:dyDescent="0.3">
      <c r="A15" s="12" t="s">
        <v>493</v>
      </c>
      <c r="B15" s="28" t="s">
        <v>494</v>
      </c>
      <c r="C15" s="28" t="s">
        <v>130</v>
      </c>
      <c r="D15" s="13">
        <v>2000000</v>
      </c>
      <c r="E15" s="14">
        <v>2039.69</v>
      </c>
      <c r="F15" s="15">
        <v>4.1599999999999998E-2</v>
      </c>
      <c r="G15" s="15">
        <v>6.4299999999999996E-2</v>
      </c>
    </row>
    <row r="16" spans="1:8" x14ac:dyDescent="0.3">
      <c r="A16" s="12" t="s">
        <v>495</v>
      </c>
      <c r="B16" s="28" t="s">
        <v>496</v>
      </c>
      <c r="C16" s="28" t="s">
        <v>133</v>
      </c>
      <c r="D16" s="13">
        <v>2000000</v>
      </c>
      <c r="E16" s="14">
        <v>2009.08</v>
      </c>
      <c r="F16" s="15">
        <v>4.0899999999999999E-2</v>
      </c>
      <c r="G16" s="15">
        <v>7.1226999999999999E-2</v>
      </c>
    </row>
    <row r="17" spans="1:7" x14ac:dyDescent="0.3">
      <c r="A17" s="12" t="s">
        <v>497</v>
      </c>
      <c r="B17" s="28" t="s">
        <v>498</v>
      </c>
      <c r="C17" s="28" t="s">
        <v>130</v>
      </c>
      <c r="D17" s="13">
        <v>500000</v>
      </c>
      <c r="E17" s="14">
        <v>530.91</v>
      </c>
      <c r="F17" s="15">
        <v>1.0800000000000001E-2</v>
      </c>
      <c r="G17" s="15">
        <v>6.5299999999999997E-2</v>
      </c>
    </row>
    <row r="18" spans="1:7" x14ac:dyDescent="0.3">
      <c r="A18" s="12" t="s">
        <v>499</v>
      </c>
      <c r="B18" s="28" t="s">
        <v>500</v>
      </c>
      <c r="C18" s="28" t="s">
        <v>130</v>
      </c>
      <c r="D18" s="13">
        <v>500000</v>
      </c>
      <c r="E18" s="14">
        <v>529.38</v>
      </c>
      <c r="F18" s="15">
        <v>1.0800000000000001E-2</v>
      </c>
      <c r="G18" s="15">
        <v>6.2324999999999998E-2</v>
      </c>
    </row>
    <row r="19" spans="1:7" x14ac:dyDescent="0.3">
      <c r="A19" s="16" t="s">
        <v>98</v>
      </c>
      <c r="B19" s="29"/>
      <c r="C19" s="29"/>
      <c r="D19" s="17"/>
      <c r="E19" s="18">
        <v>21292.48</v>
      </c>
      <c r="F19" s="19">
        <v>0.43380000000000002</v>
      </c>
      <c r="G19" s="20"/>
    </row>
    <row r="20" spans="1:7" x14ac:dyDescent="0.3">
      <c r="A20" s="12"/>
      <c r="B20" s="28"/>
      <c r="C20" s="28"/>
      <c r="D20" s="13"/>
      <c r="E20" s="14"/>
      <c r="F20" s="15"/>
      <c r="G20" s="15"/>
    </row>
    <row r="21" spans="1:7" x14ac:dyDescent="0.3">
      <c r="A21" s="16" t="s">
        <v>282</v>
      </c>
      <c r="B21" s="28"/>
      <c r="C21" s="28"/>
      <c r="D21" s="13"/>
      <c r="E21" s="14"/>
      <c r="F21" s="15"/>
      <c r="G21" s="15"/>
    </row>
    <row r="22" spans="1:7" x14ac:dyDescent="0.3">
      <c r="A22" s="12" t="s">
        <v>501</v>
      </c>
      <c r="B22" s="28" t="s">
        <v>502</v>
      </c>
      <c r="C22" s="28" t="s">
        <v>93</v>
      </c>
      <c r="D22" s="13">
        <v>2500000</v>
      </c>
      <c r="E22" s="14">
        <v>2429.88</v>
      </c>
      <c r="F22" s="15">
        <v>4.9500000000000002E-2</v>
      </c>
      <c r="G22" s="15">
        <v>6.2196000000000001E-2</v>
      </c>
    </row>
    <row r="23" spans="1:7" x14ac:dyDescent="0.3">
      <c r="A23" s="16" t="s">
        <v>98</v>
      </c>
      <c r="B23" s="29"/>
      <c r="C23" s="29"/>
      <c r="D23" s="17"/>
      <c r="E23" s="18">
        <v>2429.88</v>
      </c>
      <c r="F23" s="19">
        <v>4.9500000000000002E-2</v>
      </c>
      <c r="G23" s="20"/>
    </row>
    <row r="24" spans="1:7" x14ac:dyDescent="0.3">
      <c r="A24" s="16" t="s">
        <v>503</v>
      </c>
      <c r="B24" s="28"/>
      <c r="C24" s="28"/>
      <c r="D24" s="13"/>
      <c r="E24" s="14"/>
      <c r="F24" s="15"/>
      <c r="G24" s="15"/>
    </row>
    <row r="25" spans="1:7" x14ac:dyDescent="0.3">
      <c r="A25" s="12" t="s">
        <v>504</v>
      </c>
      <c r="B25" s="28" t="s">
        <v>505</v>
      </c>
      <c r="C25" s="28" t="s">
        <v>93</v>
      </c>
      <c r="D25" s="13">
        <v>3500000</v>
      </c>
      <c r="E25" s="14">
        <v>3673.06</v>
      </c>
      <c r="F25" s="15">
        <v>7.4800000000000005E-2</v>
      </c>
      <c r="G25" s="15">
        <v>6.5865999999999994E-2</v>
      </c>
    </row>
    <row r="26" spans="1:7" x14ac:dyDescent="0.3">
      <c r="A26" s="12" t="s">
        <v>506</v>
      </c>
      <c r="B26" s="28" t="s">
        <v>507</v>
      </c>
      <c r="C26" s="28" t="s">
        <v>93</v>
      </c>
      <c r="D26" s="13">
        <v>2500000</v>
      </c>
      <c r="E26" s="14">
        <v>2622.21</v>
      </c>
      <c r="F26" s="15">
        <v>5.3400000000000003E-2</v>
      </c>
      <c r="G26" s="15">
        <v>6.6056000000000004E-2</v>
      </c>
    </row>
    <row r="27" spans="1:7" x14ac:dyDescent="0.3">
      <c r="A27" s="12" t="s">
        <v>508</v>
      </c>
      <c r="B27" s="28" t="s">
        <v>509</v>
      </c>
      <c r="C27" s="28" t="s">
        <v>93</v>
      </c>
      <c r="D27" s="13">
        <v>2500000</v>
      </c>
      <c r="E27" s="14">
        <v>2622.16</v>
      </c>
      <c r="F27" s="15">
        <v>5.3400000000000003E-2</v>
      </c>
      <c r="G27" s="15">
        <v>6.5965999999999997E-2</v>
      </c>
    </row>
    <row r="28" spans="1:7" x14ac:dyDescent="0.3">
      <c r="A28" s="12" t="s">
        <v>510</v>
      </c>
      <c r="B28" s="28" t="s">
        <v>511</v>
      </c>
      <c r="C28" s="28" t="s">
        <v>93</v>
      </c>
      <c r="D28" s="13">
        <v>2500000</v>
      </c>
      <c r="E28" s="14">
        <v>2621.45</v>
      </c>
      <c r="F28" s="15">
        <v>5.3400000000000003E-2</v>
      </c>
      <c r="G28" s="15">
        <v>6.4741999999999994E-2</v>
      </c>
    </row>
    <row r="29" spans="1:7" x14ac:dyDescent="0.3">
      <c r="A29" s="12" t="s">
        <v>512</v>
      </c>
      <c r="B29" s="28" t="s">
        <v>513</v>
      </c>
      <c r="C29" s="28" t="s">
        <v>93</v>
      </c>
      <c r="D29" s="13">
        <v>2500000</v>
      </c>
      <c r="E29" s="14">
        <v>2608.61</v>
      </c>
      <c r="F29" s="15">
        <v>5.3100000000000001E-2</v>
      </c>
      <c r="G29" s="15">
        <v>6.5768999999999994E-2</v>
      </c>
    </row>
    <row r="30" spans="1:7" x14ac:dyDescent="0.3">
      <c r="A30" s="12" t="s">
        <v>514</v>
      </c>
      <c r="B30" s="28" t="s">
        <v>515</v>
      </c>
      <c r="C30" s="28" t="s">
        <v>93</v>
      </c>
      <c r="D30" s="13">
        <v>2500000</v>
      </c>
      <c r="E30" s="14">
        <v>2605.9</v>
      </c>
      <c r="F30" s="15">
        <v>5.3100000000000001E-2</v>
      </c>
      <c r="G30" s="15">
        <v>6.5767999999999993E-2</v>
      </c>
    </row>
    <row r="31" spans="1:7" x14ac:dyDescent="0.3">
      <c r="A31" s="12" t="s">
        <v>516</v>
      </c>
      <c r="B31" s="28" t="s">
        <v>517</v>
      </c>
      <c r="C31" s="28" t="s">
        <v>93</v>
      </c>
      <c r="D31" s="13">
        <v>2000000</v>
      </c>
      <c r="E31" s="14">
        <v>2097.63</v>
      </c>
      <c r="F31" s="15">
        <v>4.2700000000000002E-2</v>
      </c>
      <c r="G31" s="15">
        <v>6.4217999999999997E-2</v>
      </c>
    </row>
    <row r="32" spans="1:7" x14ac:dyDescent="0.3">
      <c r="A32" s="12" t="s">
        <v>518</v>
      </c>
      <c r="B32" s="28" t="s">
        <v>519</v>
      </c>
      <c r="C32" s="28" t="s">
        <v>93</v>
      </c>
      <c r="D32" s="13">
        <v>1000000</v>
      </c>
      <c r="E32" s="14">
        <v>1050.67</v>
      </c>
      <c r="F32" s="15">
        <v>2.1399999999999999E-2</v>
      </c>
      <c r="G32" s="15">
        <v>6.4217999999999997E-2</v>
      </c>
    </row>
    <row r="33" spans="1:7" x14ac:dyDescent="0.3">
      <c r="A33" s="12" t="s">
        <v>520</v>
      </c>
      <c r="B33" s="28" t="s">
        <v>521</v>
      </c>
      <c r="C33" s="28" t="s">
        <v>93</v>
      </c>
      <c r="D33" s="13">
        <v>1000000</v>
      </c>
      <c r="E33" s="14">
        <v>1049.93</v>
      </c>
      <c r="F33" s="15">
        <v>2.1399999999999999E-2</v>
      </c>
      <c r="G33" s="15">
        <v>6.6004999999999994E-2</v>
      </c>
    </row>
    <row r="34" spans="1:7" x14ac:dyDescent="0.3">
      <c r="A34" s="12" t="s">
        <v>522</v>
      </c>
      <c r="B34" s="28" t="s">
        <v>523</v>
      </c>
      <c r="C34" s="28" t="s">
        <v>93</v>
      </c>
      <c r="D34" s="13">
        <v>1000000</v>
      </c>
      <c r="E34" s="14">
        <v>1047.82</v>
      </c>
      <c r="F34" s="15">
        <v>2.1299999999999999E-2</v>
      </c>
      <c r="G34" s="15">
        <v>6.5617999999999996E-2</v>
      </c>
    </row>
    <row r="35" spans="1:7" x14ac:dyDescent="0.3">
      <c r="A35" s="12" t="s">
        <v>524</v>
      </c>
      <c r="B35" s="28" t="s">
        <v>525</v>
      </c>
      <c r="C35" s="28" t="s">
        <v>93</v>
      </c>
      <c r="D35" s="13">
        <v>500000</v>
      </c>
      <c r="E35" s="14">
        <v>524.73</v>
      </c>
      <c r="F35" s="15">
        <v>1.0699999999999999E-2</v>
      </c>
      <c r="G35" s="15">
        <v>6.5666000000000002E-2</v>
      </c>
    </row>
    <row r="36" spans="1:7" x14ac:dyDescent="0.3">
      <c r="A36" s="12" t="s">
        <v>526</v>
      </c>
      <c r="B36" s="28" t="s">
        <v>527</v>
      </c>
      <c r="C36" s="28" t="s">
        <v>93</v>
      </c>
      <c r="D36" s="13">
        <v>500000</v>
      </c>
      <c r="E36" s="14">
        <v>524.66</v>
      </c>
      <c r="F36" s="15">
        <v>1.0699999999999999E-2</v>
      </c>
      <c r="G36" s="15">
        <v>6.5617999999999996E-2</v>
      </c>
    </row>
    <row r="37" spans="1:7" x14ac:dyDescent="0.3">
      <c r="A37" s="12" t="s">
        <v>528</v>
      </c>
      <c r="B37" s="28" t="s">
        <v>529</v>
      </c>
      <c r="C37" s="28" t="s">
        <v>93</v>
      </c>
      <c r="D37" s="13">
        <v>500000</v>
      </c>
      <c r="E37" s="14">
        <v>522.27</v>
      </c>
      <c r="F37" s="15">
        <v>1.06E-2</v>
      </c>
      <c r="G37" s="15">
        <v>6.5519999999999995E-2</v>
      </c>
    </row>
    <row r="38" spans="1:7" x14ac:dyDescent="0.3">
      <c r="A38" s="16" t="s">
        <v>98</v>
      </c>
      <c r="B38" s="29"/>
      <c r="C38" s="29"/>
      <c r="D38" s="17"/>
      <c r="E38" s="18">
        <v>23571.1</v>
      </c>
      <c r="F38" s="19">
        <v>0.48</v>
      </c>
      <c r="G38" s="20"/>
    </row>
    <row r="39" spans="1:7" x14ac:dyDescent="0.3">
      <c r="A39" s="12"/>
      <c r="B39" s="28"/>
      <c r="C39" s="28"/>
      <c r="D39" s="13"/>
      <c r="E39" s="14"/>
      <c r="F39" s="15"/>
      <c r="G39" s="15"/>
    </row>
    <row r="40" spans="1:7" x14ac:dyDescent="0.3">
      <c r="A40" s="12"/>
      <c r="B40" s="28"/>
      <c r="C40" s="28"/>
      <c r="D40" s="13"/>
      <c r="E40" s="14"/>
      <c r="F40" s="15"/>
      <c r="G40" s="15"/>
    </row>
    <row r="41" spans="1:7" x14ac:dyDescent="0.3">
      <c r="A41" s="16" t="s">
        <v>188</v>
      </c>
      <c r="B41" s="28"/>
      <c r="C41" s="28"/>
      <c r="D41" s="13"/>
      <c r="E41" s="14"/>
      <c r="F41" s="15"/>
      <c r="G41" s="15"/>
    </row>
    <row r="42" spans="1:7" x14ac:dyDescent="0.3">
      <c r="A42" s="16" t="s">
        <v>98</v>
      </c>
      <c r="B42" s="28"/>
      <c r="C42" s="28"/>
      <c r="D42" s="13"/>
      <c r="E42" s="33" t="s">
        <v>88</v>
      </c>
      <c r="F42" s="34" t="s">
        <v>88</v>
      </c>
      <c r="G42" s="15"/>
    </row>
    <row r="43" spans="1:7" x14ac:dyDescent="0.3">
      <c r="A43" s="12"/>
      <c r="B43" s="28"/>
      <c r="C43" s="28"/>
      <c r="D43" s="13"/>
      <c r="E43" s="14"/>
      <c r="F43" s="15"/>
      <c r="G43" s="15"/>
    </row>
    <row r="44" spans="1:7" x14ac:dyDescent="0.3">
      <c r="A44" s="16" t="s">
        <v>189</v>
      </c>
      <c r="B44" s="28"/>
      <c r="C44" s="28"/>
      <c r="D44" s="13"/>
      <c r="E44" s="14"/>
      <c r="F44" s="15"/>
      <c r="G44" s="15"/>
    </row>
    <row r="45" spans="1:7" x14ac:dyDescent="0.3">
      <c r="A45" s="16" t="s">
        <v>98</v>
      </c>
      <c r="B45" s="28"/>
      <c r="C45" s="28"/>
      <c r="D45" s="13"/>
      <c r="E45" s="33" t="s">
        <v>88</v>
      </c>
      <c r="F45" s="34" t="s">
        <v>88</v>
      </c>
      <c r="G45" s="15"/>
    </row>
    <row r="46" spans="1:7" x14ac:dyDescent="0.3">
      <c r="A46" s="12"/>
      <c r="B46" s="28"/>
      <c r="C46" s="28"/>
      <c r="D46" s="13"/>
      <c r="E46" s="14"/>
      <c r="F46" s="15"/>
      <c r="G46" s="15"/>
    </row>
    <row r="47" spans="1:7" x14ac:dyDescent="0.3">
      <c r="A47" s="21" t="s">
        <v>118</v>
      </c>
      <c r="B47" s="30"/>
      <c r="C47" s="30"/>
      <c r="D47" s="22"/>
      <c r="E47" s="18">
        <v>47293.46</v>
      </c>
      <c r="F47" s="19">
        <v>0.96330000000000005</v>
      </c>
      <c r="G47" s="20"/>
    </row>
    <row r="48" spans="1:7" x14ac:dyDescent="0.3">
      <c r="A48" s="12"/>
      <c r="B48" s="28"/>
      <c r="C48" s="28"/>
      <c r="D48" s="13"/>
      <c r="E48" s="14"/>
      <c r="F48" s="15"/>
      <c r="G48" s="15"/>
    </row>
    <row r="49" spans="1:7" x14ac:dyDescent="0.3">
      <c r="A49" s="12"/>
      <c r="B49" s="28"/>
      <c r="C49" s="28"/>
      <c r="D49" s="13"/>
      <c r="E49" s="14"/>
      <c r="F49" s="15"/>
      <c r="G49" s="15"/>
    </row>
    <row r="50" spans="1:7" x14ac:dyDescent="0.3">
      <c r="A50" s="16" t="s">
        <v>119</v>
      </c>
      <c r="B50" s="28"/>
      <c r="C50" s="28"/>
      <c r="D50" s="13"/>
      <c r="E50" s="14"/>
      <c r="F50" s="15"/>
      <c r="G50" s="15"/>
    </row>
    <row r="51" spans="1:7" x14ac:dyDescent="0.3">
      <c r="A51" s="12" t="s">
        <v>120</v>
      </c>
      <c r="B51" s="28"/>
      <c r="C51" s="28"/>
      <c r="D51" s="13"/>
      <c r="E51" s="14">
        <v>331.89</v>
      </c>
      <c r="F51" s="15">
        <v>6.7999999999999996E-3</v>
      </c>
      <c r="G51" s="15">
        <v>3.9344999999999998E-2</v>
      </c>
    </row>
    <row r="52" spans="1:7" x14ac:dyDescent="0.3">
      <c r="A52" s="16" t="s">
        <v>98</v>
      </c>
      <c r="B52" s="29"/>
      <c r="C52" s="29"/>
      <c r="D52" s="17"/>
      <c r="E52" s="18">
        <v>331.89</v>
      </c>
      <c r="F52" s="19">
        <v>6.7999999999999996E-3</v>
      </c>
      <c r="G52" s="20"/>
    </row>
    <row r="53" spans="1:7" x14ac:dyDescent="0.3">
      <c r="A53" s="12"/>
      <c r="B53" s="28"/>
      <c r="C53" s="28"/>
      <c r="D53" s="13"/>
      <c r="E53" s="14"/>
      <c r="F53" s="15"/>
      <c r="G53" s="15"/>
    </row>
    <row r="54" spans="1:7" x14ac:dyDescent="0.3">
      <c r="A54" s="21" t="s">
        <v>118</v>
      </c>
      <c r="B54" s="30"/>
      <c r="C54" s="30"/>
      <c r="D54" s="22"/>
      <c r="E54" s="18">
        <v>331.89</v>
      </c>
      <c r="F54" s="19">
        <v>6.7999999999999996E-3</v>
      </c>
      <c r="G54" s="20"/>
    </row>
    <row r="55" spans="1:7" x14ac:dyDescent="0.3">
      <c r="A55" s="12" t="s">
        <v>121</v>
      </c>
      <c r="B55" s="28"/>
      <c r="C55" s="28"/>
      <c r="D55" s="13"/>
      <c r="E55" s="14">
        <v>1352.4923266999999</v>
      </c>
      <c r="F55" s="15">
        <v>2.7555E-2</v>
      </c>
      <c r="G55" s="15"/>
    </row>
    <row r="56" spans="1:7" x14ac:dyDescent="0.3">
      <c r="A56" s="12" t="s">
        <v>122</v>
      </c>
      <c r="B56" s="28"/>
      <c r="C56" s="28"/>
      <c r="D56" s="13"/>
      <c r="E56" s="14">
        <v>104.6576733</v>
      </c>
      <c r="F56" s="15">
        <v>2.3449999999999999E-3</v>
      </c>
      <c r="G56" s="15">
        <v>3.9344999999999998E-2</v>
      </c>
    </row>
    <row r="57" spans="1:7" x14ac:dyDescent="0.3">
      <c r="A57" s="23" t="s">
        <v>123</v>
      </c>
      <c r="B57" s="31"/>
      <c r="C57" s="31"/>
      <c r="D57" s="24"/>
      <c r="E57" s="25">
        <v>49082.5</v>
      </c>
      <c r="F57" s="26">
        <v>1</v>
      </c>
      <c r="G57" s="26"/>
    </row>
    <row r="59" spans="1:7" x14ac:dyDescent="0.3">
      <c r="A59" s="1" t="s">
        <v>125</v>
      </c>
    </row>
    <row r="62" spans="1:7" x14ac:dyDescent="0.3">
      <c r="A62" s="1" t="s">
        <v>1871</v>
      </c>
    </row>
    <row r="63" spans="1:7" x14ac:dyDescent="0.3">
      <c r="A63" s="47" t="s">
        <v>1872</v>
      </c>
      <c r="B63" s="32" t="s">
        <v>88</v>
      </c>
    </row>
    <row r="64" spans="1:7" x14ac:dyDescent="0.3">
      <c r="A64" t="s">
        <v>1873</v>
      </c>
      <c r="B64" t="s">
        <v>1875</v>
      </c>
    </row>
    <row r="65" spans="1:3" x14ac:dyDescent="0.3">
      <c r="B65" s="48">
        <v>44651</v>
      </c>
      <c r="C65" s="48">
        <v>44680</v>
      </c>
    </row>
    <row r="66" spans="1:3" x14ac:dyDescent="0.3">
      <c r="A66" t="s">
        <v>1879</v>
      </c>
      <c r="B66">
        <v>10.045500000000001</v>
      </c>
      <c r="C66">
        <v>9.9519000000000002</v>
      </c>
    </row>
    <row r="67" spans="1:3" x14ac:dyDescent="0.3">
      <c r="A67" t="s">
        <v>1880</v>
      </c>
      <c r="B67">
        <v>10.045500000000001</v>
      </c>
      <c r="C67">
        <v>9.952</v>
      </c>
    </row>
    <row r="68" spans="1:3" x14ac:dyDescent="0.3">
      <c r="A68" t="s">
        <v>1904</v>
      </c>
      <c r="B68">
        <v>10.0443</v>
      </c>
      <c r="C68">
        <v>9.9491999999999994</v>
      </c>
    </row>
    <row r="69" spans="1:3" x14ac:dyDescent="0.3">
      <c r="A69" t="s">
        <v>1905</v>
      </c>
      <c r="B69">
        <v>10.0443</v>
      </c>
      <c r="C69">
        <v>9.9491999999999994</v>
      </c>
    </row>
    <row r="71" spans="1:3" x14ac:dyDescent="0.3">
      <c r="A71" t="s">
        <v>1890</v>
      </c>
      <c r="B71" s="32" t="s">
        <v>88</v>
      </c>
    </row>
    <row r="72" spans="1:3" x14ac:dyDescent="0.3">
      <c r="A72" t="s">
        <v>1891</v>
      </c>
      <c r="B72" s="32" t="s">
        <v>88</v>
      </c>
    </row>
    <row r="73" spans="1:3" x14ac:dyDescent="0.3">
      <c r="A73" s="47" t="s">
        <v>1892</v>
      </c>
      <c r="B73" s="32" t="s">
        <v>88</v>
      </c>
    </row>
    <row r="74" spans="1:3" x14ac:dyDescent="0.3">
      <c r="A74" s="47" t="s">
        <v>1893</v>
      </c>
      <c r="B74" s="32" t="s">
        <v>88</v>
      </c>
    </row>
    <row r="75" spans="1:3" x14ac:dyDescent="0.3">
      <c r="A75" t="s">
        <v>1894</v>
      </c>
      <c r="B75" s="49">
        <v>3.1662080000000001</v>
      </c>
    </row>
    <row r="76" spans="1:3" ht="28.8" x14ac:dyDescent="0.3">
      <c r="A76" s="47" t="s">
        <v>1895</v>
      </c>
      <c r="B76" s="32" t="s">
        <v>88</v>
      </c>
    </row>
    <row r="77" spans="1:3" ht="28.8" x14ac:dyDescent="0.3">
      <c r="A77" s="47" t="s">
        <v>1896</v>
      </c>
      <c r="B77" s="32" t="s">
        <v>88</v>
      </c>
    </row>
    <row r="78" spans="1:3" x14ac:dyDescent="0.3">
      <c r="A78" s="47" t="s">
        <v>1899</v>
      </c>
      <c r="B78" s="49">
        <v>4378.6170690999998</v>
      </c>
    </row>
    <row r="79" spans="1:3" x14ac:dyDescent="0.3">
      <c r="A79" t="s">
        <v>2027</v>
      </c>
      <c r="B79" s="32" t="s">
        <v>88</v>
      </c>
    </row>
    <row r="80" spans="1:3" x14ac:dyDescent="0.3">
      <c r="A80" t="s">
        <v>2028</v>
      </c>
      <c r="B80" s="32" t="s">
        <v>88</v>
      </c>
    </row>
    <row r="82" spans="1:4" x14ac:dyDescent="0.3">
      <c r="A82" s="47"/>
      <c r="B82" s="49"/>
    </row>
    <row r="84" spans="1:4" ht="28.8" x14ac:dyDescent="0.3">
      <c r="A84" s="62" t="s">
        <v>2065</v>
      </c>
      <c r="B84" s="56" t="s">
        <v>2066</v>
      </c>
      <c r="C84" s="56" t="s">
        <v>2034</v>
      </c>
      <c r="D84" s="67" t="s">
        <v>2035</v>
      </c>
    </row>
    <row r="85" spans="1:4" ht="81.599999999999994" customHeight="1" x14ac:dyDescent="0.3">
      <c r="A85" s="65" t="str">
        <f>HYPERLINK("[EDEL_Portfolio Monthly 30-Apr-2022.xlsx]EDCPSF!A1","Edelweiss CRL PSU PL SDL 50 50 Oct-25 FD")</f>
        <v>Edelweiss CRL PSU PL SDL 50 50 Oct-25 FD</v>
      </c>
      <c r="B85" s="64"/>
      <c r="C85" s="68" t="s">
        <v>2042</v>
      </c>
      <c r="D85" s="64"/>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Index</vt:lpstr>
      <vt:lpstr>EDACBF</vt:lpstr>
      <vt:lpstr>EDBE23</vt:lpstr>
      <vt:lpstr>EDBE25</vt:lpstr>
      <vt:lpstr>EDBE30</vt:lpstr>
      <vt:lpstr>EDBE31</vt:lpstr>
      <vt:lpstr>EDBE32</vt:lpstr>
      <vt:lpstr>EDBPDF</vt:lpstr>
      <vt:lpstr>EDCPSF</vt:lpstr>
      <vt:lpstr>EDFF23</vt:lpstr>
      <vt:lpstr>EDFF25</vt:lpstr>
      <vt:lpstr>EDFF30</vt:lpstr>
      <vt:lpstr>EDFF31</vt:lpstr>
      <vt:lpstr>EDFF32</vt:lpstr>
      <vt:lpstr>EDGSEC</vt:lpstr>
      <vt:lpstr>EDNP27</vt:lpstr>
      <vt:lpstr>EDNPSF</vt:lpstr>
      <vt:lpstr>EDONTF</vt:lpstr>
      <vt:lpstr>EEARBF</vt:lpstr>
      <vt:lpstr>EEARFD</vt:lpstr>
      <vt:lpstr>EEDGEF</vt:lpstr>
      <vt:lpstr>EEECRF</vt:lpstr>
      <vt:lpstr>EEELSS</vt:lpstr>
      <vt:lpstr>EEEQTF</vt:lpstr>
      <vt:lpstr>EEESCF</vt:lpstr>
      <vt:lpstr>EEESSF</vt:lpstr>
      <vt:lpstr>EEIF30</vt:lpstr>
      <vt:lpstr>EEIF50</vt:lpstr>
      <vt:lpstr>EELMIF</vt:lpstr>
      <vt:lpstr>EEMOF1</vt:lpstr>
      <vt:lpstr>EENFBA</vt:lpstr>
      <vt:lpstr>EEPRUA</vt:lpstr>
      <vt:lpstr>EESMCF</vt:lpstr>
      <vt:lpstr>ELLIQF</vt:lpstr>
      <vt:lpstr>EOASEF</vt:lpstr>
      <vt:lpstr>EOCHIF</vt:lpstr>
      <vt:lpstr>EODWHF</vt:lpstr>
      <vt:lpstr>EOEDOF</vt:lpstr>
      <vt:lpstr>EOEMOP</vt:lpstr>
      <vt:lpstr>EOUSEF</vt:lpstr>
      <vt:lpstr>EOUSTF</vt:lpstr>
    </vt:vector>
  </TitlesOfParts>
  <Company>greysoft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g.greysoft.001</dc:creator>
  <cp:lastModifiedBy>Ankita Sarolia - AMC</cp:lastModifiedBy>
  <dcterms:created xsi:type="dcterms:W3CDTF">2015-12-17T12:36:10Z</dcterms:created>
  <dcterms:modified xsi:type="dcterms:W3CDTF">2022-05-09T16:46:27Z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40e60c6-cef6-4cc0-a98d-364c7249d74b_Enabled">
    <vt:lpwstr>true</vt:lpwstr>
  </property>
  <property fmtid="{D5CDD505-2E9C-101B-9397-08002B2CF9AE}" pid="3" name="MSIP_Label_840e60c6-cef6-4cc0-a98d-364c7249d74b_SetDate">
    <vt:lpwstr>2022-05-04T12:42:39Z</vt:lpwstr>
  </property>
  <property fmtid="{D5CDD505-2E9C-101B-9397-08002B2CF9AE}" pid="4" name="MSIP_Label_840e60c6-cef6-4cc0-a98d-364c7249d74b_Method">
    <vt:lpwstr>Privileged</vt:lpwstr>
  </property>
  <property fmtid="{D5CDD505-2E9C-101B-9397-08002B2CF9AE}" pid="5" name="MSIP_Label_840e60c6-cef6-4cc0-a98d-364c7249d74b_Name">
    <vt:lpwstr>840e60c6-cef6-4cc0-a98d-364c7249d74b</vt:lpwstr>
  </property>
  <property fmtid="{D5CDD505-2E9C-101B-9397-08002B2CF9AE}" pid="6" name="MSIP_Label_840e60c6-cef6-4cc0-a98d-364c7249d74b_SiteId">
    <vt:lpwstr>b44900f1-2def-4c3b-9ec6-9020d604e19e</vt:lpwstr>
  </property>
  <property fmtid="{D5CDD505-2E9C-101B-9397-08002B2CF9AE}" pid="7" name="MSIP_Label_840e60c6-cef6-4cc0-a98d-364c7249d74b_ActionId">
    <vt:lpwstr>8285df02-1b76-4a57-81e3-4dc8176ab3c1</vt:lpwstr>
  </property>
  <property fmtid="{D5CDD505-2E9C-101B-9397-08002B2CF9AE}" pid="8" name="MSIP_Label_840e60c6-cef6-4cc0-a98d-364c7249d74b_ContentBits">
    <vt:lpwstr>1</vt:lpwstr>
  </property>
  <property fmtid="{D5CDD505-2E9C-101B-9397-08002B2CF9AE}" pid="9" name="MSIP_Label_fae7b159-da8a-4f43-b4ed-ba6115f6e9fb_Enabled">
    <vt:lpwstr>true</vt:lpwstr>
  </property>
  <property fmtid="{D5CDD505-2E9C-101B-9397-08002B2CF9AE}" pid="10" name="MSIP_Label_fae7b159-da8a-4f43-b4ed-ba6115f6e9fb_SetDate">
    <vt:lpwstr>2022-05-09T12:38:13Z</vt:lpwstr>
  </property>
  <property fmtid="{D5CDD505-2E9C-101B-9397-08002B2CF9AE}" pid="11" name="MSIP_Label_fae7b159-da8a-4f43-b4ed-ba6115f6e9fb_Method">
    <vt:lpwstr>Standard</vt:lpwstr>
  </property>
  <property fmtid="{D5CDD505-2E9C-101B-9397-08002B2CF9AE}" pid="12" name="MSIP_Label_fae7b159-da8a-4f43-b4ed-ba6115f6e9fb_Name">
    <vt:lpwstr>Internal_0</vt:lpwstr>
  </property>
  <property fmtid="{D5CDD505-2E9C-101B-9397-08002B2CF9AE}" pid="13" name="MSIP_Label_fae7b159-da8a-4f43-b4ed-ba6115f6e9fb_SiteId">
    <vt:lpwstr>76fd78b2-83b7-4fc7-b5ba-5f59f5beb8cc</vt:lpwstr>
  </property>
  <property fmtid="{D5CDD505-2E9C-101B-9397-08002B2CF9AE}" pid="14" name="MSIP_Label_fae7b159-da8a-4f43-b4ed-ba6115f6e9fb_ActionId">
    <vt:lpwstr>c7b2d9cb-b70b-4882-988f-fe9bf4696589</vt:lpwstr>
  </property>
  <property fmtid="{D5CDD505-2E9C-101B-9397-08002B2CF9AE}" pid="15" name="MSIP_Label_fae7b159-da8a-4f43-b4ed-ba6115f6e9fb_ContentBits">
    <vt:lpwstr>0</vt:lpwstr>
  </property>
</Properties>
</file>