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https://edelweissmf-my.sharepoint.com/personal/jehzeel_master_edelweissmf_com1/Documents/FCMPL2/LAB/COMPLIANCE/Mutual Fund/compliance/Compliance/Reports/1 - SEBI/31_Monthly Portfolio Disclosure/2022/2. February/"/>
    </mc:Choice>
  </mc:AlternateContent>
  <xr:revisionPtr revIDLastSave="220" documentId="13_ncr:1_{E06F1AAC-4629-453C-A6BB-B1A30FB50626}" xr6:coauthVersionLast="47" xr6:coauthVersionMax="47" xr10:uidLastSave="{E230B307-DED9-4A07-A50D-E498360834AD}"/>
  <bookViews>
    <workbookView xWindow="-108" yWindow="-108" windowWidth="23256" windowHeight="12576" xr2:uid="{00000000-000D-0000-FFFF-FFFF00000000}"/>
  </bookViews>
  <sheets>
    <sheet name="Index" sheetId="41" r:id="rId1"/>
    <sheet name="EDACBF" sheetId="1" r:id="rId2"/>
    <sheet name="EDBE23" sheetId="2" r:id="rId3"/>
    <sheet name="EDBE25" sheetId="3" r:id="rId4"/>
    <sheet name="EDBE30" sheetId="4" r:id="rId5"/>
    <sheet name="EDBE31" sheetId="5" r:id="rId6"/>
    <sheet name="EDBE32" sheetId="6" r:id="rId7"/>
    <sheet name="EDBPDF" sheetId="7" r:id="rId8"/>
    <sheet name="EDFF23" sheetId="8" r:id="rId9"/>
    <sheet name="EDFF25" sheetId="9" r:id="rId10"/>
    <sheet name="EDFF30" sheetId="10" r:id="rId11"/>
    <sheet name="EDFF31" sheetId="11" r:id="rId12"/>
    <sheet name="EDFF32" sheetId="12" r:id="rId13"/>
    <sheet name="EDGSEC" sheetId="13" r:id="rId14"/>
    <sheet name="EDNP27" sheetId="14" r:id="rId15"/>
    <sheet name="EDNPSF" sheetId="15" r:id="rId16"/>
    <sheet name="EDONTF" sheetId="16" r:id="rId17"/>
    <sheet name="EEARBF" sheetId="17" r:id="rId18"/>
    <sheet name="EEARFD" sheetId="18" r:id="rId19"/>
    <sheet name="EEDGEF" sheetId="19" r:id="rId20"/>
    <sheet name="EEECRF" sheetId="20" r:id="rId21"/>
    <sheet name="EEELSS" sheetId="21" r:id="rId22"/>
    <sheet name="EEEQTF" sheetId="22" r:id="rId23"/>
    <sheet name="EEESCF" sheetId="23" r:id="rId24"/>
    <sheet name="EEESSF" sheetId="24" r:id="rId25"/>
    <sheet name="EEIF30" sheetId="25" r:id="rId26"/>
    <sheet name="EEIF50" sheetId="26" r:id="rId27"/>
    <sheet name="EELMIF" sheetId="27" r:id="rId28"/>
    <sheet name="EEMOF1" sheetId="28" r:id="rId29"/>
    <sheet name="EENFBA" sheetId="29" r:id="rId30"/>
    <sheet name="EEPRUA" sheetId="30" r:id="rId31"/>
    <sheet name="EESMCF" sheetId="31" r:id="rId32"/>
    <sheet name="EFMS55" sheetId="32" r:id="rId33"/>
    <sheet name="ELLIQF" sheetId="33" r:id="rId34"/>
    <sheet name="EOASEF" sheetId="34" r:id="rId35"/>
    <sheet name="EOCHIF" sheetId="35" r:id="rId36"/>
    <sheet name="EODWHF" sheetId="36" r:id="rId37"/>
    <sheet name="EOEDOF" sheetId="37" r:id="rId38"/>
    <sheet name="EOEMOP" sheetId="38" r:id="rId39"/>
    <sheet name="EOUSEF" sheetId="39" r:id="rId40"/>
    <sheet name="EOUSTF" sheetId="40" r:id="rId41"/>
  </sheets>
  <definedNames>
    <definedName name="_xlnm._FilterDatabase" localSheetId="1" hidden="1">EDACBF!$A$5:$P$57</definedName>
    <definedName name="_xlnm._FilterDatabase" localSheetId="2" hidden="1">EDBE23!$A$5:$P$58</definedName>
    <definedName name="_xlnm._FilterDatabase" localSheetId="3" hidden="1">EDBE25!$A$5:$P$76</definedName>
    <definedName name="_xlnm._FilterDatabase" localSheetId="4" hidden="1">EDBE30!$A$5:$P$79</definedName>
    <definedName name="_xlnm._FilterDatabase" localSheetId="5" hidden="1">EDBE31!$A$5:$P$61</definedName>
    <definedName name="_xlnm._FilterDatabase" localSheetId="6" hidden="1">EDBE32!$A$5:$P$43</definedName>
    <definedName name="_xlnm._FilterDatabase" localSheetId="7" hidden="1">EDBPDF!$A$5:$P$59</definedName>
    <definedName name="_xlnm._FilterDatabase" localSheetId="8" hidden="1">EDFF23!$A$5:$P$23</definedName>
    <definedName name="_xlnm._FilterDatabase" localSheetId="9" hidden="1">EDFF25!$A$5:$P$23</definedName>
    <definedName name="_xlnm._FilterDatabase" localSheetId="10" hidden="1">EDFF30!$A$5:$P$23</definedName>
    <definedName name="_xlnm._FilterDatabase" localSheetId="11" hidden="1">EDFF31!$A$5:$P$23</definedName>
    <definedName name="_xlnm._FilterDatabase" localSheetId="12" hidden="1">EDFF32!$A$5:$P$23</definedName>
    <definedName name="_xlnm._FilterDatabase" localSheetId="13" hidden="1">EDGSEC!$A$5:$P$48</definedName>
    <definedName name="_xlnm._FilterDatabase" localSheetId="14" hidden="1">EDNP27!$A$5:$P$66</definedName>
    <definedName name="_xlnm._FilterDatabase" localSheetId="15" hidden="1">EDNPSF!$A$5:$P$102</definedName>
    <definedName name="_xlnm._FilterDatabase" localSheetId="16" hidden="1">EDONTF!$A$5:$P$17</definedName>
    <definedName name="_xlnm._FilterDatabase" localSheetId="17" hidden="1">EEARBF!$A$5:$P$426</definedName>
    <definedName name="_xlnm._FilterDatabase" localSheetId="18" hidden="1">EEARFD!$A$5:$P$205</definedName>
    <definedName name="_xlnm._FilterDatabase" localSheetId="19" hidden="1">EEDGEF!$A$5:$P$110</definedName>
    <definedName name="_xlnm._FilterDatabase" localSheetId="20" hidden="1">EEECRF!$A$5:$P$77</definedName>
    <definedName name="_xlnm._FilterDatabase" localSheetId="21" hidden="1">EEELSS!$A$5:$P$79</definedName>
    <definedName name="_xlnm._FilterDatabase" localSheetId="22" hidden="1">EEEQTF!$A$5:$P$86</definedName>
    <definedName name="_xlnm._FilterDatabase" localSheetId="23" hidden="1">EEESCF!$A$5:$P$98</definedName>
    <definedName name="_xlnm._FilterDatabase" localSheetId="24" hidden="1">EEESSF!$A$5:$P$178</definedName>
    <definedName name="_xlnm._FilterDatabase" localSheetId="25" hidden="1">EEIF30!$A$5:$P$64</definedName>
    <definedName name="_xlnm._FilterDatabase" localSheetId="26" hidden="1">EEIF50!$A$5:$P$85</definedName>
    <definedName name="_xlnm._FilterDatabase" localSheetId="27" hidden="1">EELMIF!$A$5:$P$271</definedName>
    <definedName name="_xlnm._FilterDatabase" localSheetId="28" hidden="1">EEMOF1!$A$5:$P$91</definedName>
    <definedName name="_xlnm._FilterDatabase" localSheetId="29" hidden="1">EENFBA!$A$5:$P$34</definedName>
    <definedName name="_xlnm._FilterDatabase" localSheetId="30" hidden="1">EEPRUA!$A$5:$P$124</definedName>
    <definedName name="_xlnm._FilterDatabase" localSheetId="31" hidden="1">EESMCF!$A$5:$P$80</definedName>
    <definedName name="_xlnm._FilterDatabase" localSheetId="32" hidden="1">EFMS55!$A$5:$P$50</definedName>
    <definedName name="_xlnm._FilterDatabase" localSheetId="33" hidden="1">ELLIQF!$A$5:$P$47</definedName>
    <definedName name="_xlnm._FilterDatabase" localSheetId="34" hidden="1">EOASEF!$A$5:$P$21</definedName>
    <definedName name="_xlnm._FilterDatabase" localSheetId="35" hidden="1">EOCHIF!$A$5:$P$21</definedName>
    <definedName name="_xlnm._FilterDatabase" localSheetId="36" hidden="1">EODWHF!$A$5:$P$70</definedName>
    <definedName name="_xlnm._FilterDatabase" localSheetId="37" hidden="1">EOEDOF!$A$5:$P$21</definedName>
    <definedName name="_xlnm._FilterDatabase" localSheetId="38" hidden="1">EOEMOP!$A$5:$P$21</definedName>
    <definedName name="_xlnm._FilterDatabase" localSheetId="39" hidden="1">EOUSEF!$A$5:$P$21</definedName>
    <definedName name="_xlnm._FilterDatabase" localSheetId="40"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EDFF23!#REF!</definedName>
    <definedName name="Hedging_Positions_through_Futures_AS_ON_MMMM_DD__YYYY___NIL" localSheetId="9">EDFF25!#REF!</definedName>
    <definedName name="Hedging_Positions_through_Futures_AS_ON_MMMM_DD__YYYY___NIL" localSheetId="10">EDFF30!#REF!</definedName>
    <definedName name="Hedging_Positions_through_Futures_AS_ON_MMMM_DD__YYYY___NIL" localSheetId="11">EDFF31!#REF!</definedName>
    <definedName name="Hedging_Positions_through_Futures_AS_ON_MMMM_DD__YYYY___NIL" localSheetId="12">EDFF32!#REF!</definedName>
    <definedName name="Hedging_Positions_through_Futures_AS_ON_MMMM_DD__YYYY___NIL" localSheetId="13">EDGSEC!#REF!</definedName>
    <definedName name="Hedging_Positions_through_Futures_AS_ON_MMMM_DD__YYYY___NIL" localSheetId="14">EDNP27!#REF!</definedName>
    <definedName name="Hedging_Positions_through_Futures_AS_ON_MMMM_DD__YYYY___NIL" localSheetId="15">EDNPSF!#REF!</definedName>
    <definedName name="Hedging_Positions_through_Futures_AS_ON_MMMM_DD__YYYY___NIL" localSheetId="16">EDONTF!#REF!</definedName>
    <definedName name="Hedging_Positions_through_Futures_AS_ON_MMMM_DD__YYYY___NIL" localSheetId="17">EEARBF!#REF!</definedName>
    <definedName name="Hedging_Positions_through_Futures_AS_ON_MMMM_DD__YYYY___NIL" localSheetId="18">EEARFD!#REF!</definedName>
    <definedName name="Hedging_Positions_through_Futures_AS_ON_MMMM_DD__YYYY___NIL" localSheetId="19">EEDGEF!#REF!</definedName>
    <definedName name="Hedging_Positions_through_Futures_AS_ON_MMMM_DD__YYYY___NIL" localSheetId="20">EEECRF!#REF!</definedName>
    <definedName name="Hedging_Positions_through_Futures_AS_ON_MMMM_DD__YYYY___NIL" localSheetId="21">EEELSS!#REF!</definedName>
    <definedName name="Hedging_Positions_through_Futures_AS_ON_MMMM_DD__YYYY___NIL" localSheetId="22">EEEQTF!#REF!</definedName>
    <definedName name="Hedging_Positions_through_Futures_AS_ON_MMMM_DD__YYYY___NIL" localSheetId="23">EEESCF!#REF!</definedName>
    <definedName name="Hedging_Positions_through_Futures_AS_ON_MMMM_DD__YYYY___NIL" localSheetId="24">EEESSF!#REF!</definedName>
    <definedName name="Hedging_Positions_through_Futures_AS_ON_MMMM_DD__YYYY___NIL" localSheetId="25">EEIF30!#REF!</definedName>
    <definedName name="Hedging_Positions_through_Futures_AS_ON_MMMM_DD__YYYY___NIL" localSheetId="26">EEIF50!#REF!</definedName>
    <definedName name="Hedging_Positions_through_Futures_AS_ON_MMMM_DD__YYYY___NIL" localSheetId="27">EELMIF!#REF!</definedName>
    <definedName name="Hedging_Positions_through_Futures_AS_ON_MMMM_DD__YYYY___NIL" localSheetId="28">EEMOF1!#REF!</definedName>
    <definedName name="Hedging_Positions_through_Futures_AS_ON_MMMM_DD__YYYY___NIL" localSheetId="29">EENFBA!#REF!</definedName>
    <definedName name="Hedging_Positions_through_Futures_AS_ON_MMMM_DD__YYYY___NIL" localSheetId="30">EEPRUA!#REF!</definedName>
    <definedName name="Hedging_Positions_through_Futures_AS_ON_MMMM_DD__YYYY___NIL" localSheetId="31">EESMCF!#REF!</definedName>
    <definedName name="Hedging_Positions_through_Futures_AS_ON_MMMM_DD__YYYY___NIL" localSheetId="32">EFMS55!#REF!</definedName>
    <definedName name="Hedging_Positions_through_Futures_AS_ON_MMMM_DD__YYYY___NIL" localSheetId="33">ELLIQF!#REF!</definedName>
    <definedName name="Hedging_Positions_through_Futures_AS_ON_MMMM_DD__YYYY___NIL" localSheetId="34">EOASEF!#REF!</definedName>
    <definedName name="Hedging_Positions_through_Futures_AS_ON_MMMM_DD__YYYY___NIL" localSheetId="35">EOCHIF!#REF!</definedName>
    <definedName name="Hedging_Positions_through_Futures_AS_ON_MMMM_DD__YYYY___NIL" localSheetId="36">EODWHF!#REF!</definedName>
    <definedName name="Hedging_Positions_through_Futures_AS_ON_MMMM_DD__YYYY___NIL" localSheetId="37">EOEDOF!#REF!</definedName>
    <definedName name="Hedging_Positions_through_Futures_AS_ON_MMMM_DD__YYYY___NIL" localSheetId="38">EOEMOP!#REF!</definedName>
    <definedName name="Hedging_Positions_through_Futures_AS_ON_MMMM_DD__YYYY___NIL" localSheetId="39">EOUSEF!#REF!</definedName>
    <definedName name="Hedging_Positions_through_Futures_AS_ON_MMMM_DD__YYYY___NIL" localSheetId="40">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EDBE32!#REF!</definedName>
    <definedName name="JPM_Footer_disp" localSheetId="7">EDBPDF!#REF!</definedName>
    <definedName name="JPM_Footer_disp" localSheetId="8">EDFF23!#REF!</definedName>
    <definedName name="JPM_Footer_disp" localSheetId="9">EDFF25!#REF!</definedName>
    <definedName name="JPM_Footer_disp" localSheetId="10">EDFF30!#REF!</definedName>
    <definedName name="JPM_Footer_disp" localSheetId="11">EDFF31!#REF!</definedName>
    <definedName name="JPM_Footer_disp" localSheetId="12">EDFF32!#REF!</definedName>
    <definedName name="JPM_Footer_disp" localSheetId="13">EDGSEC!#REF!</definedName>
    <definedName name="JPM_Footer_disp" localSheetId="14">EDNP27!#REF!</definedName>
    <definedName name="JPM_Footer_disp" localSheetId="15">EDNPSF!#REF!</definedName>
    <definedName name="JPM_Footer_disp" localSheetId="16">EDONTF!#REF!</definedName>
    <definedName name="JPM_Footer_disp" localSheetId="17">EEARBF!#REF!</definedName>
    <definedName name="JPM_Footer_disp" localSheetId="18">EEARFD!#REF!</definedName>
    <definedName name="JPM_Footer_disp" localSheetId="19">EEDGEF!#REF!</definedName>
    <definedName name="JPM_Footer_disp" localSheetId="20">EEECRF!#REF!</definedName>
    <definedName name="JPM_Footer_disp" localSheetId="21">EEELSS!#REF!</definedName>
    <definedName name="JPM_Footer_disp" localSheetId="22">EEEQTF!#REF!</definedName>
    <definedName name="JPM_Footer_disp" localSheetId="23">EEESCF!#REF!</definedName>
    <definedName name="JPM_Footer_disp" localSheetId="24">EEESSF!#REF!</definedName>
    <definedName name="JPM_Footer_disp" localSheetId="25">EEIF30!#REF!</definedName>
    <definedName name="JPM_Footer_disp" localSheetId="26">EEIF50!#REF!</definedName>
    <definedName name="JPM_Footer_disp" localSheetId="27">EELMIF!#REF!</definedName>
    <definedName name="JPM_Footer_disp" localSheetId="28">EEMOF1!#REF!</definedName>
    <definedName name="JPM_Footer_disp" localSheetId="29">EENFBA!#REF!</definedName>
    <definedName name="JPM_Footer_disp" localSheetId="30">EEPRUA!#REF!</definedName>
    <definedName name="JPM_Footer_disp" localSheetId="31">EESMCF!#REF!</definedName>
    <definedName name="JPM_Footer_disp" localSheetId="32">EFMS55!#REF!</definedName>
    <definedName name="JPM_Footer_disp" localSheetId="33">ELLIQF!#REF!</definedName>
    <definedName name="JPM_Footer_disp" localSheetId="34">EOASEF!#REF!</definedName>
    <definedName name="JPM_Footer_disp" localSheetId="35">EOCHIF!#REF!</definedName>
    <definedName name="JPM_Footer_disp" localSheetId="36">EODWHF!#REF!</definedName>
    <definedName name="JPM_Footer_disp" localSheetId="37">EOEDOF!#REF!</definedName>
    <definedName name="JPM_Footer_disp" localSheetId="38">EOEMOP!#REF!</definedName>
    <definedName name="JPM_Footer_disp" localSheetId="39">EOUSEF!#REF!</definedName>
    <definedName name="JPM_Footer_disp" localSheetId="40">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EDBE32!#REF!</definedName>
    <definedName name="JPM_Footer_disp12" localSheetId="7">EDBPDF!#REF!</definedName>
    <definedName name="JPM_Footer_disp12" localSheetId="8">EDFF23!#REF!</definedName>
    <definedName name="JPM_Footer_disp12" localSheetId="9">EDFF25!#REF!</definedName>
    <definedName name="JPM_Footer_disp12" localSheetId="10">EDFF30!#REF!</definedName>
    <definedName name="JPM_Footer_disp12" localSheetId="11">EDFF31!#REF!</definedName>
    <definedName name="JPM_Footer_disp12" localSheetId="12">EDFF32!#REF!</definedName>
    <definedName name="JPM_Footer_disp12" localSheetId="13">EDGSEC!#REF!</definedName>
    <definedName name="JPM_Footer_disp12" localSheetId="14">EDNP27!#REF!</definedName>
    <definedName name="JPM_Footer_disp12" localSheetId="15">EDNPSF!#REF!</definedName>
    <definedName name="JPM_Footer_disp12" localSheetId="16">EDONTF!#REF!</definedName>
    <definedName name="JPM_Footer_disp12" localSheetId="17">EEARBF!#REF!</definedName>
    <definedName name="JPM_Footer_disp12" localSheetId="18">EEARFD!#REF!</definedName>
    <definedName name="JPM_Footer_disp12" localSheetId="19">EEDGEF!#REF!</definedName>
    <definedName name="JPM_Footer_disp12" localSheetId="20">EEECRF!#REF!</definedName>
    <definedName name="JPM_Footer_disp12" localSheetId="21">EEELSS!#REF!</definedName>
    <definedName name="JPM_Footer_disp12" localSheetId="22">EEEQTF!#REF!</definedName>
    <definedName name="JPM_Footer_disp12" localSheetId="23">EEESCF!#REF!</definedName>
    <definedName name="JPM_Footer_disp12" localSheetId="24">EEESSF!#REF!</definedName>
    <definedName name="JPM_Footer_disp12" localSheetId="25">EEIF30!#REF!</definedName>
    <definedName name="JPM_Footer_disp12" localSheetId="26">EEIF50!#REF!</definedName>
    <definedName name="JPM_Footer_disp12" localSheetId="27">EELMIF!#REF!</definedName>
    <definedName name="JPM_Footer_disp12" localSheetId="28">EEMOF1!#REF!</definedName>
    <definedName name="JPM_Footer_disp12" localSheetId="29">EENFBA!#REF!</definedName>
    <definedName name="JPM_Footer_disp12" localSheetId="30">EEPRUA!#REF!</definedName>
    <definedName name="JPM_Footer_disp12" localSheetId="31">EESMCF!#REF!</definedName>
    <definedName name="JPM_Footer_disp12" localSheetId="32">EFMS55!#REF!</definedName>
    <definedName name="JPM_Footer_disp12" localSheetId="33">ELLIQF!#REF!</definedName>
    <definedName name="JPM_Footer_disp12" localSheetId="34">EOASEF!#REF!</definedName>
    <definedName name="JPM_Footer_disp12" localSheetId="35">EOCHIF!#REF!</definedName>
    <definedName name="JPM_Footer_disp12" localSheetId="36">EODWHF!#REF!</definedName>
    <definedName name="JPM_Footer_disp12" localSheetId="37">EOEDOF!#REF!</definedName>
    <definedName name="JPM_Footer_disp12" localSheetId="38">EOEMOP!#REF!</definedName>
    <definedName name="JPM_Footer_disp12" localSheetId="39">EOUSEF!#REF!</definedName>
    <definedName name="JPM_Footer_disp12" localSheetId="40">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5" i="40" l="1"/>
  <c r="A45" i="39"/>
  <c r="A45" i="38"/>
  <c r="A46" i="37"/>
  <c r="A97" i="36"/>
  <c r="A45" i="35"/>
  <c r="A45" i="34"/>
  <c r="A115" i="33"/>
  <c r="A76" i="32"/>
  <c r="A107" i="31"/>
  <c r="A159" i="30"/>
  <c r="A59" i="29"/>
  <c r="A118" i="28"/>
  <c r="A297" i="27"/>
  <c r="A115" i="26"/>
  <c r="A92" i="25"/>
  <c r="A215" i="24"/>
  <c r="A126" i="23"/>
  <c r="A113" i="22"/>
  <c r="A107" i="21"/>
  <c r="A105" i="20"/>
  <c r="A143" i="19"/>
  <c r="A241" i="18"/>
  <c r="A456" i="17"/>
  <c r="A73" i="16"/>
  <c r="A129" i="15"/>
  <c r="A93" i="14"/>
  <c r="A94" i="13"/>
  <c r="A50" i="12"/>
  <c r="A50" i="11"/>
  <c r="A50" i="10"/>
  <c r="A51" i="9"/>
  <c r="A49" i="8"/>
  <c r="A104" i="7"/>
  <c r="A68" i="6"/>
  <c r="A85" i="5"/>
  <c r="A103" i="4"/>
  <c r="A100" i="3"/>
  <c r="A84" i="2"/>
  <c r="A93" i="1"/>
  <c r="F71" i="22" l="1"/>
  <c r="E71" i="22"/>
  <c r="F58" i="36"/>
  <c r="E58" i="36"/>
  <c r="F33" i="36"/>
  <c r="E33" i="36"/>
  <c r="F65" i="31" l="1"/>
  <c r="E65" i="31"/>
  <c r="F95" i="24"/>
  <c r="E95" i="24"/>
  <c r="F83" i="23"/>
  <c r="E83" i="23"/>
  <c r="F62" i="20"/>
  <c r="E62" i="20"/>
  <c r="F71" i="19"/>
  <c r="E71" i="19"/>
  <c r="F100" i="18"/>
  <c r="E100" i="18"/>
  <c r="H1" i="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H1" i="38"/>
  <c r="H1" i="39"/>
  <c r="H1" i="40"/>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alcChain>
</file>

<file path=xl/sharedStrings.xml><?xml version="1.0" encoding="utf-8"?>
<sst xmlns="http://schemas.openxmlformats.org/spreadsheetml/2006/main" count="8160" uniqueCount="2041">
  <si>
    <t>Name of the Instrument</t>
  </si>
  <si>
    <t>ISIN</t>
  </si>
  <si>
    <t>Quantity</t>
  </si>
  <si>
    <t>% to Net Assets</t>
  </si>
  <si>
    <t>Market/Fair Value(Rs. In Lacs)</t>
  </si>
  <si>
    <t>Rating/Industry</t>
  </si>
  <si>
    <t>YIELD</t>
  </si>
  <si>
    <t>PORTFOLIO STATEMENT OF EDELWEISS MONEY MARKET FUND AS ON FEBRUARY 28, 2022</t>
  </si>
  <si>
    <t>(An open-ended debt scheme investing in money market instruments)</t>
  </si>
  <si>
    <t>PORTFOLIO STATEMENT OF BHARAT BOND ETF – APRIL 2023 AS ON FEBRUARY 28, 2022</t>
  </si>
  <si>
    <t>(An open ended Target Maturity Exchange Traded Bond Fund predominately investing in constituents of 
Nifty BHARAT Bond Index - April 2023)</t>
  </si>
  <si>
    <t>PORTFOLIO STATEMENT OF BHARAT BOND ETF – APRIL 2025 AS ON FEBRUARY 28, 2022</t>
  </si>
  <si>
    <t>(An open ended Target Maturity Exchange Traded Bond Fund predominantly investing in constituents of Nifty BHARAT Bond Index - April 2025)</t>
  </si>
  <si>
    <t>PORTFOLIO STATEMENT OF BHARAT BOND ETF – APRIL 2030 AS ON FEBRUARY 28, 2022</t>
  </si>
  <si>
    <t>(An open ended Target Maturity Exchange Traded Bond Fund predominately investing in constituents of Nifty BHARAT Bond Index - April 2030)</t>
  </si>
  <si>
    <t>PORTFOLIO STATEMENT OF BHARAT BOND ETF – APRIL 2031 AS ON FEBRUARY 28, 2022</t>
  </si>
  <si>
    <t>(An open ended Target Maturity Exchange Traded Bond Fund predominantly investing in constituents of Nifty BHARAT Bond Index - April 2031)</t>
  </si>
  <si>
    <t>PORTFOLIO STATEMENT OF BHARAT BOND ETF – APRIL 2032 AS ON FEBRUARY 28, 2022</t>
  </si>
  <si>
    <t>(An open ended Target Maturity Exchange Traded Bond Fund predominantly investing in constituents of Nifty BHARAT Bond Index - April 2032)</t>
  </si>
  <si>
    <t>PORTFOLIO STATEMENT OF EDELWEISS  BANKING AND PSU DEBT FUND AS ON FEBRUARY 28, 2022</t>
  </si>
  <si>
    <t>(An open ended debt scheme predominantly investing in Debt Instruments of Banks, Public Sector Undertakings,
Public Financial Institutions and Municipal Bonds.)</t>
  </si>
  <si>
    <t>PORTFOLIO STATEMENT OF BHARAT BOND FOF – APRIL 2023 AS ON FEBRUARY 28, 2022</t>
  </si>
  <si>
    <t>(An open-ended Target Maturity fund of funds scheme investing in units of BHARAT Bond ETF – April 2023)</t>
  </si>
  <si>
    <t>PORTFOLIO STATEMENT OF BHARAT BOND FOF – APRIL 2025 AS ON FEBRUARY 28, 2022</t>
  </si>
  <si>
    <t>(An open-ended Target Maturity fund of funds scheme investing in units of BHARAT Bond ETF – April 2025)</t>
  </si>
  <si>
    <t>PORTFOLIO STATEMENT OF BHARAT BOND FOF – APRIL 2030 AS ON FEBRUARY 28, 2022</t>
  </si>
  <si>
    <t>(An open-ended Target Maturity fund of funds scheme investing in units of BHARAT Bond ETF – April 2030)</t>
  </si>
  <si>
    <t>PORTFOLIO STATEMENT OF BHARAT BOND FOF – APRIL 2031 AS ON FEBRUARY 28, 2022</t>
  </si>
  <si>
    <t>(An open-ended Target Maturity fund of funds scheme investing in units of BHARAT Bond ETF – April 2031)</t>
  </si>
  <si>
    <t>PORTFOLIO STATEMENT OF BHARAT BOND FOF – APRIL 2032 AS ON FEBRUARY 28, 2022</t>
  </si>
  <si>
    <t>(An open-ended Target Maturity fund of funds scheme investing in units of BHARAT Bond ETF – April 2032)</t>
  </si>
  <si>
    <t>PORTFOLIO STATEMENT OF EDELWEISS  GOVERNMENT SECURITIES FUND AS ON FEBRUARY 28, 2022</t>
  </si>
  <si>
    <t>(An open ended debt scheme investing in government securities across maturity)</t>
  </si>
  <si>
    <t>PORTFOLIO STATEMENT OF EDELWEISS NY PSU BD PL SDL IDX FUND-2027 AS ON FEBRUARY 28, 2022</t>
  </si>
  <si>
    <t>(An open-ended target Maturuty index fund predominantly investing in the constituents of Nifty PSU Bond Plus SDL April 2027 50:50 Index)</t>
  </si>
  <si>
    <t>PORTFOLIO STATEMENT OF EDELWEISS NIFTY PSU BOND PLUS SDL INDEX FUND – 2026 AS ON FEBRUARY 28, 2022</t>
  </si>
  <si>
    <t>(An open-ended target Maturuty index fund predominantly investing in the constituents of Nifty PSU Bond Plus SDL April 2026 50:50 Index)</t>
  </si>
  <si>
    <t>PORTFOLIO STATEMENT OF EDELWEISS OVERNIGHT FUND AS ON FEBRUARY 28, 2022</t>
  </si>
  <si>
    <t>(An open-ended debt scheme investing in overnight instruments.)</t>
  </si>
  <si>
    <t>PORTFOLIO STATEMENT OF EDELWEISS ARBITRAGE FUND AS ON FEBRUARY 28, 2022</t>
  </si>
  <si>
    <t>(An open ended scheme investing in arbitrage opportunities)</t>
  </si>
  <si>
    <t>PORTFOLIO STATEMENT OF EDELWEISS BALANCED ADVANTAGE FUND AS ON FEBRUARY 28, 2022</t>
  </si>
  <si>
    <t>(An open ended dynamic asset allocation fund)</t>
  </si>
  <si>
    <t>PORTFOLIO STATEMENT OF EDELWEISS LARGE CAP FUND AS ON FEBRUARY 28, 2022</t>
  </si>
  <si>
    <t>(An open ended equity scheme predominantly investing in large cap stocks)</t>
  </si>
  <si>
    <t>PORTFOLIO STATEMENT OF EDELWEISS FLEXI-CAP FUND AS ON FEBRUARY 28, 2022</t>
  </si>
  <si>
    <t>(An open ended dynamic equity scheme investing across large cap, mid cap, small cap stocks)</t>
  </si>
  <si>
    <t>PORTFOLIO STATEMENT OF EDELWEISS LONG TERM EQUITY FUND AS ON FEBRUARY 28, 2022</t>
  </si>
  <si>
    <t>(An open ended equity linked saving scheme with a statutory lock in of 3 years and tax benefit)</t>
  </si>
  <si>
    <t>PORTFOLIO STATEMENT OF EDELWEISS LARGE &amp; MID CAP FUND AS ON FEBRUARY 28, 2022</t>
  </si>
  <si>
    <t>(An open ended equity scheme investing in both large cap and mid cap stocks)</t>
  </si>
  <si>
    <t>PORTFOLIO STATEMENT OF EDELWEISS SMALL CAP FUND AS ON FEBRUARY 28, 2022</t>
  </si>
  <si>
    <t>(An open ended scheme predominantly investing in small cap stocks)</t>
  </si>
  <si>
    <t>PORTFOLIO STATEMENT OF EDELWEISS EQUITY SAVINGS FUND AS ON FEBRUARY 28, 2022</t>
  </si>
  <si>
    <t>(An Open ended scheme investing in equity, arbitrage and debt)</t>
  </si>
  <si>
    <t>PORTFOLIO STATEMENT OF EDELWEISS NIFTY 100 QUALITY 30 INDEX FND AS ON FEBRUARY 28, 2022</t>
  </si>
  <si>
    <t>(An open ended scheme replicating Nifty 100 Quality 30 Index)</t>
  </si>
  <si>
    <t>PORTFOLIO STATEMENT OF EDELWEISS NIFTY 50 INDEX FUND AS ON FEBRUARY 28, 2022</t>
  </si>
  <si>
    <t>(An open ended scheme replicating Nifty 50 Index)</t>
  </si>
  <si>
    <t>PORTFOLIO STATEMENT OF EDELWEISS LARGE &amp; MIDCAP INDEX FUND AS ON FEBRUARY 28, 2022</t>
  </si>
  <si>
    <t>(An Open-ended Equity Scheme replicating Nifty LargeMidcap 250 Index)</t>
  </si>
  <si>
    <t>PORTFOLIO STATEMENT OF EDELWEISS RECENTLY LISTED IPO FUND AS ON FEBRUARY 28, 2022</t>
  </si>
  <si>
    <t>(An open ended equity scheme following investment theme of investing in recently listed 100 companies or upcoming Initial Public Offer (IPOs).)</t>
  </si>
  <si>
    <t>PORTFOLIO STATEMENT OF EDELWEISS ETF - NIFTY BANK AS ON FEBRUARY 28, 2022</t>
  </si>
  <si>
    <t>(An open ended scheme tracking Nifty Bank Index)</t>
  </si>
  <si>
    <t>PORTFOLIO STATEMENT OF EDELWEISS AGGRESSIVE HYBRID FUND AS ON FEBRUARY 28, 2022</t>
  </si>
  <si>
    <t>(An open ended hybrid scheme investing predominantly in equity and equity related instruments)</t>
  </si>
  <si>
    <t>PORTFOLIO STATEMENT OF EDELWEISS MID CAP FUND AS ON FEBRUARY 28, 2022</t>
  </si>
  <si>
    <t>(An open ended equity scheme predominantly investing in mid cap stocks)</t>
  </si>
  <si>
    <t>PORTFOLIO STATEMENT OF EDELWEISS  FIXED MATURITY PLAN - SERIES 55 AS ON FEBRUARY 28, 2022</t>
  </si>
  <si>
    <t>(A 38 Month Close ended Income Scheme)</t>
  </si>
  <si>
    <t>PORTFOLIO STATEMENT OF EDELWEISS  LIQUID FUND AS ON FEBRUARY 28, 2022</t>
  </si>
  <si>
    <t>(An open-ended liquid scheme)</t>
  </si>
  <si>
    <t>PORTFOLIO STATEMENT OF EDELWEISS  ASEAN EQUITY OFF-SHORE FUND AS ON FEBRUARY 28, 2022</t>
  </si>
  <si>
    <t>(An open ended fund of fund scheme investing in JPMorgan Funds – ASEAN Equity Fund)</t>
  </si>
  <si>
    <t>PORTFOLIO STATEMENT OF EDELWEISS  GREATER CHINA EQUITY OFF-SHORE FUND AS ON FEBRUARY 28, 2022</t>
  </si>
  <si>
    <t>(An open ended fund of fund scheme investing in JPMorgan Funds – Greater China Fund)</t>
  </si>
  <si>
    <t>PORTFOLIO STATEMENT OF EDELWEISS MSCI INDIA DOMESTIC &amp; WORLD HEALTHCARE 45 INDEX AS ON FEBRUARY 28, 2022</t>
  </si>
  <si>
    <t>(An Open-ended Equity Scheme replicating MSCI India Domestic &amp; World Healthcare 45 Index)</t>
  </si>
  <si>
    <t>PORTFOLIO STATEMENT OF EDELWEISS  EUROPE DYNAMIC EQUITY OFF-SHORE FUND AS ON FEBRUARY 28, 2022</t>
  </si>
  <si>
    <t>(An open ended fund of fund scheme investing in JPMorgan Funds – Europe Dynamic Fund)</t>
  </si>
  <si>
    <t>PORTFOLIO STATEMENT OF EDELWEISS  EMERGING MARKETS OPPORTUNITIES EQUITY OFF-SHORE FUND AS ON FEBRUARY 28, 2022</t>
  </si>
  <si>
    <t>(An open ended fund of fund scheme investing in JPMorgan Funds – Emerging Market Opportunities Fund)</t>
  </si>
  <si>
    <t>PORTFOLIO STATEMENT OF EDELWEISS  US VALUE EQUITY OFF-SHORE FUND AS ON FEBRUARY 28, 2022</t>
  </si>
  <si>
    <t>(An open ended fund of fund scheme investing in JPMorgan Funds – US Value Fund)</t>
  </si>
  <si>
    <t>PORTFOLIO STATEMENT OF EDELWEISS  US TECHNOLOGY EQUITY FOF AS ON FEBRUARY 28, 2022</t>
  </si>
  <si>
    <t>(An open ended fund of fund scheme investing in JPMorgan Funds – US TECHNOLOGY EQUITY FOF)</t>
  </si>
  <si>
    <t>Equity &amp; Equity related</t>
  </si>
  <si>
    <t>NIL</t>
  </si>
  <si>
    <t>Debt Instruments</t>
  </si>
  <si>
    <t>(a)Listed / Awaiting listing on stock Exchanges</t>
  </si>
  <si>
    <t>8.28% ORIENTALNAGPUR BETUL NCD 30-03-22**</t>
  </si>
  <si>
    <t>INE105N07118</t>
  </si>
  <si>
    <t>CRISIL AAA</t>
  </si>
  <si>
    <t>7.64% FOOD COR OF IND NCD RED 12-12-2029**</t>
  </si>
  <si>
    <t>INE861G08050</t>
  </si>
  <si>
    <t>CRISIL AAA(CE)</t>
  </si>
  <si>
    <t>9% L&amp;T FIN NCD ANN COM RED 13-04-2022**</t>
  </si>
  <si>
    <t>INE027E07907</t>
  </si>
  <si>
    <t>CARE AAA</t>
  </si>
  <si>
    <t>Sub Total</t>
  </si>
  <si>
    <t>(b)Privately Placed/Unlisted</t>
  </si>
  <si>
    <t>(c)Securitised Debt Instruments</t>
  </si>
  <si>
    <t>TOTAL</t>
  </si>
  <si>
    <t>Money Market Instruments</t>
  </si>
  <si>
    <t>Treasury bills</t>
  </si>
  <si>
    <t>91 DAYS TBILL RED 31-03-2022</t>
  </si>
  <si>
    <t>IN002021X421</t>
  </si>
  <si>
    <t>SOVEREIGN</t>
  </si>
  <si>
    <t>364 DAYS TBILL RED 11-03-2022</t>
  </si>
  <si>
    <t>IN002020Z493</t>
  </si>
  <si>
    <t>Certificate of Deposit</t>
  </si>
  <si>
    <t>IDFC FIRST BANK LTD. CD RED 11-03-2022#**</t>
  </si>
  <si>
    <t>INE092T16QN6</t>
  </si>
  <si>
    <t>CRISIL A1+</t>
  </si>
  <si>
    <t>AXIS BANK LTD CD RED 16-06-2022#**</t>
  </si>
  <si>
    <t>INE238A164X2</t>
  </si>
  <si>
    <t>HDFC BANK CD RED 17-08-2022#**</t>
  </si>
  <si>
    <t>INE040A16CI5</t>
  </si>
  <si>
    <t>CARE A1+</t>
  </si>
  <si>
    <t>CANARA BANK CD RED 22-08-2022#**</t>
  </si>
  <si>
    <t>INE476A16ST4</t>
  </si>
  <si>
    <t>KOTAK MAHINDRA BANK CD RED 17-02-2023#**</t>
  </si>
  <si>
    <t>INE237A168N5</t>
  </si>
  <si>
    <t>NABARD CD RED 16-02-2023#**</t>
  </si>
  <si>
    <t>INE261F16652</t>
  </si>
  <si>
    <t>Commercial Paper</t>
  </si>
  <si>
    <t>INE700G14AX9</t>
  </si>
  <si>
    <t>INE763G14LN5</t>
  </si>
  <si>
    <t>INE110L14QI8</t>
  </si>
  <si>
    <t>INE121A14TP7</t>
  </si>
  <si>
    <t>INE115A14DI8</t>
  </si>
  <si>
    <t>TREPS / Reverse Repo</t>
  </si>
  <si>
    <t>Clearing Corporation of India Ltd.</t>
  </si>
  <si>
    <t>Accrued Interest</t>
  </si>
  <si>
    <t>Net Receivables/(Payables)</t>
  </si>
  <si>
    <t>GRAND TOTAL</t>
  </si>
  <si>
    <t>#  Unlisted Security</t>
  </si>
  <si>
    <t>**Non Traded Security</t>
  </si>
  <si>
    <t>6.79% HUDCO NCD RED 14-04-2023**</t>
  </si>
  <si>
    <t>INE031A08764</t>
  </si>
  <si>
    <t>ICRA AAA</t>
  </si>
  <si>
    <t>6.72% NABARD NCD RED 14-04-2023**</t>
  </si>
  <si>
    <t>INE261F08BW6</t>
  </si>
  <si>
    <t>7.04% PFC LTD NCD RED 14-04-2023**</t>
  </si>
  <si>
    <t>INE134E08KJ6</t>
  </si>
  <si>
    <t>7.12% REC LTD. NCD RED 31-03-2023**</t>
  </si>
  <si>
    <t>INE020B08CH4</t>
  </si>
  <si>
    <t>6.59% IRFC NCD RED 14-04-2023**</t>
  </si>
  <si>
    <t>INE053F07BZ2</t>
  </si>
  <si>
    <t>6.44% INDIAN OIL CORP NCD RED 14-04-2023**</t>
  </si>
  <si>
    <t>INE242A08445</t>
  </si>
  <si>
    <t>6.38% HPCL NCD RED 12-04-2023**</t>
  </si>
  <si>
    <t>INE094A08051</t>
  </si>
  <si>
    <t>6.64% MANGALORE REF &amp; PET NCD 14-04-2023**</t>
  </si>
  <si>
    <t>INE103A08027</t>
  </si>
  <si>
    <t>8.8% POWER GRID CORP NCD RED 13-03-2023**</t>
  </si>
  <si>
    <t>INE752E07KN9</t>
  </si>
  <si>
    <t>8.82% REC LTD NCD RED 12-04-23**</t>
  </si>
  <si>
    <t>INE020B08831</t>
  </si>
  <si>
    <t>6.35% POWER GRID CORP NCD RED 14-04-2023**</t>
  </si>
  <si>
    <t>INE752E08627</t>
  </si>
  <si>
    <t>8.5% NABARD NCD RED 31-01-2023**</t>
  </si>
  <si>
    <t>INE261F08AT4</t>
  </si>
  <si>
    <t>8.8% NTPC LTD. NCD RED 04-04-2023**</t>
  </si>
  <si>
    <t>INE733E07JD2</t>
  </si>
  <si>
    <t>8.54% NPCL NCD RED 15-03-2023**</t>
  </si>
  <si>
    <t>INE206D08147</t>
  </si>
  <si>
    <t>6.27% SIDBI NCD RED 27-02-2023**</t>
  </si>
  <si>
    <t>INE556F08JP6</t>
  </si>
  <si>
    <t>8.80% EXIM BANK NCD RED 15-03-2023**</t>
  </si>
  <si>
    <t>INE514E08CI8</t>
  </si>
  <si>
    <t>8.56% NPCL NCD RED 18-03-2023**</t>
  </si>
  <si>
    <t>INE206D08139</t>
  </si>
  <si>
    <t>7.35% POWER FIN CORP NCD RED 15-10-2022**</t>
  </si>
  <si>
    <t>INE134E08KG2</t>
  </si>
  <si>
    <t>8.56% NPCL NCD RED 15-03-2023**</t>
  </si>
  <si>
    <t>INE206D08154</t>
  </si>
  <si>
    <t>7.03% REC LTD NCD RED 07-09-2022**</t>
  </si>
  <si>
    <t>INE020B08AK2</t>
  </si>
  <si>
    <t>7.93% NTPC LTD NCD RED 03-05-2022</t>
  </si>
  <si>
    <t>INE733E07KK5</t>
  </si>
  <si>
    <t>6.8% HPCL NCD RED 15-12-2022**</t>
  </si>
  <si>
    <t>INE094A08044</t>
  </si>
  <si>
    <t>8.93% EXIM BANK OF INDIA NCD RED 121222**</t>
  </si>
  <si>
    <t>INE514E08BY7</t>
  </si>
  <si>
    <t>8.73% NTPC LTD. NCD RED 07-03-2023**</t>
  </si>
  <si>
    <t>INE733E07JC4</t>
  </si>
  <si>
    <t>8.76% EXIM NCD RED 14-02-2023**</t>
  </si>
  <si>
    <t>INE514E08CE7</t>
  </si>
  <si>
    <t>7.99% POWER FIN CORP NCD RED 20-12-2022**</t>
  </si>
  <si>
    <t>INE134E08JO8</t>
  </si>
  <si>
    <t>6.99% HUDCO NCD RED 11-11-2022**</t>
  </si>
  <si>
    <t>INE031A08756</t>
  </si>
  <si>
    <t>FITCH AAA</t>
  </si>
  <si>
    <t>7.05% HUDCO NCD RED 13-10-2022**</t>
  </si>
  <si>
    <t>INE031A08749</t>
  </si>
  <si>
    <t>6.70% NABARD NCD RED 11-11-2022**</t>
  </si>
  <si>
    <t>INE261F08BQ8</t>
  </si>
  <si>
    <t>5.4% INDIAN OIL CORP NCD 11-04-25**</t>
  </si>
  <si>
    <t>INE242A08478</t>
  </si>
  <si>
    <t>5.36% HPCL NCD RED 11-04-2025**</t>
  </si>
  <si>
    <t>INE094A08077</t>
  </si>
  <si>
    <t>5.90% REC LTD. NCD RED 31-03-2025**</t>
  </si>
  <si>
    <t>INE020B08CZ6</t>
  </si>
  <si>
    <t>5.47% NABARD NCD RED 11-04-2025**</t>
  </si>
  <si>
    <t>INE261F08CI3</t>
  </si>
  <si>
    <t>5.77% PFC LTD NCD RED 11-04-2025**</t>
  </si>
  <si>
    <t>INE134E08KX7</t>
  </si>
  <si>
    <t>5.59% SIDBI NCD RED 21-02-2025</t>
  </si>
  <si>
    <t>INE556F08JU6</t>
  </si>
  <si>
    <t>5.23% NABARD NCD RED 31-01-2025**</t>
  </si>
  <si>
    <t>INE261F08DI1</t>
  </si>
  <si>
    <t>5.35% HUDCO NCD RED 11-04-2025**</t>
  </si>
  <si>
    <t>INE031A08814</t>
  </si>
  <si>
    <t>6.88% NHB LTD NCD RED 21-01-2025**</t>
  </si>
  <si>
    <t>INE557F08FH9</t>
  </si>
  <si>
    <t>6.35% EXIM BANK OF INDIA NCD 18-02-2025**</t>
  </si>
  <si>
    <t>INE514E08FT8</t>
  </si>
  <si>
    <t>5.25% ONGC NCD RED 11-04-2025**</t>
  </si>
  <si>
    <t>INE213A08016</t>
  </si>
  <si>
    <t>5.34% NLC INDIA LTD. NCD 11-04-25**</t>
  </si>
  <si>
    <t>INE589A08027</t>
  </si>
  <si>
    <t>7.42% POWER FIN CORP NCD RED 19-11-2024**</t>
  </si>
  <si>
    <t>INE134E08KH0</t>
  </si>
  <si>
    <t>6.39% INDIAN OIL CORP NCD RED 06-03-2025</t>
  </si>
  <si>
    <t>INE242A08452</t>
  </si>
  <si>
    <t>7.05% NAT HSG BANK NCD RED 18-12-2024**</t>
  </si>
  <si>
    <t>INE557F08FG1</t>
  </si>
  <si>
    <t>6.99% IRFC NCD RED 19-03-2025**</t>
  </si>
  <si>
    <t>INE053F07CB1</t>
  </si>
  <si>
    <t>6.88% REC LTD. NCD RED 20-03-2025**</t>
  </si>
  <si>
    <t>INE020B08CK8</t>
  </si>
  <si>
    <t>7.40% REC LTD. NCD RED 26-11-2024**</t>
  </si>
  <si>
    <t>INE020B08CF8</t>
  </si>
  <si>
    <t>9.18% NUCLEAR POWER CORP NCD RD 23-01-25**</t>
  </si>
  <si>
    <t>INE206D08170</t>
  </si>
  <si>
    <t>8.65% POWER FINANCE NCD RED 28-12-2024**</t>
  </si>
  <si>
    <t>INE134E08GV9</t>
  </si>
  <si>
    <t>8.57% REC LTD NCD 21-12-2024**</t>
  </si>
  <si>
    <t>INE020B08880</t>
  </si>
  <si>
    <t>7.69% NABARD NCD RED 29-05-2024**</t>
  </si>
  <si>
    <t>INE261F08BK1</t>
  </si>
  <si>
    <t>6.85% POWER GRID CORP NCD RED 15-04-2025**</t>
  </si>
  <si>
    <t>INE752E08643</t>
  </si>
  <si>
    <t>8.27% REC LTD NCD RED 06-02-2025**</t>
  </si>
  <si>
    <t>INE020B08906</t>
  </si>
  <si>
    <t>9.34% REC LTD NCD RED 25-08-2024**</t>
  </si>
  <si>
    <t>INE020B07IZ5</t>
  </si>
  <si>
    <t>8.23% REC LTD NCD RED 23-01-2025**</t>
  </si>
  <si>
    <t>INE020B08898</t>
  </si>
  <si>
    <t>5.96% NABARD NCD SR 22F RED 06-02-2025</t>
  </si>
  <si>
    <t>INE261F08DM3</t>
  </si>
  <si>
    <t>8.48% POWER FIN CORP NCD RED 09-12-2024**</t>
  </si>
  <si>
    <t>INE134E08GU1</t>
  </si>
  <si>
    <t>8.20% POWER GRID CORP NCD RED 23-01-2025**</t>
  </si>
  <si>
    <t>INE752E07MG9</t>
  </si>
  <si>
    <t>5.74% REC LTD. NCD RED 20-06-2024**</t>
  </si>
  <si>
    <t>INE020B08DR1</t>
  </si>
  <si>
    <t>8.30% REC LTD NCD RED 10-04-2025**</t>
  </si>
  <si>
    <t>INE020B08930</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</si>
  <si>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</si>
  <si>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</si>
  <si>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</si>
  <si>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</si>
  <si>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</si>
  <si>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</si>
  <si>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</si>
  <si>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</si>
  <si>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</si>
  <si>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</si>
  <si>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8.93% POWER GRID CORP NCD 19-10-2024**</t>
  </si>
  <si>
    <t>INE752E07LY4</t>
  </si>
  <si>
    <t>6.99% REC LTD. NCD RED 30-09-2024**</t>
  </si>
  <si>
    <t>INE020B08CM4</t>
  </si>
  <si>
    <t>8.95% INDIAN RAILWAY FIN NCD 10-03-2025**</t>
  </si>
  <si>
    <t>INE053F09GV6</t>
  </si>
  <si>
    <t>9% NTPC LTD NCD RED 25-01-2025**</t>
  </si>
  <si>
    <t>INE733E07HA2</t>
  </si>
  <si>
    <t>9.17% NTPC LTD NCD RED 21-09-2024**</t>
  </si>
  <si>
    <t>INE733E07JO9</t>
  </si>
  <si>
    <t>8.15% POWER GRID CORP NCD RED 09-03-2025**</t>
  </si>
  <si>
    <t>INE752E07MJ3</t>
  </si>
  <si>
    <t>8.10% PFC LTD NCD RED 04-06-2024**</t>
  </si>
  <si>
    <t>INE134E08KD9</t>
  </si>
  <si>
    <t>Government Securities</t>
  </si>
  <si>
    <t>8.40% GOVT OF INDIA RED 28-07-2024</t>
  </si>
  <si>
    <t>IN0020140045</t>
  </si>
  <si>
    <t>7.03% HPCL NCD RED 12-04-2030**</t>
  </si>
  <si>
    <t>INE094A08069</t>
  </si>
  <si>
    <t>7.41% POWER FIN CORP NCD RED 25-02-2030**</t>
  </si>
  <si>
    <t>INE134E08KL2</t>
  </si>
  <si>
    <t>7.34% NPCIL NCD RED 23-01-2030**</t>
  </si>
  <si>
    <t>INE206D08469</t>
  </si>
  <si>
    <t>7.89% REC LTD. NCD RED 30-03-2030**</t>
  </si>
  <si>
    <t>INE020B08CI2</t>
  </si>
  <si>
    <t>7.55% IRFC NCD RED 12-04-2030**</t>
  </si>
  <si>
    <t>INE053F07BY5</t>
  </si>
  <si>
    <t>7.86% PFC LTD NCD RED 12-04-2030**</t>
  </si>
  <si>
    <t>INE134E08KK4</t>
  </si>
  <si>
    <t>7.54% NHAI NCD RED 25-01-2030**</t>
  </si>
  <si>
    <t>INE906B07HK9</t>
  </si>
  <si>
    <t>7.4% MANGALORE REF &amp; PET NCD 12-04-2030**</t>
  </si>
  <si>
    <t>INE103A08019</t>
  </si>
  <si>
    <t>7.41% IOC NCD RED 22-10-2029**</t>
  </si>
  <si>
    <t>INE242A08437</t>
  </si>
  <si>
    <t>7.50% REC LTD. NCD RED 28-02-2030**</t>
  </si>
  <si>
    <t>INE020B08CP7</t>
  </si>
  <si>
    <t>7.75% MANGALORE REF &amp; PET NCD 29-01-2030**</t>
  </si>
  <si>
    <t>INE103A08035</t>
  </si>
  <si>
    <t>7.38% POWER GRID CORP NCD RED 12-04-2030**</t>
  </si>
  <si>
    <t>INE752E08635</t>
  </si>
  <si>
    <t>7.49% NHAI NCD RED 01-08-2029**</t>
  </si>
  <si>
    <t>INE906B07HG7</t>
  </si>
  <si>
    <t>7.70% NHAI NCD RED 13-09-2029**</t>
  </si>
  <si>
    <t>INE906B07HH5</t>
  </si>
  <si>
    <t>7.08% IRFC NCD RED 28-02-2030**</t>
  </si>
  <si>
    <t>INE053F07CA3</t>
  </si>
  <si>
    <t>7.32% NTPC LTD NCD RED 17-07-2029**</t>
  </si>
  <si>
    <t>INE733E07KL3</t>
  </si>
  <si>
    <t>7.48% IRFC NCD RED 13-08-2029**</t>
  </si>
  <si>
    <t>INE053F07BU3</t>
  </si>
  <si>
    <t>7.55% IRFC NCD RED 06-11-29**</t>
  </si>
  <si>
    <t>INE053F07BX7</t>
  </si>
  <si>
    <t>8.25% REC GOI SERVICED NCD RED 26-03-30**</t>
  </si>
  <si>
    <t>INE020B08CR3</t>
  </si>
  <si>
    <t>8.09% NLC INDIA LTD NCD RED 29-05-2029**</t>
  </si>
  <si>
    <t>INE589A07037</t>
  </si>
  <si>
    <t>8.36% NHAI NCD RED 20-05-2029**</t>
  </si>
  <si>
    <t>INE906B07HD4</t>
  </si>
  <si>
    <t>7.43% NABARD GOI SERV NCD RED 31-01-2030**</t>
  </si>
  <si>
    <t>INE261F08BX4</t>
  </si>
  <si>
    <t>7.92% REC LTD. NCD RED 30-03-2030**</t>
  </si>
  <si>
    <t>INE020B08CJ0</t>
  </si>
  <si>
    <t>7.49% POWER GRID CORP NCD 25-10-2029**</t>
  </si>
  <si>
    <t>INE752E08601</t>
  </si>
  <si>
    <t>7.5% IRFC NCD RED 07-09-2029**</t>
  </si>
  <si>
    <t>INE053F07BW9</t>
  </si>
  <si>
    <t>8.3% REC LTD NCD RED 25-06-2029**</t>
  </si>
  <si>
    <t>INE020B08BU9</t>
  </si>
  <si>
    <t>8.85% REC LTD. NCD RED 16-04-2029**</t>
  </si>
  <si>
    <t>INE020B08BQ7</t>
  </si>
  <si>
    <t>7.27% NABARD NCD RED 14-02-2030**</t>
  </si>
  <si>
    <t>INE261F08BZ9</t>
  </si>
  <si>
    <t>7.5% NHPC NCD RED 06-10-2029**</t>
  </si>
  <si>
    <t>INE848E07AS5</t>
  </si>
  <si>
    <t>8.80% RECL NCD RED 14-05-2029</t>
  </si>
  <si>
    <t>INE020B08BS3</t>
  </si>
  <si>
    <t>7.25% NPCIL NCD RED 15-12-2029 XXXIII C**</t>
  </si>
  <si>
    <t>INE206D08436</t>
  </si>
  <si>
    <t>8.85% POWER FIN CORP NCD RED 25-05-2029**</t>
  </si>
  <si>
    <t>INE134E08KC1</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</si>
  <si>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</si>
  <si>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</si>
  <si>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</si>
  <si>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</si>
  <si>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</si>
  <si>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</si>
  <si>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</si>
  <si>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</si>
  <si>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</si>
  <si>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</si>
  <si>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</si>
  <si>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</si>
  <si>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9.3% POWER GRID CORP NCD RED 04-09-2029**</t>
  </si>
  <si>
    <t>INE752E07LR8</t>
  </si>
  <si>
    <t>7.95% IRFC NCD RED 12-06-2029**</t>
  </si>
  <si>
    <t>INE053F07BR9</t>
  </si>
  <si>
    <t>8.15% EXIM NCB 21-01-2030 R21 - 2030**</t>
  </si>
  <si>
    <t>INE514E08EJ2</t>
  </si>
  <si>
    <t>7.34% POWER GRID CORP NCD 13-07-2029**</t>
  </si>
  <si>
    <t>INE752E08577</t>
  </si>
  <si>
    <t>7.36% NLC INDIA LTD. NCD RED 25-01-2030**</t>
  </si>
  <si>
    <t>INE589A07045</t>
  </si>
  <si>
    <t>7.88% GOVT OF INDIA RED 19-03-2030</t>
  </si>
  <si>
    <t>IN0020150028</t>
  </si>
  <si>
    <t>6.79% GOVT OF INDIA RED 26-12-2029</t>
  </si>
  <si>
    <t>IN0020160118</t>
  </si>
  <si>
    <t>6.45% GOVT OF INDIA RED 07-10-2029</t>
  </si>
  <si>
    <t>IN0020190362</t>
  </si>
  <si>
    <t>6.41% IRFC NCD RED 11-04-2031**</t>
  </si>
  <si>
    <t>INE053F07CR7</t>
  </si>
  <si>
    <t>6.45% NABARD NCD RED 11-04-2031**</t>
  </si>
  <si>
    <t>INE261F08CJ1</t>
  </si>
  <si>
    <t>6.90% REC LTD. NCD RED 31-03-2031**</t>
  </si>
  <si>
    <t>INE020B08DA7</t>
  </si>
  <si>
    <t>6.88% PFC LTD NCD RED 11-04-2031**</t>
  </si>
  <si>
    <t>INE134E08KY5</t>
  </si>
  <si>
    <t>6.80% NPCL NCD RED 21-03-2031**</t>
  </si>
  <si>
    <t>INE206D08477</t>
  </si>
  <si>
    <t>6.50% NHAI NCD RED 11-04-2031**</t>
  </si>
  <si>
    <t>INE906B07IE0</t>
  </si>
  <si>
    <t>6.4% ONGC NCD RED 11-04-2031**</t>
  </si>
  <si>
    <t>INE213A08024</t>
  </si>
  <si>
    <t>6.29% NTPC LTD NCD RED 11-04-2031**</t>
  </si>
  <si>
    <t>INE733E08155</t>
  </si>
  <si>
    <t>6.63% HPCL NCD RED 11-04-2031**</t>
  </si>
  <si>
    <t>INE094A08093</t>
  </si>
  <si>
    <t>6.65% FOOD CORP OF INDIA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</si>
  <si>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</si>
  <si>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</si>
  <si>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</si>
  <si>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</si>
  <si>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</si>
  <si>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</si>
  <si>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</si>
  <si>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</si>
  <si>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</si>
  <si>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</si>
  <si>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7.79% REC LTD. NCD RED 21-05-2030**</t>
  </si>
  <si>
    <t>INE020B08CW3</t>
  </si>
  <si>
    <t>7.75% PFC LTD NCD RED 11-06-2030**</t>
  </si>
  <si>
    <t>INE134E08KV1</t>
  </si>
  <si>
    <t>7.55% REC LTD. NCD RED 10-05-2030**</t>
  </si>
  <si>
    <t>INE020B08CU7</t>
  </si>
  <si>
    <t>8.32% POWER GRID CORP NCD RED 23-12-2030**</t>
  </si>
  <si>
    <t>INE752E07NL7</t>
  </si>
  <si>
    <t>8.13% NUCLEAR POWER CORP NCD 28-03-2031**</t>
  </si>
  <si>
    <t>INE206D08402</t>
  </si>
  <si>
    <t>6.43% NTPC LTD NCD RED 27-01-2031**</t>
  </si>
  <si>
    <t>INE733E08171</t>
  </si>
  <si>
    <t>8.13% PGCIL NCD 25-04-2030 LIII K**</t>
  </si>
  <si>
    <t>INE752E07NW4</t>
  </si>
  <si>
    <t>7.68% POWER FIN CORP NCD RED 15-07-2030**</t>
  </si>
  <si>
    <t>INE134E08KR9</t>
  </si>
  <si>
    <t>6.80% REC LTD NCD RED 20-12-2030**</t>
  </si>
  <si>
    <t>INE020B08DE9</t>
  </si>
  <si>
    <t>7.79% POWER FINANCE NCD RED 22-07-2030**</t>
  </si>
  <si>
    <t>INE134E08KU3</t>
  </si>
  <si>
    <t>7.25% NPCIL NCD RED 15-12-2030 XXXIII D**</t>
  </si>
  <si>
    <t>INE206D08444</t>
  </si>
  <si>
    <t>7.40% POWER FIN CORP NCD RED 08-05-2030**</t>
  </si>
  <si>
    <t>INE134E08KQ1</t>
  </si>
  <si>
    <t>7% POWER FIN CORP NCD RED 22-01-2031**</t>
  </si>
  <si>
    <t>INE134E07AN1</t>
  </si>
  <si>
    <t>8.4% POWER GRID CORP NCD RED 27-05-2030**</t>
  </si>
  <si>
    <t>INE752E07MW6</t>
  </si>
  <si>
    <t>7.61% GOVT OF INDIA RED 09-05-2030</t>
  </si>
  <si>
    <t>IN0020160019</t>
  </si>
  <si>
    <t>7.48% MANGALORE REF&amp;PET 14-04-2032**</t>
  </si>
  <si>
    <t>INE103A08050</t>
  </si>
  <si>
    <t>6.74% NTPC LTD RED 14-04-2032**</t>
  </si>
  <si>
    <t>INE733E08205</t>
  </si>
  <si>
    <t>6.87% NHAI NCD RED 14-04-2032**</t>
  </si>
  <si>
    <t>INE906B07JA6</t>
  </si>
  <si>
    <t>6.87% IRFC NCD RED 14-04-2032**</t>
  </si>
  <si>
    <t>INE053F08163</t>
  </si>
  <si>
    <t>6.92% POWER FINANCE NCD 14-04-32**</t>
  </si>
  <si>
    <t>INE134E08LN6</t>
  </si>
  <si>
    <t>6.92% REC LTD NCD RED 20-03-2032**</t>
  </si>
  <si>
    <t>INE020B08DV3</t>
  </si>
  <si>
    <t>6.85% NABARD NCD RED 14-04-2032**</t>
  </si>
  <si>
    <t>INE261F08DL5</t>
  </si>
  <si>
    <t>6.85% NLC INDIA RED 13-04-2032**</t>
  </si>
  <si>
    <t>INE589A08043</t>
  </si>
  <si>
    <t>7.38% NABARD NCD RED 20-10-2031**</t>
  </si>
  <si>
    <t>INE261F08683</t>
  </si>
  <si>
    <t>6.69% NTPC LTD NCD RED 12-09-2031**</t>
  </si>
  <si>
    <t>INE733E08197</t>
  </si>
  <si>
    <t>6.54% GOVT OF INDIA RED 17-01-2032</t>
  </si>
  <si>
    <t>IN0020210244</t>
  </si>
  <si>
    <t>8.37% HUDCO NCD RED 23-03-2029**</t>
  </si>
  <si>
    <t>INE031A08707</t>
  </si>
  <si>
    <t>8.24% NABARD NCD GOI SERVICED 22-03-2029**</t>
  </si>
  <si>
    <t>INE261F08BF1</t>
  </si>
  <si>
    <t>8.3% NTPC LTD NCD RED 15-01-2029**</t>
  </si>
  <si>
    <t>INE733E07KJ7</t>
  </si>
  <si>
    <t>8.83% EXIM BK OF INDIA NCD RED 03-11-29**</t>
  </si>
  <si>
    <t>INE514E08EE3</t>
  </si>
  <si>
    <t>8.12% NHPC NCD GOI SERVICED 22-03-2029**</t>
  </si>
  <si>
    <t>INE848E08136</t>
  </si>
  <si>
    <t>8.60% AXIS BANK NCD RED 28-12-2028**</t>
  </si>
  <si>
    <t>INE238A08450</t>
  </si>
  <si>
    <t>8.13% NUCLEAR POWER CORP NCD 28-03-2029**</t>
  </si>
  <si>
    <t>INE206D08386</t>
  </si>
  <si>
    <t>8.55% HDFC LTD NCD RED 27-03-2029**</t>
  </si>
  <si>
    <t>INE001A07RT1</t>
  </si>
  <si>
    <t>8.27% NHAI NCD RED 28-03-2029**</t>
  </si>
  <si>
    <t>INE906B07GP0</t>
  </si>
  <si>
    <t>8.95% FOOD CORP OF INDIA NCD 01-03-2029**</t>
  </si>
  <si>
    <t>INE861G08043</t>
  </si>
  <si>
    <t>8.40% NUCLEAR POW COR IN LTD NCD28-11-29**</t>
  </si>
  <si>
    <t>INE206D08253</t>
  </si>
  <si>
    <t>8.79% INDIAN RAIL FIN NCD RED 04-05-2030**</t>
  </si>
  <si>
    <t>INE053F09GX2</t>
  </si>
  <si>
    <t>8.7% LIC HOUS FIN NCD RED 23-03-2029**</t>
  </si>
  <si>
    <t>INE115A07OB4</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</si>
  <si>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</si>
  <si>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</si>
  <si>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</si>
  <si>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</si>
  <si>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</si>
  <si>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</si>
  <si>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</si>
  <si>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</si>
  <si>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</si>
  <si>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</si>
  <si>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</si>
  <si>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(a) Listed / Awaiting listing on Stock Exchanges</t>
  </si>
  <si>
    <t>6.67% GOVT OF INDIA RED 15-12-2035</t>
  </si>
  <si>
    <t>IN0020210152</t>
  </si>
  <si>
    <t>5.63% GOVT OF INDIA RED 12-04-2026</t>
  </si>
  <si>
    <t>IN0020210012</t>
  </si>
  <si>
    <t>6.95% GOVT OF INDIA RED 16-12-2061</t>
  </si>
  <si>
    <t>IN0020210202</t>
  </si>
  <si>
    <t>State Development Loan</t>
  </si>
  <si>
    <t>7.80% KERALA SDL RED 15-03-2027</t>
  </si>
  <si>
    <t>IN2020160155</t>
  </si>
  <si>
    <t>8.38% GUJARAT SDL RED 27-02-2029</t>
  </si>
  <si>
    <t>IN1520180309</t>
  </si>
  <si>
    <t>182 DAYS TBILL RED 03-03-2022</t>
  </si>
  <si>
    <t>IN002021Y239</t>
  </si>
  <si>
    <t>6.14% IND OIL COR NCD 18-02-27**</t>
  </si>
  <si>
    <t>INE242A08502</t>
  </si>
  <si>
    <t>7.83% IRFC LTD NCD RED 19-03-2027**</t>
  </si>
  <si>
    <t>INE053F07983</t>
  </si>
  <si>
    <t>7.89% POWER GRID CORP NCD RED 09-03-2027</t>
  </si>
  <si>
    <t>INE752E07OE0</t>
  </si>
  <si>
    <t>7.95% RECL SR 147 NCD RED 12-03-2027**</t>
  </si>
  <si>
    <t>INE020B08AH8</t>
  </si>
  <si>
    <t>7.25% EXIM BANK NCD RED 01-02-2027**</t>
  </si>
  <si>
    <t>INE514E08FJ9</t>
  </si>
  <si>
    <t>7.13% NHPC STRPP B NCD 11-02-2027**</t>
  </si>
  <si>
    <t>INE848E07AZ0</t>
  </si>
  <si>
    <t>7.52% REC LTD NCD RED 07-11-26**</t>
  </si>
  <si>
    <t>INE020B08AA3</t>
  </si>
  <si>
    <t>7.18% POWER FIN COR NCD RED 20-01-2027**</t>
  </si>
  <si>
    <t>INE134E08IR3</t>
  </si>
  <si>
    <t>7.54% REC LTD NCD RED 30-12-2026**</t>
  </si>
  <si>
    <t>INE020B08AC9</t>
  </si>
  <si>
    <t>7.20% UTTAR PRADESH SDL 25-01-2027</t>
  </si>
  <si>
    <t>IN3320160309</t>
  </si>
  <si>
    <t>6.58% GUJARAT SDL RED 31-03-2027</t>
  </si>
  <si>
    <t>IN1520200347</t>
  </si>
  <si>
    <t>7.78% BIHAR SDL RED 01-03-2027</t>
  </si>
  <si>
    <t>IN1320160170</t>
  </si>
  <si>
    <t>8.31% RAJASTHAN SDL RED 08-04-2027</t>
  </si>
  <si>
    <t>IN2920200036</t>
  </si>
  <si>
    <t>7.92% WEST BENGAL SDL 15-03-2027</t>
  </si>
  <si>
    <t>IN3420160175</t>
  </si>
  <si>
    <t>7.61% TAMIL NADU SDL RED 15-02-2027</t>
  </si>
  <si>
    <t>IN3120160194</t>
  </si>
  <si>
    <t>7.59% RAJASTHAN SDL RED 15-02-2027</t>
  </si>
  <si>
    <t>IN2920160412</t>
  </si>
  <si>
    <t>7.78% WEST BENGAL SDL 01-03-2027</t>
  </si>
  <si>
    <t>IN3420160167</t>
  </si>
  <si>
    <t>7.74% TAMIL NADU SDL RED 01-03-2027</t>
  </si>
  <si>
    <t>IN3120161309</t>
  </si>
  <si>
    <t>7.61% ANDHRA PRADESH SDL RED 15-02-2027</t>
  </si>
  <si>
    <t>IN1020160439</t>
  </si>
  <si>
    <t>7.59% BIHAR SDL RED 15-02-2027</t>
  </si>
  <si>
    <t>IN1320160162</t>
  </si>
  <si>
    <t>6.72% KERALA SDL RED 24-03-2027</t>
  </si>
  <si>
    <t>IN2020200290</t>
  </si>
  <si>
    <t>7.75% KARNATAKA SDL RED 01-03-2027</t>
  </si>
  <si>
    <t>IN1920160109</t>
  </si>
  <si>
    <t>7.64% HARYANA SDL RED 29-03-2027</t>
  </si>
  <si>
    <t>IN1620160292</t>
  </si>
  <si>
    <t>7.59% GUJARAT SDL RED 15-02-2027</t>
  </si>
  <si>
    <t>IN1520160194</t>
  </si>
  <si>
    <t>7.86% KARNATAKA SDL RED 15-03-2027</t>
  </si>
  <si>
    <t>IN1920160117</t>
  </si>
  <si>
    <t>7.85% TAMIL NADU SDL RED 15-03-2027</t>
  </si>
  <si>
    <t>IN3120161317</t>
  </si>
  <si>
    <t>7.59% Karnataka SDL RED 29-03-2027</t>
  </si>
  <si>
    <t>IN1920160125</t>
  </si>
  <si>
    <t>7.21% WEST BENGAL SDL 25-01-2027</t>
  </si>
  <si>
    <t>IN3420160142</t>
  </si>
  <si>
    <t>7.59% KARNATAKA SDL 15-02-2027</t>
  </si>
  <si>
    <t>IN1920160091</t>
  </si>
  <si>
    <t>7.15% RAJASTHAN SDL 11-01-2027</t>
  </si>
  <si>
    <t>IN2920160222</t>
  </si>
  <si>
    <t>7.20% KARNATAKA SDL RED 25-01-2027</t>
  </si>
  <si>
    <t>IN1920160083</t>
  </si>
  <si>
    <t>7.64% WEST BENGAL SDL RED 29-03-2027</t>
  </si>
  <si>
    <t>IN3420160183</t>
  </si>
  <si>
    <t>7.15% KARNATAKA SDL RED 11-01-2027</t>
  </si>
  <si>
    <t>IN1920160075</t>
  </si>
  <si>
    <t>5.94% REC LTD. NCD RED 31-01-2026**</t>
  </si>
  <si>
    <t>INE020B08DK6</t>
  </si>
  <si>
    <t>9.18% NUCLEAR POWER NCD RED 23-01-2026**</t>
  </si>
  <si>
    <t>INE206D08188</t>
  </si>
  <si>
    <t>5.85% REC LTD NCD RED 20-12-2025</t>
  </si>
  <si>
    <t>INE020B08DF6</t>
  </si>
  <si>
    <t>5.81% REC LTD. NCD RED 31-12-2025**</t>
  </si>
  <si>
    <t>INE020B08DH2</t>
  </si>
  <si>
    <t>6.18% MANGALORE REF &amp; PET NCD 29-12-2025**</t>
  </si>
  <si>
    <t>INE103A08043</t>
  </si>
  <si>
    <t>8.18% EXIM BANK NCD RED 07-12-2025**</t>
  </si>
  <si>
    <t>INE514E08EU9</t>
  </si>
  <si>
    <t>9.09% INDIAN RAIL FIN NCD RED 29-03-2026**</t>
  </si>
  <si>
    <t>INE053F09HM3</t>
  </si>
  <si>
    <t>8.02% EXIM BANK NCD RED 20-04-2026**</t>
  </si>
  <si>
    <t>INE514E08FB6</t>
  </si>
  <si>
    <t>7.13% NHPC LTD AA STRPP A NCD 11-02-2026**</t>
  </si>
  <si>
    <t>INE848E07AY3</t>
  </si>
  <si>
    <t>8.32% POWER GRID CORP NCD RED 23/12/2025**</t>
  </si>
  <si>
    <t>INE752E07NK9</t>
  </si>
  <si>
    <t>6.89% NHPC SR AA1 STRPP A NCD 11-03-2026**</t>
  </si>
  <si>
    <t>INE848E07BD5</t>
  </si>
  <si>
    <t>7.38% NHPC SR Y1 STRPP A NCD 03-01-2026**</t>
  </si>
  <si>
    <t>INE848E07AT3</t>
  </si>
  <si>
    <t>9.09% IRFC NCD RED 31-03-2026**</t>
  </si>
  <si>
    <t>INE053F09HN1</t>
  </si>
  <si>
    <t>8.14% NUCLEAR POWER NCD RED 25-03-2026**</t>
  </si>
  <si>
    <t>INE206D08261</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</si>
  <si>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</si>
  <si>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</si>
  <si>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</si>
  <si>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</si>
  <si>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</si>
  <si>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</si>
  <si>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</si>
  <si>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</si>
  <si>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</si>
  <si>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</si>
  <si>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</si>
  <si>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</si>
  <si>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6.18% GUJARAT SDL RED 31-03-2026</t>
  </si>
  <si>
    <t>IN1520200339</t>
  </si>
  <si>
    <t>8.3% RAJASTHAN SDL RED 13-01-2026</t>
  </si>
  <si>
    <t>IN2920150223</t>
  </si>
  <si>
    <t>8.38% TAMILNADU SDL RED 27-01-2026</t>
  </si>
  <si>
    <t>IN3120150187</t>
  </si>
  <si>
    <t>8.76% MADHYA PRADESH SDL RED 24-02-2026</t>
  </si>
  <si>
    <t>IN2120150106</t>
  </si>
  <si>
    <t>8.57% ANDHRA PRADESH SDL RED 09-03-2026</t>
  </si>
  <si>
    <t>IN1020150141</t>
  </si>
  <si>
    <t>8.28% KARNATAKA SDL RED 06-03-2026</t>
  </si>
  <si>
    <t>IN1920180198</t>
  </si>
  <si>
    <t>8.54% BIHAR SDL RED 10-02-2026</t>
  </si>
  <si>
    <t>IN1320150031</t>
  </si>
  <si>
    <t>8.48% RAJASTHAN SDL RED 10-02-2026</t>
  </si>
  <si>
    <t>IN2920150249</t>
  </si>
  <si>
    <t>8.39% MADHYA PRADESH SDL RED 27-01-2026</t>
  </si>
  <si>
    <t>IN2120150098</t>
  </si>
  <si>
    <t>8.38% KARNATAKA SDL RED 27-01-2026</t>
  </si>
  <si>
    <t>IN1920150084</t>
  </si>
  <si>
    <t>8.88% WEST BENGAL SDL RED 24-02-2026</t>
  </si>
  <si>
    <t>IN3420150150</t>
  </si>
  <si>
    <t>8.60% BIHAR SDL RED 09-03-2026</t>
  </si>
  <si>
    <t>IN1320150056</t>
  </si>
  <si>
    <t>8.40% WEST BENGAL SDL RED 27-01-2026</t>
  </si>
  <si>
    <t>IN3420150135</t>
  </si>
  <si>
    <t>8.29% Andhra Pradesh SDL RED 13-01-2026</t>
  </si>
  <si>
    <t>IN1020150117</t>
  </si>
  <si>
    <t>8.30% MADHYA PRADESH SDL RED 13-01-2026</t>
  </si>
  <si>
    <t>IN2120150080</t>
  </si>
  <si>
    <t>8.00% GUJARAT SDL RED 20-04-2026</t>
  </si>
  <si>
    <t>IN1520160012</t>
  </si>
  <si>
    <t>8.57% WEST BENGAL SDL RED 09-03-2026</t>
  </si>
  <si>
    <t>IN3420150168</t>
  </si>
  <si>
    <t>8.34% UTTAR PRADESH SDL 13-01-2026</t>
  </si>
  <si>
    <t>IN3320150359</t>
  </si>
  <si>
    <t>8.53% UTTAR PRADESH SDL 10-02-2026</t>
  </si>
  <si>
    <t>IN3320150375</t>
  </si>
  <si>
    <t>8.39% UTTAR PRADESH SDL 27-01-2026</t>
  </si>
  <si>
    <t>IN3320150367</t>
  </si>
  <si>
    <t>8.53% TAMIL NADU SDL RED 09-03-2026</t>
  </si>
  <si>
    <t>IN3120150211</t>
  </si>
  <si>
    <t>8.51% WEST BENGAL SDL RED 10-02-2026</t>
  </si>
  <si>
    <t>IN3420150143</t>
  </si>
  <si>
    <t>8.83% UTTAR PRADESH SDL 24-02-2026</t>
  </si>
  <si>
    <t>IN3320150383</t>
  </si>
  <si>
    <t>8.72% ANDHRA PRADESH SDL RED 24-02-2026</t>
  </si>
  <si>
    <t>IN1020150133</t>
  </si>
  <si>
    <t>8.51% MAHARASHTRA SDL RED 09-03-2026</t>
  </si>
  <si>
    <t>IN2220150204</t>
  </si>
  <si>
    <t>8.49% TAMIL NADU SDL RED 10-02-2026</t>
  </si>
  <si>
    <t>IN3120150195</t>
  </si>
  <si>
    <t>8.55% RAJASTHAN SDL RED 09-03-2026</t>
  </si>
  <si>
    <t>IN2920150264</t>
  </si>
  <si>
    <t>8.36% MAHARASHTRA SDL RED 27-01-2026</t>
  </si>
  <si>
    <t>IN2220150170</t>
  </si>
  <si>
    <t>8.31% WEST BENGAL SDL RED 13-01-2026</t>
  </si>
  <si>
    <t>IN3420150127</t>
  </si>
  <si>
    <t>8.82% BIHAR SDL RED 24-02-2026</t>
  </si>
  <si>
    <t>IN1320150049</t>
  </si>
  <si>
    <t>8.69% TAMIL NADU SDL RED 24-02-2026</t>
  </si>
  <si>
    <t>IN3120150203</t>
  </si>
  <si>
    <t>8.67% KARNATAKA SDL RED 24-02-2026</t>
  </si>
  <si>
    <t>IN1920150092</t>
  </si>
  <si>
    <t>7.90% RAJASTHAN SDL RED 08-04-2026</t>
  </si>
  <si>
    <t>IN2920200028</t>
  </si>
  <si>
    <t>8.67% MAHARASHTRA SDL RED 24-02-2026</t>
  </si>
  <si>
    <t>IN2220150196</t>
  </si>
  <si>
    <t>8.47% MAHARASHTRA SDL RED 10-02-2026</t>
  </si>
  <si>
    <t>IN2220150188</t>
  </si>
  <si>
    <t>8.38% RAJASTHAN SDL RED 27-01-2026</t>
  </si>
  <si>
    <t>IN2920150231</t>
  </si>
  <si>
    <t>8.27% TAMIL NADU SDL RED 13-01-2026</t>
  </si>
  <si>
    <t>IN3120150179</t>
  </si>
  <si>
    <t>8.25% MAHARASHTRA SDL RED 13-01-2026</t>
  </si>
  <si>
    <t>IN2220150162</t>
  </si>
  <si>
    <t>8.27% KARNATAKA SDL RED 13-01-2026</t>
  </si>
  <si>
    <t>IN1920150076</t>
  </si>
  <si>
    <t>8.46% GUJARAT SDL RED 10-02-2026</t>
  </si>
  <si>
    <t>IN1520150120</t>
  </si>
  <si>
    <t>8.39% ANDHRA PRADESH SDL RED 27-01-2026</t>
  </si>
  <si>
    <t>IN1020150125</t>
  </si>
  <si>
    <t>8.09% ANDHRA PRADESH SDL RED 23-03-2026</t>
  </si>
  <si>
    <t>IN1020150158</t>
  </si>
  <si>
    <t>8.09% RAJASTHAN SDL RED 23-03-2026</t>
  </si>
  <si>
    <t>IN2920150363</t>
  </si>
  <si>
    <t>7.96% TAMIL NADU SDL RED 27-04-2026</t>
  </si>
  <si>
    <t>IN3120160020</t>
  </si>
  <si>
    <t>7.96% GUJARAT SDL RED 27-04-2026</t>
  </si>
  <si>
    <t>IN1520160020</t>
  </si>
  <si>
    <t>6.70% ANDHRA PRADESH SDL RED 22-04-2026</t>
  </si>
  <si>
    <t>IN1020200078</t>
  </si>
  <si>
    <t>(a)Listed / Awaiting listing on Stock Exchanges</t>
  </si>
  <si>
    <t>Adani Ports &amp; Special Economic Zone Ltd.</t>
  </si>
  <si>
    <t>INE742F01042</t>
  </si>
  <si>
    <t>TRANSPORTATION</t>
  </si>
  <si>
    <t>Housing Development Finance Corporation Ltd.</t>
  </si>
  <si>
    <t>INE001A01036</t>
  </si>
  <si>
    <t>FINANCE</t>
  </si>
  <si>
    <t>Reliance Industries Ltd.</t>
  </si>
  <si>
    <t>INE002A01018</t>
  </si>
  <si>
    <t>PETROLEUM PRODUCTS</t>
  </si>
  <si>
    <t>Bharti Airtel Ltd.</t>
  </si>
  <si>
    <t>INE397D01024</t>
  </si>
  <si>
    <t>TELECOM - SERVICES</t>
  </si>
  <si>
    <t>ICICI Bank Ltd.</t>
  </si>
  <si>
    <t>INE090A01021</t>
  </si>
  <si>
    <t>BANKS</t>
  </si>
  <si>
    <t>Hindalco Industries Ltd.</t>
  </si>
  <si>
    <t>INE038A01020</t>
  </si>
  <si>
    <t>NON - FERROUS METALS</t>
  </si>
  <si>
    <t>Adani Enterprises Ltd.</t>
  </si>
  <si>
    <t>INE423A01024</t>
  </si>
  <si>
    <t>MINERALS/MINING</t>
  </si>
  <si>
    <t>Zee Entertainment Enterprises Ltd.</t>
  </si>
  <si>
    <t>INE256A01028</t>
  </si>
  <si>
    <t>ENTERTAINMENT</t>
  </si>
  <si>
    <t>ITC Ltd.</t>
  </si>
  <si>
    <t>INE154A01025</t>
  </si>
  <si>
    <t>CONSUMER NON DURABLES</t>
  </si>
  <si>
    <t>Bajaj Finance Ltd.</t>
  </si>
  <si>
    <t>INE296A01024</t>
  </si>
  <si>
    <t>Tata Steel Ltd.</t>
  </si>
  <si>
    <t>INE081A01012</t>
  </si>
  <si>
    <t>FERROUS METALS</t>
  </si>
  <si>
    <t>UPL Ltd.</t>
  </si>
  <si>
    <t>INE628A01036</t>
  </si>
  <si>
    <t>PESTICIDES</t>
  </si>
  <si>
    <t>IndusInd Bank Ltd.</t>
  </si>
  <si>
    <t>INE095A01012</t>
  </si>
  <si>
    <t>Motherson Sumi Systems Ltd.</t>
  </si>
  <si>
    <t>INE775A01035</t>
  </si>
  <si>
    <t>AUTO ANCILLARIES</t>
  </si>
  <si>
    <t>Steel Authority of India Ltd.</t>
  </si>
  <si>
    <t>INE114A01011</t>
  </si>
  <si>
    <t>Hindustan Unilever Ltd.</t>
  </si>
  <si>
    <t>INE030A01027</t>
  </si>
  <si>
    <t>Vodafone Idea Ltd.</t>
  </si>
  <si>
    <t>INE669E01016</t>
  </si>
  <si>
    <t>National Aluminium Company Ltd.</t>
  </si>
  <si>
    <t>INE139A01034</t>
  </si>
  <si>
    <t>United Spirits Ltd.</t>
  </si>
  <si>
    <t>INE854D01024</t>
  </si>
  <si>
    <t>Kotak Mahindra Bank Ltd.</t>
  </si>
  <si>
    <t>INE237A01028</t>
  </si>
  <si>
    <t>Tech Mahindra Ltd.</t>
  </si>
  <si>
    <t>INE669C01036</t>
  </si>
  <si>
    <t>SOFTWARE</t>
  </si>
  <si>
    <t>Tata Power Company Ltd.</t>
  </si>
  <si>
    <t>INE245A01021</t>
  </si>
  <si>
    <t>POWER</t>
  </si>
  <si>
    <t>IDFC Ltd.</t>
  </si>
  <si>
    <t>INE043D01016</t>
  </si>
  <si>
    <t>MindTree Ltd.</t>
  </si>
  <si>
    <t>INE018I01017</t>
  </si>
  <si>
    <t>Grasim Industries Ltd.</t>
  </si>
  <si>
    <t>INE047A01021</t>
  </si>
  <si>
    <t>CEMENT &amp; CEMENT PRODUCTS</t>
  </si>
  <si>
    <t>Piramal Enterprises Ltd.</t>
  </si>
  <si>
    <t>INE140A01024</t>
  </si>
  <si>
    <t>Sun TV Network Ltd.</t>
  </si>
  <si>
    <t>INE424H01027</t>
  </si>
  <si>
    <t>Power Finance Corporation Ltd.</t>
  </si>
  <si>
    <t>INE134E01011</t>
  </si>
  <si>
    <t>Indian Energy Exchange Ltd.</t>
  </si>
  <si>
    <t>INE022Q01020</t>
  </si>
  <si>
    <t>CAPITAL MARKETS</t>
  </si>
  <si>
    <t>HCL Technologies Ltd.</t>
  </si>
  <si>
    <t>INE860A01027</t>
  </si>
  <si>
    <t>RBL Bank Ltd.</t>
  </si>
  <si>
    <t>INE976G01028</t>
  </si>
  <si>
    <t>P I INDUSTRIES LIMITED</t>
  </si>
  <si>
    <t>INE603J01030</t>
  </si>
  <si>
    <t>Jubilant Foodworks Ltd.</t>
  </si>
  <si>
    <t>INE797F01012</t>
  </si>
  <si>
    <t>LEISURE SERVICES</t>
  </si>
  <si>
    <t>Tata Communications Ltd.</t>
  </si>
  <si>
    <t>INE151A01013</t>
  </si>
  <si>
    <t>LIC Housing Finance Ltd.</t>
  </si>
  <si>
    <t>INE115A01026</t>
  </si>
  <si>
    <t>JSW Steel Ltd.</t>
  </si>
  <si>
    <t>INE019A01038</t>
  </si>
  <si>
    <t>Apollo Hospitals Enterprise Ltd.</t>
  </si>
  <si>
    <t>INE437A01024</t>
  </si>
  <si>
    <t>HEALTHCARE SERVICES</t>
  </si>
  <si>
    <t>Cadila Healthcare Ltd.</t>
  </si>
  <si>
    <t>INE010B01027</t>
  </si>
  <si>
    <t>PHARMACEUTICALS</t>
  </si>
  <si>
    <t>Punjab National Bank</t>
  </si>
  <si>
    <t>INE160A01022</t>
  </si>
  <si>
    <t>Mahindra &amp; Mahindra Ltd.</t>
  </si>
  <si>
    <t>INE101A01026</t>
  </si>
  <si>
    <t>AUTO</t>
  </si>
  <si>
    <t>Bank of Baroda</t>
  </si>
  <si>
    <t>INE028A01039</t>
  </si>
  <si>
    <t>Tata Consultancy Services Ltd.</t>
  </si>
  <si>
    <t>INE467B01029</t>
  </si>
  <si>
    <t>HDFC Bank Ltd.</t>
  </si>
  <si>
    <t>INE040A01034</t>
  </si>
  <si>
    <t>Asian Paints Ltd.</t>
  </si>
  <si>
    <t>INE021A01026</t>
  </si>
  <si>
    <t>Ambuja Cements Ltd.</t>
  </si>
  <si>
    <t>INE079A01024</t>
  </si>
  <si>
    <t>Metropolis Healthcare Ltd.</t>
  </si>
  <si>
    <t>INE112L01020</t>
  </si>
  <si>
    <t>Ultratech Cement Ltd.</t>
  </si>
  <si>
    <t>INE481G01011</t>
  </si>
  <si>
    <t>Sun Pharmaceutical Industries Ltd.</t>
  </si>
  <si>
    <t>INE044A01036</t>
  </si>
  <si>
    <t>Godrej Properties Ltd.</t>
  </si>
  <si>
    <t>INE484J01027</t>
  </si>
  <si>
    <t>CONSTRUCTION</t>
  </si>
  <si>
    <t>DLF Ltd.</t>
  </si>
  <si>
    <t>INE271C01023</t>
  </si>
  <si>
    <t>Mphasis Ltd.</t>
  </si>
  <si>
    <t>INE356A01018</t>
  </si>
  <si>
    <t>Hindustan Aeronautics Ltd.</t>
  </si>
  <si>
    <t>INE066F01012</t>
  </si>
  <si>
    <t>AEROSPACE &amp; DEFENSE</t>
  </si>
  <si>
    <t>Balrampur Chini Mills Ltd.</t>
  </si>
  <si>
    <t>INE119A01028</t>
  </si>
  <si>
    <t>HDFC Life Insurance Company Ltd.</t>
  </si>
  <si>
    <t>INE795G01014</t>
  </si>
  <si>
    <t>INSURANCE</t>
  </si>
  <si>
    <t>Multi Commodity Exchange Of India Ltd.</t>
  </si>
  <si>
    <t>INE745G01035</t>
  </si>
  <si>
    <t>NMDC Ltd.</t>
  </si>
  <si>
    <t>INE584A01023</t>
  </si>
  <si>
    <t>Infosys Ltd.</t>
  </si>
  <si>
    <t>INE009A01021</t>
  </si>
  <si>
    <t>InterGlobe Aviation Ltd.</t>
  </si>
  <si>
    <t>INE646L01027</t>
  </si>
  <si>
    <t>Bandhan Bank Ltd.</t>
  </si>
  <si>
    <t>INE545U01014</t>
  </si>
  <si>
    <t>Lupin Ltd.</t>
  </si>
  <si>
    <t>INE326A01037</t>
  </si>
  <si>
    <t>Pidilite Industries Ltd.</t>
  </si>
  <si>
    <t>INE318A01026</t>
  </si>
  <si>
    <t>CHEMICALS</t>
  </si>
  <si>
    <t>Firstsource Solutions Ltd.</t>
  </si>
  <si>
    <t>INE684F01012</t>
  </si>
  <si>
    <t>Godrej Consumer Products Ltd.</t>
  </si>
  <si>
    <t>INE102D01028</t>
  </si>
  <si>
    <t>TVS Motor Company Ltd.</t>
  </si>
  <si>
    <t>INE494B01023</t>
  </si>
  <si>
    <t>PVR Ltd.</t>
  </si>
  <si>
    <t>INE191H01014</t>
  </si>
  <si>
    <t>Titan Company Ltd.</t>
  </si>
  <si>
    <t>INE280A01028</t>
  </si>
  <si>
    <t>CONSUMER DURABLES</t>
  </si>
  <si>
    <t>Delta Corp Ltd.</t>
  </si>
  <si>
    <t>INE124G01033</t>
  </si>
  <si>
    <t>Exide Industries Ltd.</t>
  </si>
  <si>
    <t>INE302A01020</t>
  </si>
  <si>
    <t>Larsen &amp; Toubro Ltd.</t>
  </si>
  <si>
    <t>INE018A01030</t>
  </si>
  <si>
    <t>CONSTRUCTION PROJECT</t>
  </si>
  <si>
    <t>IDFC First Bank Ltd.</t>
  </si>
  <si>
    <t>INE092T01019</t>
  </si>
  <si>
    <t>Divi's Laboratories Ltd.</t>
  </si>
  <si>
    <t>INE361B01024</t>
  </si>
  <si>
    <t>Indraprastha Gas Ltd.</t>
  </si>
  <si>
    <t>INE203G01027</t>
  </si>
  <si>
    <t>GAS</t>
  </si>
  <si>
    <t>Bharat Electronics Ltd.</t>
  </si>
  <si>
    <t>INE263A01024</t>
  </si>
  <si>
    <t>Aurobindo Pharma Ltd.</t>
  </si>
  <si>
    <t>INE406A01037</t>
  </si>
  <si>
    <t>Container Corporation Of India Ltd.</t>
  </si>
  <si>
    <t>INE111A01025</t>
  </si>
  <si>
    <t>Mahanagar Gas Ltd.</t>
  </si>
  <si>
    <t>INE002S01010</t>
  </si>
  <si>
    <t>Bharat Heavy Electricals Ltd.</t>
  </si>
  <si>
    <t>INE257A01026</t>
  </si>
  <si>
    <t>INDUSTRIAL CAPITAL GOODS</t>
  </si>
  <si>
    <t>Deepak Nitrite Ltd.</t>
  </si>
  <si>
    <t>INE288B01029</t>
  </si>
  <si>
    <t>Jindal Steel &amp; Power Ltd.</t>
  </si>
  <si>
    <t>INE749A01030</t>
  </si>
  <si>
    <t>Oracle Financial Services Software Ltd.</t>
  </si>
  <si>
    <t>INE881D01027</t>
  </si>
  <si>
    <t>ICICI Lombard General Insurance Co. Ltd.</t>
  </si>
  <si>
    <t>INE765G01017</t>
  </si>
  <si>
    <t>Can Fin Homes Ltd.</t>
  </si>
  <si>
    <t>INE477A01020</t>
  </si>
  <si>
    <t>Britannia Industries Ltd.</t>
  </si>
  <si>
    <t>INE216A01030</t>
  </si>
  <si>
    <t>Manappuram Finance Ltd.</t>
  </si>
  <si>
    <t>INE522D01027</t>
  </si>
  <si>
    <t>Alkem Laboratories Ltd.</t>
  </si>
  <si>
    <t>INE540L01014</t>
  </si>
  <si>
    <t>Axis Bank Ltd.</t>
  </si>
  <si>
    <t>INE238A01034</t>
  </si>
  <si>
    <t>Maruti Suzuki India Ltd.</t>
  </si>
  <si>
    <t>INE585B01010</t>
  </si>
  <si>
    <t>Granules India Ltd.</t>
  </si>
  <si>
    <t>INE101D01020</t>
  </si>
  <si>
    <t>Havells India Ltd.</t>
  </si>
  <si>
    <t>INE176B01034</t>
  </si>
  <si>
    <t>Astral Ltd.</t>
  </si>
  <si>
    <t>INE006I01046</t>
  </si>
  <si>
    <t>INDUSTRIAL PRODUCTS</t>
  </si>
  <si>
    <t>REC Ltd.</t>
  </si>
  <si>
    <t>INE020B01018</t>
  </si>
  <si>
    <t>Amara Raja Batteries Ltd.</t>
  </si>
  <si>
    <t>INE885A01032</t>
  </si>
  <si>
    <t>Gujarat Narmada Valley Fert &amp; Chem Ltd.</t>
  </si>
  <si>
    <t>INE113A01013</t>
  </si>
  <si>
    <t>Aditya Birla Capital Ltd.</t>
  </si>
  <si>
    <t>INE674K01013</t>
  </si>
  <si>
    <t>Balkrishna Industries Ltd.</t>
  </si>
  <si>
    <t>INE787D01026</t>
  </si>
  <si>
    <t>Bharat Petroleum Corporation Ltd.</t>
  </si>
  <si>
    <t>INE029A01011</t>
  </si>
  <si>
    <t>Nestle India Ltd.</t>
  </si>
  <si>
    <t>INE239A01016</t>
  </si>
  <si>
    <t>Shriram Transport Finance Company Ltd.</t>
  </si>
  <si>
    <t>INE721A01013</t>
  </si>
  <si>
    <t>ICICI Prudential Life Insurance Co Ltd.</t>
  </si>
  <si>
    <t>INE726G01019</t>
  </si>
  <si>
    <t>The Indian Hotels Company Ltd.</t>
  </si>
  <si>
    <t>INE053A01029</t>
  </si>
  <si>
    <t>Dr. Reddy's Laboratories Ltd.</t>
  </si>
  <si>
    <t>INE089A01023</t>
  </si>
  <si>
    <t>Apollo Tyres Ltd.</t>
  </si>
  <si>
    <t>INE438A01022</t>
  </si>
  <si>
    <t>Canara Bank</t>
  </si>
  <si>
    <t>INE476A01014</t>
  </si>
  <si>
    <t>Mahindra &amp; Mahindra Financial Services Ltd</t>
  </si>
  <si>
    <t>INE774D01024</t>
  </si>
  <si>
    <t>Dabur India Ltd.</t>
  </si>
  <si>
    <t>INE016A01026</t>
  </si>
  <si>
    <t>Cummins India Ltd.</t>
  </si>
  <si>
    <t>INE298A01020</t>
  </si>
  <si>
    <t>SBI Cards &amp; Payment Services Ltd.</t>
  </si>
  <si>
    <t>INE018E01016</t>
  </si>
  <si>
    <t>Bajaj Auto Ltd.</t>
  </si>
  <si>
    <t>INE917I01010</t>
  </si>
  <si>
    <t>Biocon Ltd.</t>
  </si>
  <si>
    <t>INE376G01013</t>
  </si>
  <si>
    <t>SBI Life Insurance Company Ltd.</t>
  </si>
  <si>
    <t>INE123W01016</t>
  </si>
  <si>
    <t>Bata India Ltd.</t>
  </si>
  <si>
    <t>INE176A01028</t>
  </si>
  <si>
    <t>Hero MotoCorp Ltd.</t>
  </si>
  <si>
    <t>INE158A01026</t>
  </si>
  <si>
    <t>Ashok Leyland Ltd.</t>
  </si>
  <si>
    <t>INE208A01029</t>
  </si>
  <si>
    <t>L&amp;T Finance Holdings Ltd.</t>
  </si>
  <si>
    <t>INE498L01015</t>
  </si>
  <si>
    <t>ABB India Ltd.</t>
  </si>
  <si>
    <t>INE117A01022</t>
  </si>
  <si>
    <t>Torrent Power Ltd.</t>
  </si>
  <si>
    <t>INE813H01021</t>
  </si>
  <si>
    <t>Abbott India Ltd.</t>
  </si>
  <si>
    <t>INE358A01014</t>
  </si>
  <si>
    <t>Eicher Motors Ltd.</t>
  </si>
  <si>
    <t>INE066A01021</t>
  </si>
  <si>
    <t>Bajaj Finserv Ltd.</t>
  </si>
  <si>
    <t>INE918I01018</t>
  </si>
  <si>
    <t>Hindustan Copper Ltd.</t>
  </si>
  <si>
    <t>INE531E01026</t>
  </si>
  <si>
    <t>Strides Pharma Science Ltd.</t>
  </si>
  <si>
    <t>INE939A01011</t>
  </si>
  <si>
    <t>Wipro Ltd.</t>
  </si>
  <si>
    <t>INE075A01022</t>
  </si>
  <si>
    <t>Tata Consumer Products Ltd.</t>
  </si>
  <si>
    <t>INE192A01025</t>
  </si>
  <si>
    <t>Persistent Systems Ltd.</t>
  </si>
  <si>
    <t>INE262H01013</t>
  </si>
  <si>
    <t>NTPC Ltd.</t>
  </si>
  <si>
    <t>INE733E01010</t>
  </si>
  <si>
    <t>Aditya Birla Fashion and Retail Ltd.</t>
  </si>
  <si>
    <t>INE647O01011</t>
  </si>
  <si>
    <t>RETAILING</t>
  </si>
  <si>
    <t>Laurus Labs Ltd.</t>
  </si>
  <si>
    <t>INE947Q01028</t>
  </si>
  <si>
    <t>Petronet LNG Ltd.</t>
  </si>
  <si>
    <t>INE347G01014</t>
  </si>
  <si>
    <t>Rain Industries Ltd.</t>
  </si>
  <si>
    <t>INE855B01025</t>
  </si>
  <si>
    <t>Oberoi Realty Ltd.</t>
  </si>
  <si>
    <t>INE093I01010</t>
  </si>
  <si>
    <t>Bharat Forge Ltd.</t>
  </si>
  <si>
    <t>INE465A01025</t>
  </si>
  <si>
    <t>Cipla Ltd.</t>
  </si>
  <si>
    <t>INE059A01026</t>
  </si>
  <si>
    <t>SRF Ltd.</t>
  </si>
  <si>
    <t>INE647A01010</t>
  </si>
  <si>
    <t>Marico Ltd.</t>
  </si>
  <si>
    <t>INE196A01026</t>
  </si>
  <si>
    <t>Info Edge (India) Ltd.</t>
  </si>
  <si>
    <t>INE663F01024</t>
  </si>
  <si>
    <t>Alembic Pharmaceuticals Ltd.</t>
  </si>
  <si>
    <t>INE901L01018</t>
  </si>
  <si>
    <t>National Buildings Construction Corporation Ltd.</t>
  </si>
  <si>
    <t>INE095N01031</t>
  </si>
  <si>
    <t>Tata Chemicals Ltd.</t>
  </si>
  <si>
    <t>INE092A01019</t>
  </si>
  <si>
    <t>Indiabulls Housing Finance Ltd.</t>
  </si>
  <si>
    <t>INE148I01020</t>
  </si>
  <si>
    <t>Glenmark Pharmaceuticals Ltd.</t>
  </si>
  <si>
    <t>INE935A01035</t>
  </si>
  <si>
    <t>Berger Paints (I) Ltd.</t>
  </si>
  <si>
    <t>INE463A01038</t>
  </si>
  <si>
    <t>Coal India Ltd.</t>
  </si>
  <si>
    <t>INE522F01014</t>
  </si>
  <si>
    <t>Colgate Palmolive (India) Ltd.</t>
  </si>
  <si>
    <t>INE259A01022</t>
  </si>
  <si>
    <t>GMR Infrastructure Ltd.</t>
  </si>
  <si>
    <t>INE776C01039</t>
  </si>
  <si>
    <t>Cholamandalam Investment &amp; Finance Company Ltd.</t>
  </si>
  <si>
    <t>INE121A01024</t>
  </si>
  <si>
    <t>The India Cements Ltd.</t>
  </si>
  <si>
    <t>INE383A01012</t>
  </si>
  <si>
    <t>Indian Railway Catering &amp;Tou. Corp. Ltd.</t>
  </si>
  <si>
    <t>INE335Y01020</t>
  </si>
  <si>
    <t>ACC Ltd.</t>
  </si>
  <si>
    <t>INE012A01025</t>
  </si>
  <si>
    <t>Crompton Greaves Cons Electrical Ltd.</t>
  </si>
  <si>
    <t>INE299U01018</t>
  </si>
  <si>
    <t>Trent Ltd.</t>
  </si>
  <si>
    <t>INE849A01020</t>
  </si>
  <si>
    <t>HDFC Asset Management Company Ltd.</t>
  </si>
  <si>
    <t>INE127D01025</t>
  </si>
  <si>
    <t>Dalmia Bharat Ltd.</t>
  </si>
  <si>
    <t>INE00R701025</t>
  </si>
  <si>
    <t>Larsen &amp; Toubro Infotech Ltd.</t>
  </si>
  <si>
    <t>INE214T01019</t>
  </si>
  <si>
    <t>The Ramco Cements Ltd.</t>
  </si>
  <si>
    <t>INE331A01037</t>
  </si>
  <si>
    <t>Muthoot Finance Ltd.</t>
  </si>
  <si>
    <t>INE414G01012</t>
  </si>
  <si>
    <t>Birlasoft Ltd.</t>
  </si>
  <si>
    <t>INE836A01035</t>
  </si>
  <si>
    <t>L&amp;T Technology Services Ltd.</t>
  </si>
  <si>
    <t>INE010V01017</t>
  </si>
  <si>
    <t>Tata Motors Ltd.</t>
  </si>
  <si>
    <t>INE155A01022</t>
  </si>
  <si>
    <t>Intellect Design Arena Ltd.</t>
  </si>
  <si>
    <t>INE306R01017</t>
  </si>
  <si>
    <t>Chambal Fertilizers &amp; Chemicals Ltd.</t>
  </si>
  <si>
    <t>INE085A01013</t>
  </si>
  <si>
    <t>FERTILISERS</t>
  </si>
  <si>
    <t>Siemens Ltd.</t>
  </si>
  <si>
    <t>INE003A01024</t>
  </si>
  <si>
    <t>Pfizer Ltd.</t>
  </si>
  <si>
    <t>INE182A01018</t>
  </si>
  <si>
    <t>Hindustan Petroleum Corporation Ltd.</t>
  </si>
  <si>
    <t>INE094A01015</t>
  </si>
  <si>
    <t>Shree Cement Ltd.</t>
  </si>
  <si>
    <t>INE070A01015</t>
  </si>
  <si>
    <t>(b) Unlisted</t>
  </si>
  <si>
    <t>Derivatives</t>
  </si>
  <si>
    <t>(a) Index/Stock Future</t>
  </si>
  <si>
    <t>Shree Cement Ltd.31/03/2022</t>
  </si>
  <si>
    <t>Hindustan Petroleum Corporation Ltd.31/03/2022</t>
  </si>
  <si>
    <t>Pfizer Ltd.31/03/2022</t>
  </si>
  <si>
    <t>Persistent Systems Ltd.28/04/2022</t>
  </si>
  <si>
    <t>The Indian Hotels Company Ltd.28/04/2022</t>
  </si>
  <si>
    <t>Havells India Ltd.28/04/2022</t>
  </si>
  <si>
    <t>Siemens Ltd.31/03/2022</t>
  </si>
  <si>
    <t>Jubilant Foodworks Ltd.28/04/2022</t>
  </si>
  <si>
    <t>Chambal Fertilizers &amp; Chemicals Ltd.31/03/2022</t>
  </si>
  <si>
    <t>Intellect Design Arena Ltd.31/03/2022</t>
  </si>
  <si>
    <t>GMR Infrastructure Ltd.28/04/2022</t>
  </si>
  <si>
    <t>Tata Motors Ltd.31/03/2022</t>
  </si>
  <si>
    <t>Hindustan Unilever Ltd.28/04/2022</t>
  </si>
  <si>
    <t>L&amp;T Technology Services Ltd.31/03/2022</t>
  </si>
  <si>
    <t>Dabur India Ltd.28/04/2022</t>
  </si>
  <si>
    <t>Strides Pharma Science Ltd.28/04/2022</t>
  </si>
  <si>
    <t>SBI Cards &amp; Payment Services Ltd.28/04/2022</t>
  </si>
  <si>
    <t>Birlasoft Ltd.31/03/2022</t>
  </si>
  <si>
    <t>Muthoot Finance Ltd.31/03/2022</t>
  </si>
  <si>
    <t>The Ramco Cements Ltd.31/03/2022</t>
  </si>
  <si>
    <t>Larsen &amp; Toubro Infotech Ltd.31/03/2022</t>
  </si>
  <si>
    <t>Dalmia Bharat Ltd.31/03/2022</t>
  </si>
  <si>
    <t>HDFC Asset Management Company Ltd.31/03/2022</t>
  </si>
  <si>
    <t>Trent Ltd.31/03/2022</t>
  </si>
  <si>
    <t>Crompton Greaves Cons Electrical Ltd.31/03/2022</t>
  </si>
  <si>
    <t>ACC Ltd.31/03/2022</t>
  </si>
  <si>
    <t>HDFC Life Insurance Company Ltd.28/04/2022</t>
  </si>
  <si>
    <t>Godrej Properties Ltd.28/04/2022</t>
  </si>
  <si>
    <t>GMR Infrastructure Ltd.31/03/2022</t>
  </si>
  <si>
    <t>Indian Railway Catering &amp;Tou. Corp. Ltd.31/03/2022</t>
  </si>
  <si>
    <t>The India Cements Ltd.31/03/2022</t>
  </si>
  <si>
    <t>Cholamandalam Investment &amp; Finance Company Ltd.31/03/2022</t>
  </si>
  <si>
    <t>Ashok Leyland Ltd.28/04/2022</t>
  </si>
  <si>
    <t>Colgate Palmolive (India) Ltd.31/03/2022</t>
  </si>
  <si>
    <t>Coal India Ltd.31/03/2022</t>
  </si>
  <si>
    <t>Berger Paints (I) Ltd.31/03/2022</t>
  </si>
  <si>
    <t>Tata Power Company Ltd.28/04/2022</t>
  </si>
  <si>
    <t>Bharat Petroleum Corporation Ltd.28/04/2022</t>
  </si>
  <si>
    <t>Dr. Reddy's Laboratories Ltd.31/03/2022</t>
  </si>
  <si>
    <t>Glenmark Pharmaceuticals Ltd.31/03/2022</t>
  </si>
  <si>
    <t>Indiabulls Housing Finance Ltd.31/03/2022</t>
  </si>
  <si>
    <t>Adani Enterprises Ltd.28/04/2022</t>
  </si>
  <si>
    <t>Tata Chemicals Ltd.31/03/2022</t>
  </si>
  <si>
    <t>National Buildings Construction Corporation Ltd.31/03/2022</t>
  </si>
  <si>
    <t>Alembic Pharmaceuticals Ltd.31/03/2022</t>
  </si>
  <si>
    <t>Info Edge (India) Ltd.31/03/2022</t>
  </si>
  <si>
    <t>Marico Ltd.31/03/2022</t>
  </si>
  <si>
    <t>SRF Ltd.31/03/2022</t>
  </si>
  <si>
    <t>Apollo Tyres Ltd.28/04/2022</t>
  </si>
  <si>
    <t>Cipla Ltd.31/03/2022</t>
  </si>
  <si>
    <t>Bajaj Finance Ltd.28/04/2022</t>
  </si>
  <si>
    <t>Mahindra &amp; Mahindra Ltd.28/04/2022</t>
  </si>
  <si>
    <t>Bharat Forge Ltd.31/03/2022</t>
  </si>
  <si>
    <t>Oberoi Realty Ltd.31/03/2022</t>
  </si>
  <si>
    <t>Rain Industries Ltd.31/03/2022</t>
  </si>
  <si>
    <t>Petronet LNG Ltd.31/03/2022</t>
  </si>
  <si>
    <t>Apollo Tyres Ltd.31/03/2022</t>
  </si>
  <si>
    <t>Laurus Labs Ltd.31/03/2022</t>
  </si>
  <si>
    <t>Strides Pharma Science Ltd.31/03/2022</t>
  </si>
  <si>
    <t>Ashok Leyland Ltd.31/03/2022</t>
  </si>
  <si>
    <t>Persistent Systems Ltd.31/03/2022</t>
  </si>
  <si>
    <t>Aditya Birla Fashion and Retail Ltd.31/03/2022</t>
  </si>
  <si>
    <t>NTPC Ltd.31/03/2022</t>
  </si>
  <si>
    <t>Tata Consumer Products Ltd.31/03/2022</t>
  </si>
  <si>
    <t>Wipro Ltd.31/03/2022</t>
  </si>
  <si>
    <t>Dr. Reddy's Laboratories Ltd.28/04/2022</t>
  </si>
  <si>
    <t>Hindustan Copper Ltd.31/03/2022</t>
  </si>
  <si>
    <t>Bajaj Finserv Ltd.31/03/2022</t>
  </si>
  <si>
    <t>Eicher Motors Ltd.31/03/2022</t>
  </si>
  <si>
    <t>Abbott India Ltd.31/03/2022</t>
  </si>
  <si>
    <t>Torrent Power Ltd.31/03/2022</t>
  </si>
  <si>
    <t>ABB India Ltd.31/03/2022</t>
  </si>
  <si>
    <t>L&amp;T Finance Holdings Ltd.31/03/2022</t>
  </si>
  <si>
    <t>Hero MotoCorp Ltd.31/03/2022</t>
  </si>
  <si>
    <t>HCL Technologies Ltd.28/04/2022</t>
  </si>
  <si>
    <t>SBI Cards &amp; Payment Services Ltd.31/03/2022</t>
  </si>
  <si>
    <t>SBI Life Insurance Company Ltd.31/03/2022</t>
  </si>
  <si>
    <t>Bata India Ltd.31/03/2022</t>
  </si>
  <si>
    <t>Biocon Ltd.31/03/2022</t>
  </si>
  <si>
    <t>Dabur India Ltd.31/03/2022</t>
  </si>
  <si>
    <t>Bajaj Auto Ltd.31/03/2022</t>
  </si>
  <si>
    <t>Bharat Petroleum Corporation Ltd.31/03/2022</t>
  </si>
  <si>
    <t>Cummins India Ltd.31/03/2022</t>
  </si>
  <si>
    <t>Mahindra &amp; Mahindra Financial Services Ltd31/03/2022</t>
  </si>
  <si>
    <t>Canara Bank31/03/2022</t>
  </si>
  <si>
    <t>The Indian Hotels Company Ltd.31/03/2022</t>
  </si>
  <si>
    <t>Shriram Transport Finance Company Ltd.31/03/2022</t>
  </si>
  <si>
    <t>ICICI Prudential Life Insurance Co Ltd.31/03/2022</t>
  </si>
  <si>
    <t>Nestle India Ltd.31/03/2022</t>
  </si>
  <si>
    <t>Balkrishna Industries Ltd.31/03/2022</t>
  </si>
  <si>
    <t>Aditya Birla Capital Ltd.31/03/2022</t>
  </si>
  <si>
    <t>Gujarat Narmada Valley Fert &amp; Chem Ltd.31/03/2022</t>
  </si>
  <si>
    <t>REC Ltd.31/03/2022</t>
  </si>
  <si>
    <t>Amara Raja Batteries Ltd.31/03/2022</t>
  </si>
  <si>
    <t>Havells India Ltd.31/03/2022</t>
  </si>
  <si>
    <t>Astral Ltd.31/03/2022</t>
  </si>
  <si>
    <t>Granules India Ltd.31/03/2022</t>
  </si>
  <si>
    <t>Maruti Suzuki India Ltd.31/03/2022</t>
  </si>
  <si>
    <t>Axis Bank Ltd.31/03/2022</t>
  </si>
  <si>
    <t>Alkem Laboratories Ltd.31/03/2022</t>
  </si>
  <si>
    <t>Manappuram Finance Ltd.31/03/2022</t>
  </si>
  <si>
    <t>Britannia Industries Ltd.31/03/2022</t>
  </si>
  <si>
    <t>Can Fin Homes Ltd.31/03/2022</t>
  </si>
  <si>
    <t>ICICI Lombard General Insurance Co. Ltd.31/03/2022</t>
  </si>
  <si>
    <t>Oracle Financial Services Software Ltd.31/03/2022</t>
  </si>
  <si>
    <t>Jindal Steel &amp; Power Ltd.31/03/2022</t>
  </si>
  <si>
    <t>Deepak Nitrite Ltd.31/03/2022</t>
  </si>
  <si>
    <t>Bharat Heavy Electricals Ltd.31/03/2022</t>
  </si>
  <si>
    <t>Container Corporation Of India Ltd.31/03/2022</t>
  </si>
  <si>
    <t>Mahanagar Gas Ltd.31/03/2022</t>
  </si>
  <si>
    <t>Aurobindo Pharma Ltd.31/03/2022</t>
  </si>
  <si>
    <t>Bharat Electronics Ltd.31/03/2022</t>
  </si>
  <si>
    <t>Indraprastha Gas Ltd.31/03/2022</t>
  </si>
  <si>
    <t>Divi's Laboratories Ltd.31/03/2022</t>
  </si>
  <si>
    <t>IDFC First Bank Ltd.31/03/2022</t>
  </si>
  <si>
    <t>Larsen &amp; Toubro Ltd.31/03/2022</t>
  </si>
  <si>
    <t>Exide Industries Ltd.31/03/2022</t>
  </si>
  <si>
    <t>Delta Corp Ltd.31/03/2022</t>
  </si>
  <si>
    <t>Titan Company Ltd.31/03/2022</t>
  </si>
  <si>
    <t>PVR Ltd.31/03/2022</t>
  </si>
  <si>
    <t>TVS Motor Company Ltd.31/03/2022</t>
  </si>
  <si>
    <t>Godrej Consumer Products Ltd.31/03/2022</t>
  </si>
  <si>
    <t>Firstsource Solutions Ltd.31/03/2022</t>
  </si>
  <si>
    <t>Pidilite Industries Ltd.31/03/2022</t>
  </si>
  <si>
    <t>Lupin Ltd.31/03/2022</t>
  </si>
  <si>
    <t>Bandhan Bank Ltd.31/03/2022</t>
  </si>
  <si>
    <t>InterGlobe Aviation Ltd.31/03/2022</t>
  </si>
  <si>
    <t>Infosys Ltd.31/03/2022</t>
  </si>
  <si>
    <t>NMDC Ltd.31/03/2022</t>
  </si>
  <si>
    <t>HDFC Life Insurance Company Ltd.31/03/2022</t>
  </si>
  <si>
    <t>Multi Commodity Exchange Of India Ltd.31/03/2022</t>
  </si>
  <si>
    <t>Balrampur Chini Mills Ltd.31/03/2022</t>
  </si>
  <si>
    <t>Hindustan Aeronautics Ltd.31/03/2022</t>
  </si>
  <si>
    <t>Mphasis Ltd.31/03/2022</t>
  </si>
  <si>
    <t>Godrej Properties Ltd.31/03/2022</t>
  </si>
  <si>
    <t>DLF Ltd.31/03/2022</t>
  </si>
  <si>
    <t>Sun Pharmaceutical Industries Ltd.31/03/2022</t>
  </si>
  <si>
    <t>Ultratech Cement Ltd.31/03/2022</t>
  </si>
  <si>
    <t>Metropolis Healthcare Ltd.31/03/2022</t>
  </si>
  <si>
    <t>Ambuja Cements Ltd.31/03/2022</t>
  </si>
  <si>
    <t>Mahindra &amp; Mahindra Ltd.31/03/2022</t>
  </si>
  <si>
    <t>Asian Paints Ltd.31/03/2022</t>
  </si>
  <si>
    <t>HDFC Bank Ltd.31/03/2022</t>
  </si>
  <si>
    <t>Tata Consultancy Services Ltd.31/03/2022</t>
  </si>
  <si>
    <t>Bank of Baroda31/03/2022</t>
  </si>
  <si>
    <t>Punjab National Bank31/03/2022</t>
  </si>
  <si>
    <t>HCL Technologies Ltd.31/03/2022</t>
  </si>
  <si>
    <t>Cadila Healthcare Ltd.31/03/2022</t>
  </si>
  <si>
    <t>Apollo Hospitals Enterprise Ltd.31/03/2022</t>
  </si>
  <si>
    <t>JSW Steel Ltd.31/03/2022</t>
  </si>
  <si>
    <t>Jubilant Foodworks Ltd.31/03/2022</t>
  </si>
  <si>
    <t>LIC Housing Finance Ltd.31/03/2022</t>
  </si>
  <si>
    <t>Tata Communications Ltd.31/03/2022</t>
  </si>
  <si>
    <t>P I INDUSTRIES LIMITED31/03/2022</t>
  </si>
  <si>
    <t>RBL Bank Ltd.31/03/2022</t>
  </si>
  <si>
    <t>Indian Energy Exchange Ltd.31/03/2022</t>
  </si>
  <si>
    <t>Power Finance Corporation Ltd.31/03/2022</t>
  </si>
  <si>
    <t>Sun TV Network Ltd.31/03/2022</t>
  </si>
  <si>
    <t>Piramal Enterprises Ltd.31/03/2022</t>
  </si>
  <si>
    <t>Grasim Industries Ltd.31/03/2022</t>
  </si>
  <si>
    <t>MindTree Ltd.31/03/2022</t>
  </si>
  <si>
    <t>IDFC Ltd.31/03/2022</t>
  </si>
  <si>
    <t>Tata Power Company Ltd.31/03/2022</t>
  </si>
  <si>
    <t>Tech Mahindra Ltd.31/03/2022</t>
  </si>
  <si>
    <t>Kotak Mahindra Bank Ltd.31/03/2022</t>
  </si>
  <si>
    <t>United Spirits Ltd.31/03/2022</t>
  </si>
  <si>
    <t>National Aluminium Company Ltd.31/03/2022</t>
  </si>
  <si>
    <t>Vodafone Idea Ltd.31/03/2022</t>
  </si>
  <si>
    <t>Hindustan Unilever Ltd.31/03/2022</t>
  </si>
  <si>
    <t>Steel Authority of India Ltd.31/03/2022</t>
  </si>
  <si>
    <t>Motherson Sumi Systems Ltd.31/03/2022</t>
  </si>
  <si>
    <t>IndusInd Bank Ltd.31/03/2022</t>
  </si>
  <si>
    <t>UPL Ltd.31/03/2022</t>
  </si>
  <si>
    <t>Tata Steel Ltd.31/03/2022</t>
  </si>
  <si>
    <t>Bajaj Finance Ltd.31/03/2022</t>
  </si>
  <si>
    <t>ITC Ltd.31/03/2022</t>
  </si>
  <si>
    <t>Zee Entertainment Enterprises Ltd.31/03/2022</t>
  </si>
  <si>
    <t>Adani Enterprises Ltd.31/03/2022</t>
  </si>
  <si>
    <t>Hindalco Industries Ltd.31/03/2022</t>
  </si>
  <si>
    <t>ICICI Bank Ltd.31/03/2022</t>
  </si>
  <si>
    <t>Bharti Airtel Ltd.31/03/2022</t>
  </si>
  <si>
    <t>Reliance Industries Ltd.31/03/2022</t>
  </si>
  <si>
    <t>Housing Development Finance Corporation Ltd.31/03/2022</t>
  </si>
  <si>
    <t>Adani Ports &amp; Special Economic Zone Ltd.31/03/2022</t>
  </si>
  <si>
    <t>7% HDFC LTD NCD RED 19-05-2022**</t>
  </si>
  <si>
    <t>INE001A07SM4</t>
  </si>
  <si>
    <t>8.15% GOVT OF INDIA RED 11-06-2022</t>
  </si>
  <si>
    <t>IN0020120013</t>
  </si>
  <si>
    <t>8.35% GOVT OF INDIA RED 14-05-2022</t>
  </si>
  <si>
    <t>IN0020020072</t>
  </si>
  <si>
    <t>5.09% GOVT OF INDIA RED  13-04-2022</t>
  </si>
  <si>
    <t>IN0020200021</t>
  </si>
  <si>
    <t>6.84% GOVT OF INDIA RED 19-12-2022</t>
  </si>
  <si>
    <t>IN0020160050</t>
  </si>
  <si>
    <t>8.08% GOVT OF INDIA RED 02-08-2022</t>
  </si>
  <si>
    <t>IN0020070028</t>
  </si>
  <si>
    <t>3.96% GOVT OF INDIA RED 09-11-2022</t>
  </si>
  <si>
    <t>IN0020200260</t>
  </si>
  <si>
    <t>182 DAYS TBILL RED 14-07-2022</t>
  </si>
  <si>
    <t>IN002021Y445</t>
  </si>
  <si>
    <t>182 DAYS TBILL RED 21-07-2022</t>
  </si>
  <si>
    <t>IN002021Y452</t>
  </si>
  <si>
    <t>364 DAYS TBILL RED 05-05-2022</t>
  </si>
  <si>
    <t>IN002021Z053</t>
  </si>
  <si>
    <t>182 DAYS TBILL RED 12-05-2022</t>
  </si>
  <si>
    <t>IN002021Y338</t>
  </si>
  <si>
    <t>182 DAYS TBILL RED 04-08-2022</t>
  </si>
  <si>
    <t>IN002021Y478</t>
  </si>
  <si>
    <t>364 DAYS TBILL RED 19-01-2023</t>
  </si>
  <si>
    <t>IN002021Z442</t>
  </si>
  <si>
    <t>91 DAYS TBILL RED 21-04-2022</t>
  </si>
  <si>
    <t>IN002021X496</t>
  </si>
  <si>
    <t>364 DAYS TBILL RED 24-03-2022</t>
  </si>
  <si>
    <t>IN002020Z519</t>
  </si>
  <si>
    <t>364 DAYS TBILL RED 20-10-2022</t>
  </si>
  <si>
    <t>IN002021Z301</t>
  </si>
  <si>
    <t>91 DAYS TBILL RED 10-03-2022</t>
  </si>
  <si>
    <t>IN002021X397</t>
  </si>
  <si>
    <t>364 DAYS TBILL RED 17-03-2022</t>
  </si>
  <si>
    <t>IN002020Z501</t>
  </si>
  <si>
    <t>364 DAYS TBILL RED 30-03-2022</t>
  </si>
  <si>
    <t>IN002020Z527</t>
  </si>
  <si>
    <t>364 DAYS TBILL RED 14-04-2022</t>
  </si>
  <si>
    <t>IN002021Z020</t>
  </si>
  <si>
    <t>91 DAYS TBILL RED 03-03-2022</t>
  </si>
  <si>
    <t>IN002021X389</t>
  </si>
  <si>
    <t>364 DAYS TBILL RED 05-01-2023</t>
  </si>
  <si>
    <t>IN002021Z426</t>
  </si>
  <si>
    <t>INE860H14W43</t>
  </si>
  <si>
    <t>ICRA A1+</t>
  </si>
  <si>
    <t>Net Receivables/(Payables) include Net Current Assets as well as the Mark to Market on derivative trades.</t>
  </si>
  <si>
    <t>Escorts Ltd.</t>
  </si>
  <si>
    <t>INE042A01014</t>
  </si>
  <si>
    <t>State Bank of India</t>
  </si>
  <si>
    <t>INE062A01020</t>
  </si>
  <si>
    <t>Gland Pharma Ltd.</t>
  </si>
  <si>
    <t>INE068V01023</t>
  </si>
  <si>
    <t>Equitas Holdings Ltd.</t>
  </si>
  <si>
    <t>INE988K01017</t>
  </si>
  <si>
    <t>Tata Elxsi Ltd.</t>
  </si>
  <si>
    <t>INE670A01012</t>
  </si>
  <si>
    <t>Vedanta Ltd.</t>
  </si>
  <si>
    <t>INE205A01025</t>
  </si>
  <si>
    <t>BROOKFIELD INDIA REAL ESTATE TRUST</t>
  </si>
  <si>
    <t>INE0FDU25010</t>
  </si>
  <si>
    <t>Supreme Industries Ltd.</t>
  </si>
  <si>
    <t>INE195A01028</t>
  </si>
  <si>
    <t>Tube Investments Of India Ltd.</t>
  </si>
  <si>
    <t>INE974X01010</t>
  </si>
  <si>
    <t>Aptus Value Housing Finance India Ltd.</t>
  </si>
  <si>
    <t>INE852O01025</t>
  </si>
  <si>
    <t>Brigade Enterprises Ltd.</t>
  </si>
  <si>
    <t>INE791I01019</t>
  </si>
  <si>
    <t>ICICI Securities Ltd.</t>
  </si>
  <si>
    <t>INE763G01038</t>
  </si>
  <si>
    <t>Minda Industries Ltd.</t>
  </si>
  <si>
    <t>INE405E01023</t>
  </si>
  <si>
    <t>Timken India Ltd.</t>
  </si>
  <si>
    <t>INE325A01013</t>
  </si>
  <si>
    <t>KNR Constructions Ltd.</t>
  </si>
  <si>
    <t>INE634I01029</t>
  </si>
  <si>
    <t>Emami Ltd.</t>
  </si>
  <si>
    <t>INE548C01032</t>
  </si>
  <si>
    <t>Amber Enterprises India Ltd.</t>
  </si>
  <si>
    <t>INE371P01015</t>
  </si>
  <si>
    <t>V-Mart Retail Ltd.</t>
  </si>
  <si>
    <t>INE665J01013</t>
  </si>
  <si>
    <t>Alkyl Amines Chemicals Ltd.</t>
  </si>
  <si>
    <t>INE150B01039</t>
  </si>
  <si>
    <t>Computer Age Management Services Ltd.</t>
  </si>
  <si>
    <t>INE596I01012</t>
  </si>
  <si>
    <t>Orient Electric Ltd.</t>
  </si>
  <si>
    <t>INE142Z01019</t>
  </si>
  <si>
    <t>Schaeffler India Ltd.</t>
  </si>
  <si>
    <t>INE513A01022</t>
  </si>
  <si>
    <t>HDFC LTD WARRANTS</t>
  </si>
  <si>
    <t>INE001A13049</t>
  </si>
  <si>
    <t>IN9397D01014</t>
  </si>
  <si>
    <t>GlaxoSmithKline Pharmaceuticals Ltd.</t>
  </si>
  <si>
    <t>INE159A01016</t>
  </si>
  <si>
    <t>JK Cement Ltd.</t>
  </si>
  <si>
    <t>INE823G01014</t>
  </si>
  <si>
    <t>United Breweries Ltd.</t>
  </si>
  <si>
    <t>INE686F01025</t>
  </si>
  <si>
    <t>Voltas Ltd.</t>
  </si>
  <si>
    <t>INE226A01021</t>
  </si>
  <si>
    <t>Motherson Sumi Wiring India Ltd.</t>
  </si>
  <si>
    <t>INE0FS801015</t>
  </si>
  <si>
    <t>Nifty Bank 31/03/2022</t>
  </si>
  <si>
    <t>INDEX FUTURES</t>
  </si>
  <si>
    <t>Escorts Ltd.31/03/2022</t>
  </si>
  <si>
    <t>Voltas Ltd.31/03/2022</t>
  </si>
  <si>
    <t>JK Cement Ltd.31/03/2022</t>
  </si>
  <si>
    <t>United Breweries Ltd.31/03/2022</t>
  </si>
  <si>
    <t>Whirlpool of India Ltd.31/03/2022</t>
  </si>
  <si>
    <t>Vedanta Ltd.31/03/2022</t>
  </si>
  <si>
    <t>Escorts Ltd.28/04/2022</t>
  </si>
  <si>
    <t>NIFTY 31/03/2022</t>
  </si>
  <si>
    <t>(B)Index / Stock Option</t>
  </si>
  <si>
    <t>PUT NIFTY 31/03/2022 17500</t>
  </si>
  <si>
    <t>INDEX OPTIONS</t>
  </si>
  <si>
    <t>PUT NIFTY 31/03/2022 18000</t>
  </si>
  <si>
    <t>PUT NIFTY 31/03/2022 17000</t>
  </si>
  <si>
    <t>5.14% NABARD NCD RED 31-01-2024**</t>
  </si>
  <si>
    <t>INE261F08CK9</t>
  </si>
  <si>
    <t>5.7% NABARD NCD RED SR 22D 31-07-2025</t>
  </si>
  <si>
    <t>INE261F08DK7</t>
  </si>
  <si>
    <t>5.32% NATIONAL HOUSING BANK RED 01-09-23**</t>
  </si>
  <si>
    <t>INE557F08FK3</t>
  </si>
  <si>
    <t>8.2% IND GR TRU SR V CAT III&amp;IV 06-05-31**</t>
  </si>
  <si>
    <t>INE219X07264</t>
  </si>
  <si>
    <t>7.40% IND GR TRU SR K 26-12-25 C 270925**</t>
  </si>
  <si>
    <t>INE219X07132</t>
  </si>
  <si>
    <t>5.5% BRITANNIA INDUST NCD RED 03-06-2024**</t>
  </si>
  <si>
    <t>INE216A08027</t>
  </si>
  <si>
    <t>5.22% GOVT OF INDIA RED 15-06-2025</t>
  </si>
  <si>
    <t>IN0020200112</t>
  </si>
  <si>
    <t>7.37% GOVT OF INDIA RED 16-04-2023</t>
  </si>
  <si>
    <t>IN0020180025</t>
  </si>
  <si>
    <t>7.18% TAMIL NADU SDL RED 26-07-2027</t>
  </si>
  <si>
    <t>IN3120170078</t>
  </si>
  <si>
    <t>AXIS BANK LTD CD RED 11-11-2022#**</t>
  </si>
  <si>
    <t>INE238A164Y0</t>
  </si>
  <si>
    <t>INE001A14XS7</t>
  </si>
  <si>
    <t>Power Grid Corporation of India Ltd.</t>
  </si>
  <si>
    <t>INE752E01010</t>
  </si>
  <si>
    <t>Page Industries Ltd.</t>
  </si>
  <si>
    <t>INE761H01022</t>
  </si>
  <si>
    <t>TEXTILE PRODUCTS</t>
  </si>
  <si>
    <t>PB Fintech Ltd.</t>
  </si>
  <si>
    <t>INE417T01026</t>
  </si>
  <si>
    <t>FINANCIAL TECHNOLOGY (FINTECH)</t>
  </si>
  <si>
    <t>91 DAYS TBILL RED 17-03-2022</t>
  </si>
  <si>
    <t>IN002021X405</t>
  </si>
  <si>
    <t>Max Healthcare Institute Ltd.</t>
  </si>
  <si>
    <t>INE027H01010</t>
  </si>
  <si>
    <t>The Phoenix Mills Ltd.</t>
  </si>
  <si>
    <t>INE211B01039</t>
  </si>
  <si>
    <t>Century Plyboards (India) Ltd.</t>
  </si>
  <si>
    <t>INE348B01021</t>
  </si>
  <si>
    <t>Navin Fluorine International Ltd.</t>
  </si>
  <si>
    <t>INE048G01026</t>
  </si>
  <si>
    <t>GMM Pfaudler Ltd.</t>
  </si>
  <si>
    <t>INE541A01023</t>
  </si>
  <si>
    <t>Dixon Technologies (India) Ltd.</t>
  </si>
  <si>
    <t>INE935N01020</t>
  </si>
  <si>
    <t>Praj Industries Ltd.</t>
  </si>
  <si>
    <t>INE074A01025</t>
  </si>
  <si>
    <t>Action Construction Equipment Ltd.</t>
  </si>
  <si>
    <t>INE731H01025</t>
  </si>
  <si>
    <t>APL Apollo Tubes Ltd.</t>
  </si>
  <si>
    <t>INE702C01027</t>
  </si>
  <si>
    <t>Honeywell Automation India Ltd.</t>
  </si>
  <si>
    <t>INE671A01010</t>
  </si>
  <si>
    <t>Mahindra Logistics Ltd.</t>
  </si>
  <si>
    <t>INE766P01016</t>
  </si>
  <si>
    <t>CSB Bank Ltd.</t>
  </si>
  <si>
    <t>INE679A01013</t>
  </si>
  <si>
    <t>Gujarat Gas Ltd.</t>
  </si>
  <si>
    <t>INE844O01030</t>
  </si>
  <si>
    <t>Gateway Rail Freight Ltd.</t>
  </si>
  <si>
    <t>INE079J01017</t>
  </si>
  <si>
    <t>Greenpanel Industries Ltd.</t>
  </si>
  <si>
    <t>INE08ZM01014</t>
  </si>
  <si>
    <t>Creditaccess Grameen Ltd.</t>
  </si>
  <si>
    <t>INE741K01010</t>
  </si>
  <si>
    <t>Ashoka Buildcon Ltd.</t>
  </si>
  <si>
    <t>INE442H01029</t>
  </si>
  <si>
    <t>Aarti Industries Ltd.</t>
  </si>
  <si>
    <t>INE769A01020</t>
  </si>
  <si>
    <t>Ratnamani Metals &amp; Tubes Ltd.</t>
  </si>
  <si>
    <t>INE703B01027</t>
  </si>
  <si>
    <t>JK Lakshmi Cement Ltd.</t>
  </si>
  <si>
    <t>INE786A01032</t>
  </si>
  <si>
    <t>Zydus Wellness Ltd.</t>
  </si>
  <si>
    <t>INE768C01010</t>
  </si>
  <si>
    <t>Atul Ltd.</t>
  </si>
  <si>
    <t>INE100A01010</t>
  </si>
  <si>
    <t>Kansai Nerolac Paints Ltd.</t>
  </si>
  <si>
    <t>INE531A01024</t>
  </si>
  <si>
    <t>AIA Engineering Ltd.</t>
  </si>
  <si>
    <t>INE212H01026</t>
  </si>
  <si>
    <t>JB Chemicals &amp; Pharmaceuticals Ltd.</t>
  </si>
  <si>
    <t>INE572A01028</t>
  </si>
  <si>
    <t>K.P.R. Mill Ltd.</t>
  </si>
  <si>
    <t>INE930H01031</t>
  </si>
  <si>
    <t>The Federal Bank Ltd.</t>
  </si>
  <si>
    <t>INE171A01029</t>
  </si>
  <si>
    <t>Mastek Ltd.</t>
  </si>
  <si>
    <t>INE759A01021</t>
  </si>
  <si>
    <t>KEI Industries Ltd.</t>
  </si>
  <si>
    <t>INE878B01027</t>
  </si>
  <si>
    <t>Grindwell Norton Ltd.</t>
  </si>
  <si>
    <t>INE536A01023</t>
  </si>
  <si>
    <t>TCI Express Ltd.</t>
  </si>
  <si>
    <t>INE586V01016</t>
  </si>
  <si>
    <t>Mold-Tek Packaging Ltd.</t>
  </si>
  <si>
    <t>INE893J01029</t>
  </si>
  <si>
    <t>Teamlease Services Ltd.</t>
  </si>
  <si>
    <t>INE985S01024</t>
  </si>
  <si>
    <t>COMMERCIAL SERVICES</t>
  </si>
  <si>
    <t>KEC International Ltd.</t>
  </si>
  <si>
    <t>INE389H01022</t>
  </si>
  <si>
    <t>Fine Organic Industries Ltd.</t>
  </si>
  <si>
    <t>INE686Y01026</t>
  </si>
  <si>
    <t>Voltamp Transformers Ltd.</t>
  </si>
  <si>
    <t>INE540H01012</t>
  </si>
  <si>
    <t>Garware Technical Fibres Ltd.</t>
  </si>
  <si>
    <t>INE276A01018</t>
  </si>
  <si>
    <t>TEXTILES - SYNTHETIC</t>
  </si>
  <si>
    <t>PNC Infratech Ltd.</t>
  </si>
  <si>
    <t>INE195J01029</t>
  </si>
  <si>
    <t>Jamna Auto Industries Ltd.</t>
  </si>
  <si>
    <t>INE039C01032</t>
  </si>
  <si>
    <t>Kajaria Ceramics Ltd.</t>
  </si>
  <si>
    <t>INE217B01036</t>
  </si>
  <si>
    <t>Indian Bank</t>
  </si>
  <si>
    <t>INE562A01011</t>
  </si>
  <si>
    <t>Subros Ltd.</t>
  </si>
  <si>
    <t>INE287B01021</t>
  </si>
  <si>
    <t>RHI Magnesita India Ltd.</t>
  </si>
  <si>
    <t>INE743M01012</t>
  </si>
  <si>
    <t>Westlife Development Ltd.</t>
  </si>
  <si>
    <t>INE274F01020</t>
  </si>
  <si>
    <t>The Great Eastern Shipping Company Ltd.</t>
  </si>
  <si>
    <t>INE017A01032</t>
  </si>
  <si>
    <t>Angel One Ltd.</t>
  </si>
  <si>
    <t>INE732I01013</t>
  </si>
  <si>
    <t>Agro Tech Foods Ltd.</t>
  </si>
  <si>
    <t>INE209A01019</t>
  </si>
  <si>
    <t>Tejas Networks Ltd.</t>
  </si>
  <si>
    <t>INE010J01012</t>
  </si>
  <si>
    <t>TELECOM -  EQUIPMENT &amp; ACCESSORIES</t>
  </si>
  <si>
    <t>Apar Industries Ltd.</t>
  </si>
  <si>
    <t>INE372A01015</t>
  </si>
  <si>
    <t>Sudarshan Chemical Industries Ltd.</t>
  </si>
  <si>
    <t>INE659A01023</t>
  </si>
  <si>
    <t>Suven Pharmaceuticals Ltd.</t>
  </si>
  <si>
    <t>INE03QK01018</t>
  </si>
  <si>
    <t>Cholamandalam Financial Holdings Ltd.</t>
  </si>
  <si>
    <t>INE149A01033</t>
  </si>
  <si>
    <t>Vedant Fashions Ltd.</t>
  </si>
  <si>
    <t>INE825V01034</t>
  </si>
  <si>
    <t>MRS Bectors Food Specialities Ltd.</t>
  </si>
  <si>
    <t>INE495P01012</t>
  </si>
  <si>
    <t>NOCIL Ltd.</t>
  </si>
  <si>
    <t>INE163A01018</t>
  </si>
  <si>
    <t>Ahluwalia Contracts (India) Ltd.</t>
  </si>
  <si>
    <t>INE758C01029</t>
  </si>
  <si>
    <t>Vinati Organics Ltd.</t>
  </si>
  <si>
    <t>INE410B01037</t>
  </si>
  <si>
    <t>Rategain Travel Technologies Ltd.</t>
  </si>
  <si>
    <t>INE0CLI01024</t>
  </si>
  <si>
    <t>Genus Power Infrastructures Ltd.</t>
  </si>
  <si>
    <t>INE955D01029</t>
  </si>
  <si>
    <t>MOLD-TEK PACKAGING WARRANT</t>
  </si>
  <si>
    <t>INE893J13016</t>
  </si>
  <si>
    <t>Tarsons Products Ltd.</t>
  </si>
  <si>
    <t>INE144Z01023</t>
  </si>
  <si>
    <t>Relaxo Footwears Ltd.</t>
  </si>
  <si>
    <t>INE131B01039</t>
  </si>
  <si>
    <t>BEML Ltd.</t>
  </si>
  <si>
    <t>INE258A01016</t>
  </si>
  <si>
    <t>WABCO India Ltd.</t>
  </si>
  <si>
    <t>INE342J01019</t>
  </si>
  <si>
    <t>RailTel Corporation of India Ltd.</t>
  </si>
  <si>
    <t>INE0DD101019</t>
  </si>
  <si>
    <t>MINDSPACE BUSINESS PARKS REIT</t>
  </si>
  <si>
    <t>INE0CCU25019</t>
  </si>
  <si>
    <t>364 DAYS TBILL RED 03-03-2022</t>
  </si>
  <si>
    <t>IN002020Z485</t>
  </si>
  <si>
    <t>EDELWEISS LIQUID FUND - DIRECT PL -GR</t>
  </si>
  <si>
    <t>INF754K01GM4</t>
  </si>
  <si>
    <t>Bosch Ltd.</t>
  </si>
  <si>
    <t>INE323A01026</t>
  </si>
  <si>
    <t>Oil &amp; Natural Gas Corporation Ltd.</t>
  </si>
  <si>
    <t>INE213A01029</t>
  </si>
  <si>
    <t>OIL</t>
  </si>
  <si>
    <t>Indian Oil Corporation Ltd.</t>
  </si>
  <si>
    <t>INE242A01010</t>
  </si>
  <si>
    <t>Yes Bank Ltd.</t>
  </si>
  <si>
    <t>Adani Total Gas Ltd.</t>
  </si>
  <si>
    <t>INE399L01023</t>
  </si>
  <si>
    <t>AU Small Finance Bank Ltd.</t>
  </si>
  <si>
    <t>INE949L01017</t>
  </si>
  <si>
    <t>Max Financial Services Ltd.</t>
  </si>
  <si>
    <t>INE180A01020</t>
  </si>
  <si>
    <t>VARUN BEVERAGES LIMITED</t>
  </si>
  <si>
    <t>INE200M01013</t>
  </si>
  <si>
    <t>JSW Energy Ltd.</t>
  </si>
  <si>
    <t>INE121E01018</t>
  </si>
  <si>
    <t>MRF Ltd.</t>
  </si>
  <si>
    <t>INE883A01011</t>
  </si>
  <si>
    <t>Coforge Ltd.</t>
  </si>
  <si>
    <t>INE591G01017</t>
  </si>
  <si>
    <t>IPCA Laboratories Ltd.</t>
  </si>
  <si>
    <t>INE571A01038</t>
  </si>
  <si>
    <t>Adani Green Energy Ltd.</t>
  </si>
  <si>
    <t>INE364U01010</t>
  </si>
  <si>
    <t>Avenue Supermarts Ltd.</t>
  </si>
  <si>
    <t>INE192R01011</t>
  </si>
  <si>
    <t>Sundaram Finance Ltd.</t>
  </si>
  <si>
    <t>INE660A01013</t>
  </si>
  <si>
    <t>FORTIS HEALTHCARE LIMITED</t>
  </si>
  <si>
    <t>INE061F01013</t>
  </si>
  <si>
    <t>Aavas Financiers Ltd.</t>
  </si>
  <si>
    <t>INE216P01012</t>
  </si>
  <si>
    <t>Sona BLW Precision Forgings Ltd.</t>
  </si>
  <si>
    <t>INE073K01018</t>
  </si>
  <si>
    <t>Adani Transmission Ltd.</t>
  </si>
  <si>
    <t>INE931S01010</t>
  </si>
  <si>
    <t>Polycab India Ltd.</t>
  </si>
  <si>
    <t>INE455K01017</t>
  </si>
  <si>
    <t>Macrotech Developers Ltd.</t>
  </si>
  <si>
    <t>INE670K01029</t>
  </si>
  <si>
    <t>Rajesh Exports Ltd.</t>
  </si>
  <si>
    <t>INE343B01030</t>
  </si>
  <si>
    <t>Coromandel International Ltd.</t>
  </si>
  <si>
    <t>INE169A01031</t>
  </si>
  <si>
    <t>City Union Bank Ltd.</t>
  </si>
  <si>
    <t>INE491A01021</t>
  </si>
  <si>
    <t>Sundram Fasteners Ltd.</t>
  </si>
  <si>
    <t>INE387A01021</t>
  </si>
  <si>
    <t>SKF India Ltd.</t>
  </si>
  <si>
    <t>INE640A01023</t>
  </si>
  <si>
    <t>Dr. Lal Path Labs Ltd.</t>
  </si>
  <si>
    <t>INE600L01024</t>
  </si>
  <si>
    <t>Gujarat State Petronet Ltd.</t>
  </si>
  <si>
    <t>INE246F01010</t>
  </si>
  <si>
    <t>Natco Pharma Ltd.</t>
  </si>
  <si>
    <t>INE987B01026</t>
  </si>
  <si>
    <t>Oil India Ltd.</t>
  </si>
  <si>
    <t>INE274J01014</t>
  </si>
  <si>
    <t>Hindustan Zinc Ltd.</t>
  </si>
  <si>
    <t>INE267A01025</t>
  </si>
  <si>
    <t>NHPC Ltd.</t>
  </si>
  <si>
    <t>INE848E01016</t>
  </si>
  <si>
    <t>Indiamart Intermesh Ltd.</t>
  </si>
  <si>
    <t>INE933S01016</t>
  </si>
  <si>
    <t>Thermax Ltd.</t>
  </si>
  <si>
    <t>INE152A01029</t>
  </si>
  <si>
    <t>CRISIL Ltd.</t>
  </si>
  <si>
    <t>INE007A01025</t>
  </si>
  <si>
    <t>Sanofi India Ltd.</t>
  </si>
  <si>
    <t>INE058A01010</t>
  </si>
  <si>
    <t>Affle (India) Ltd.</t>
  </si>
  <si>
    <t>INE00WC01027</t>
  </si>
  <si>
    <t>Prestige Estates Projects Ltd.</t>
  </si>
  <si>
    <t>INE811K01011</t>
  </si>
  <si>
    <t>Syngene International Ltd.</t>
  </si>
  <si>
    <t>INE398R01022</t>
  </si>
  <si>
    <t>Hatsun Agro Product Ltd.</t>
  </si>
  <si>
    <t>INE473B01035</t>
  </si>
  <si>
    <t>3M India Ltd.</t>
  </si>
  <si>
    <t>INE470A01017</t>
  </si>
  <si>
    <t>Linde India Ltd.</t>
  </si>
  <si>
    <t>INE473A01011</t>
  </si>
  <si>
    <t>Bayer Cropscience Ltd.</t>
  </si>
  <si>
    <t>INE462A01022</t>
  </si>
  <si>
    <t>Solar Industries India Ltd.</t>
  </si>
  <si>
    <t>INE343H01029</t>
  </si>
  <si>
    <t>Whirlpool of India Ltd.</t>
  </si>
  <si>
    <t>INE716A01013</t>
  </si>
  <si>
    <t>GAIL (India) Ltd.</t>
  </si>
  <si>
    <t>INE129A01019</t>
  </si>
  <si>
    <t>Castrol India Ltd.</t>
  </si>
  <si>
    <t>INE172A01027</t>
  </si>
  <si>
    <t>Bajaj Holdings &amp; Investment Ltd.</t>
  </si>
  <si>
    <t>INE118A01012</t>
  </si>
  <si>
    <t>Nippon Life India Asset Management Ltd.</t>
  </si>
  <si>
    <t>INE298J01013</t>
  </si>
  <si>
    <t>Sumitomo Chemical India Ltd.</t>
  </si>
  <si>
    <t>INE258G01013</t>
  </si>
  <si>
    <t>Union Bank of India</t>
  </si>
  <si>
    <t>INE692A01016</t>
  </si>
  <si>
    <t>Endurance Technologies Ltd.</t>
  </si>
  <si>
    <t>INE913H01037</t>
  </si>
  <si>
    <t>Ajanta Pharma Ltd.</t>
  </si>
  <si>
    <t>INE031B01049</t>
  </si>
  <si>
    <t>Gillette India Ltd.</t>
  </si>
  <si>
    <t>INE322A01010</t>
  </si>
  <si>
    <t>Indian Railway Finance Corporation Ltd.</t>
  </si>
  <si>
    <t>INE053F01010</t>
  </si>
  <si>
    <t>Bank of India</t>
  </si>
  <si>
    <t>INE084A01016</t>
  </si>
  <si>
    <t>Blue Dart Express Ltd.</t>
  </si>
  <si>
    <t>INE233B01017</t>
  </si>
  <si>
    <t>Indus Towers Ltd.</t>
  </si>
  <si>
    <t>INE121J01017</t>
  </si>
  <si>
    <t>INE528G01035</t>
  </si>
  <si>
    <t>Godrej Industries Ltd.</t>
  </si>
  <si>
    <t>INE233A01035</t>
  </si>
  <si>
    <t>TTK Prestige Ltd.</t>
  </si>
  <si>
    <t>INE690A01028</t>
  </si>
  <si>
    <t>Motilal Oswal Financial Services Ltd.</t>
  </si>
  <si>
    <t>INE338I01027</t>
  </si>
  <si>
    <t>The New India Assurance Company Ltd.</t>
  </si>
  <si>
    <t>INE470Y01017</t>
  </si>
  <si>
    <t>Procter &amp; Gamble Hygiene&amp;HealthCare Ltd.</t>
  </si>
  <si>
    <t>INE179A01014</t>
  </si>
  <si>
    <t>General Insurance Corporation of India</t>
  </si>
  <si>
    <t>INE481Y01014</t>
  </si>
  <si>
    <t>Torrent Pharmaceuticals Ltd.</t>
  </si>
  <si>
    <t>INE685A01028</t>
  </si>
  <si>
    <t>Dhani Services Ltd.</t>
  </si>
  <si>
    <t>INE274G01010</t>
  </si>
  <si>
    <t>Vaibhav Global Ltd.</t>
  </si>
  <si>
    <t>INE884A01027</t>
  </si>
  <si>
    <t>ITI Ltd.</t>
  </si>
  <si>
    <t>INE248A01017</t>
  </si>
  <si>
    <t>MTAR Technologies Ltd.</t>
  </si>
  <si>
    <t>INE864I01014</t>
  </si>
  <si>
    <t>FSN E Commerce Ventures Ltd</t>
  </si>
  <si>
    <t>INE388Y01029</t>
  </si>
  <si>
    <t>Happiest Minds Technologies Ltd.</t>
  </si>
  <si>
    <t>INE419U01012</t>
  </si>
  <si>
    <t>Zomato Ltd.</t>
  </si>
  <si>
    <t>INE758T01015</t>
  </si>
  <si>
    <t>C.E. Info Systems Ltd.</t>
  </si>
  <si>
    <t>INE0BV301023</t>
  </si>
  <si>
    <t>Metro Brands Ltd.</t>
  </si>
  <si>
    <t>INE317I01021</t>
  </si>
  <si>
    <t>Devyani International Ltd.</t>
  </si>
  <si>
    <t>INE872J01023</t>
  </si>
  <si>
    <t>Clean Science and Technology Ltd.</t>
  </si>
  <si>
    <t>INE227W01023</t>
  </si>
  <si>
    <t>G R Infraprojects Ltd.</t>
  </si>
  <si>
    <t>INE201P01022</t>
  </si>
  <si>
    <t>Latent View Analytics Ltd.</t>
  </si>
  <si>
    <t>INE0I7C01011</t>
  </si>
  <si>
    <t>Go Fashion (India) Ltd.</t>
  </si>
  <si>
    <t>INE0BJS01011</t>
  </si>
  <si>
    <t>Indigo Paints Ltd.</t>
  </si>
  <si>
    <t>INE09VQ01012</t>
  </si>
  <si>
    <t>Medplus Health Services Ltd.</t>
  </si>
  <si>
    <t>INE804L01022</t>
  </si>
  <si>
    <t>Data Patterns (India) Ltd.</t>
  </si>
  <si>
    <t>INE0IX101010</t>
  </si>
  <si>
    <t>Rossari Biotech Ltd.</t>
  </si>
  <si>
    <t>INE02A801020</t>
  </si>
  <si>
    <t>Nuvoco Vistas Corporation Ltd.</t>
  </si>
  <si>
    <t>INE118D01016</t>
  </si>
  <si>
    <t>TCNS Clothing Company Ltd.</t>
  </si>
  <si>
    <t>INE778U01029</t>
  </si>
  <si>
    <t>Star Health &amp; Allied Insurance Co Ltd.</t>
  </si>
  <si>
    <t>INE575P01011</t>
  </si>
  <si>
    <t>Aditya Birla Sun Life AMC Ltd.</t>
  </si>
  <si>
    <t>INE404A01024</t>
  </si>
  <si>
    <t>Dodla Dairy Ltd.</t>
  </si>
  <si>
    <t>INE021O01019</t>
  </si>
  <si>
    <t>Vijaya Diagnostic Centre Ltd.</t>
  </si>
  <si>
    <t>INE043W01024</t>
  </si>
  <si>
    <t>Route Mobile Ltd.</t>
  </si>
  <si>
    <t>INE450U01017</t>
  </si>
  <si>
    <t>Krsnaa Diagnostics Ltd.</t>
  </si>
  <si>
    <t>INE08LI01020</t>
  </si>
  <si>
    <t>Polycab India Ltd.31/03/2022</t>
  </si>
  <si>
    <t>Dixon Technologies (India) Ltd.31/03/2022</t>
  </si>
  <si>
    <t>Nippon Life India Asset Management Ltd.31/03/2022</t>
  </si>
  <si>
    <t>SHRIRAM CITY UNION FIN ZCB RED 04-04-22**</t>
  </si>
  <si>
    <t>INE722A07851</t>
  </si>
  <si>
    <t>CARE AA</t>
  </si>
  <si>
    <t>ADITYA BIRLA HSG FIN ZCB RED 13-04-2022**</t>
  </si>
  <si>
    <t>INE831R07235</t>
  </si>
  <si>
    <t>2% TATA STEEL LTD. NCD RED 23-04-2022**</t>
  </si>
  <si>
    <t>INE081A08181</t>
  </si>
  <si>
    <t>CARE AA+</t>
  </si>
  <si>
    <t>7.85% INDIAN HOTELS CO NCD RED 15-04-22**</t>
  </si>
  <si>
    <t>INE053A07182</t>
  </si>
  <si>
    <t>9% MUTHOOT FINANCE NCD RED 24-04-2022**</t>
  </si>
  <si>
    <t>INE414G07CD9</t>
  </si>
  <si>
    <t>CRISIL AA+</t>
  </si>
  <si>
    <t>7.85% BHOPAL DHULE TRANS NCD 04-04-2022**</t>
  </si>
  <si>
    <t>INE774N07087</t>
  </si>
  <si>
    <t>SUNDARAM HOME FINANCE ZCB 07-03-22**</t>
  </si>
  <si>
    <t>INE667F07HA9</t>
  </si>
  <si>
    <t>ICRA AA+</t>
  </si>
  <si>
    <t>8.3% RELIANCE INDUS SR J NCD 08-03-2022**</t>
  </si>
  <si>
    <t>INE002A08575</t>
  </si>
  <si>
    <t>9.55% HINDALCO IND NCD RED 25-04-2022**</t>
  </si>
  <si>
    <t>INE038A07258</t>
  </si>
  <si>
    <t>8.18% POWER FIN CORP NCD RED 19-03-2022**</t>
  </si>
  <si>
    <t>INE134E08JW1</t>
  </si>
  <si>
    <t>7.95% SIDBI NCD RED 26-04-2022</t>
  </si>
  <si>
    <t>INE556F08JK7</t>
  </si>
  <si>
    <t>8.4% HUDCO SR C NCD RED 11-04-2022**</t>
  </si>
  <si>
    <t>INE031A08640</t>
  </si>
  <si>
    <t>9.65% SBI CARDS &amp; PAY NCD RED 25-04-2022#**</t>
  </si>
  <si>
    <t>INE018E08060</t>
  </si>
  <si>
    <t>364 DAYS TBILL RED 21-04-2022</t>
  </si>
  <si>
    <t>IN002021Z038</t>
  </si>
  <si>
    <t>BANK OF BARODA CD RED 11-04-2022#**</t>
  </si>
  <si>
    <t>INE028A16CJ8</t>
  </si>
  <si>
    <t>HDFC BANK CD RED 28-04-2022#**</t>
  </si>
  <si>
    <t>INE040A16CR6</t>
  </si>
  <si>
    <t>AXIS BANK LTD CD RED 02-05-2022#**</t>
  </si>
  <si>
    <t>INE238A160Y8</t>
  </si>
  <si>
    <t>INE070A14562</t>
  </si>
  <si>
    <t>INE556F14HZ7</t>
  </si>
  <si>
    <t>INE233A14TV8</t>
  </si>
  <si>
    <t>INE975F14VS5</t>
  </si>
  <si>
    <t>INE472A14MF0</t>
  </si>
  <si>
    <t>INE094A14IJ2</t>
  </si>
  <si>
    <t>INE261F14IK4</t>
  </si>
  <si>
    <t>INE121A14TH4</t>
  </si>
  <si>
    <t>INE514E14QB1</t>
  </si>
  <si>
    <t>INE850D14KZ3</t>
  </si>
  <si>
    <t>INE110L14QN8</t>
  </si>
  <si>
    <t>INE261F14IP3</t>
  </si>
  <si>
    <t>Foreign Securities and/or Overseas ETFs</t>
  </si>
  <si>
    <t>International  Mutual Fund Units</t>
  </si>
  <si>
    <t>JPM ASEAN EQUITY-I ACC USD</t>
  </si>
  <si>
    <t>LU0441852299</t>
  </si>
  <si>
    <t>JPM GREATER CHINA-I-I2 USD</t>
  </si>
  <si>
    <t>LU1727356906</t>
  </si>
  <si>
    <t>JOHNSON &amp; JOHNSON</t>
  </si>
  <si>
    <t>US4781601046</t>
  </si>
  <si>
    <t>Pharmaceuticals</t>
  </si>
  <si>
    <t>PFIZER INC</t>
  </si>
  <si>
    <t>US7170811035</t>
  </si>
  <si>
    <t>ABBVIE INC</t>
  </si>
  <si>
    <t>US00287Y1091</t>
  </si>
  <si>
    <t>Biotechnology</t>
  </si>
  <si>
    <t>THERMO FISHER SCIENTIFIC INC</t>
  </si>
  <si>
    <t>US8835561023</t>
  </si>
  <si>
    <t>Life Sciences Tools &amp; Services</t>
  </si>
  <si>
    <t>ABBOTT LABORATORIES</t>
  </si>
  <si>
    <t>US0028241000</t>
  </si>
  <si>
    <t>Health Care Equipment &amp; Supplies</t>
  </si>
  <si>
    <t>MERCK &amp; CO.INC</t>
  </si>
  <si>
    <t>US58933Y1055</t>
  </si>
  <si>
    <t>NOVARTIS AG</t>
  </si>
  <si>
    <t>US66987V1098</t>
  </si>
  <si>
    <t>DANAHER CORP</t>
  </si>
  <si>
    <t>US2358511028</t>
  </si>
  <si>
    <t>BRISTOL-MYERS SQUIBB COMPANY</t>
  </si>
  <si>
    <t>US1101221083</t>
  </si>
  <si>
    <t>MEDTRONIC PLC</t>
  </si>
  <si>
    <t>IE00BTN1Y115</t>
  </si>
  <si>
    <t>AMGEN INC</t>
  </si>
  <si>
    <t>US0311621009</t>
  </si>
  <si>
    <t>INTUITIVE SURGICAL INC</t>
  </si>
  <si>
    <t>US46120E6023</t>
  </si>
  <si>
    <t>STRYKER CORP</t>
  </si>
  <si>
    <t>US8636671013</t>
  </si>
  <si>
    <t>BECTON DICKINSON AND CO</t>
  </si>
  <si>
    <t>US0758871091</t>
  </si>
  <si>
    <t>GILEAD SCIENCES INC</t>
  </si>
  <si>
    <t>US3755581036</t>
  </si>
  <si>
    <t>VERTEX PHARMACEUTICALS INC</t>
  </si>
  <si>
    <t>US92532F1003</t>
  </si>
  <si>
    <t>MODERNA INC</t>
  </si>
  <si>
    <t>US60770K1079</t>
  </si>
  <si>
    <t>ILLUMINA INC</t>
  </si>
  <si>
    <t>US4523271090</t>
  </si>
  <si>
    <t>IQVIA HOLDINGS INC</t>
  </si>
  <si>
    <t>US46266C1053</t>
  </si>
  <si>
    <t>AGILENT TECHNOLOGIES INC</t>
  </si>
  <si>
    <t>US00846U1016</t>
  </si>
  <si>
    <t>Jubilant Pharmova Ltd.</t>
  </si>
  <si>
    <t>INE700A01033</t>
  </si>
  <si>
    <t>JPMORGAN F-EUROPE DYNAM-I-A</t>
  </si>
  <si>
    <t>LU0248045857</t>
  </si>
  <si>
    <t>JPMORGAN ASSET MGM - EMG MKT OPPS I USD</t>
  </si>
  <si>
    <t>LU0431993749</t>
  </si>
  <si>
    <t>JPMORGAN F-JPM US VALUE-I AC</t>
  </si>
  <si>
    <t>LU0248060658</t>
  </si>
  <si>
    <t>JPMORGAN FUNDS - US TECH FUND I2 A USD</t>
  </si>
  <si>
    <t>LU1814674104</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</si>
  <si>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</si>
  <si>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</si>
  <si>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</si>
  <si>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</si>
  <si>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</si>
  <si>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</si>
  <si>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</si>
  <si>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</si>
  <si>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</si>
  <si>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</si>
  <si>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</si>
  <si>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</si>
  <si>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</si>
  <si>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</si>
  <si>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</si>
  <si>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</si>
  <si>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</si>
  <si>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</si>
  <si>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</si>
  <si>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</si>
  <si>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</si>
  <si>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February 28,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</si>
  <si>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</si>
  <si>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</si>
  <si>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</si>
  <si>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</si>
  <si>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</si>
  <si>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</si>
  <si>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</si>
  <si>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</si>
  <si>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</si>
  <si>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</si>
  <si>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</si>
  <si>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</si>
  <si>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</si>
  <si>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</si>
  <si>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</si>
  <si>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</si>
  <si>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</si>
  <si>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</si>
  <si>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</si>
  <si>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</si>
  <si>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Fortnightly IDCW</t>
  </si>
  <si>
    <t>Direct Plan Monthly IDCW</t>
  </si>
  <si>
    <t>Direct Plan weekly IDCW</t>
  </si>
  <si>
    <t>Regular Plan Fortnightly IDCW</t>
  </si>
  <si>
    <t>Regular Plan Monthly IDCW</t>
  </si>
  <si>
    <t>Regular Plan Weekly IDCW</t>
  </si>
  <si>
    <t>Direct Plan Daily IDCW Option</t>
  </si>
  <si>
    <t>Regular Annual IDCW Option</t>
  </si>
  <si>
    <t>Regular Daily IDCW Option</t>
  </si>
  <si>
    <t>Direct Daily IDCW</t>
  </si>
  <si>
    <t>Direct Fortnightly IDCW</t>
  </si>
  <si>
    <t>Direct Monthly IDCW</t>
  </si>
  <si>
    <t>Direct Weekly IDCW</t>
  </si>
  <si>
    <t>Regular Daily IDCW</t>
  </si>
  <si>
    <t>Regular Fortnightly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</si>
  <si>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</si>
  <si>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</si>
  <si>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</si>
  <si>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</si>
  <si>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</si>
  <si>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</si>
  <si>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</si>
  <si>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</si>
  <si>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</si>
  <si>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</si>
  <si>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</si>
  <si>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IDCW</t>
  </si>
  <si>
    <t>Regular Plan IDCW</t>
  </si>
  <si>
    <t>Regular Plan Annual IDCW</t>
  </si>
  <si>
    <t>Regular Plan Daily IDCW</t>
  </si>
  <si>
    <t>Regular Plan Growth</t>
  </si>
  <si>
    <t>Retail Annual IDCW Option</t>
  </si>
  <si>
    <t>Retail Bonus Option</t>
  </si>
  <si>
    <t>Retail Daily IDCW Option</t>
  </si>
  <si>
    <t>Retail Fortnightly IDCW Option</t>
  </si>
  <si>
    <t>Retail Growth Option</t>
  </si>
  <si>
    <t>Retail IDCW Option</t>
  </si>
  <si>
    <t>Retail Monthly IDCW Option</t>
  </si>
  <si>
    <t>Retail Weekly IDCW Option</t>
  </si>
  <si>
    <t>Unclaimed IDCW less than 3 yrs</t>
  </si>
  <si>
    <t>Unclaimed IDCW more than 3 yrs</t>
  </si>
  <si>
    <t>Unclaimed Redemption less than 3 yrs</t>
  </si>
  <si>
    <t>Unclaimed Redemption more than 3 yrs</t>
  </si>
  <si>
    <t>Direct Plan daily IDCW</t>
  </si>
  <si>
    <t>Retail Plan Daily IDCW</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</si>
  <si>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</si>
  <si>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</si>
  <si>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</si>
  <si>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</si>
  <si>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Fund Id</t>
  </si>
  <si>
    <t>Fund Desc</t>
  </si>
  <si>
    <t>EDELWEISS MUTUAL FUND</t>
  </si>
  <si>
    <t>PORTFOLIO STATEMENT as on 28 Feb 02022</t>
  </si>
  <si>
    <t>EDACBF</t>
  </si>
  <si>
    <t>EDBE23</t>
  </si>
  <si>
    <t>EDBE25</t>
  </si>
  <si>
    <t>EDBE30</t>
  </si>
  <si>
    <t>EDBE31</t>
  </si>
  <si>
    <t>EDBE32</t>
  </si>
  <si>
    <t>EDBPDF</t>
  </si>
  <si>
    <t>EDFF23</t>
  </si>
  <si>
    <t>EDFF25</t>
  </si>
  <si>
    <t>EDFF30</t>
  </si>
  <si>
    <t>EDFF31</t>
  </si>
  <si>
    <t>EDFF32</t>
  </si>
  <si>
    <t>EDGSEC</t>
  </si>
  <si>
    <t>EDNP27</t>
  </si>
  <si>
    <t>EDNPSF</t>
  </si>
  <si>
    <t>EDONTF</t>
  </si>
  <si>
    <t>EEARBF</t>
  </si>
  <si>
    <t>EEARFD</t>
  </si>
  <si>
    <t>EEDGEF</t>
  </si>
  <si>
    <t>EEECRF</t>
  </si>
  <si>
    <t>EEELSS</t>
  </si>
  <si>
    <t>EEEQTF</t>
  </si>
  <si>
    <t>EEESCF</t>
  </si>
  <si>
    <t>EEESSF</t>
  </si>
  <si>
    <t>EEIF30</t>
  </si>
  <si>
    <t>EEIF50</t>
  </si>
  <si>
    <t>EELMIF</t>
  </si>
  <si>
    <t>EEMOF1</t>
  </si>
  <si>
    <t>EENFBA</t>
  </si>
  <si>
    <t>EEPRUA</t>
  </si>
  <si>
    <t>EESMCF</t>
  </si>
  <si>
    <t>EFMS55</t>
  </si>
  <si>
    <t>ELLIQF</t>
  </si>
  <si>
    <t>EOASEF</t>
  </si>
  <si>
    <t>EOCHIF</t>
  </si>
  <si>
    <t>EODWHF</t>
  </si>
  <si>
    <t>EOEDOF</t>
  </si>
  <si>
    <t>EOEMOP</t>
  </si>
  <si>
    <t>EOUSEF</t>
  </si>
  <si>
    <t>EOUSTF</t>
  </si>
  <si>
    <t>HDFC SECURITIES LTD. CP RED 28-04-2022**</t>
  </si>
  <si>
    <t>ICICI SECURITIES CP 10-06-2022**</t>
  </si>
  <si>
    <t>RELIANCE JIO INFO LTD CP 20-06-2022**</t>
  </si>
  <si>
    <t>CHOLAMANDALAM INV &amp; FI CP RED 16-06-2022**</t>
  </si>
  <si>
    <t>LIC HSG FIN CP RED 12-08-2022**</t>
  </si>
  <si>
    <t>HDFC LTD. CP RED 22-08-2022**</t>
  </si>
  <si>
    <t>SHREE CEMENTS LTD. CP RED 21-03-2022**</t>
  </si>
  <si>
    <t>SIDBI CP RED 30-03-2022**</t>
  </si>
  <si>
    <t>GODREJ INDUSTRIES LTD CP 13-04-2022**</t>
  </si>
  <si>
    <t>KOTAK MAHINDRA INVEST CP RED 03-03-2022**</t>
  </si>
  <si>
    <t>BLUE STAR CP RED 25-03-2022**</t>
  </si>
  <si>
    <t>HINDUSTAN PETRO CORP CP 12-04-22**</t>
  </si>
  <si>
    <t>NABARD CP RED 13-04-2022**</t>
  </si>
  <si>
    <t>CHOLAMANDALAM INV &amp; FI CP RED 14-03-2022**</t>
  </si>
  <si>
    <t>EXIM BANK CP RED 23-03-2022**</t>
  </si>
  <si>
    <t>GODREJ AGROVET CP RED 13-04-2022**</t>
  </si>
  <si>
    <t>RELIANCE JIO INFO LTD 18-04-2022**</t>
  </si>
  <si>
    <t>NABARD CP RED 25-05-2022**</t>
  </si>
  <si>
    <t>(c) Listed / Awaiting listing on International Stock Exchanges</t>
  </si>
  <si>
    <t>10 Number of instance of deviation In valuation of securities</t>
  </si>
  <si>
    <t>11 Total value and percentage of illiquid equity shares / securities</t>
  </si>
  <si>
    <t>11 Number of instance of deviation In valuation of securities</t>
  </si>
  <si>
    <t>12 Total value and percentage of illiquid equity shares / securities</t>
  </si>
  <si>
    <t>Yes Bank Ltd.@</t>
  </si>
  <si>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</si>
  <si>
    <t>ADITYA BIRLA FIN LTD CP RED 18-11-2022**</t>
  </si>
  <si>
    <t>Scheme Risk- O - Meter</t>
  </si>
  <si>
    <t>Benchmark of the Scheme</t>
  </si>
  <si>
    <t>Benchmark Risk-o-meter</t>
  </si>
  <si>
    <t>Nifty Money Market Index</t>
  </si>
  <si>
    <t>NIFTY BHARAT Bond Index - April 2023</t>
  </si>
  <si>
    <t>NIFTY BHARAT Bond Index - April 2025</t>
  </si>
  <si>
    <t>NIFTY BHARAT Bond Index - April 2030</t>
  </si>
  <si>
    <t>NIFTY BHARAT Bond Index - April 2031</t>
  </si>
  <si>
    <t>Nifty BHARAT Bond Index – April 2032</t>
  </si>
  <si>
    <t>NIFTY Banking and PSU Debt Index</t>
  </si>
  <si>
    <t>CRISIL Dynamic Gilt Index</t>
  </si>
  <si>
    <t>Nifty PSU Bond Plus SDL Apr 2027 50:50 Index</t>
  </si>
  <si>
    <t>Nifty PSU Bond Plus SDL Apr 2026 50:50 Index</t>
  </si>
  <si>
    <t>CRISIL Overnight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</si>
  <si>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</si>
  <si>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</si>
  <si>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</si>
  <si>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</si>
  <si>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</si>
  <si>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</si>
  <si>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</si>
  <si>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Nifty 100 Quality 30</t>
  </si>
  <si>
    <t>Nifty 50</t>
  </si>
  <si>
    <t>NIFTY LargeMidcap 250 Total Return Index</t>
  </si>
  <si>
    <t>India Recent 100 IPO</t>
  </si>
  <si>
    <t>Nifty Bank</t>
  </si>
  <si>
    <t>CRISIL Hybrid 35+65 - Aggressive Index</t>
  </si>
  <si>
    <t>Nifty Midcap 100 Total Return Index</t>
  </si>
  <si>
    <t>CRISIL Composite Bond Fund Index</t>
  </si>
  <si>
    <t>Nifty Liquid Fund Index</t>
  </si>
  <si>
    <t>MSCI AC ASEAN Index</t>
  </si>
  <si>
    <t>MSCI Golden Dragon Index (Total Return Net)</t>
  </si>
  <si>
    <t>MSCI India Domestic &amp; World Healthcare 45 Index           </t>
  </si>
  <si>
    <t>MSCI Europe Index (Total Return Net)</t>
  </si>
  <si>
    <t>MSCI Emerging Market Index</t>
  </si>
  <si>
    <t>Russell 1000 Equal Weighted Technology Index</t>
  </si>
  <si>
    <t>Scheme Name</t>
  </si>
  <si>
    <t>Risk- O -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</si>
</sst>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6"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u/>
      <sz val="11"/>
      <name val="Calibri"/>
      <family val="2"/>
      <scheme val="minor"/>
    </font>
  </fonts>
  <fills count="3">
    <fill>
      <patternFill patternType="none"/>
    </fill>
    <fill>
      <patternFill patternType="gray125"/>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
      <left style="medium">
        <color indexed="64"/>
      </left>
      <right style="thin">
        <color auto="1"/>
      </right>
      <top/>
      <bottom/>
      <diagonal/>
    </border>
    <border>
      <left style="medium">
        <color indexed="64"/>
      </left>
      <right/>
      <top/>
      <bottom/>
      <diagonal/>
    </border>
  </borders>
  <cellStyleXfs count="2">
    <xf numFmtId="0" fontId="0" fillId="0" borderId="0"/>
    <xf numFmtId="0" fontId="4" fillId="0" borderId="0" applyNumberFormat="0" applyFill="0" applyBorder="0" applyAlignment="0" applyProtection="0"/>
  </cellStyleXfs>
  <cellXfs count="70">
    <xf numFmtId="0" fontId="0" fillId="0" borderId="0" xfId="0"/>
    <xf numFmtId="0" fontId="3" fillId="0" borderId="0" xfId="0" applyFont="1"/>
    <xf numFmtId="10" fontId="0" fillId="0" borderId="0" xfId="0" applyNumberFormat="1"/>
    <xf numFmtId="0" fontId="0" fillId="0" borderId="0" xfId="0" applyAlignment="1">
      <alignment horizontal="right"/>
    </xf>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4" fontId="0" fillId="0" borderId="5" xfId="0" applyNumberFormat="1" applyBorder="1" applyAlignment="1">
      <alignment horizontal="right"/>
    </xf>
    <xf numFmtId="10" fontId="0" fillId="0" borderId="5" xfId="0" applyNumberFormat="1" applyBorder="1" applyAlignment="1">
      <alignment horizontal="right"/>
    </xf>
    <xf numFmtId="0" fontId="3" fillId="0" borderId="5" xfId="0" applyFont="1" applyBorder="1"/>
    <xf numFmtId="164" fontId="3" fillId="0" borderId="5" xfId="0" applyNumberFormat="1" applyFont="1" applyBorder="1"/>
    <xf numFmtId="167" fontId="0" fillId="0" borderId="4" xfId="0" applyNumberForma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166" fontId="0" fillId="0" borderId="4" xfId="0" applyNumberFormat="1" applyBorder="1"/>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4" fontId="0" fillId="0" borderId="6" xfId="0" applyNumberFormat="1" applyBorder="1" applyAlignment="1">
      <alignment horizontal="right"/>
    </xf>
    <xf numFmtId="10" fontId="0" fillId="0" borderId="6" xfId="0" applyNumberFormat="1" applyBorder="1" applyAlignment="1">
      <alignment horizontal="right"/>
    </xf>
    <xf numFmtId="4" fontId="0" fillId="0" borderId="4" xfId="0" applyNumberFormat="1" applyBorder="1" applyAlignment="1">
      <alignment horizontal="right"/>
    </xf>
    <xf numFmtId="10" fontId="0" fillId="0" borderId="4" xfId="0" applyNumberFormat="1" applyBorder="1" applyAlignment="1">
      <alignment horizontal="right"/>
    </xf>
    <xf numFmtId="0" fontId="3" fillId="0" borderId="8" xfId="0" applyFont="1" applyBorder="1"/>
    <xf numFmtId="0" fontId="3" fillId="0" borderId="7" xfId="0" applyFont="1" applyBorder="1" applyAlignment="1">
      <alignment vertical="top"/>
    </xf>
    <xf numFmtId="0" fontId="0" fillId="0" borderId="7" xfId="0" applyBorder="1" applyAlignment="1">
      <alignment vertical="top"/>
    </xf>
    <xf numFmtId="0" fontId="0" fillId="0" borderId="7" xfId="0" applyBorder="1" applyAlignment="1">
      <alignment vertical="top" wrapText="1"/>
    </xf>
    <xf numFmtId="0" fontId="5" fillId="0" borderId="7" xfId="1" applyFont="1" applyFill="1" applyBorder="1" applyAlignment="1">
      <alignment vertical="top"/>
    </xf>
    <xf numFmtId="0" fontId="0" fillId="0" borderId="7" xfId="0" applyBorder="1" applyAlignment="1">
      <alignment horizontal="left" vertical="top" wrapText="1"/>
    </xf>
    <xf numFmtId="0" fontId="3" fillId="0" borderId="7" xfId="0" applyFont="1" applyBorder="1"/>
    <xf numFmtId="0" fontId="0" fillId="0" borderId="7" xfId="0" applyBorder="1"/>
    <xf numFmtId="0" fontId="4" fillId="0" borderId="7" xfId="1" applyBorder="1"/>
    <xf numFmtId="0" fontId="3" fillId="0" borderId="7" xfId="0" applyFont="1" applyBorder="1" applyAlignment="1">
      <alignment vertical="top" wrapText="1"/>
    </xf>
    <xf numFmtId="0" fontId="3" fillId="0" borderId="0" xfId="0" applyFont="1" applyAlignment="1">
      <alignment horizontal="center"/>
    </xf>
    <xf numFmtId="0" fontId="1" fillId="2" borderId="0" xfId="0" applyFont="1" applyFill="1" applyAlignment="1">
      <alignment horizontal="center" vertical="center" wrapText="1"/>
    </xf>
    <xf numFmtId="0" fontId="3" fillId="0" borderId="9" xfId="0" quotePrefix="1" applyFont="1" applyBorder="1" applyAlignment="1">
      <alignment horizontal="left" vertical="top" wrapText="1"/>
    </xf>
    <xf numFmtId="0" fontId="3" fillId="0" borderId="0" xfId="0" quotePrefix="1" applyFont="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8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7.png"/><Relationship Id="rId1" Type="http://schemas.openxmlformats.org/officeDocument/2006/relationships/image" Target="../media/image8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8.png"/><Relationship Id="rId1" Type="http://schemas.openxmlformats.org/officeDocument/2006/relationships/image" Target="../media/image7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0.png"/><Relationship Id="rId1" Type="http://schemas.openxmlformats.org/officeDocument/2006/relationships/image" Target="../media/image8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image" Target="../media/image9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5.png"/><Relationship Id="rId1" Type="http://schemas.openxmlformats.org/officeDocument/2006/relationships/image" Target="../media/image9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7.png"/><Relationship Id="rId1" Type="http://schemas.openxmlformats.org/officeDocument/2006/relationships/image" Target="../media/image9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98.png"/></Relationships>
</file>

<file path=xl/drawings/_rels/drawing2.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9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10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10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4.png"/><Relationship Id="rId1" Type="http://schemas.openxmlformats.org/officeDocument/2006/relationships/image" Target="../media/image10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0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9.png"/><Relationship Id="rId1" Type="http://schemas.openxmlformats.org/officeDocument/2006/relationships/image" Target="../media/image10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1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3.png"/><Relationship Id="rId1" Type="http://schemas.openxmlformats.org/officeDocument/2006/relationships/image" Target="../media/image11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5.png"/><Relationship Id="rId1" Type="http://schemas.openxmlformats.org/officeDocument/2006/relationships/image" Target="../media/image1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image" Target="../media/image69.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7.png"/><Relationship Id="rId1" Type="http://schemas.openxmlformats.org/officeDocument/2006/relationships/image" Target="../media/image11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18.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1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1.png"/><Relationship Id="rId1" Type="http://schemas.openxmlformats.org/officeDocument/2006/relationships/image" Target="../media/image120.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22.png"/><Relationship Id="rId1" Type="http://schemas.openxmlformats.org/officeDocument/2006/relationships/image" Target="../media/image12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2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2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26.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27.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29.png"/><Relationship Id="rId1" Type="http://schemas.openxmlformats.org/officeDocument/2006/relationships/image" Target="../media/image1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7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30.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24.png"/><Relationship Id="rId1" Type="http://schemas.openxmlformats.org/officeDocument/2006/relationships/image" Target="../media/image131.png"/></Relationships>
</file>

<file path=xl/drawings/_rels/drawing5.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7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0.png"/><Relationship Id="rId1" Type="http://schemas.openxmlformats.org/officeDocument/2006/relationships/image" Target="../media/image79.png"/></Relationships>
</file>

<file path=xl/drawings/_rels/drawing9.xml.rels><?xml version="1.0" encoding="UTF-8" standalone="yes"?>
<Relationships xmlns="http://schemas.openxmlformats.org/package/2006/relationships"><Relationship Id="rId2" Type="http://schemas.openxmlformats.org/officeDocument/2006/relationships/image" Target="../media/image82.png"/><Relationship Id="rId1"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xdr:from>
      <xdr:col>2</xdr:col>
      <xdr:colOff>148590</xdr:colOff>
      <xdr:row>3</xdr:row>
      <xdr:rowOff>60960</xdr:rowOff>
    </xdr:from>
    <xdr:to>
      <xdr:col>3</xdr:col>
      <xdr:colOff>0</xdr:colOff>
      <xdr:row>4</xdr:row>
      <xdr:rowOff>0</xdr:rowOff>
    </xdr:to>
    <xdr:pic>
      <xdr:nvPicPr>
        <xdr:cNvPr id="2" name="Picture 1">
          <a:extLst>
            <a:ext uri="{FF2B5EF4-FFF2-40B4-BE49-F238E27FC236}">
              <a16:creationId xmlns:a16="http://schemas.microsoft.com/office/drawing/2014/main" id="{C6968A4D-0668-44F5-8A03-EC4C6399F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0090" y="609600"/>
          <a:ext cx="125349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76201</xdr:colOff>
      <xdr:row>3</xdr:row>
      <xdr:rowOff>0</xdr:rowOff>
    </xdr:from>
    <xdr:to>
      <xdr:col>4</xdr:col>
      <xdr:colOff>1582883</xdr:colOff>
      <xdr:row>3</xdr:row>
      <xdr:rowOff>815339</xdr:rowOff>
    </xdr:to>
    <xdr:pic>
      <xdr:nvPicPr>
        <xdr:cNvPr id="3" name="Picture 2">
          <a:extLst>
            <a:ext uri="{FF2B5EF4-FFF2-40B4-BE49-F238E27FC236}">
              <a16:creationId xmlns:a16="http://schemas.microsoft.com/office/drawing/2014/main" id="{B61A5030-BB9A-49DD-A232-8A0E68F377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9521" y="548640"/>
          <a:ext cx="1415242"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4" name="Picture 3">
          <a:extLst>
            <a:ext uri="{FF2B5EF4-FFF2-40B4-BE49-F238E27FC236}">
              <a16:creationId xmlns:a16="http://schemas.microsoft.com/office/drawing/2014/main" id="{1DE00995-5A84-4A78-B51F-E76D6CFB3A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38650" y="1310639"/>
          <a:ext cx="1346835" cy="68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57151</xdr:colOff>
      <xdr:row>4</xdr:row>
      <xdr:rowOff>38100</xdr:rowOff>
    </xdr:from>
    <xdr:to>
      <xdr:col>4</xdr:col>
      <xdr:colOff>1506683</xdr:colOff>
      <xdr:row>4</xdr:row>
      <xdr:rowOff>717478</xdr:rowOff>
    </xdr:to>
    <xdr:pic>
      <xdr:nvPicPr>
        <xdr:cNvPr id="5" name="Picture 4">
          <a:extLst>
            <a:ext uri="{FF2B5EF4-FFF2-40B4-BE49-F238E27FC236}">
              <a16:creationId xmlns:a16="http://schemas.microsoft.com/office/drawing/2014/main" id="{0BCF34E9-44C7-48A4-A46A-E9CDB93C4D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70471" y="1310640"/>
          <a:ext cx="143429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6" name="Picture 5">
          <a:extLst>
            <a:ext uri="{FF2B5EF4-FFF2-40B4-BE49-F238E27FC236}">
              <a16:creationId xmlns:a16="http://schemas.microsoft.com/office/drawing/2014/main" id="{ECE442BB-AA9B-48A9-AF13-FDB5FDA603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38650" y="1310639"/>
          <a:ext cx="1346835" cy="68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xdr:row>
      <xdr:rowOff>0</xdr:rowOff>
    </xdr:from>
    <xdr:to>
      <xdr:col>2</xdr:col>
      <xdr:colOff>1767840</xdr:colOff>
      <xdr:row>5</xdr:row>
      <xdr:rowOff>833545</xdr:rowOff>
    </xdr:to>
    <xdr:pic>
      <xdr:nvPicPr>
        <xdr:cNvPr id="7" name="Picture 6">
          <a:extLst>
            <a:ext uri="{FF2B5EF4-FFF2-40B4-BE49-F238E27FC236}">
              <a16:creationId xmlns:a16="http://schemas.microsoft.com/office/drawing/2014/main" id="{39F43C59-CD0D-479A-BFAC-6BAD106FC9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19600" y="1996440"/>
          <a:ext cx="1363980" cy="72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8" name="Picture 7">
          <a:extLst>
            <a:ext uri="{FF2B5EF4-FFF2-40B4-BE49-F238E27FC236}">
              <a16:creationId xmlns:a16="http://schemas.microsoft.com/office/drawing/2014/main" id="{70B10BA4-5EDF-4AD7-9FED-146B3D29C07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0" y="2739389"/>
          <a:ext cx="1411605" cy="70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0</xdr:rowOff>
    </xdr:from>
    <xdr:to>
      <xdr:col>3</xdr:col>
      <xdr:colOff>0</xdr:colOff>
      <xdr:row>7</xdr:row>
      <xdr:rowOff>1009650</xdr:rowOff>
    </xdr:to>
    <xdr:pic>
      <xdr:nvPicPr>
        <xdr:cNvPr id="9" name="Picture 8">
          <a:extLst>
            <a:ext uri="{FF2B5EF4-FFF2-40B4-BE49-F238E27FC236}">
              <a16:creationId xmlns:a16="http://schemas.microsoft.com/office/drawing/2014/main" id="{34F4D9DE-0A19-41E3-AD76-376C80E64D3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81500" y="3444240"/>
          <a:ext cx="140208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10" name="Picture 9">
          <a:extLst>
            <a:ext uri="{FF2B5EF4-FFF2-40B4-BE49-F238E27FC236}">
              <a16:creationId xmlns:a16="http://schemas.microsoft.com/office/drawing/2014/main" id="{3C567265-5CC2-4BB8-8E9A-A91A2387217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0" y="2739389"/>
          <a:ext cx="1411605" cy="70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6</xdr:row>
      <xdr:rowOff>19049</xdr:rowOff>
    </xdr:from>
    <xdr:to>
      <xdr:col>4</xdr:col>
      <xdr:colOff>1524000</xdr:colOff>
      <xdr:row>6</xdr:row>
      <xdr:rowOff>717162</xdr:rowOff>
    </xdr:to>
    <xdr:pic>
      <xdr:nvPicPr>
        <xdr:cNvPr id="11" name="Picture 10">
          <a:extLst>
            <a:ext uri="{FF2B5EF4-FFF2-40B4-BE49-F238E27FC236}">
              <a16:creationId xmlns:a16="http://schemas.microsoft.com/office/drawing/2014/main" id="{EE8E4D13-D835-4A7E-A4C9-87C8BFAB64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13320" y="2739389"/>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7</xdr:row>
      <xdr:rowOff>0</xdr:rowOff>
    </xdr:from>
    <xdr:to>
      <xdr:col>5</xdr:col>
      <xdr:colOff>0</xdr:colOff>
      <xdr:row>7</xdr:row>
      <xdr:rowOff>1009650</xdr:rowOff>
    </xdr:to>
    <xdr:pic>
      <xdr:nvPicPr>
        <xdr:cNvPr id="12" name="Picture 11">
          <a:extLst>
            <a:ext uri="{FF2B5EF4-FFF2-40B4-BE49-F238E27FC236}">
              <a16:creationId xmlns:a16="http://schemas.microsoft.com/office/drawing/2014/main" id="{5DE09146-6136-4B6F-9EBC-94181E98D5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513320" y="3444240"/>
          <a:ext cx="149352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0</xdr:rowOff>
    </xdr:from>
    <xdr:to>
      <xdr:col>2</xdr:col>
      <xdr:colOff>1714500</xdr:colOff>
      <xdr:row>9</xdr:row>
      <xdr:rowOff>0</xdr:rowOff>
    </xdr:to>
    <xdr:pic>
      <xdr:nvPicPr>
        <xdr:cNvPr id="13" name="Picture 12">
          <a:extLst>
            <a:ext uri="{FF2B5EF4-FFF2-40B4-BE49-F238E27FC236}">
              <a16:creationId xmlns:a16="http://schemas.microsoft.com/office/drawing/2014/main" id="{3827A142-8F06-47FF-BCAF-E73BB98D781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0" y="4168140"/>
          <a:ext cx="14020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8</xdr:row>
      <xdr:rowOff>0</xdr:rowOff>
    </xdr:from>
    <xdr:to>
      <xdr:col>4</xdr:col>
      <xdr:colOff>1714500</xdr:colOff>
      <xdr:row>9</xdr:row>
      <xdr:rowOff>0</xdr:rowOff>
    </xdr:to>
    <xdr:pic>
      <xdr:nvPicPr>
        <xdr:cNvPr id="14" name="Picture 13">
          <a:extLst>
            <a:ext uri="{FF2B5EF4-FFF2-40B4-BE49-F238E27FC236}">
              <a16:creationId xmlns:a16="http://schemas.microsoft.com/office/drawing/2014/main" id="{889397F0-2286-4DD0-A90B-66FD4C3EB3D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13320" y="4168140"/>
          <a:ext cx="14935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xdr:row>
      <xdr:rowOff>30480</xdr:rowOff>
    </xdr:from>
    <xdr:to>
      <xdr:col>5</xdr:col>
      <xdr:colOff>0</xdr:colOff>
      <xdr:row>6</xdr:row>
      <xdr:rowOff>4693</xdr:rowOff>
    </xdr:to>
    <xdr:pic>
      <xdr:nvPicPr>
        <xdr:cNvPr id="15" name="Picture 14">
          <a:extLst>
            <a:ext uri="{FF2B5EF4-FFF2-40B4-BE49-F238E27FC236}">
              <a16:creationId xmlns:a16="http://schemas.microsoft.com/office/drawing/2014/main" id="{B17801C0-434A-446F-BAFE-0CE34B2A241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13320" y="2026920"/>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xdr:row>
      <xdr:rowOff>40085</xdr:rowOff>
    </xdr:from>
    <xdr:to>
      <xdr:col>3</xdr:col>
      <xdr:colOff>1905</xdr:colOff>
      <xdr:row>9</xdr:row>
      <xdr:rowOff>695325</xdr:rowOff>
    </xdr:to>
    <xdr:pic>
      <xdr:nvPicPr>
        <xdr:cNvPr id="16" name="Picture 15">
          <a:extLst>
            <a:ext uri="{FF2B5EF4-FFF2-40B4-BE49-F238E27FC236}">
              <a16:creationId xmlns:a16="http://schemas.microsoft.com/office/drawing/2014/main" id="{0DE9B798-DBDC-45D9-B956-7D90EC7EB11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86275" y="4932125"/>
          <a:ext cx="1299210" cy="65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10</xdr:row>
      <xdr:rowOff>19050</xdr:rowOff>
    </xdr:from>
    <xdr:to>
      <xdr:col>2</xdr:col>
      <xdr:colOff>1657350</xdr:colOff>
      <xdr:row>10</xdr:row>
      <xdr:rowOff>723901</xdr:rowOff>
    </xdr:to>
    <xdr:pic>
      <xdr:nvPicPr>
        <xdr:cNvPr id="17" name="Picture 16">
          <a:extLst>
            <a:ext uri="{FF2B5EF4-FFF2-40B4-BE49-F238E27FC236}">
              <a16:creationId xmlns:a16="http://schemas.microsoft.com/office/drawing/2014/main" id="{01FAB87D-8A32-4A59-A736-924D125C9EB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7226" y="5634990"/>
          <a:ext cx="1312544"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xdr:row>
      <xdr:rowOff>0</xdr:rowOff>
    </xdr:from>
    <xdr:to>
      <xdr:col>4</xdr:col>
      <xdr:colOff>1515341</xdr:colOff>
      <xdr:row>9</xdr:row>
      <xdr:rowOff>722679</xdr:rowOff>
    </xdr:to>
    <xdr:pic>
      <xdr:nvPicPr>
        <xdr:cNvPr id="18" name="Picture 17">
          <a:extLst>
            <a:ext uri="{FF2B5EF4-FFF2-40B4-BE49-F238E27FC236}">
              <a16:creationId xmlns:a16="http://schemas.microsoft.com/office/drawing/2014/main" id="{BEA74F32-45DC-48CB-B673-27683AC4CC0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513320" y="4892040"/>
          <a:ext cx="149248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xdr:colOff>
      <xdr:row>10</xdr:row>
      <xdr:rowOff>38099</xdr:rowOff>
    </xdr:from>
    <xdr:to>
      <xdr:col>4</xdr:col>
      <xdr:colOff>1472351</xdr:colOff>
      <xdr:row>10</xdr:row>
      <xdr:rowOff>701387</xdr:rowOff>
    </xdr:to>
    <xdr:pic>
      <xdr:nvPicPr>
        <xdr:cNvPr id="19" name="Picture 18">
          <a:extLst>
            <a:ext uri="{FF2B5EF4-FFF2-40B4-BE49-F238E27FC236}">
              <a16:creationId xmlns:a16="http://schemas.microsoft.com/office/drawing/2014/main" id="{98DF9F34-9491-4DFF-BFFB-3699259A667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570470" y="5654039"/>
          <a:ext cx="1415201" cy="66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1714500</xdr:colOff>
      <xdr:row>12</xdr:row>
      <xdr:rowOff>695325</xdr:rowOff>
    </xdr:to>
    <xdr:pic>
      <xdr:nvPicPr>
        <xdr:cNvPr id="20" name="Picture 19">
          <a:extLst>
            <a:ext uri="{FF2B5EF4-FFF2-40B4-BE49-F238E27FC236}">
              <a16:creationId xmlns:a16="http://schemas.microsoft.com/office/drawing/2014/main" id="{6364EB42-166A-4FC2-8D06-8A0B454D7F1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81500" y="7063740"/>
          <a:ext cx="140208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12</xdr:row>
      <xdr:rowOff>19049</xdr:rowOff>
    </xdr:from>
    <xdr:to>
      <xdr:col>4</xdr:col>
      <xdr:colOff>1524000</xdr:colOff>
      <xdr:row>12</xdr:row>
      <xdr:rowOff>717162</xdr:rowOff>
    </xdr:to>
    <xdr:pic>
      <xdr:nvPicPr>
        <xdr:cNvPr id="22" name="Picture 21">
          <a:extLst>
            <a:ext uri="{FF2B5EF4-FFF2-40B4-BE49-F238E27FC236}">
              <a16:creationId xmlns:a16="http://schemas.microsoft.com/office/drawing/2014/main" id="{31861459-5058-49ED-B9EA-60A0D9F6FE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13320" y="7082789"/>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xdr:row>
      <xdr:rowOff>0</xdr:rowOff>
    </xdr:from>
    <xdr:to>
      <xdr:col>5</xdr:col>
      <xdr:colOff>0</xdr:colOff>
      <xdr:row>14</xdr:row>
      <xdr:rowOff>0</xdr:rowOff>
    </xdr:to>
    <xdr:pic>
      <xdr:nvPicPr>
        <xdr:cNvPr id="23" name="Picture 22">
          <a:extLst>
            <a:ext uri="{FF2B5EF4-FFF2-40B4-BE49-F238E27FC236}">
              <a16:creationId xmlns:a16="http://schemas.microsoft.com/office/drawing/2014/main" id="{97965ED8-35EA-4265-92E3-0CCB079BB23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513320" y="7787640"/>
          <a:ext cx="14935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10</xdr:row>
      <xdr:rowOff>713740</xdr:rowOff>
    </xdr:from>
    <xdr:to>
      <xdr:col>3</xdr:col>
      <xdr:colOff>1270</xdr:colOff>
      <xdr:row>11</xdr:row>
      <xdr:rowOff>696385</xdr:rowOff>
    </xdr:to>
    <xdr:pic>
      <xdr:nvPicPr>
        <xdr:cNvPr id="24" name="Picture 23">
          <a:extLst>
            <a:ext uri="{FF2B5EF4-FFF2-40B4-BE49-F238E27FC236}">
              <a16:creationId xmlns:a16="http://schemas.microsoft.com/office/drawing/2014/main" id="{19FBF28C-3514-41E4-A9D9-FC400D56501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411980" y="6329680"/>
          <a:ext cx="1372870" cy="70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xdr:row>
      <xdr:rowOff>0</xdr:rowOff>
    </xdr:from>
    <xdr:to>
      <xdr:col>4</xdr:col>
      <xdr:colOff>1714500</xdr:colOff>
      <xdr:row>14</xdr:row>
      <xdr:rowOff>838200</xdr:rowOff>
    </xdr:to>
    <xdr:pic>
      <xdr:nvPicPr>
        <xdr:cNvPr id="25" name="Picture 24">
          <a:extLst>
            <a:ext uri="{FF2B5EF4-FFF2-40B4-BE49-F238E27FC236}">
              <a16:creationId xmlns:a16="http://schemas.microsoft.com/office/drawing/2014/main" id="{6986E5AD-F971-4E56-82C0-5A4D526C55F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13320" y="8511540"/>
          <a:ext cx="14935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15</xdr:row>
      <xdr:rowOff>15240</xdr:rowOff>
    </xdr:from>
    <xdr:to>
      <xdr:col>2</xdr:col>
      <xdr:colOff>1760220</xdr:colOff>
      <xdr:row>15</xdr:row>
      <xdr:rowOff>848785</xdr:rowOff>
    </xdr:to>
    <xdr:pic>
      <xdr:nvPicPr>
        <xdr:cNvPr id="26" name="Picture 25">
          <a:extLst>
            <a:ext uri="{FF2B5EF4-FFF2-40B4-BE49-F238E27FC236}">
              <a16:creationId xmlns:a16="http://schemas.microsoft.com/office/drawing/2014/main" id="{6CC2976F-0BFB-466A-92C9-47721166E15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11980" y="9250680"/>
          <a:ext cx="1371600" cy="71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xdr:colOff>
      <xdr:row>11</xdr:row>
      <xdr:rowOff>7620</xdr:rowOff>
    </xdr:from>
    <xdr:to>
      <xdr:col>5</xdr:col>
      <xdr:colOff>7620</xdr:colOff>
      <xdr:row>11</xdr:row>
      <xdr:rowOff>705733</xdr:rowOff>
    </xdr:to>
    <xdr:pic>
      <xdr:nvPicPr>
        <xdr:cNvPr id="28" name="Picture 27">
          <a:extLst>
            <a:ext uri="{FF2B5EF4-FFF2-40B4-BE49-F238E27FC236}">
              <a16:creationId xmlns:a16="http://schemas.microsoft.com/office/drawing/2014/main" id="{785EC2F2-4E3E-494C-8A30-A6CB68249E6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520940" y="6347460"/>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xdr:colOff>
      <xdr:row>14</xdr:row>
      <xdr:rowOff>716280</xdr:rowOff>
    </xdr:from>
    <xdr:to>
      <xdr:col>4</xdr:col>
      <xdr:colOff>1396365</xdr:colOff>
      <xdr:row>15</xdr:row>
      <xdr:rowOff>716280</xdr:rowOff>
    </xdr:to>
    <xdr:pic>
      <xdr:nvPicPr>
        <xdr:cNvPr id="29" name="Picture 28">
          <a:extLst>
            <a:ext uri="{FF2B5EF4-FFF2-40B4-BE49-F238E27FC236}">
              <a16:creationId xmlns:a16="http://schemas.microsoft.com/office/drawing/2014/main" id="{4725527C-F15C-432F-9D51-F06F76F6195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04760" y="9227820"/>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17</xdr:row>
      <xdr:rowOff>1</xdr:rowOff>
    </xdr:from>
    <xdr:to>
      <xdr:col>2</xdr:col>
      <xdr:colOff>1714500</xdr:colOff>
      <xdr:row>17</xdr:row>
      <xdr:rowOff>723901</xdr:rowOff>
    </xdr:to>
    <xdr:pic>
      <xdr:nvPicPr>
        <xdr:cNvPr id="120" name="Picture 3">
          <a:extLst>
            <a:ext uri="{FF2B5EF4-FFF2-40B4-BE49-F238E27FC236}">
              <a16:creationId xmlns:a16="http://schemas.microsoft.com/office/drawing/2014/main" id="{95881D9E-02F7-45EB-A8B6-6F4D6A302CF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429124" y="10683241"/>
          <a:ext cx="135445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123824</xdr:colOff>
      <xdr:row>18</xdr:row>
      <xdr:rowOff>0</xdr:rowOff>
    </xdr:from>
    <xdr:to>
      <xdr:col>2</xdr:col>
      <xdr:colOff>1695449</xdr:colOff>
      <xdr:row>18</xdr:row>
      <xdr:rowOff>742950</xdr:rowOff>
    </xdr:to>
    <xdr:pic>
      <xdr:nvPicPr>
        <xdr:cNvPr id="121" name="Picture 120">
          <a:extLst>
            <a:ext uri="{FF2B5EF4-FFF2-40B4-BE49-F238E27FC236}">
              <a16:creationId xmlns:a16="http://schemas.microsoft.com/office/drawing/2014/main" id="{5066AC5A-D458-4CBC-876E-B50313996F2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505324" y="11407140"/>
          <a:ext cx="1282065"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19</xdr:row>
      <xdr:rowOff>0</xdr:rowOff>
    </xdr:from>
    <xdr:to>
      <xdr:col>2</xdr:col>
      <xdr:colOff>1714499</xdr:colOff>
      <xdr:row>19</xdr:row>
      <xdr:rowOff>733425</xdr:rowOff>
    </xdr:to>
    <xdr:pic>
      <xdr:nvPicPr>
        <xdr:cNvPr id="122" name="Picture 121">
          <a:extLst>
            <a:ext uri="{FF2B5EF4-FFF2-40B4-BE49-F238E27FC236}">
              <a16:creationId xmlns:a16="http://schemas.microsoft.com/office/drawing/2014/main" id="{5360983B-4C08-43B0-9371-D9F1D4B30A22}"/>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86274" y="12131040"/>
          <a:ext cx="1297305" cy="725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0</xdr:rowOff>
    </xdr:from>
    <xdr:to>
      <xdr:col>2</xdr:col>
      <xdr:colOff>1666876</xdr:colOff>
      <xdr:row>17</xdr:row>
      <xdr:rowOff>0</xdr:rowOff>
    </xdr:to>
    <xdr:pic>
      <xdr:nvPicPr>
        <xdr:cNvPr id="123" name="Picture 3">
          <a:extLst>
            <a:ext uri="{FF2B5EF4-FFF2-40B4-BE49-F238E27FC236}">
              <a16:creationId xmlns:a16="http://schemas.microsoft.com/office/drawing/2014/main" id="{B58BB4B3-D67E-45CD-831C-49992872FAC5}"/>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381500" y="9959340"/>
          <a:ext cx="140017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17</xdr:row>
      <xdr:rowOff>0</xdr:rowOff>
    </xdr:from>
    <xdr:to>
      <xdr:col>4</xdr:col>
      <xdr:colOff>1524001</xdr:colOff>
      <xdr:row>17</xdr:row>
      <xdr:rowOff>706547</xdr:rowOff>
    </xdr:to>
    <xdr:pic>
      <xdr:nvPicPr>
        <xdr:cNvPr id="124" name="Picture 3">
          <a:extLst>
            <a:ext uri="{FF2B5EF4-FFF2-40B4-BE49-F238E27FC236}">
              <a16:creationId xmlns:a16="http://schemas.microsoft.com/office/drawing/2014/main" id="{5DE4519A-51FC-4459-8992-A03A65DD901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513321" y="10683240"/>
          <a:ext cx="1493520" cy="706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18</xdr:row>
      <xdr:rowOff>1</xdr:rowOff>
    </xdr:from>
    <xdr:to>
      <xdr:col>4</xdr:col>
      <xdr:colOff>1493145</xdr:colOff>
      <xdr:row>18</xdr:row>
      <xdr:rowOff>684069</xdr:rowOff>
    </xdr:to>
    <xdr:pic>
      <xdr:nvPicPr>
        <xdr:cNvPr id="125" name="Picture 124">
          <a:extLst>
            <a:ext uri="{FF2B5EF4-FFF2-40B4-BE49-F238E27FC236}">
              <a16:creationId xmlns:a16="http://schemas.microsoft.com/office/drawing/2014/main" id="{41129EE3-E5C8-49FF-995F-03045FC9B67A}"/>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513320" y="11407141"/>
          <a:ext cx="1493145" cy="684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19</xdr:row>
      <xdr:rowOff>1</xdr:rowOff>
    </xdr:from>
    <xdr:to>
      <xdr:col>4</xdr:col>
      <xdr:colOff>1543051</xdr:colOff>
      <xdr:row>19</xdr:row>
      <xdr:rowOff>723901</xdr:rowOff>
    </xdr:to>
    <xdr:pic>
      <xdr:nvPicPr>
        <xdr:cNvPr id="126" name="Picture 125">
          <a:extLst>
            <a:ext uri="{FF2B5EF4-FFF2-40B4-BE49-F238E27FC236}">
              <a16:creationId xmlns:a16="http://schemas.microsoft.com/office/drawing/2014/main" id="{99FCF3B6-A29F-4776-A638-31E9E17017B7}"/>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513321" y="12131041"/>
          <a:ext cx="14897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16</xdr:row>
      <xdr:rowOff>0</xdr:rowOff>
    </xdr:from>
    <xdr:to>
      <xdr:col>4</xdr:col>
      <xdr:colOff>1524000</xdr:colOff>
      <xdr:row>17</xdr:row>
      <xdr:rowOff>1697</xdr:rowOff>
    </xdr:to>
    <xdr:pic>
      <xdr:nvPicPr>
        <xdr:cNvPr id="127" name="Picture 3">
          <a:extLst>
            <a:ext uri="{FF2B5EF4-FFF2-40B4-BE49-F238E27FC236}">
              <a16:creationId xmlns:a16="http://schemas.microsoft.com/office/drawing/2014/main" id="{B16DBED7-2462-4BB6-8264-CD57F0B20A7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513320" y="9959340"/>
          <a:ext cx="1493520" cy="725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19</xdr:row>
      <xdr:rowOff>0</xdr:rowOff>
    </xdr:from>
    <xdr:to>
      <xdr:col>2</xdr:col>
      <xdr:colOff>1714499</xdr:colOff>
      <xdr:row>19</xdr:row>
      <xdr:rowOff>733425</xdr:rowOff>
    </xdr:to>
    <xdr:pic>
      <xdr:nvPicPr>
        <xdr:cNvPr id="128" name="Picture 127">
          <a:extLst>
            <a:ext uri="{FF2B5EF4-FFF2-40B4-BE49-F238E27FC236}">
              <a16:creationId xmlns:a16="http://schemas.microsoft.com/office/drawing/2014/main" id="{56DDE3E4-CDDC-4177-927F-2C2951ADB632}"/>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86274" y="12131040"/>
          <a:ext cx="1297305" cy="725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21</xdr:row>
      <xdr:rowOff>0</xdr:rowOff>
    </xdr:from>
    <xdr:to>
      <xdr:col>2</xdr:col>
      <xdr:colOff>1695450</xdr:colOff>
      <xdr:row>21</xdr:row>
      <xdr:rowOff>723900</xdr:rowOff>
    </xdr:to>
    <xdr:pic>
      <xdr:nvPicPr>
        <xdr:cNvPr id="129" name="Picture 128">
          <a:extLst>
            <a:ext uri="{FF2B5EF4-FFF2-40B4-BE49-F238E27FC236}">
              <a16:creationId xmlns:a16="http://schemas.microsoft.com/office/drawing/2014/main" id="{5FE6F0DC-A651-4C7C-B8F2-5B176CC5012C}"/>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438650" y="13578840"/>
          <a:ext cx="13411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15877</xdr:colOff>
      <xdr:row>20</xdr:row>
      <xdr:rowOff>1</xdr:rowOff>
    </xdr:from>
    <xdr:to>
      <xdr:col>2</xdr:col>
      <xdr:colOff>1377950</xdr:colOff>
      <xdr:row>20</xdr:row>
      <xdr:rowOff>716280</xdr:rowOff>
    </xdr:to>
    <xdr:pic>
      <xdr:nvPicPr>
        <xdr:cNvPr id="130" name="Picture 129">
          <a:extLst>
            <a:ext uri="{FF2B5EF4-FFF2-40B4-BE49-F238E27FC236}">
              <a16:creationId xmlns:a16="http://schemas.microsoft.com/office/drawing/2014/main" id="{4C1E607B-80B4-40AF-AAD2-4A45C2585D8D}"/>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298317" y="13114021"/>
          <a:ext cx="1362073" cy="716279"/>
        </a:xfrm>
        <a:prstGeom prst="rect">
          <a:avLst/>
        </a:prstGeom>
        <a:noFill/>
        <a:ln>
          <a:noFill/>
        </a:ln>
      </xdr:spPr>
    </xdr:pic>
    <xdr:clientData/>
  </xdr:twoCellAnchor>
  <xdr:twoCellAnchor>
    <xdr:from>
      <xdr:col>4</xdr:col>
      <xdr:colOff>1</xdr:colOff>
      <xdr:row>19</xdr:row>
      <xdr:rowOff>1</xdr:rowOff>
    </xdr:from>
    <xdr:to>
      <xdr:col>4</xdr:col>
      <xdr:colOff>1543051</xdr:colOff>
      <xdr:row>19</xdr:row>
      <xdr:rowOff>723901</xdr:rowOff>
    </xdr:to>
    <xdr:pic>
      <xdr:nvPicPr>
        <xdr:cNvPr id="131" name="Picture 130">
          <a:extLst>
            <a:ext uri="{FF2B5EF4-FFF2-40B4-BE49-F238E27FC236}">
              <a16:creationId xmlns:a16="http://schemas.microsoft.com/office/drawing/2014/main" id="{4000080B-B652-4884-B2B9-422CA8C940EE}"/>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513321" y="12131041"/>
          <a:ext cx="14897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20</xdr:row>
      <xdr:rowOff>2</xdr:rowOff>
    </xdr:from>
    <xdr:to>
      <xdr:col>4</xdr:col>
      <xdr:colOff>1492250</xdr:colOff>
      <xdr:row>20</xdr:row>
      <xdr:rowOff>723900</xdr:rowOff>
    </xdr:to>
    <xdr:pic>
      <xdr:nvPicPr>
        <xdr:cNvPr id="132" name="Picture 131">
          <a:extLst>
            <a:ext uri="{FF2B5EF4-FFF2-40B4-BE49-F238E27FC236}">
              <a16:creationId xmlns:a16="http://schemas.microsoft.com/office/drawing/2014/main" id="{040FA20B-CDCA-4A07-9B0F-AACC444C952E}"/>
            </a:ext>
          </a:extLst>
        </xdr:cNvPr>
        <xdr:cNvPicPr>
          <a:picLocks noChangeAspect="1"/>
        </xdr:cNvPicPr>
      </xdr:nvPicPr>
      <xdr:blipFill>
        <a:blip xmlns:r="http://schemas.openxmlformats.org/officeDocument/2006/relationships" r:embed="rId32"/>
        <a:stretch>
          <a:fillRect/>
        </a:stretch>
      </xdr:blipFill>
      <xdr:spPr>
        <a:xfrm>
          <a:off x="7334250" y="13114022"/>
          <a:ext cx="1473200" cy="723898"/>
        </a:xfrm>
        <a:prstGeom prst="rect">
          <a:avLst/>
        </a:prstGeom>
      </xdr:spPr>
    </xdr:pic>
    <xdr:clientData/>
  </xdr:twoCellAnchor>
  <xdr:twoCellAnchor>
    <xdr:from>
      <xdr:col>4</xdr:col>
      <xdr:colOff>0</xdr:colOff>
      <xdr:row>21</xdr:row>
      <xdr:rowOff>0</xdr:rowOff>
    </xdr:from>
    <xdr:to>
      <xdr:col>4</xdr:col>
      <xdr:colOff>1466850</xdr:colOff>
      <xdr:row>22</xdr:row>
      <xdr:rowOff>0</xdr:rowOff>
    </xdr:to>
    <xdr:pic>
      <xdr:nvPicPr>
        <xdr:cNvPr id="133" name="Picture 132">
          <a:extLst>
            <a:ext uri="{FF2B5EF4-FFF2-40B4-BE49-F238E27FC236}">
              <a16:creationId xmlns:a16="http://schemas.microsoft.com/office/drawing/2014/main" id="{1799BBFB-F458-4664-889B-09AA0BF2EC4A}"/>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13320" y="13578840"/>
          <a:ext cx="1466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15</xdr:row>
      <xdr:rowOff>15240</xdr:rowOff>
    </xdr:from>
    <xdr:to>
      <xdr:col>2</xdr:col>
      <xdr:colOff>1760220</xdr:colOff>
      <xdr:row>15</xdr:row>
      <xdr:rowOff>848785</xdr:rowOff>
    </xdr:to>
    <xdr:pic>
      <xdr:nvPicPr>
        <xdr:cNvPr id="134" name="Picture 133">
          <a:extLst>
            <a:ext uri="{FF2B5EF4-FFF2-40B4-BE49-F238E27FC236}">
              <a16:creationId xmlns:a16="http://schemas.microsoft.com/office/drawing/2014/main" id="{D7846847-5672-4A48-AB89-8C788FC564C2}"/>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411980" y="9250680"/>
          <a:ext cx="1371600" cy="71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66674</xdr:colOff>
      <xdr:row>22</xdr:row>
      <xdr:rowOff>0</xdr:rowOff>
    </xdr:from>
    <xdr:to>
      <xdr:col>2</xdr:col>
      <xdr:colOff>1714500</xdr:colOff>
      <xdr:row>22</xdr:row>
      <xdr:rowOff>762000</xdr:rowOff>
    </xdr:to>
    <xdr:pic>
      <xdr:nvPicPr>
        <xdr:cNvPr id="135" name="Picture 134">
          <a:extLst>
            <a:ext uri="{FF2B5EF4-FFF2-40B4-BE49-F238E27FC236}">
              <a16:creationId xmlns:a16="http://schemas.microsoft.com/office/drawing/2014/main" id="{19C63149-F6F4-4249-919A-CBEA9437B7A9}"/>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448174" y="14302740"/>
          <a:ext cx="133540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xdr:colOff>
      <xdr:row>23</xdr:row>
      <xdr:rowOff>0</xdr:rowOff>
    </xdr:from>
    <xdr:to>
      <xdr:col>2</xdr:col>
      <xdr:colOff>1685924</xdr:colOff>
      <xdr:row>23</xdr:row>
      <xdr:rowOff>714375</xdr:rowOff>
    </xdr:to>
    <xdr:pic>
      <xdr:nvPicPr>
        <xdr:cNvPr id="136" name="Picture 135">
          <a:extLst>
            <a:ext uri="{FF2B5EF4-FFF2-40B4-BE49-F238E27FC236}">
              <a16:creationId xmlns:a16="http://schemas.microsoft.com/office/drawing/2014/main" id="{42D09B76-64C1-4136-BFD9-85874020A1FB}"/>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419599" y="15026640"/>
          <a:ext cx="136588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22</xdr:row>
      <xdr:rowOff>0</xdr:rowOff>
    </xdr:from>
    <xdr:to>
      <xdr:col>4</xdr:col>
      <xdr:colOff>1428750</xdr:colOff>
      <xdr:row>23</xdr:row>
      <xdr:rowOff>0</xdr:rowOff>
    </xdr:to>
    <xdr:pic>
      <xdr:nvPicPr>
        <xdr:cNvPr id="137" name="Picture 136">
          <a:extLst>
            <a:ext uri="{FF2B5EF4-FFF2-40B4-BE49-F238E27FC236}">
              <a16:creationId xmlns:a16="http://schemas.microsoft.com/office/drawing/2014/main" id="{A572105D-5D07-4B0C-9B45-72D7A191F22C}"/>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513320" y="1430274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23</xdr:row>
      <xdr:rowOff>0</xdr:rowOff>
    </xdr:from>
    <xdr:to>
      <xdr:col>4</xdr:col>
      <xdr:colOff>1504950</xdr:colOff>
      <xdr:row>24</xdr:row>
      <xdr:rowOff>0</xdr:rowOff>
    </xdr:to>
    <xdr:pic>
      <xdr:nvPicPr>
        <xdr:cNvPr id="138" name="Picture 137">
          <a:extLst>
            <a:ext uri="{FF2B5EF4-FFF2-40B4-BE49-F238E27FC236}">
              <a16:creationId xmlns:a16="http://schemas.microsoft.com/office/drawing/2014/main" id="{178D83D0-5F76-4B6A-A30E-1C2BE914C7BB}"/>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513320" y="15026640"/>
          <a:ext cx="14897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30481</xdr:colOff>
      <xdr:row>24</xdr:row>
      <xdr:rowOff>0</xdr:rowOff>
    </xdr:from>
    <xdr:to>
      <xdr:col>3</xdr:col>
      <xdr:colOff>1905</xdr:colOff>
      <xdr:row>25</xdr:row>
      <xdr:rowOff>22860</xdr:rowOff>
    </xdr:to>
    <xdr:pic>
      <xdr:nvPicPr>
        <xdr:cNvPr id="139" name="Picture 138">
          <a:extLst>
            <a:ext uri="{FF2B5EF4-FFF2-40B4-BE49-F238E27FC236}">
              <a16:creationId xmlns:a16="http://schemas.microsoft.com/office/drawing/2014/main" id="{B28A2C8B-A3EF-4F2B-9492-4536EFC811C8}"/>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312921" y="7185660"/>
          <a:ext cx="1396364"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25</xdr:row>
      <xdr:rowOff>15240</xdr:rowOff>
    </xdr:from>
    <xdr:to>
      <xdr:col>2</xdr:col>
      <xdr:colOff>1421130</xdr:colOff>
      <xdr:row>26</xdr:row>
      <xdr:rowOff>0</xdr:rowOff>
    </xdr:to>
    <xdr:pic>
      <xdr:nvPicPr>
        <xdr:cNvPr id="140" name="Picture 139">
          <a:extLst>
            <a:ext uri="{FF2B5EF4-FFF2-40B4-BE49-F238E27FC236}">
              <a16:creationId xmlns:a16="http://schemas.microsoft.com/office/drawing/2014/main" id="{8C82E8F4-BFB6-4BB9-8E87-CF78F623C9B2}"/>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77690" y="7566660"/>
          <a:ext cx="132588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67228</xdr:colOff>
      <xdr:row>27</xdr:row>
      <xdr:rowOff>22860</xdr:rowOff>
    </xdr:from>
    <xdr:to>
      <xdr:col>2</xdr:col>
      <xdr:colOff>1423035</xdr:colOff>
      <xdr:row>28</xdr:row>
      <xdr:rowOff>22860</xdr:rowOff>
    </xdr:to>
    <xdr:pic>
      <xdr:nvPicPr>
        <xdr:cNvPr id="142" name="Picture 141">
          <a:extLst>
            <a:ext uri="{FF2B5EF4-FFF2-40B4-BE49-F238E27FC236}">
              <a16:creationId xmlns:a16="http://schemas.microsoft.com/office/drawing/2014/main" id="{C1710EEE-B60A-4C6E-B596-4EBB8F83C752}"/>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349668" y="7940040"/>
          <a:ext cx="1355807"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26</xdr:row>
      <xdr:rowOff>0</xdr:rowOff>
    </xdr:from>
    <xdr:to>
      <xdr:col>4</xdr:col>
      <xdr:colOff>1524000</xdr:colOff>
      <xdr:row>26</xdr:row>
      <xdr:rowOff>714375</xdr:rowOff>
    </xdr:to>
    <xdr:pic>
      <xdr:nvPicPr>
        <xdr:cNvPr id="143" name="Picture 142">
          <a:extLst>
            <a:ext uri="{FF2B5EF4-FFF2-40B4-BE49-F238E27FC236}">
              <a16:creationId xmlns:a16="http://schemas.microsoft.com/office/drawing/2014/main" id="{995952D6-6CCB-49DB-B39A-2751FE75ADB9}"/>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513320" y="17198340"/>
          <a:ext cx="149352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24</xdr:row>
      <xdr:rowOff>0</xdr:rowOff>
    </xdr:from>
    <xdr:to>
      <xdr:col>4</xdr:col>
      <xdr:colOff>1685924</xdr:colOff>
      <xdr:row>25</xdr:row>
      <xdr:rowOff>0</xdr:rowOff>
    </xdr:to>
    <xdr:pic>
      <xdr:nvPicPr>
        <xdr:cNvPr id="144" name="Picture 143">
          <a:extLst>
            <a:ext uri="{FF2B5EF4-FFF2-40B4-BE49-F238E27FC236}">
              <a16:creationId xmlns:a16="http://schemas.microsoft.com/office/drawing/2014/main" id="{08B1B71C-AA75-416B-97BA-C4C6184ADCDB}"/>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646669" y="15750540"/>
          <a:ext cx="1362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25</xdr:row>
      <xdr:rowOff>0</xdr:rowOff>
    </xdr:from>
    <xdr:to>
      <xdr:col>4</xdr:col>
      <xdr:colOff>1695450</xdr:colOff>
      <xdr:row>25</xdr:row>
      <xdr:rowOff>723900</xdr:rowOff>
    </xdr:to>
    <xdr:pic>
      <xdr:nvPicPr>
        <xdr:cNvPr id="145" name="Picture 144">
          <a:extLst>
            <a:ext uri="{FF2B5EF4-FFF2-40B4-BE49-F238E27FC236}">
              <a16:creationId xmlns:a16="http://schemas.microsoft.com/office/drawing/2014/main" id="{88A8364C-A88F-459B-9688-D18EBCCB52C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608570" y="16474440"/>
          <a:ext cx="13944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67228</xdr:colOff>
      <xdr:row>27</xdr:row>
      <xdr:rowOff>29008</xdr:rowOff>
    </xdr:from>
    <xdr:to>
      <xdr:col>4</xdr:col>
      <xdr:colOff>1704975</xdr:colOff>
      <xdr:row>27</xdr:row>
      <xdr:rowOff>735676</xdr:rowOff>
    </xdr:to>
    <xdr:pic>
      <xdr:nvPicPr>
        <xdr:cNvPr id="146" name="Picture 145">
          <a:extLst>
            <a:ext uri="{FF2B5EF4-FFF2-40B4-BE49-F238E27FC236}">
              <a16:creationId xmlns:a16="http://schemas.microsoft.com/office/drawing/2014/main" id="{DBE2840B-B19A-4DB8-BFEE-5ECCCA9D96B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580548" y="17951248"/>
          <a:ext cx="1424387" cy="69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28</xdr:row>
      <xdr:rowOff>24764</xdr:rowOff>
    </xdr:from>
    <xdr:to>
      <xdr:col>2</xdr:col>
      <xdr:colOff>1638299</xdr:colOff>
      <xdr:row>28</xdr:row>
      <xdr:rowOff>823122</xdr:rowOff>
    </xdr:to>
    <xdr:pic>
      <xdr:nvPicPr>
        <xdr:cNvPr id="147" name="Picture 146">
          <a:extLst>
            <a:ext uri="{FF2B5EF4-FFF2-40B4-BE49-F238E27FC236}">
              <a16:creationId xmlns:a16="http://schemas.microsoft.com/office/drawing/2014/main" id="{E06084F6-9022-4C01-A35F-DC0DF7EBD5CF}"/>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486274" y="18670904"/>
          <a:ext cx="1297305" cy="69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104774</xdr:colOff>
      <xdr:row>27</xdr:row>
      <xdr:rowOff>771524</xdr:rowOff>
    </xdr:from>
    <xdr:to>
      <xdr:col>4</xdr:col>
      <xdr:colOff>1638299</xdr:colOff>
      <xdr:row>28</xdr:row>
      <xdr:rowOff>701202</xdr:rowOff>
    </xdr:to>
    <xdr:pic>
      <xdr:nvPicPr>
        <xdr:cNvPr id="148" name="Picture 147">
          <a:extLst>
            <a:ext uri="{FF2B5EF4-FFF2-40B4-BE49-F238E27FC236}">
              <a16:creationId xmlns:a16="http://schemas.microsoft.com/office/drawing/2014/main" id="{AC7C09C4-AC25-452C-9E93-86C3D137F7C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618094" y="18648044"/>
          <a:ext cx="1388745" cy="69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80966</xdr:colOff>
      <xdr:row>30</xdr:row>
      <xdr:rowOff>0</xdr:rowOff>
    </xdr:from>
    <xdr:to>
      <xdr:col>2</xdr:col>
      <xdr:colOff>1714500</xdr:colOff>
      <xdr:row>30</xdr:row>
      <xdr:rowOff>704850</xdr:rowOff>
    </xdr:to>
    <xdr:pic>
      <xdr:nvPicPr>
        <xdr:cNvPr id="149" name="Picture 148">
          <a:extLst>
            <a:ext uri="{FF2B5EF4-FFF2-40B4-BE49-F238E27FC236}">
              <a16:creationId xmlns:a16="http://schemas.microsoft.com/office/drawing/2014/main" id="{30E20E26-05C3-4488-AD98-FF4908B87D39}"/>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462466" y="20093940"/>
          <a:ext cx="132111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31</xdr:row>
      <xdr:rowOff>0</xdr:rowOff>
    </xdr:from>
    <xdr:to>
      <xdr:col>2</xdr:col>
      <xdr:colOff>1666874</xdr:colOff>
      <xdr:row>31</xdr:row>
      <xdr:rowOff>682248</xdr:rowOff>
    </xdr:to>
    <xdr:pic>
      <xdr:nvPicPr>
        <xdr:cNvPr id="150" name="Picture 149">
          <a:extLst>
            <a:ext uri="{FF2B5EF4-FFF2-40B4-BE49-F238E27FC236}">
              <a16:creationId xmlns:a16="http://schemas.microsoft.com/office/drawing/2014/main" id="{8B5DAD60-5C60-40D5-849E-D2473E232701}"/>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467225" y="20817840"/>
          <a:ext cx="1314449" cy="682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96539</xdr:colOff>
      <xdr:row>32</xdr:row>
      <xdr:rowOff>0</xdr:rowOff>
    </xdr:from>
    <xdr:to>
      <xdr:col>2</xdr:col>
      <xdr:colOff>1685924</xdr:colOff>
      <xdr:row>32</xdr:row>
      <xdr:rowOff>685800</xdr:rowOff>
    </xdr:to>
    <xdr:pic>
      <xdr:nvPicPr>
        <xdr:cNvPr id="151" name="Picture 150">
          <a:extLst>
            <a:ext uri="{FF2B5EF4-FFF2-40B4-BE49-F238E27FC236}">
              <a16:creationId xmlns:a16="http://schemas.microsoft.com/office/drawing/2014/main" id="{94D27E80-CE50-4B7C-A2CE-B7D1270291A9}"/>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478039" y="21541740"/>
          <a:ext cx="130744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32</xdr:row>
      <xdr:rowOff>0</xdr:rowOff>
    </xdr:from>
    <xdr:to>
      <xdr:col>4</xdr:col>
      <xdr:colOff>1455421</xdr:colOff>
      <xdr:row>32</xdr:row>
      <xdr:rowOff>708660</xdr:rowOff>
    </xdr:to>
    <xdr:pic>
      <xdr:nvPicPr>
        <xdr:cNvPr id="152" name="Picture 151">
          <a:extLst>
            <a:ext uri="{FF2B5EF4-FFF2-40B4-BE49-F238E27FC236}">
              <a16:creationId xmlns:a16="http://schemas.microsoft.com/office/drawing/2014/main" id="{4CA6BC06-691E-4F02-8972-42055A97B340}"/>
            </a:ext>
          </a:extLst>
        </xdr:cNvPr>
        <xdr:cNvPicPr>
          <a:picLocks noChangeAspect="1"/>
        </xdr:cNvPicPr>
      </xdr:nvPicPr>
      <xdr:blipFill>
        <a:blip xmlns:r="http://schemas.openxmlformats.org/officeDocument/2006/relationships" r:embed="rId32"/>
        <a:stretch>
          <a:fillRect/>
        </a:stretch>
      </xdr:blipFill>
      <xdr:spPr>
        <a:xfrm>
          <a:off x="7381875" y="21983700"/>
          <a:ext cx="1388746" cy="708660"/>
        </a:xfrm>
        <a:prstGeom prst="rect">
          <a:avLst/>
        </a:prstGeom>
      </xdr:spPr>
    </xdr:pic>
    <xdr:clientData/>
  </xdr:twoCellAnchor>
  <xdr:twoCellAnchor>
    <xdr:from>
      <xdr:col>4</xdr:col>
      <xdr:colOff>80966</xdr:colOff>
      <xdr:row>30</xdr:row>
      <xdr:rowOff>0</xdr:rowOff>
    </xdr:from>
    <xdr:to>
      <xdr:col>4</xdr:col>
      <xdr:colOff>1714500</xdr:colOff>
      <xdr:row>30</xdr:row>
      <xdr:rowOff>704850</xdr:rowOff>
    </xdr:to>
    <xdr:pic>
      <xdr:nvPicPr>
        <xdr:cNvPr id="153" name="Picture 152">
          <a:extLst>
            <a:ext uri="{FF2B5EF4-FFF2-40B4-BE49-F238E27FC236}">
              <a16:creationId xmlns:a16="http://schemas.microsoft.com/office/drawing/2014/main" id="{BA7DAD57-0C2A-466A-B436-03821CB2BC3B}"/>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594286" y="20093940"/>
          <a:ext cx="141255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80966</xdr:colOff>
      <xdr:row>31</xdr:row>
      <xdr:rowOff>0</xdr:rowOff>
    </xdr:from>
    <xdr:to>
      <xdr:col>4</xdr:col>
      <xdr:colOff>1714500</xdr:colOff>
      <xdr:row>31</xdr:row>
      <xdr:rowOff>704850</xdr:rowOff>
    </xdr:to>
    <xdr:pic>
      <xdr:nvPicPr>
        <xdr:cNvPr id="154" name="Picture 153">
          <a:extLst>
            <a:ext uri="{FF2B5EF4-FFF2-40B4-BE49-F238E27FC236}">
              <a16:creationId xmlns:a16="http://schemas.microsoft.com/office/drawing/2014/main" id="{B5E8392B-CE4B-4BA0-BE7A-27E0409347A2}"/>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594286" y="20817840"/>
          <a:ext cx="141255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33</xdr:row>
      <xdr:rowOff>0</xdr:rowOff>
    </xdr:from>
    <xdr:to>
      <xdr:col>2</xdr:col>
      <xdr:colOff>1721832</xdr:colOff>
      <xdr:row>33</xdr:row>
      <xdr:rowOff>723900</xdr:rowOff>
    </xdr:to>
    <xdr:pic>
      <xdr:nvPicPr>
        <xdr:cNvPr id="155" name="Picture 154">
          <a:extLst>
            <a:ext uri="{FF2B5EF4-FFF2-40B4-BE49-F238E27FC236}">
              <a16:creationId xmlns:a16="http://schemas.microsoft.com/office/drawing/2014/main" id="{1BDD4AE4-2405-4D83-9BBA-1874D5668494}"/>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425649" y="22265640"/>
          <a:ext cx="135764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28575</xdr:colOff>
      <xdr:row>33</xdr:row>
      <xdr:rowOff>49530</xdr:rowOff>
    </xdr:from>
    <xdr:ext cx="1533525" cy="659130"/>
    <xdr:pic>
      <xdr:nvPicPr>
        <xdr:cNvPr id="156" name="Picture 155">
          <a:extLst>
            <a:ext uri="{FF2B5EF4-FFF2-40B4-BE49-F238E27FC236}">
              <a16:creationId xmlns:a16="http://schemas.microsoft.com/office/drawing/2014/main" id="{CDFFF5E6-7BD9-4993-9186-694C108C3DD8}"/>
            </a:ext>
          </a:extLst>
        </xdr:cNvPr>
        <xdr:cNvPicPr>
          <a:picLocks noChangeAspect="1"/>
        </xdr:cNvPicPr>
      </xdr:nvPicPr>
      <xdr:blipFill>
        <a:blip xmlns:r="http://schemas.openxmlformats.org/officeDocument/2006/relationships" r:embed="rId32"/>
        <a:stretch>
          <a:fillRect/>
        </a:stretch>
      </xdr:blipFill>
      <xdr:spPr>
        <a:xfrm>
          <a:off x="7343775" y="22772370"/>
          <a:ext cx="1533525" cy="659130"/>
        </a:xfrm>
        <a:prstGeom prst="rect">
          <a:avLst/>
        </a:prstGeom>
      </xdr:spPr>
    </xdr:pic>
    <xdr:clientData/>
  </xdr:oneCellAnchor>
  <xdr:twoCellAnchor>
    <xdr:from>
      <xdr:col>2</xdr:col>
      <xdr:colOff>68580</xdr:colOff>
      <xdr:row>29</xdr:row>
      <xdr:rowOff>0</xdr:rowOff>
    </xdr:from>
    <xdr:to>
      <xdr:col>2</xdr:col>
      <xdr:colOff>1702114</xdr:colOff>
      <xdr:row>29</xdr:row>
      <xdr:rowOff>838200</xdr:rowOff>
    </xdr:to>
    <xdr:pic>
      <xdr:nvPicPr>
        <xdr:cNvPr id="157" name="Picture 156">
          <a:extLst>
            <a:ext uri="{FF2B5EF4-FFF2-40B4-BE49-F238E27FC236}">
              <a16:creationId xmlns:a16="http://schemas.microsoft.com/office/drawing/2014/main" id="{6728E531-9CF4-48AA-80EE-8B87107238B7}"/>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450080" y="19370040"/>
          <a:ext cx="133635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xdr:colOff>
      <xdr:row>29</xdr:row>
      <xdr:rowOff>15240</xdr:rowOff>
    </xdr:from>
    <xdr:to>
      <xdr:col>4</xdr:col>
      <xdr:colOff>1664014</xdr:colOff>
      <xdr:row>29</xdr:row>
      <xdr:rowOff>853440</xdr:rowOff>
    </xdr:to>
    <xdr:pic>
      <xdr:nvPicPr>
        <xdr:cNvPr id="158" name="Picture 157">
          <a:extLst>
            <a:ext uri="{FF2B5EF4-FFF2-40B4-BE49-F238E27FC236}">
              <a16:creationId xmlns:a16="http://schemas.microsoft.com/office/drawing/2014/main" id="{1CC99C2C-80F6-4DFC-9039-38F0054D5845}"/>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543800" y="19385280"/>
          <a:ext cx="1465894"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74788</xdr:colOff>
      <xdr:row>34</xdr:row>
      <xdr:rowOff>47625</xdr:rowOff>
    </xdr:from>
    <xdr:to>
      <xdr:col>2</xdr:col>
      <xdr:colOff>1646598</xdr:colOff>
      <xdr:row>34</xdr:row>
      <xdr:rowOff>704850</xdr:rowOff>
    </xdr:to>
    <xdr:pic>
      <xdr:nvPicPr>
        <xdr:cNvPr id="159" name="Picture 158">
          <a:extLst>
            <a:ext uri="{FF2B5EF4-FFF2-40B4-BE49-F238E27FC236}">
              <a16:creationId xmlns:a16="http://schemas.microsoft.com/office/drawing/2014/main" id="{2B22A192-7394-45B5-8865-6078C1EBBFBF}"/>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456288" y="23037165"/>
          <a:ext cx="132797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34</xdr:row>
      <xdr:rowOff>0</xdr:rowOff>
    </xdr:from>
    <xdr:to>
      <xdr:col>4</xdr:col>
      <xdr:colOff>1524000</xdr:colOff>
      <xdr:row>34</xdr:row>
      <xdr:rowOff>694107</xdr:rowOff>
    </xdr:to>
    <xdr:pic>
      <xdr:nvPicPr>
        <xdr:cNvPr id="161" name="Picture 160">
          <a:extLst>
            <a:ext uri="{FF2B5EF4-FFF2-40B4-BE49-F238E27FC236}">
              <a16:creationId xmlns:a16="http://schemas.microsoft.com/office/drawing/2014/main" id="{D2AEB863-4998-44D5-A797-D63226A91767}"/>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513320" y="22989540"/>
          <a:ext cx="149352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110374</xdr:colOff>
      <xdr:row>36</xdr:row>
      <xdr:rowOff>1</xdr:rowOff>
    </xdr:from>
    <xdr:to>
      <xdr:col>2</xdr:col>
      <xdr:colOff>1655608</xdr:colOff>
      <xdr:row>36</xdr:row>
      <xdr:rowOff>752475</xdr:rowOff>
    </xdr:to>
    <xdr:pic>
      <xdr:nvPicPr>
        <xdr:cNvPr id="162" name="Picture 161">
          <a:extLst>
            <a:ext uri="{FF2B5EF4-FFF2-40B4-BE49-F238E27FC236}">
              <a16:creationId xmlns:a16="http://schemas.microsoft.com/office/drawing/2014/main" id="{EB113E78-902E-4F7D-BF7F-AC57CD328C3E}"/>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491874" y="24437341"/>
          <a:ext cx="129377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37</xdr:row>
      <xdr:rowOff>0</xdr:rowOff>
    </xdr:from>
    <xdr:to>
      <xdr:col>2</xdr:col>
      <xdr:colOff>1677682</xdr:colOff>
      <xdr:row>37</xdr:row>
      <xdr:rowOff>704850</xdr:rowOff>
    </xdr:to>
    <xdr:pic>
      <xdr:nvPicPr>
        <xdr:cNvPr id="163" name="Picture 162">
          <a:extLst>
            <a:ext uri="{FF2B5EF4-FFF2-40B4-BE49-F238E27FC236}">
              <a16:creationId xmlns:a16="http://schemas.microsoft.com/office/drawing/2014/main" id="{B384365F-E70F-4E20-8797-D28AADACA3CA}"/>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425649" y="25161240"/>
          <a:ext cx="135921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49365</xdr:colOff>
      <xdr:row>38</xdr:row>
      <xdr:rowOff>0</xdr:rowOff>
    </xdr:from>
    <xdr:to>
      <xdr:col>2</xdr:col>
      <xdr:colOff>1704974</xdr:colOff>
      <xdr:row>38</xdr:row>
      <xdr:rowOff>714375</xdr:rowOff>
    </xdr:to>
    <xdr:pic>
      <xdr:nvPicPr>
        <xdr:cNvPr id="164" name="Picture 163">
          <a:extLst>
            <a:ext uri="{FF2B5EF4-FFF2-40B4-BE49-F238E27FC236}">
              <a16:creationId xmlns:a16="http://schemas.microsoft.com/office/drawing/2014/main" id="{9D9FC5AB-A9CA-41ED-BFFD-44BF4C621712}"/>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4430865" y="25885140"/>
          <a:ext cx="135080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36</xdr:row>
      <xdr:rowOff>1</xdr:rowOff>
    </xdr:from>
    <xdr:to>
      <xdr:col>4</xdr:col>
      <xdr:colOff>1655608</xdr:colOff>
      <xdr:row>36</xdr:row>
      <xdr:rowOff>752475</xdr:rowOff>
    </xdr:to>
    <xdr:pic>
      <xdr:nvPicPr>
        <xdr:cNvPr id="165" name="Picture 164">
          <a:extLst>
            <a:ext uri="{FF2B5EF4-FFF2-40B4-BE49-F238E27FC236}">
              <a16:creationId xmlns:a16="http://schemas.microsoft.com/office/drawing/2014/main" id="{FDAF555D-6A16-4C88-81F5-92B205EA0F9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623694" y="244373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37</xdr:row>
      <xdr:rowOff>1</xdr:rowOff>
    </xdr:from>
    <xdr:to>
      <xdr:col>4</xdr:col>
      <xdr:colOff>1655608</xdr:colOff>
      <xdr:row>37</xdr:row>
      <xdr:rowOff>752475</xdr:rowOff>
    </xdr:to>
    <xdr:pic>
      <xdr:nvPicPr>
        <xdr:cNvPr id="166" name="Picture 165">
          <a:extLst>
            <a:ext uri="{FF2B5EF4-FFF2-40B4-BE49-F238E27FC236}">
              <a16:creationId xmlns:a16="http://schemas.microsoft.com/office/drawing/2014/main" id="{C5064ED5-C87E-455B-840E-8017C9A5F9C6}"/>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623694" y="251612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38</xdr:row>
      <xdr:rowOff>1</xdr:rowOff>
    </xdr:from>
    <xdr:to>
      <xdr:col>4</xdr:col>
      <xdr:colOff>1655608</xdr:colOff>
      <xdr:row>38</xdr:row>
      <xdr:rowOff>752475</xdr:rowOff>
    </xdr:to>
    <xdr:pic>
      <xdr:nvPicPr>
        <xdr:cNvPr id="167" name="Picture 166">
          <a:extLst>
            <a:ext uri="{FF2B5EF4-FFF2-40B4-BE49-F238E27FC236}">
              <a16:creationId xmlns:a16="http://schemas.microsoft.com/office/drawing/2014/main" id="{993BE361-727D-4B25-BBA4-B3A1AAE781BB}"/>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623694" y="258851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39</xdr:row>
      <xdr:rowOff>1</xdr:rowOff>
    </xdr:from>
    <xdr:to>
      <xdr:col>2</xdr:col>
      <xdr:colOff>1721830</xdr:colOff>
      <xdr:row>39</xdr:row>
      <xdr:rowOff>710071</xdr:rowOff>
    </xdr:to>
    <xdr:pic>
      <xdr:nvPicPr>
        <xdr:cNvPr id="168" name="Picture 167">
          <a:extLst>
            <a:ext uri="{FF2B5EF4-FFF2-40B4-BE49-F238E27FC236}">
              <a16:creationId xmlns:a16="http://schemas.microsoft.com/office/drawing/2014/main" id="{C41BCF9B-876E-47FD-8E6F-DF5A35B2319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4457700" y="26609041"/>
          <a:ext cx="132559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39</xdr:row>
      <xdr:rowOff>1</xdr:rowOff>
    </xdr:from>
    <xdr:to>
      <xdr:col>4</xdr:col>
      <xdr:colOff>1655608</xdr:colOff>
      <xdr:row>39</xdr:row>
      <xdr:rowOff>752475</xdr:rowOff>
    </xdr:to>
    <xdr:pic>
      <xdr:nvPicPr>
        <xdr:cNvPr id="169" name="Picture 168">
          <a:extLst>
            <a:ext uri="{FF2B5EF4-FFF2-40B4-BE49-F238E27FC236}">
              <a16:creationId xmlns:a16="http://schemas.microsoft.com/office/drawing/2014/main" id="{F4D2C602-7D9C-4764-A0DE-B33A9E7D675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623694" y="266090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35</xdr:row>
      <xdr:rowOff>0</xdr:rowOff>
    </xdr:from>
    <xdr:to>
      <xdr:col>5</xdr:col>
      <xdr:colOff>0</xdr:colOff>
      <xdr:row>35</xdr:row>
      <xdr:rowOff>694107</xdr:rowOff>
    </xdr:to>
    <xdr:pic>
      <xdr:nvPicPr>
        <xdr:cNvPr id="170" name="Picture 169">
          <a:extLst>
            <a:ext uri="{FF2B5EF4-FFF2-40B4-BE49-F238E27FC236}">
              <a16:creationId xmlns:a16="http://schemas.microsoft.com/office/drawing/2014/main" id="{220DC08B-54BA-43DB-BB4F-9BC1862AFF46}"/>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513320" y="23713440"/>
          <a:ext cx="149352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110373</xdr:colOff>
      <xdr:row>40</xdr:row>
      <xdr:rowOff>0</xdr:rowOff>
    </xdr:from>
    <xdr:to>
      <xdr:col>2</xdr:col>
      <xdr:colOff>1699754</xdr:colOff>
      <xdr:row>40</xdr:row>
      <xdr:rowOff>733425</xdr:rowOff>
    </xdr:to>
    <xdr:pic>
      <xdr:nvPicPr>
        <xdr:cNvPr id="171" name="Picture 170">
          <a:extLst>
            <a:ext uri="{FF2B5EF4-FFF2-40B4-BE49-F238E27FC236}">
              <a16:creationId xmlns:a16="http://schemas.microsoft.com/office/drawing/2014/main" id="{698C9BB7-FC07-4218-BB7E-E453803AEEAC}"/>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491873" y="27332940"/>
          <a:ext cx="1292201" cy="725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172" name="Picture 171">
          <a:extLst>
            <a:ext uri="{FF2B5EF4-FFF2-40B4-BE49-F238E27FC236}">
              <a16:creationId xmlns:a16="http://schemas.microsoft.com/office/drawing/2014/main" id="{BEAB55B4-86F6-4D35-8FCC-4B53C0EAFB1B}"/>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4457700" y="28056840"/>
          <a:ext cx="13287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40</xdr:row>
      <xdr:rowOff>1</xdr:rowOff>
    </xdr:from>
    <xdr:to>
      <xdr:col>4</xdr:col>
      <xdr:colOff>1655608</xdr:colOff>
      <xdr:row>40</xdr:row>
      <xdr:rowOff>752475</xdr:rowOff>
    </xdr:to>
    <xdr:pic>
      <xdr:nvPicPr>
        <xdr:cNvPr id="173" name="Picture 172">
          <a:extLst>
            <a:ext uri="{FF2B5EF4-FFF2-40B4-BE49-F238E27FC236}">
              <a16:creationId xmlns:a16="http://schemas.microsoft.com/office/drawing/2014/main" id="{0CB69440-FB10-48A4-94C0-DDCE8CF3A422}"/>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623694" y="273329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41</xdr:row>
      <xdr:rowOff>1</xdr:rowOff>
    </xdr:from>
    <xdr:to>
      <xdr:col>4</xdr:col>
      <xdr:colOff>1655608</xdr:colOff>
      <xdr:row>41</xdr:row>
      <xdr:rowOff>752475</xdr:rowOff>
    </xdr:to>
    <xdr:pic>
      <xdr:nvPicPr>
        <xdr:cNvPr id="174" name="Picture 173">
          <a:extLst>
            <a:ext uri="{FF2B5EF4-FFF2-40B4-BE49-F238E27FC236}">
              <a16:creationId xmlns:a16="http://schemas.microsoft.com/office/drawing/2014/main" id="{DDD9B033-7B6A-42A6-B2C2-508F9BA96945}"/>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623694" y="280568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175" name="Picture 174">
          <a:extLst>
            <a:ext uri="{FF2B5EF4-FFF2-40B4-BE49-F238E27FC236}">
              <a16:creationId xmlns:a16="http://schemas.microsoft.com/office/drawing/2014/main" id="{9CEA2CDD-F5C4-485A-A2A1-438488E5F9F6}"/>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4457700" y="28056840"/>
          <a:ext cx="13287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42</xdr:row>
      <xdr:rowOff>0</xdr:rowOff>
    </xdr:from>
    <xdr:to>
      <xdr:col>2</xdr:col>
      <xdr:colOff>1672080</xdr:colOff>
      <xdr:row>42</xdr:row>
      <xdr:rowOff>676275</xdr:rowOff>
    </xdr:to>
    <xdr:pic>
      <xdr:nvPicPr>
        <xdr:cNvPr id="176" name="Picture 175">
          <a:extLst>
            <a:ext uri="{FF2B5EF4-FFF2-40B4-BE49-F238E27FC236}">
              <a16:creationId xmlns:a16="http://schemas.microsoft.com/office/drawing/2014/main" id="{4AE8AF7D-EFB0-4320-AEDE-68721A72D93C}"/>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486274" y="28780740"/>
          <a:ext cx="130060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42</xdr:row>
      <xdr:rowOff>1</xdr:rowOff>
    </xdr:from>
    <xdr:to>
      <xdr:col>4</xdr:col>
      <xdr:colOff>1655608</xdr:colOff>
      <xdr:row>42</xdr:row>
      <xdr:rowOff>752475</xdr:rowOff>
    </xdr:to>
    <xdr:pic>
      <xdr:nvPicPr>
        <xdr:cNvPr id="177" name="Picture 176">
          <a:extLst>
            <a:ext uri="{FF2B5EF4-FFF2-40B4-BE49-F238E27FC236}">
              <a16:creationId xmlns:a16="http://schemas.microsoft.com/office/drawing/2014/main" id="{F09515CB-DF7E-46D8-801B-3DC27EDDFC77}"/>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623694" y="28780741"/>
          <a:ext cx="1385214" cy="72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3</xdr:col>
      <xdr:colOff>8890</xdr:colOff>
      <xdr:row>13</xdr:row>
      <xdr:rowOff>716279</xdr:rowOff>
    </xdr:to>
    <xdr:pic>
      <xdr:nvPicPr>
        <xdr:cNvPr id="178" name="Picture 177">
          <a:extLst>
            <a:ext uri="{FF2B5EF4-FFF2-40B4-BE49-F238E27FC236}">
              <a16:creationId xmlns:a16="http://schemas.microsoft.com/office/drawing/2014/main" id="{2C00A77D-3AFD-4E8F-9D9F-7C9534B1797D}"/>
            </a:ext>
          </a:extLst>
        </xdr:cNvPr>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4282440" y="7940040"/>
          <a:ext cx="1433830" cy="716279"/>
        </a:xfrm>
        <a:prstGeom prst="rect">
          <a:avLst/>
        </a:prstGeom>
        <a:noFill/>
        <a:ln>
          <a:noFill/>
        </a:ln>
      </xdr:spPr>
    </xdr:pic>
    <xdr:clientData/>
  </xdr:twoCellAnchor>
  <xdr:twoCellAnchor>
    <xdr:from>
      <xdr:col>2</xdr:col>
      <xdr:colOff>0</xdr:colOff>
      <xdr:row>14</xdr:row>
      <xdr:rowOff>0</xdr:rowOff>
    </xdr:from>
    <xdr:to>
      <xdr:col>2</xdr:col>
      <xdr:colOff>1417320</xdr:colOff>
      <xdr:row>15</xdr:row>
      <xdr:rowOff>0</xdr:rowOff>
    </xdr:to>
    <xdr:pic>
      <xdr:nvPicPr>
        <xdr:cNvPr id="179" name="Picture 178">
          <a:extLst>
            <a:ext uri="{FF2B5EF4-FFF2-40B4-BE49-F238E27FC236}">
              <a16:creationId xmlns:a16="http://schemas.microsoft.com/office/drawing/2014/main" id="{AC73AFE5-C8CD-441C-B4C1-093273158FB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82440" y="8679180"/>
          <a:ext cx="14173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26</xdr:row>
      <xdr:rowOff>0</xdr:rowOff>
    </xdr:from>
    <xdr:to>
      <xdr:col>2</xdr:col>
      <xdr:colOff>1411606</xdr:colOff>
      <xdr:row>26</xdr:row>
      <xdr:rowOff>708660</xdr:rowOff>
    </xdr:to>
    <xdr:pic>
      <xdr:nvPicPr>
        <xdr:cNvPr id="180" name="Picture 179">
          <a:extLst>
            <a:ext uri="{FF2B5EF4-FFF2-40B4-BE49-F238E27FC236}">
              <a16:creationId xmlns:a16="http://schemas.microsoft.com/office/drawing/2014/main" id="{CFD1B97C-AC71-4E7C-BBA8-43BCF47379DA}"/>
            </a:ext>
          </a:extLst>
        </xdr:cNvPr>
        <xdr:cNvPicPr>
          <a:picLocks noChangeAspect="1"/>
        </xdr:cNvPicPr>
      </xdr:nvPicPr>
      <xdr:blipFill>
        <a:blip xmlns:r="http://schemas.openxmlformats.org/officeDocument/2006/relationships" r:embed="rId32"/>
        <a:stretch>
          <a:fillRect/>
        </a:stretch>
      </xdr:blipFill>
      <xdr:spPr>
        <a:xfrm>
          <a:off x="4305300" y="17548860"/>
          <a:ext cx="1388746" cy="708660"/>
        </a:xfrm>
        <a:prstGeom prst="rect">
          <a:avLst/>
        </a:prstGeom>
      </xdr:spPr>
    </xdr:pic>
    <xdr:clientData/>
  </xdr:twoCellAnchor>
  <xdr:twoCellAnchor editAs="oneCell">
    <xdr:from>
      <xdr:col>2</xdr:col>
      <xdr:colOff>15240</xdr:colOff>
      <xdr:row>34</xdr:row>
      <xdr:rowOff>723900</xdr:rowOff>
    </xdr:from>
    <xdr:to>
      <xdr:col>3</xdr:col>
      <xdr:colOff>7620</xdr:colOff>
      <xdr:row>36</xdr:row>
      <xdr:rowOff>20443</xdr:rowOff>
    </xdr:to>
    <xdr:pic>
      <xdr:nvPicPr>
        <xdr:cNvPr id="88" name="Picture 87">
          <a:extLst>
            <a:ext uri="{FF2B5EF4-FFF2-40B4-BE49-F238E27FC236}">
              <a16:creationId xmlns:a16="http://schemas.microsoft.com/office/drawing/2014/main" id="{FFE4A2AB-DD9E-4005-93F0-B4639C6217E5}"/>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4297680" y="24185880"/>
          <a:ext cx="1417320" cy="77482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30480</xdr:colOff>
      <xdr:row>49</xdr:row>
      <xdr:rowOff>713740</xdr:rowOff>
    </xdr:from>
    <xdr:to>
      <xdr:col>2</xdr:col>
      <xdr:colOff>1270</xdr:colOff>
      <xdr:row>50</xdr:row>
      <xdr:rowOff>696385</xdr:rowOff>
    </xdr:to>
    <xdr:pic>
      <xdr:nvPicPr>
        <xdr:cNvPr id="2" name="Picture 1">
          <a:extLst>
            <a:ext uri="{FF2B5EF4-FFF2-40B4-BE49-F238E27FC236}">
              <a16:creationId xmlns:a16="http://schemas.microsoft.com/office/drawing/2014/main" id="{E11CA373-6EE2-4ADF-AB9E-2D15C4D58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6436360"/>
          <a:ext cx="1395730" cy="721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xdr:colOff>
      <xdr:row>50</xdr:row>
      <xdr:rowOff>7620</xdr:rowOff>
    </xdr:from>
    <xdr:to>
      <xdr:col>4</xdr:col>
      <xdr:colOff>7620</xdr:colOff>
      <xdr:row>50</xdr:row>
      <xdr:rowOff>705733</xdr:rowOff>
    </xdr:to>
    <xdr:pic>
      <xdr:nvPicPr>
        <xdr:cNvPr id="3" name="Picture 2">
          <a:extLst>
            <a:ext uri="{FF2B5EF4-FFF2-40B4-BE49-F238E27FC236}">
              <a16:creationId xmlns:a16="http://schemas.microsoft.com/office/drawing/2014/main" id="{BA4EADD3-F9A0-4178-9B6E-4A32858B94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2820" y="6469380"/>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49</xdr:row>
      <xdr:rowOff>0</xdr:rowOff>
    </xdr:from>
    <xdr:to>
      <xdr:col>1</xdr:col>
      <xdr:colOff>1714500</xdr:colOff>
      <xdr:row>49</xdr:row>
      <xdr:rowOff>695325</xdr:rowOff>
    </xdr:to>
    <xdr:pic>
      <xdr:nvPicPr>
        <xdr:cNvPr id="2" name="Picture 1">
          <a:extLst>
            <a:ext uri="{FF2B5EF4-FFF2-40B4-BE49-F238E27FC236}">
              <a16:creationId xmlns:a16="http://schemas.microsoft.com/office/drawing/2014/main" id="{B666CE7C-7025-4334-A818-4AC90BA32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7200900"/>
          <a:ext cx="142494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49</xdr:row>
      <xdr:rowOff>19049</xdr:rowOff>
    </xdr:from>
    <xdr:to>
      <xdr:col>3</xdr:col>
      <xdr:colOff>1524000</xdr:colOff>
      <xdr:row>49</xdr:row>
      <xdr:rowOff>717162</xdr:rowOff>
    </xdr:to>
    <xdr:pic>
      <xdr:nvPicPr>
        <xdr:cNvPr id="3" name="Picture 2">
          <a:extLst>
            <a:ext uri="{FF2B5EF4-FFF2-40B4-BE49-F238E27FC236}">
              <a16:creationId xmlns:a16="http://schemas.microsoft.com/office/drawing/2014/main" id="{78AC7BC5-D807-4AF5-A513-55470015F7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7219949"/>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49</xdr:row>
      <xdr:rowOff>0</xdr:rowOff>
    </xdr:from>
    <xdr:to>
      <xdr:col>4</xdr:col>
      <xdr:colOff>0</xdr:colOff>
      <xdr:row>50</xdr:row>
      <xdr:rowOff>0</xdr:rowOff>
    </xdr:to>
    <xdr:pic>
      <xdr:nvPicPr>
        <xdr:cNvPr id="2" name="Picture 1">
          <a:extLst>
            <a:ext uri="{FF2B5EF4-FFF2-40B4-BE49-F238E27FC236}">
              <a16:creationId xmlns:a16="http://schemas.microsoft.com/office/drawing/2014/main" id="{2D533A4A-BF70-41C7-B06F-E105B1C96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7940040"/>
          <a:ext cx="1516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49</xdr:row>
      <xdr:rowOff>1</xdr:rowOff>
    </xdr:from>
    <xdr:to>
      <xdr:col>2</xdr:col>
      <xdr:colOff>0</xdr:colOff>
      <xdr:row>50</xdr:row>
      <xdr:rowOff>7620</xdr:rowOff>
    </xdr:to>
    <xdr:pic>
      <xdr:nvPicPr>
        <xdr:cNvPr id="3" name="Picture 2">
          <a:extLst>
            <a:ext uri="{FF2B5EF4-FFF2-40B4-BE49-F238E27FC236}">
              <a16:creationId xmlns:a16="http://schemas.microsoft.com/office/drawing/2014/main" id="{CADFD53D-B2AC-4848-9B84-673E38055C4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92980" y="9906001"/>
          <a:ext cx="1280160" cy="731519"/>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49</xdr:row>
      <xdr:rowOff>0</xdr:rowOff>
    </xdr:from>
    <xdr:to>
      <xdr:col>3</xdr:col>
      <xdr:colOff>1714500</xdr:colOff>
      <xdr:row>49</xdr:row>
      <xdr:rowOff>838200</xdr:rowOff>
    </xdr:to>
    <xdr:pic>
      <xdr:nvPicPr>
        <xdr:cNvPr id="2" name="Picture 1">
          <a:extLst>
            <a:ext uri="{FF2B5EF4-FFF2-40B4-BE49-F238E27FC236}">
              <a16:creationId xmlns:a16="http://schemas.microsoft.com/office/drawing/2014/main" id="{401A314B-46C4-4FDE-812A-053B0B454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8679180"/>
          <a:ext cx="1516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xdr:row>
      <xdr:rowOff>0</xdr:rowOff>
    </xdr:from>
    <xdr:to>
      <xdr:col>1</xdr:col>
      <xdr:colOff>1417320</xdr:colOff>
      <xdr:row>50</xdr:row>
      <xdr:rowOff>0</xdr:rowOff>
    </xdr:to>
    <xdr:pic>
      <xdr:nvPicPr>
        <xdr:cNvPr id="4" name="Picture 3">
          <a:extLst>
            <a:ext uri="{FF2B5EF4-FFF2-40B4-BE49-F238E27FC236}">
              <a16:creationId xmlns:a16="http://schemas.microsoft.com/office/drawing/2014/main" id="{7FA65B41-F967-4FAC-AB67-1E51CABDAB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2440" y="8679180"/>
          <a:ext cx="14173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30480</xdr:colOff>
      <xdr:row>93</xdr:row>
      <xdr:rowOff>15240</xdr:rowOff>
    </xdr:from>
    <xdr:to>
      <xdr:col>1</xdr:col>
      <xdr:colOff>1760220</xdr:colOff>
      <xdr:row>93</xdr:row>
      <xdr:rowOff>848785</xdr:rowOff>
    </xdr:to>
    <xdr:pic>
      <xdr:nvPicPr>
        <xdr:cNvPr id="2" name="Picture 1">
          <a:extLst>
            <a:ext uri="{FF2B5EF4-FFF2-40B4-BE49-F238E27FC236}">
              <a16:creationId xmlns:a16="http://schemas.microsoft.com/office/drawing/2014/main" id="{64E5F698-D729-43C2-B1CE-0C26CBF56D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9433560"/>
          <a:ext cx="1394460" cy="72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xdr:colOff>
      <xdr:row>92</xdr:row>
      <xdr:rowOff>716280</xdr:rowOff>
    </xdr:from>
    <xdr:to>
      <xdr:col>3</xdr:col>
      <xdr:colOff>1396365</xdr:colOff>
      <xdr:row>93</xdr:row>
      <xdr:rowOff>716280</xdr:rowOff>
    </xdr:to>
    <xdr:pic>
      <xdr:nvPicPr>
        <xdr:cNvPr id="3" name="Picture 2">
          <a:extLst>
            <a:ext uri="{FF2B5EF4-FFF2-40B4-BE49-F238E27FC236}">
              <a16:creationId xmlns:a16="http://schemas.microsoft.com/office/drawing/2014/main" id="{F3BFE3C7-AE6B-428B-89B3-2649776B4E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6640" y="9395460"/>
          <a:ext cx="1304925"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xdr:colOff>
      <xdr:row>93</xdr:row>
      <xdr:rowOff>15240</xdr:rowOff>
    </xdr:from>
    <xdr:to>
      <xdr:col>1</xdr:col>
      <xdr:colOff>1760220</xdr:colOff>
      <xdr:row>93</xdr:row>
      <xdr:rowOff>848785</xdr:rowOff>
    </xdr:to>
    <xdr:pic>
      <xdr:nvPicPr>
        <xdr:cNvPr id="4" name="Picture 3">
          <a:extLst>
            <a:ext uri="{FF2B5EF4-FFF2-40B4-BE49-F238E27FC236}">
              <a16:creationId xmlns:a16="http://schemas.microsoft.com/office/drawing/2014/main" id="{856D892C-C831-4D1D-9A2E-88F7BB1A7A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9433560"/>
          <a:ext cx="1394460" cy="72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xdr:col>
      <xdr:colOff>1666876</xdr:colOff>
      <xdr:row>93</xdr:row>
      <xdr:rowOff>0</xdr:rowOff>
    </xdr:to>
    <xdr:pic>
      <xdr:nvPicPr>
        <xdr:cNvPr id="3" name="Picture 3">
          <a:extLst>
            <a:ext uri="{FF2B5EF4-FFF2-40B4-BE49-F238E27FC236}">
              <a16:creationId xmlns:a16="http://schemas.microsoft.com/office/drawing/2014/main" id="{7036BCBB-413B-4E28-9452-ED5EA020A7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10157460"/>
          <a:ext cx="1423036"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92</xdr:row>
      <xdr:rowOff>0</xdr:rowOff>
    </xdr:from>
    <xdr:to>
      <xdr:col>3</xdr:col>
      <xdr:colOff>1524000</xdr:colOff>
      <xdr:row>93</xdr:row>
      <xdr:rowOff>1697</xdr:rowOff>
    </xdr:to>
    <xdr:pic>
      <xdr:nvPicPr>
        <xdr:cNvPr id="4" name="Picture 3">
          <a:extLst>
            <a:ext uri="{FF2B5EF4-FFF2-40B4-BE49-F238E27FC236}">
              <a16:creationId xmlns:a16="http://schemas.microsoft.com/office/drawing/2014/main" id="{2915EFF9-88A1-4D50-B1E8-E9C513B52A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0157460"/>
          <a:ext cx="1516380" cy="740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47624</xdr:colOff>
      <xdr:row>128</xdr:row>
      <xdr:rowOff>1</xdr:rowOff>
    </xdr:from>
    <xdr:to>
      <xdr:col>1</xdr:col>
      <xdr:colOff>1714500</xdr:colOff>
      <xdr:row>128</xdr:row>
      <xdr:rowOff>723901</xdr:rowOff>
    </xdr:to>
    <xdr:pic>
      <xdr:nvPicPr>
        <xdr:cNvPr id="2" name="Picture 3">
          <a:extLst>
            <a:ext uri="{FF2B5EF4-FFF2-40B4-BE49-F238E27FC236}">
              <a16:creationId xmlns:a16="http://schemas.microsoft.com/office/drawing/2014/main" id="{AF2E2BEB-761A-41FA-880F-916D22715C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0064" y="10896601"/>
          <a:ext cx="137731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128</xdr:row>
      <xdr:rowOff>0</xdr:rowOff>
    </xdr:from>
    <xdr:to>
      <xdr:col>3</xdr:col>
      <xdr:colOff>1524001</xdr:colOff>
      <xdr:row>128</xdr:row>
      <xdr:rowOff>706547</xdr:rowOff>
    </xdr:to>
    <xdr:pic>
      <xdr:nvPicPr>
        <xdr:cNvPr id="3" name="Picture 3">
          <a:extLst>
            <a:ext uri="{FF2B5EF4-FFF2-40B4-BE49-F238E27FC236}">
              <a16:creationId xmlns:a16="http://schemas.microsoft.com/office/drawing/2014/main" id="{5C59720F-A6E7-44AC-AE69-C40F75D4F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1" y="10896600"/>
          <a:ext cx="1516380" cy="706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123824</xdr:colOff>
      <xdr:row>72</xdr:row>
      <xdr:rowOff>0</xdr:rowOff>
    </xdr:from>
    <xdr:to>
      <xdr:col>1</xdr:col>
      <xdr:colOff>1695449</xdr:colOff>
      <xdr:row>72</xdr:row>
      <xdr:rowOff>742950</xdr:rowOff>
    </xdr:to>
    <xdr:pic>
      <xdr:nvPicPr>
        <xdr:cNvPr id="2" name="Picture 1">
          <a:extLst>
            <a:ext uri="{FF2B5EF4-FFF2-40B4-BE49-F238E27FC236}">
              <a16:creationId xmlns:a16="http://schemas.microsoft.com/office/drawing/2014/main" id="{35BC7813-F1F0-4757-A25F-7EC304D63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06264" y="11635740"/>
          <a:ext cx="1304925" cy="73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72</xdr:row>
      <xdr:rowOff>1</xdr:rowOff>
    </xdr:from>
    <xdr:to>
      <xdr:col>3</xdr:col>
      <xdr:colOff>1493145</xdr:colOff>
      <xdr:row>72</xdr:row>
      <xdr:rowOff>684069</xdr:rowOff>
    </xdr:to>
    <xdr:pic>
      <xdr:nvPicPr>
        <xdr:cNvPr id="3" name="Picture 2">
          <a:extLst>
            <a:ext uri="{FF2B5EF4-FFF2-40B4-BE49-F238E27FC236}">
              <a16:creationId xmlns:a16="http://schemas.microsoft.com/office/drawing/2014/main" id="{44D94EE9-643F-4402-9EEA-552E554063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1635741"/>
          <a:ext cx="1493145" cy="684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104774</xdr:colOff>
      <xdr:row>455</xdr:row>
      <xdr:rowOff>0</xdr:rowOff>
    </xdr:from>
    <xdr:to>
      <xdr:col>1</xdr:col>
      <xdr:colOff>1714499</xdr:colOff>
      <xdr:row>455</xdr:row>
      <xdr:rowOff>733425</xdr:rowOff>
    </xdr:to>
    <xdr:pic>
      <xdr:nvPicPr>
        <xdr:cNvPr id="2" name="Picture 1">
          <a:extLst>
            <a:ext uri="{FF2B5EF4-FFF2-40B4-BE49-F238E27FC236}">
              <a16:creationId xmlns:a16="http://schemas.microsoft.com/office/drawing/2014/main" id="{76D406A0-BBB3-4545-81B3-C7E1B5DD2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12374880"/>
          <a:ext cx="132016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455</xdr:row>
      <xdr:rowOff>1</xdr:rowOff>
    </xdr:from>
    <xdr:to>
      <xdr:col>3</xdr:col>
      <xdr:colOff>1543051</xdr:colOff>
      <xdr:row>455</xdr:row>
      <xdr:rowOff>723901</xdr:rowOff>
    </xdr:to>
    <xdr:pic>
      <xdr:nvPicPr>
        <xdr:cNvPr id="3" name="Picture 2">
          <a:extLst>
            <a:ext uri="{FF2B5EF4-FFF2-40B4-BE49-F238E27FC236}">
              <a16:creationId xmlns:a16="http://schemas.microsoft.com/office/drawing/2014/main" id="{202E1744-E430-44FA-A6FD-7FF4609D82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1" y="12374881"/>
          <a:ext cx="151257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104774</xdr:colOff>
      <xdr:row>455</xdr:row>
      <xdr:rowOff>0</xdr:rowOff>
    </xdr:from>
    <xdr:to>
      <xdr:col>1</xdr:col>
      <xdr:colOff>1714499</xdr:colOff>
      <xdr:row>455</xdr:row>
      <xdr:rowOff>733425</xdr:rowOff>
    </xdr:to>
    <xdr:pic>
      <xdr:nvPicPr>
        <xdr:cNvPr id="4" name="Picture 3">
          <a:extLst>
            <a:ext uri="{FF2B5EF4-FFF2-40B4-BE49-F238E27FC236}">
              <a16:creationId xmlns:a16="http://schemas.microsoft.com/office/drawing/2014/main" id="{3C17F860-4970-4CA2-B30A-603CF08AE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12374880"/>
          <a:ext cx="132016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455</xdr:row>
      <xdr:rowOff>1</xdr:rowOff>
    </xdr:from>
    <xdr:to>
      <xdr:col>3</xdr:col>
      <xdr:colOff>1543051</xdr:colOff>
      <xdr:row>455</xdr:row>
      <xdr:rowOff>723901</xdr:rowOff>
    </xdr:to>
    <xdr:pic>
      <xdr:nvPicPr>
        <xdr:cNvPr id="5" name="Picture 4">
          <a:extLst>
            <a:ext uri="{FF2B5EF4-FFF2-40B4-BE49-F238E27FC236}">
              <a16:creationId xmlns:a16="http://schemas.microsoft.com/office/drawing/2014/main" id="{A279D161-502F-4690-A089-5A50C8C9FB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1" y="12374881"/>
          <a:ext cx="151257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15877</xdr:colOff>
      <xdr:row>240</xdr:row>
      <xdr:rowOff>1</xdr:rowOff>
    </xdr:from>
    <xdr:to>
      <xdr:col>1</xdr:col>
      <xdr:colOff>1272540</xdr:colOff>
      <xdr:row>240</xdr:row>
      <xdr:rowOff>784860</xdr:rowOff>
    </xdr:to>
    <xdr:pic>
      <xdr:nvPicPr>
        <xdr:cNvPr id="2" name="Picture 1">
          <a:extLst>
            <a:ext uri="{FF2B5EF4-FFF2-40B4-BE49-F238E27FC236}">
              <a16:creationId xmlns:a16="http://schemas.microsoft.com/office/drawing/2014/main" id="{B7CF646E-8E6B-42DA-B6CD-E9F3B7EADB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8857" y="44836081"/>
          <a:ext cx="1256663" cy="784859"/>
        </a:xfrm>
        <a:prstGeom prst="rect">
          <a:avLst/>
        </a:prstGeom>
        <a:noFill/>
        <a:ln>
          <a:noFill/>
        </a:ln>
      </xdr:spPr>
    </xdr:pic>
    <xdr:clientData/>
  </xdr:twoCellAnchor>
  <xdr:twoCellAnchor editAs="oneCell">
    <xdr:from>
      <xdr:col>3</xdr:col>
      <xdr:colOff>19050</xdr:colOff>
      <xdr:row>240</xdr:row>
      <xdr:rowOff>3</xdr:rowOff>
    </xdr:from>
    <xdr:to>
      <xdr:col>3</xdr:col>
      <xdr:colOff>1043940</xdr:colOff>
      <xdr:row>240</xdr:row>
      <xdr:rowOff>784860</xdr:rowOff>
    </xdr:to>
    <xdr:pic>
      <xdr:nvPicPr>
        <xdr:cNvPr id="3" name="Picture 2">
          <a:extLst>
            <a:ext uri="{FF2B5EF4-FFF2-40B4-BE49-F238E27FC236}">
              <a16:creationId xmlns:a16="http://schemas.microsoft.com/office/drawing/2014/main" id="{1400E645-83EA-4912-BF3D-83F539FABAF9}"/>
            </a:ext>
          </a:extLst>
        </xdr:cNvPr>
        <xdr:cNvPicPr>
          <a:picLocks noChangeAspect="1"/>
        </xdr:cNvPicPr>
      </xdr:nvPicPr>
      <xdr:blipFill>
        <a:blip xmlns:r="http://schemas.openxmlformats.org/officeDocument/2006/relationships" r:embed="rId2"/>
        <a:stretch>
          <a:fillRect/>
        </a:stretch>
      </xdr:blipFill>
      <xdr:spPr>
        <a:xfrm>
          <a:off x="7928610" y="44836083"/>
          <a:ext cx="1024890" cy="784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45720</xdr:colOff>
      <xdr:row>92</xdr:row>
      <xdr:rowOff>60960</xdr:rowOff>
    </xdr:from>
    <xdr:to>
      <xdr:col>2</xdr:col>
      <xdr:colOff>0</xdr:colOff>
      <xdr:row>93</xdr:row>
      <xdr:rowOff>0</xdr:rowOff>
    </xdr:to>
    <xdr:pic>
      <xdr:nvPicPr>
        <xdr:cNvPr id="2" name="Picture 1">
          <a:extLst>
            <a:ext uri="{FF2B5EF4-FFF2-40B4-BE49-F238E27FC236}">
              <a16:creationId xmlns:a16="http://schemas.microsoft.com/office/drawing/2014/main" id="{FAF05994-4CA6-4E41-89D1-466FC6B1CF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8700" y="17830800"/>
          <a:ext cx="12344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76201</xdr:colOff>
      <xdr:row>92</xdr:row>
      <xdr:rowOff>0</xdr:rowOff>
    </xdr:from>
    <xdr:to>
      <xdr:col>3</xdr:col>
      <xdr:colOff>1582883</xdr:colOff>
      <xdr:row>92</xdr:row>
      <xdr:rowOff>815339</xdr:rowOff>
    </xdr:to>
    <xdr:pic>
      <xdr:nvPicPr>
        <xdr:cNvPr id="3" name="Picture 2">
          <a:extLst>
            <a:ext uri="{FF2B5EF4-FFF2-40B4-BE49-F238E27FC236}">
              <a16:creationId xmlns:a16="http://schemas.microsoft.com/office/drawing/2014/main" id="{13FE108E-A63A-4979-B089-27F64D9F85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1401" y="548640"/>
          <a:ext cx="1438102" cy="73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57150</xdr:colOff>
      <xdr:row>142</xdr:row>
      <xdr:rowOff>0</xdr:rowOff>
    </xdr:from>
    <xdr:to>
      <xdr:col>1</xdr:col>
      <xdr:colOff>1695450</xdr:colOff>
      <xdr:row>142</xdr:row>
      <xdr:rowOff>723900</xdr:rowOff>
    </xdr:to>
    <xdr:pic>
      <xdr:nvPicPr>
        <xdr:cNvPr id="2" name="Picture 1">
          <a:extLst>
            <a:ext uri="{FF2B5EF4-FFF2-40B4-BE49-F238E27FC236}">
              <a16:creationId xmlns:a16="http://schemas.microsoft.com/office/drawing/2014/main" id="{78EC6861-D297-4F49-9C91-67877DA1A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853160"/>
          <a:ext cx="13639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142</xdr:row>
      <xdr:rowOff>0</xdr:rowOff>
    </xdr:from>
    <xdr:to>
      <xdr:col>3</xdr:col>
      <xdr:colOff>1466850</xdr:colOff>
      <xdr:row>143</xdr:row>
      <xdr:rowOff>0</xdr:rowOff>
    </xdr:to>
    <xdr:pic>
      <xdr:nvPicPr>
        <xdr:cNvPr id="3" name="Picture 2">
          <a:extLst>
            <a:ext uri="{FF2B5EF4-FFF2-40B4-BE49-F238E27FC236}">
              <a16:creationId xmlns:a16="http://schemas.microsoft.com/office/drawing/2014/main" id="{4D8FEAED-D425-481D-BF9A-E87E3E413B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3853160"/>
          <a:ext cx="146685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66674</xdr:colOff>
      <xdr:row>104</xdr:row>
      <xdr:rowOff>0</xdr:rowOff>
    </xdr:from>
    <xdr:to>
      <xdr:col>1</xdr:col>
      <xdr:colOff>1714500</xdr:colOff>
      <xdr:row>104</xdr:row>
      <xdr:rowOff>762000</xdr:rowOff>
    </xdr:to>
    <xdr:pic>
      <xdr:nvPicPr>
        <xdr:cNvPr id="2" name="Picture 1">
          <a:extLst>
            <a:ext uri="{FF2B5EF4-FFF2-40B4-BE49-F238E27FC236}">
              <a16:creationId xmlns:a16="http://schemas.microsoft.com/office/drawing/2014/main" id="{194053CA-0F8E-4603-9B67-E2D79059E7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114" y="14592300"/>
          <a:ext cx="1358266"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104</xdr:row>
      <xdr:rowOff>0</xdr:rowOff>
    </xdr:from>
    <xdr:to>
      <xdr:col>3</xdr:col>
      <xdr:colOff>1428750</xdr:colOff>
      <xdr:row>105</xdr:row>
      <xdr:rowOff>0</xdr:rowOff>
    </xdr:to>
    <xdr:pic>
      <xdr:nvPicPr>
        <xdr:cNvPr id="3" name="Picture 2">
          <a:extLst>
            <a:ext uri="{FF2B5EF4-FFF2-40B4-BE49-F238E27FC236}">
              <a16:creationId xmlns:a16="http://schemas.microsoft.com/office/drawing/2014/main" id="{A7845F0F-7145-46E7-A6D3-16D2EFE892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4592300"/>
          <a:ext cx="142875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38099</xdr:colOff>
      <xdr:row>106</xdr:row>
      <xdr:rowOff>0</xdr:rowOff>
    </xdr:from>
    <xdr:to>
      <xdr:col>1</xdr:col>
      <xdr:colOff>1685924</xdr:colOff>
      <xdr:row>106</xdr:row>
      <xdr:rowOff>714375</xdr:rowOff>
    </xdr:to>
    <xdr:pic>
      <xdr:nvPicPr>
        <xdr:cNvPr id="2" name="Picture 1">
          <a:extLst>
            <a:ext uri="{FF2B5EF4-FFF2-40B4-BE49-F238E27FC236}">
              <a16:creationId xmlns:a16="http://schemas.microsoft.com/office/drawing/2014/main" id="{10975683-F5CC-4028-A455-A2BCF0415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39" y="15331440"/>
          <a:ext cx="138874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106</xdr:row>
      <xdr:rowOff>0</xdr:rowOff>
    </xdr:from>
    <xdr:to>
      <xdr:col>3</xdr:col>
      <xdr:colOff>1504950</xdr:colOff>
      <xdr:row>107</xdr:row>
      <xdr:rowOff>0</xdr:rowOff>
    </xdr:to>
    <xdr:pic>
      <xdr:nvPicPr>
        <xdr:cNvPr id="3" name="Picture 2">
          <a:extLst>
            <a:ext uri="{FF2B5EF4-FFF2-40B4-BE49-F238E27FC236}">
              <a16:creationId xmlns:a16="http://schemas.microsoft.com/office/drawing/2014/main" id="{92A7C40E-E992-4A5C-85E4-0AC1785741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5331440"/>
          <a:ext cx="150495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30481</xdr:colOff>
      <xdr:row>112</xdr:row>
      <xdr:rowOff>0</xdr:rowOff>
    </xdr:from>
    <xdr:to>
      <xdr:col>2</xdr:col>
      <xdr:colOff>1905</xdr:colOff>
      <xdr:row>113</xdr:row>
      <xdr:rowOff>22860</xdr:rowOff>
    </xdr:to>
    <xdr:pic>
      <xdr:nvPicPr>
        <xdr:cNvPr id="2" name="Picture 1">
          <a:extLst>
            <a:ext uri="{FF2B5EF4-FFF2-40B4-BE49-F238E27FC236}">
              <a16:creationId xmlns:a16="http://schemas.microsoft.com/office/drawing/2014/main" id="{964CD168-6EC1-4409-86ED-9F1E4F7CFD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1" y="16070580"/>
          <a:ext cx="139636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133349</xdr:colOff>
      <xdr:row>112</xdr:row>
      <xdr:rowOff>0</xdr:rowOff>
    </xdr:from>
    <xdr:to>
      <xdr:col>3</xdr:col>
      <xdr:colOff>1685924</xdr:colOff>
      <xdr:row>113</xdr:row>
      <xdr:rowOff>0</xdr:rowOff>
    </xdr:to>
    <xdr:pic>
      <xdr:nvPicPr>
        <xdr:cNvPr id="3" name="Picture 2">
          <a:extLst>
            <a:ext uri="{FF2B5EF4-FFF2-40B4-BE49-F238E27FC236}">
              <a16:creationId xmlns:a16="http://schemas.microsoft.com/office/drawing/2014/main" id="{E32AFCC0-BEDA-4957-8E43-77083BC490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8549" y="16070580"/>
          <a:ext cx="1384935"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95250</xdr:colOff>
      <xdr:row>125</xdr:row>
      <xdr:rowOff>15240</xdr:rowOff>
    </xdr:from>
    <xdr:to>
      <xdr:col>1</xdr:col>
      <xdr:colOff>1421130</xdr:colOff>
      <xdr:row>126</xdr:row>
      <xdr:rowOff>0</xdr:rowOff>
    </xdr:to>
    <xdr:pic>
      <xdr:nvPicPr>
        <xdr:cNvPr id="3" name="Picture 2">
          <a:extLst>
            <a:ext uri="{FF2B5EF4-FFF2-40B4-BE49-F238E27FC236}">
              <a16:creationId xmlns:a16="http://schemas.microsoft.com/office/drawing/2014/main" id="{FA609890-F460-4C72-97B0-86A78316F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7690" y="16824960"/>
          <a:ext cx="13258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125</xdr:row>
      <xdr:rowOff>0</xdr:rowOff>
    </xdr:from>
    <xdr:to>
      <xdr:col>3</xdr:col>
      <xdr:colOff>1695450</xdr:colOff>
      <xdr:row>125</xdr:row>
      <xdr:rowOff>723900</xdr:rowOff>
    </xdr:to>
    <xdr:pic>
      <xdr:nvPicPr>
        <xdr:cNvPr id="4" name="Picture 3">
          <a:extLst>
            <a:ext uri="{FF2B5EF4-FFF2-40B4-BE49-F238E27FC236}">
              <a16:creationId xmlns:a16="http://schemas.microsoft.com/office/drawing/2014/main" id="{57F1AEA1-0C07-479D-8885-FCCDC5EC0D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0450" y="16809720"/>
          <a:ext cx="14173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214</xdr:row>
      <xdr:rowOff>0</xdr:rowOff>
    </xdr:from>
    <xdr:to>
      <xdr:col>3</xdr:col>
      <xdr:colOff>1524000</xdr:colOff>
      <xdr:row>214</xdr:row>
      <xdr:rowOff>714375</xdr:rowOff>
    </xdr:to>
    <xdr:pic>
      <xdr:nvPicPr>
        <xdr:cNvPr id="2" name="Picture 1">
          <a:extLst>
            <a:ext uri="{FF2B5EF4-FFF2-40B4-BE49-F238E27FC236}">
              <a16:creationId xmlns:a16="http://schemas.microsoft.com/office/drawing/2014/main" id="{621C1023-CD4B-485C-A4B9-C2A3E057F2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7548860"/>
          <a:ext cx="151638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214</xdr:row>
      <xdr:rowOff>0</xdr:rowOff>
    </xdr:from>
    <xdr:to>
      <xdr:col>1</xdr:col>
      <xdr:colOff>1242060</xdr:colOff>
      <xdr:row>215</xdr:row>
      <xdr:rowOff>7620</xdr:rowOff>
    </xdr:to>
    <xdr:pic>
      <xdr:nvPicPr>
        <xdr:cNvPr id="3" name="Picture 2">
          <a:extLst>
            <a:ext uri="{FF2B5EF4-FFF2-40B4-BE49-F238E27FC236}">
              <a16:creationId xmlns:a16="http://schemas.microsoft.com/office/drawing/2014/main" id="{9CDF7E8B-C25C-4466-AEF1-90B5BFDDAFEE}"/>
            </a:ext>
          </a:extLst>
        </xdr:cNvPr>
        <xdr:cNvPicPr>
          <a:picLocks noChangeAspect="1"/>
        </xdr:cNvPicPr>
      </xdr:nvPicPr>
      <xdr:blipFill>
        <a:blip xmlns:r="http://schemas.openxmlformats.org/officeDocument/2006/relationships" r:embed="rId2"/>
        <a:stretch>
          <a:fillRect/>
        </a:stretch>
      </xdr:blipFill>
      <xdr:spPr>
        <a:xfrm>
          <a:off x="4815840" y="39898320"/>
          <a:ext cx="1219200" cy="76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67228</xdr:colOff>
      <xdr:row>91</xdr:row>
      <xdr:rowOff>22860</xdr:rowOff>
    </xdr:from>
    <xdr:to>
      <xdr:col>1</xdr:col>
      <xdr:colOff>1423035</xdr:colOff>
      <xdr:row>92</xdr:row>
      <xdr:rowOff>22860</xdr:rowOff>
    </xdr:to>
    <xdr:pic>
      <xdr:nvPicPr>
        <xdr:cNvPr id="2" name="Picture 1">
          <a:extLst>
            <a:ext uri="{FF2B5EF4-FFF2-40B4-BE49-F238E27FC236}">
              <a16:creationId xmlns:a16="http://schemas.microsoft.com/office/drawing/2014/main" id="{1939ABAC-B7C3-43AB-A234-C87A9965CF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668" y="18310860"/>
          <a:ext cx="1355807"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67228</xdr:colOff>
      <xdr:row>91</xdr:row>
      <xdr:rowOff>29008</xdr:rowOff>
    </xdr:from>
    <xdr:to>
      <xdr:col>3</xdr:col>
      <xdr:colOff>1704975</xdr:colOff>
      <xdr:row>91</xdr:row>
      <xdr:rowOff>735676</xdr:rowOff>
    </xdr:to>
    <xdr:pic>
      <xdr:nvPicPr>
        <xdr:cNvPr id="3" name="Picture 2">
          <a:extLst>
            <a:ext uri="{FF2B5EF4-FFF2-40B4-BE49-F238E27FC236}">
              <a16:creationId xmlns:a16="http://schemas.microsoft.com/office/drawing/2014/main" id="{36CE6DA6-6B2B-4DB5-A338-328098A777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2428" y="18317008"/>
          <a:ext cx="1447247" cy="70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104774</xdr:colOff>
      <xdr:row>114</xdr:row>
      <xdr:rowOff>24764</xdr:rowOff>
    </xdr:from>
    <xdr:to>
      <xdr:col>1</xdr:col>
      <xdr:colOff>1638299</xdr:colOff>
      <xdr:row>114</xdr:row>
      <xdr:rowOff>823122</xdr:rowOff>
    </xdr:to>
    <xdr:pic>
      <xdr:nvPicPr>
        <xdr:cNvPr id="3" name="Picture 2">
          <a:extLst>
            <a:ext uri="{FF2B5EF4-FFF2-40B4-BE49-F238E27FC236}">
              <a16:creationId xmlns:a16="http://schemas.microsoft.com/office/drawing/2014/main" id="{4049C7B8-0F74-4B98-918A-FC11BE1644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19051904"/>
          <a:ext cx="1320165" cy="71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104774</xdr:colOff>
      <xdr:row>113</xdr:row>
      <xdr:rowOff>771524</xdr:rowOff>
    </xdr:from>
    <xdr:to>
      <xdr:col>3</xdr:col>
      <xdr:colOff>1638299</xdr:colOff>
      <xdr:row>114</xdr:row>
      <xdr:rowOff>701202</xdr:rowOff>
    </xdr:to>
    <xdr:pic>
      <xdr:nvPicPr>
        <xdr:cNvPr id="4" name="Picture 3">
          <a:extLst>
            <a:ext uri="{FF2B5EF4-FFF2-40B4-BE49-F238E27FC236}">
              <a16:creationId xmlns:a16="http://schemas.microsoft.com/office/drawing/2014/main" id="{BB6C4779-2148-4B7C-B850-3A86B33AD2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9974" y="19029044"/>
          <a:ext cx="1411605" cy="69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68580</xdr:colOff>
      <xdr:row>296</xdr:row>
      <xdr:rowOff>0</xdr:rowOff>
    </xdr:from>
    <xdr:to>
      <xdr:col>1</xdr:col>
      <xdr:colOff>1702114</xdr:colOff>
      <xdr:row>296</xdr:row>
      <xdr:rowOff>838200</xdr:rowOff>
    </xdr:to>
    <xdr:pic>
      <xdr:nvPicPr>
        <xdr:cNvPr id="3" name="Picture 2">
          <a:extLst>
            <a:ext uri="{FF2B5EF4-FFF2-40B4-BE49-F238E27FC236}">
              <a16:creationId xmlns:a16="http://schemas.microsoft.com/office/drawing/2014/main" id="{D7F600BB-4E11-447A-99AC-636A1A3133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1020" y="19766280"/>
          <a:ext cx="1359214"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296</xdr:row>
      <xdr:rowOff>15240</xdr:rowOff>
    </xdr:from>
    <xdr:to>
      <xdr:col>3</xdr:col>
      <xdr:colOff>1664014</xdr:colOff>
      <xdr:row>296</xdr:row>
      <xdr:rowOff>853440</xdr:rowOff>
    </xdr:to>
    <xdr:pic>
      <xdr:nvPicPr>
        <xdr:cNvPr id="4" name="Picture 3">
          <a:extLst>
            <a:ext uri="{FF2B5EF4-FFF2-40B4-BE49-F238E27FC236}">
              <a16:creationId xmlns:a16="http://schemas.microsoft.com/office/drawing/2014/main" id="{CE8D4FBA-1089-4AF8-82A4-641ECC12E1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5680" y="19781520"/>
          <a:ext cx="148875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80966</xdr:colOff>
      <xdr:row>117</xdr:row>
      <xdr:rowOff>0</xdr:rowOff>
    </xdr:from>
    <xdr:to>
      <xdr:col>1</xdr:col>
      <xdr:colOff>1714500</xdr:colOff>
      <xdr:row>117</xdr:row>
      <xdr:rowOff>704850</xdr:rowOff>
    </xdr:to>
    <xdr:pic>
      <xdr:nvPicPr>
        <xdr:cNvPr id="2" name="Picture 1">
          <a:extLst>
            <a:ext uri="{FF2B5EF4-FFF2-40B4-BE49-F238E27FC236}">
              <a16:creationId xmlns:a16="http://schemas.microsoft.com/office/drawing/2014/main" id="{2CAC568E-093A-4E8E-81E7-19D109251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3406" y="20505420"/>
          <a:ext cx="134397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117</xdr:row>
      <xdr:rowOff>0</xdr:rowOff>
    </xdr:from>
    <xdr:to>
      <xdr:col>3</xdr:col>
      <xdr:colOff>1714500</xdr:colOff>
      <xdr:row>117</xdr:row>
      <xdr:rowOff>704850</xdr:rowOff>
    </xdr:to>
    <xdr:pic>
      <xdr:nvPicPr>
        <xdr:cNvPr id="3" name="Picture 2">
          <a:extLst>
            <a:ext uri="{FF2B5EF4-FFF2-40B4-BE49-F238E27FC236}">
              <a16:creationId xmlns:a16="http://schemas.microsoft.com/office/drawing/2014/main" id="{A679B377-4134-493B-9526-6F2B832C8D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6166" y="20505420"/>
          <a:ext cx="143541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83</xdr:row>
      <xdr:rowOff>38099</xdr:rowOff>
    </xdr:from>
    <xdr:to>
      <xdr:col>1</xdr:col>
      <xdr:colOff>1571625</xdr:colOff>
      <xdr:row>84</xdr:row>
      <xdr:rowOff>2964</xdr:rowOff>
    </xdr:to>
    <xdr:pic>
      <xdr:nvPicPr>
        <xdr:cNvPr id="2" name="Picture 1">
          <a:extLst>
            <a:ext uri="{FF2B5EF4-FFF2-40B4-BE49-F238E27FC236}">
              <a16:creationId xmlns:a16="http://schemas.microsoft.com/office/drawing/2014/main" id="{42E4324D-FBCF-4148-AE8B-86C5141A2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25879"/>
          <a:ext cx="1369695" cy="704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57151</xdr:colOff>
      <xdr:row>83</xdr:row>
      <xdr:rowOff>38100</xdr:rowOff>
    </xdr:from>
    <xdr:to>
      <xdr:col>3</xdr:col>
      <xdr:colOff>1506683</xdr:colOff>
      <xdr:row>83</xdr:row>
      <xdr:rowOff>717478</xdr:rowOff>
    </xdr:to>
    <xdr:pic>
      <xdr:nvPicPr>
        <xdr:cNvPr id="3" name="Picture 2">
          <a:extLst>
            <a:ext uri="{FF2B5EF4-FFF2-40B4-BE49-F238E27FC236}">
              <a16:creationId xmlns:a16="http://schemas.microsoft.com/office/drawing/2014/main" id="{F7BFE445-15E3-46B2-9900-E9130B76A5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2351" y="1325880"/>
          <a:ext cx="144953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83</xdr:row>
      <xdr:rowOff>38099</xdr:rowOff>
    </xdr:from>
    <xdr:to>
      <xdr:col>1</xdr:col>
      <xdr:colOff>1571625</xdr:colOff>
      <xdr:row>84</xdr:row>
      <xdr:rowOff>2964</xdr:rowOff>
    </xdr:to>
    <xdr:pic>
      <xdr:nvPicPr>
        <xdr:cNvPr id="4" name="Picture 3">
          <a:extLst>
            <a:ext uri="{FF2B5EF4-FFF2-40B4-BE49-F238E27FC236}">
              <a16:creationId xmlns:a16="http://schemas.microsoft.com/office/drawing/2014/main" id="{30C312CE-2251-4929-BE6C-EF682E7AEA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25879"/>
          <a:ext cx="1369695" cy="704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85725</xdr:colOff>
      <xdr:row>58</xdr:row>
      <xdr:rowOff>0</xdr:rowOff>
    </xdr:from>
    <xdr:to>
      <xdr:col>1</xdr:col>
      <xdr:colOff>1666874</xdr:colOff>
      <xdr:row>58</xdr:row>
      <xdr:rowOff>682248</xdr:rowOff>
    </xdr:to>
    <xdr:pic>
      <xdr:nvPicPr>
        <xdr:cNvPr id="2" name="Picture 1">
          <a:extLst>
            <a:ext uri="{FF2B5EF4-FFF2-40B4-BE49-F238E27FC236}">
              <a16:creationId xmlns:a16="http://schemas.microsoft.com/office/drawing/2014/main" id="{406A0BAF-8CD7-42E4-B735-5DBCFFD986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8165" y="21244560"/>
          <a:ext cx="1337309" cy="682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58</xdr:row>
      <xdr:rowOff>0</xdr:rowOff>
    </xdr:from>
    <xdr:to>
      <xdr:col>3</xdr:col>
      <xdr:colOff>1714500</xdr:colOff>
      <xdr:row>58</xdr:row>
      <xdr:rowOff>704850</xdr:rowOff>
    </xdr:to>
    <xdr:pic>
      <xdr:nvPicPr>
        <xdr:cNvPr id="3" name="Picture 2">
          <a:extLst>
            <a:ext uri="{FF2B5EF4-FFF2-40B4-BE49-F238E27FC236}">
              <a16:creationId xmlns:a16="http://schemas.microsoft.com/office/drawing/2014/main" id="{A9035E1D-E992-4F6D-B5BC-B1CC762E38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6166" y="21244560"/>
          <a:ext cx="143541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96539</xdr:colOff>
      <xdr:row>158</xdr:row>
      <xdr:rowOff>0</xdr:rowOff>
    </xdr:from>
    <xdr:to>
      <xdr:col>1</xdr:col>
      <xdr:colOff>1685924</xdr:colOff>
      <xdr:row>158</xdr:row>
      <xdr:rowOff>685800</xdr:rowOff>
    </xdr:to>
    <xdr:pic>
      <xdr:nvPicPr>
        <xdr:cNvPr id="2" name="Picture 1">
          <a:extLst>
            <a:ext uri="{FF2B5EF4-FFF2-40B4-BE49-F238E27FC236}">
              <a16:creationId xmlns:a16="http://schemas.microsoft.com/office/drawing/2014/main" id="{C71AA594-6D36-4159-AE5F-7C71FE5776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8979" y="21983700"/>
          <a:ext cx="133030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22860</xdr:colOff>
      <xdr:row>158</xdr:row>
      <xdr:rowOff>22860</xdr:rowOff>
    </xdr:from>
    <xdr:to>
      <xdr:col>3</xdr:col>
      <xdr:colOff>1036320</xdr:colOff>
      <xdr:row>158</xdr:row>
      <xdr:rowOff>670560</xdr:rowOff>
    </xdr:to>
    <xdr:pic>
      <xdr:nvPicPr>
        <xdr:cNvPr id="3" name="Picture 2">
          <a:extLst>
            <a:ext uri="{FF2B5EF4-FFF2-40B4-BE49-F238E27FC236}">
              <a16:creationId xmlns:a16="http://schemas.microsoft.com/office/drawing/2014/main" id="{6B9AA295-CC45-4348-AE8B-339E77FFC8D9}"/>
            </a:ext>
          </a:extLst>
        </xdr:cNvPr>
        <xdr:cNvPicPr>
          <a:picLocks noChangeAspect="1"/>
        </xdr:cNvPicPr>
      </xdr:nvPicPr>
      <xdr:blipFill>
        <a:blip xmlns:r="http://schemas.openxmlformats.org/officeDocument/2006/relationships" r:embed="rId2"/>
        <a:stretch>
          <a:fillRect/>
        </a:stretch>
      </xdr:blipFill>
      <xdr:spPr>
        <a:xfrm>
          <a:off x="7932420" y="29862780"/>
          <a:ext cx="1013460" cy="6477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44149</xdr:colOff>
      <xdr:row>106</xdr:row>
      <xdr:rowOff>0</xdr:rowOff>
    </xdr:from>
    <xdr:to>
      <xdr:col>1</xdr:col>
      <xdr:colOff>1721832</xdr:colOff>
      <xdr:row>106</xdr:row>
      <xdr:rowOff>723900</xdr:rowOff>
    </xdr:to>
    <xdr:pic>
      <xdr:nvPicPr>
        <xdr:cNvPr id="2" name="Picture 1">
          <a:extLst>
            <a:ext uri="{FF2B5EF4-FFF2-40B4-BE49-F238E27FC236}">
              <a16:creationId xmlns:a16="http://schemas.microsoft.com/office/drawing/2014/main" id="{369335C7-6EDF-4043-8354-903AE84BD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6589" y="22722840"/>
          <a:ext cx="138050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28575</xdr:colOff>
      <xdr:row>106</xdr:row>
      <xdr:rowOff>49530</xdr:rowOff>
    </xdr:from>
    <xdr:ext cx="1007745" cy="605789"/>
    <xdr:pic>
      <xdr:nvPicPr>
        <xdr:cNvPr id="3" name="Picture 2">
          <a:extLst>
            <a:ext uri="{FF2B5EF4-FFF2-40B4-BE49-F238E27FC236}">
              <a16:creationId xmlns:a16="http://schemas.microsoft.com/office/drawing/2014/main" id="{732DC24F-3983-4930-8D5B-4B0209C8A252}"/>
            </a:ext>
          </a:extLst>
        </xdr:cNvPr>
        <xdr:cNvPicPr>
          <a:picLocks noChangeAspect="1"/>
        </xdr:cNvPicPr>
      </xdr:nvPicPr>
      <xdr:blipFill>
        <a:blip xmlns:r="http://schemas.openxmlformats.org/officeDocument/2006/relationships" r:embed="rId2"/>
        <a:stretch>
          <a:fillRect/>
        </a:stretch>
      </xdr:blipFill>
      <xdr:spPr>
        <a:xfrm>
          <a:off x="7938135" y="20379690"/>
          <a:ext cx="1007745" cy="605789"/>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1</xdr:col>
      <xdr:colOff>74788</xdr:colOff>
      <xdr:row>75</xdr:row>
      <xdr:rowOff>47625</xdr:rowOff>
    </xdr:from>
    <xdr:to>
      <xdr:col>1</xdr:col>
      <xdr:colOff>1646598</xdr:colOff>
      <xdr:row>75</xdr:row>
      <xdr:rowOff>704850</xdr:rowOff>
    </xdr:to>
    <xdr:pic>
      <xdr:nvPicPr>
        <xdr:cNvPr id="2" name="Picture 1">
          <a:extLst>
            <a:ext uri="{FF2B5EF4-FFF2-40B4-BE49-F238E27FC236}">
              <a16:creationId xmlns:a16="http://schemas.microsoft.com/office/drawing/2014/main" id="{81624D1D-46BD-484D-A9F7-C5F04790C5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7228" y="23509605"/>
          <a:ext cx="135083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75</xdr:row>
      <xdr:rowOff>0</xdr:rowOff>
    </xdr:from>
    <xdr:to>
      <xdr:col>3</xdr:col>
      <xdr:colOff>1524000</xdr:colOff>
      <xdr:row>75</xdr:row>
      <xdr:rowOff>694107</xdr:rowOff>
    </xdr:to>
    <xdr:pic>
      <xdr:nvPicPr>
        <xdr:cNvPr id="3" name="Picture 2">
          <a:extLst>
            <a:ext uri="{FF2B5EF4-FFF2-40B4-BE49-F238E27FC236}">
              <a16:creationId xmlns:a16="http://schemas.microsoft.com/office/drawing/2014/main" id="{4F829B3A-ABF3-4C3F-9E15-C423484708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3461980"/>
          <a:ext cx="151638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114</xdr:row>
      <xdr:rowOff>0</xdr:rowOff>
    </xdr:from>
    <xdr:to>
      <xdr:col>4</xdr:col>
      <xdr:colOff>0</xdr:colOff>
      <xdr:row>114</xdr:row>
      <xdr:rowOff>694107</xdr:rowOff>
    </xdr:to>
    <xdr:pic>
      <xdr:nvPicPr>
        <xdr:cNvPr id="3" name="Picture 2">
          <a:extLst>
            <a:ext uri="{FF2B5EF4-FFF2-40B4-BE49-F238E27FC236}">
              <a16:creationId xmlns:a16="http://schemas.microsoft.com/office/drawing/2014/main" id="{6BBB354B-927B-4AD1-85C2-33E72735CD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24201120"/>
          <a:ext cx="151638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30481</xdr:colOff>
      <xdr:row>114</xdr:row>
      <xdr:rowOff>7619</xdr:rowOff>
    </xdr:from>
    <xdr:to>
      <xdr:col>1</xdr:col>
      <xdr:colOff>1257301</xdr:colOff>
      <xdr:row>114</xdr:row>
      <xdr:rowOff>624960</xdr:rowOff>
    </xdr:to>
    <xdr:pic>
      <xdr:nvPicPr>
        <xdr:cNvPr id="4" name="Picture 3">
          <a:extLst>
            <a:ext uri="{FF2B5EF4-FFF2-40B4-BE49-F238E27FC236}">
              <a16:creationId xmlns:a16="http://schemas.microsoft.com/office/drawing/2014/main" id="{182B82F7-151B-478F-A83D-FC071CBB33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3461" y="21983699"/>
          <a:ext cx="1226820" cy="617341"/>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110374</xdr:colOff>
      <xdr:row>44</xdr:row>
      <xdr:rowOff>1</xdr:rowOff>
    </xdr:from>
    <xdr:to>
      <xdr:col>1</xdr:col>
      <xdr:colOff>1655608</xdr:colOff>
      <xdr:row>44</xdr:row>
      <xdr:rowOff>752475</xdr:rowOff>
    </xdr:to>
    <xdr:pic>
      <xdr:nvPicPr>
        <xdr:cNvPr id="2" name="Picture 1">
          <a:extLst>
            <a:ext uri="{FF2B5EF4-FFF2-40B4-BE49-F238E27FC236}">
              <a16:creationId xmlns:a16="http://schemas.microsoft.com/office/drawing/2014/main" id="{7F2B8405-FCD7-444B-B335-9DA62F0756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814" y="24940261"/>
          <a:ext cx="131663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8A36AB7D-5795-4B5F-A605-3E5AB0EF26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494026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44149</xdr:colOff>
      <xdr:row>44</xdr:row>
      <xdr:rowOff>0</xdr:rowOff>
    </xdr:from>
    <xdr:to>
      <xdr:col>1</xdr:col>
      <xdr:colOff>1677682</xdr:colOff>
      <xdr:row>44</xdr:row>
      <xdr:rowOff>704850</xdr:rowOff>
    </xdr:to>
    <xdr:pic>
      <xdr:nvPicPr>
        <xdr:cNvPr id="2" name="Picture 1">
          <a:extLst>
            <a:ext uri="{FF2B5EF4-FFF2-40B4-BE49-F238E27FC236}">
              <a16:creationId xmlns:a16="http://schemas.microsoft.com/office/drawing/2014/main" id="{84ECDAAA-CB35-454B-86F7-DB92171113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6589" y="25679400"/>
          <a:ext cx="138207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C19822A5-6AB4-444E-BF42-44E56155A0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567940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49365</xdr:colOff>
      <xdr:row>96</xdr:row>
      <xdr:rowOff>0</xdr:rowOff>
    </xdr:from>
    <xdr:to>
      <xdr:col>1</xdr:col>
      <xdr:colOff>1704974</xdr:colOff>
      <xdr:row>96</xdr:row>
      <xdr:rowOff>714375</xdr:rowOff>
    </xdr:to>
    <xdr:pic>
      <xdr:nvPicPr>
        <xdr:cNvPr id="2" name="Picture 1">
          <a:extLst>
            <a:ext uri="{FF2B5EF4-FFF2-40B4-BE49-F238E27FC236}">
              <a16:creationId xmlns:a16="http://schemas.microsoft.com/office/drawing/2014/main" id="{06771378-013E-4B6C-95DB-8DBA05929F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1805" y="26418540"/>
          <a:ext cx="137366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96</xdr:row>
      <xdr:rowOff>1</xdr:rowOff>
    </xdr:from>
    <xdr:to>
      <xdr:col>3</xdr:col>
      <xdr:colOff>1655608</xdr:colOff>
      <xdr:row>96</xdr:row>
      <xdr:rowOff>752475</xdr:rowOff>
    </xdr:to>
    <xdr:pic>
      <xdr:nvPicPr>
        <xdr:cNvPr id="3" name="Picture 2">
          <a:extLst>
            <a:ext uri="{FF2B5EF4-FFF2-40B4-BE49-F238E27FC236}">
              <a16:creationId xmlns:a16="http://schemas.microsoft.com/office/drawing/2014/main" id="{3D6ECD04-BF84-4FE5-A1F3-C11938A7AD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641854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45</xdr:row>
      <xdr:rowOff>1</xdr:rowOff>
    </xdr:from>
    <xdr:to>
      <xdr:col>1</xdr:col>
      <xdr:colOff>1721830</xdr:colOff>
      <xdr:row>45</xdr:row>
      <xdr:rowOff>710071</xdr:rowOff>
    </xdr:to>
    <xdr:pic>
      <xdr:nvPicPr>
        <xdr:cNvPr id="2" name="Picture 1">
          <a:extLst>
            <a:ext uri="{FF2B5EF4-FFF2-40B4-BE49-F238E27FC236}">
              <a16:creationId xmlns:a16="http://schemas.microsoft.com/office/drawing/2014/main" id="{C96E012C-B174-4721-9445-ECB49F1755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27157681"/>
          <a:ext cx="134845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45</xdr:row>
      <xdr:rowOff>1</xdr:rowOff>
    </xdr:from>
    <xdr:to>
      <xdr:col>3</xdr:col>
      <xdr:colOff>1655608</xdr:colOff>
      <xdr:row>45</xdr:row>
      <xdr:rowOff>752475</xdr:rowOff>
    </xdr:to>
    <xdr:pic>
      <xdr:nvPicPr>
        <xdr:cNvPr id="3" name="Picture 2">
          <a:extLst>
            <a:ext uri="{FF2B5EF4-FFF2-40B4-BE49-F238E27FC236}">
              <a16:creationId xmlns:a16="http://schemas.microsoft.com/office/drawing/2014/main" id="{8EDC6FA7-0590-4925-8822-849F664269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715768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110373</xdr:colOff>
      <xdr:row>44</xdr:row>
      <xdr:rowOff>0</xdr:rowOff>
    </xdr:from>
    <xdr:to>
      <xdr:col>1</xdr:col>
      <xdr:colOff>1699754</xdr:colOff>
      <xdr:row>44</xdr:row>
      <xdr:rowOff>733425</xdr:rowOff>
    </xdr:to>
    <xdr:pic>
      <xdr:nvPicPr>
        <xdr:cNvPr id="2" name="Picture 1">
          <a:extLst>
            <a:ext uri="{FF2B5EF4-FFF2-40B4-BE49-F238E27FC236}">
              <a16:creationId xmlns:a16="http://schemas.microsoft.com/office/drawing/2014/main" id="{8B7D0CF1-30FB-4A6A-A408-800A7D2F6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813" y="27896820"/>
          <a:ext cx="1315061"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6891B7EE-78F0-4530-A838-378339E0A3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789682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99</xdr:row>
      <xdr:rowOff>0</xdr:rowOff>
    </xdr:from>
    <xdr:to>
      <xdr:col>1</xdr:col>
      <xdr:colOff>1767840</xdr:colOff>
      <xdr:row>99</xdr:row>
      <xdr:rowOff>833545</xdr:rowOff>
    </xdr:to>
    <xdr:pic>
      <xdr:nvPicPr>
        <xdr:cNvPr id="8" name="Picture 7">
          <a:extLst>
            <a:ext uri="{FF2B5EF4-FFF2-40B4-BE49-F238E27FC236}">
              <a16:creationId xmlns:a16="http://schemas.microsoft.com/office/drawing/2014/main" id="{A19C5968-D3A3-45BD-804B-8BE8C00796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2026920"/>
          <a:ext cx="1386840" cy="742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xdr:row>
      <xdr:rowOff>30480</xdr:rowOff>
    </xdr:from>
    <xdr:to>
      <xdr:col>4</xdr:col>
      <xdr:colOff>0</xdr:colOff>
      <xdr:row>100</xdr:row>
      <xdr:rowOff>4693</xdr:rowOff>
    </xdr:to>
    <xdr:pic>
      <xdr:nvPicPr>
        <xdr:cNvPr id="9" name="Picture 8">
          <a:extLst>
            <a:ext uri="{FF2B5EF4-FFF2-40B4-BE49-F238E27FC236}">
              <a16:creationId xmlns:a16="http://schemas.microsoft.com/office/drawing/2014/main" id="{6BC609C7-8CDC-4239-9DAD-AEA275FE7D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057400"/>
          <a:ext cx="1516380" cy="713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76200</xdr:colOff>
      <xdr:row>44</xdr:row>
      <xdr:rowOff>0</xdr:rowOff>
    </xdr:from>
    <xdr:to>
      <xdr:col>1</xdr:col>
      <xdr:colOff>1709730</xdr:colOff>
      <xdr:row>44</xdr:row>
      <xdr:rowOff>704849</xdr:rowOff>
    </xdr:to>
    <xdr:pic>
      <xdr:nvPicPr>
        <xdr:cNvPr id="2" name="Picture 1">
          <a:extLst>
            <a:ext uri="{FF2B5EF4-FFF2-40B4-BE49-F238E27FC236}">
              <a16:creationId xmlns:a16="http://schemas.microsoft.com/office/drawing/2014/main" id="{260C5066-0D0C-4861-BDCC-035EC8EBC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28635960"/>
          <a:ext cx="135159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38898952-4BD8-4613-B6AF-8E4B8BF4AC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863596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44</xdr:row>
      <xdr:rowOff>0</xdr:rowOff>
    </xdr:from>
    <xdr:to>
      <xdr:col>1</xdr:col>
      <xdr:colOff>1709730</xdr:colOff>
      <xdr:row>44</xdr:row>
      <xdr:rowOff>704849</xdr:rowOff>
    </xdr:to>
    <xdr:pic>
      <xdr:nvPicPr>
        <xdr:cNvPr id="4" name="Picture 3">
          <a:extLst>
            <a:ext uri="{FF2B5EF4-FFF2-40B4-BE49-F238E27FC236}">
              <a16:creationId xmlns:a16="http://schemas.microsoft.com/office/drawing/2014/main" id="{B1C7F942-6868-4FC5-919C-190B9938E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28635960"/>
          <a:ext cx="135159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104774</xdr:colOff>
      <xdr:row>44</xdr:row>
      <xdr:rowOff>0</xdr:rowOff>
    </xdr:from>
    <xdr:to>
      <xdr:col>1</xdr:col>
      <xdr:colOff>1672080</xdr:colOff>
      <xdr:row>44</xdr:row>
      <xdr:rowOff>676275</xdr:rowOff>
    </xdr:to>
    <xdr:pic>
      <xdr:nvPicPr>
        <xdr:cNvPr id="2" name="Picture 1">
          <a:extLst>
            <a:ext uri="{FF2B5EF4-FFF2-40B4-BE49-F238E27FC236}">
              <a16:creationId xmlns:a16="http://schemas.microsoft.com/office/drawing/2014/main" id="{7C7ACEB7-A930-46F5-9634-D5A15E394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29375100"/>
          <a:ext cx="132346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7D7B460C-A173-435A-A6BB-DF36D7A0AA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9375101"/>
          <a:ext cx="1408074" cy="737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102</xdr:row>
      <xdr:rowOff>19049</xdr:rowOff>
    </xdr:from>
    <xdr:to>
      <xdr:col>2</xdr:col>
      <xdr:colOff>9525</xdr:colOff>
      <xdr:row>102</xdr:row>
      <xdr:rowOff>933450</xdr:rowOff>
    </xdr:to>
    <xdr:pic>
      <xdr:nvPicPr>
        <xdr:cNvPr id="13" name="Picture 12">
          <a:extLst>
            <a:ext uri="{FF2B5EF4-FFF2-40B4-BE49-F238E27FC236}">
              <a16:creationId xmlns:a16="http://schemas.microsoft.com/office/drawing/2014/main" id="{3866D906-0B2B-4FBA-9D21-0DFB2E97D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2785109"/>
          <a:ext cx="1434465" cy="716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xdr:row>
      <xdr:rowOff>19049</xdr:rowOff>
    </xdr:from>
    <xdr:to>
      <xdr:col>2</xdr:col>
      <xdr:colOff>9525</xdr:colOff>
      <xdr:row>102</xdr:row>
      <xdr:rowOff>933450</xdr:rowOff>
    </xdr:to>
    <xdr:pic>
      <xdr:nvPicPr>
        <xdr:cNvPr id="14" name="Picture 13">
          <a:extLst>
            <a:ext uri="{FF2B5EF4-FFF2-40B4-BE49-F238E27FC236}">
              <a16:creationId xmlns:a16="http://schemas.microsoft.com/office/drawing/2014/main" id="{90BAF17E-6351-417A-B0BC-303CCBB3E1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2785109"/>
          <a:ext cx="1434465" cy="716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19049</xdr:rowOff>
    </xdr:from>
    <xdr:to>
      <xdr:col>3</xdr:col>
      <xdr:colOff>1524000</xdr:colOff>
      <xdr:row>102</xdr:row>
      <xdr:rowOff>717162</xdr:rowOff>
    </xdr:to>
    <xdr:pic>
      <xdr:nvPicPr>
        <xdr:cNvPr id="15" name="Picture 14">
          <a:extLst>
            <a:ext uri="{FF2B5EF4-FFF2-40B4-BE49-F238E27FC236}">
              <a16:creationId xmlns:a16="http://schemas.microsoft.com/office/drawing/2014/main" id="{219DAB7D-3404-46F3-A32D-B0C3D37609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785109"/>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xdr:row>
      <xdr:rowOff>19049</xdr:rowOff>
    </xdr:from>
    <xdr:to>
      <xdr:col>2</xdr:col>
      <xdr:colOff>9525</xdr:colOff>
      <xdr:row>102</xdr:row>
      <xdr:rowOff>933450</xdr:rowOff>
    </xdr:to>
    <xdr:pic>
      <xdr:nvPicPr>
        <xdr:cNvPr id="18" name="Picture 17">
          <a:extLst>
            <a:ext uri="{FF2B5EF4-FFF2-40B4-BE49-F238E27FC236}">
              <a16:creationId xmlns:a16="http://schemas.microsoft.com/office/drawing/2014/main" id="{CE19435D-5862-4EFE-AC08-BE0CFC08B9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2785109"/>
          <a:ext cx="1434465" cy="716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xdr:row>
      <xdr:rowOff>19049</xdr:rowOff>
    </xdr:from>
    <xdr:to>
      <xdr:col>2</xdr:col>
      <xdr:colOff>9525</xdr:colOff>
      <xdr:row>102</xdr:row>
      <xdr:rowOff>933450</xdr:rowOff>
    </xdr:to>
    <xdr:pic>
      <xdr:nvPicPr>
        <xdr:cNvPr id="19" name="Picture 18">
          <a:extLst>
            <a:ext uri="{FF2B5EF4-FFF2-40B4-BE49-F238E27FC236}">
              <a16:creationId xmlns:a16="http://schemas.microsoft.com/office/drawing/2014/main" id="{690795C8-6A26-468C-A3AF-DBEA375CEA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2785109"/>
          <a:ext cx="1434465" cy="716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19049</xdr:rowOff>
    </xdr:from>
    <xdr:to>
      <xdr:col>3</xdr:col>
      <xdr:colOff>1524000</xdr:colOff>
      <xdr:row>102</xdr:row>
      <xdr:rowOff>717162</xdr:rowOff>
    </xdr:to>
    <xdr:pic>
      <xdr:nvPicPr>
        <xdr:cNvPr id="20" name="Picture 19">
          <a:extLst>
            <a:ext uri="{FF2B5EF4-FFF2-40B4-BE49-F238E27FC236}">
              <a16:creationId xmlns:a16="http://schemas.microsoft.com/office/drawing/2014/main" id="{AA8779B0-7356-4AB3-A5FD-94B02E2E0E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785109"/>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84</xdr:row>
      <xdr:rowOff>0</xdr:rowOff>
    </xdr:from>
    <xdr:to>
      <xdr:col>2</xdr:col>
      <xdr:colOff>0</xdr:colOff>
      <xdr:row>84</xdr:row>
      <xdr:rowOff>1009650</xdr:rowOff>
    </xdr:to>
    <xdr:pic>
      <xdr:nvPicPr>
        <xdr:cNvPr id="2" name="Picture 1">
          <a:extLst>
            <a:ext uri="{FF2B5EF4-FFF2-40B4-BE49-F238E27FC236}">
              <a16:creationId xmlns:a16="http://schemas.microsoft.com/office/drawing/2014/main" id="{3455101D-F03F-4DC5-B828-5D1952E80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3505200"/>
          <a:ext cx="1424940" cy="73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84</xdr:row>
      <xdr:rowOff>0</xdr:rowOff>
    </xdr:from>
    <xdr:to>
      <xdr:col>4</xdr:col>
      <xdr:colOff>0</xdr:colOff>
      <xdr:row>84</xdr:row>
      <xdr:rowOff>1009650</xdr:rowOff>
    </xdr:to>
    <xdr:pic>
      <xdr:nvPicPr>
        <xdr:cNvPr id="3" name="Picture 2">
          <a:extLst>
            <a:ext uri="{FF2B5EF4-FFF2-40B4-BE49-F238E27FC236}">
              <a16:creationId xmlns:a16="http://schemas.microsoft.com/office/drawing/2014/main" id="{97604CC8-52E6-4DE6-B07B-9E114777BE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3505200"/>
          <a:ext cx="1516380" cy="73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67</xdr:row>
      <xdr:rowOff>0</xdr:rowOff>
    </xdr:from>
    <xdr:to>
      <xdr:col>1</xdr:col>
      <xdr:colOff>1714500</xdr:colOff>
      <xdr:row>68</xdr:row>
      <xdr:rowOff>0</xdr:rowOff>
    </xdr:to>
    <xdr:pic>
      <xdr:nvPicPr>
        <xdr:cNvPr id="2" name="Picture 1">
          <a:extLst>
            <a:ext uri="{FF2B5EF4-FFF2-40B4-BE49-F238E27FC236}">
              <a16:creationId xmlns:a16="http://schemas.microsoft.com/office/drawing/2014/main" id="{71D99C2D-1B3C-4AB5-AA57-C1ECF01162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4244340"/>
          <a:ext cx="142494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67</xdr:row>
      <xdr:rowOff>0</xdr:rowOff>
    </xdr:from>
    <xdr:to>
      <xdr:col>3</xdr:col>
      <xdr:colOff>1714500</xdr:colOff>
      <xdr:row>68</xdr:row>
      <xdr:rowOff>0</xdr:rowOff>
    </xdr:to>
    <xdr:pic>
      <xdr:nvPicPr>
        <xdr:cNvPr id="3" name="Picture 2">
          <a:extLst>
            <a:ext uri="{FF2B5EF4-FFF2-40B4-BE49-F238E27FC236}">
              <a16:creationId xmlns:a16="http://schemas.microsoft.com/office/drawing/2014/main" id="{6C95E440-3563-4243-8739-7436A31226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4244340"/>
          <a:ext cx="1516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103</xdr:row>
      <xdr:rowOff>40085</xdr:rowOff>
    </xdr:from>
    <xdr:to>
      <xdr:col>2</xdr:col>
      <xdr:colOff>1905</xdr:colOff>
      <xdr:row>103</xdr:row>
      <xdr:rowOff>695325</xdr:rowOff>
    </xdr:to>
    <xdr:pic>
      <xdr:nvPicPr>
        <xdr:cNvPr id="2" name="Picture 1">
          <a:extLst>
            <a:ext uri="{FF2B5EF4-FFF2-40B4-BE49-F238E27FC236}">
              <a16:creationId xmlns:a16="http://schemas.microsoft.com/office/drawing/2014/main" id="{3B435FD8-8FAE-4176-8325-8A6062F698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5" y="5023565"/>
          <a:ext cx="1322070" cy="65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103</xdr:row>
      <xdr:rowOff>0</xdr:rowOff>
    </xdr:from>
    <xdr:to>
      <xdr:col>3</xdr:col>
      <xdr:colOff>1515341</xdr:colOff>
      <xdr:row>103</xdr:row>
      <xdr:rowOff>722679</xdr:rowOff>
    </xdr:to>
    <xdr:pic>
      <xdr:nvPicPr>
        <xdr:cNvPr id="3" name="Picture 2">
          <a:extLst>
            <a:ext uri="{FF2B5EF4-FFF2-40B4-BE49-F238E27FC236}">
              <a16:creationId xmlns:a16="http://schemas.microsoft.com/office/drawing/2014/main" id="{10B99C7E-743C-4A64-ADDA-365E582E13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4983480"/>
          <a:ext cx="151534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85726</xdr:colOff>
      <xdr:row>48</xdr:row>
      <xdr:rowOff>19050</xdr:rowOff>
    </xdr:from>
    <xdr:to>
      <xdr:col>1</xdr:col>
      <xdr:colOff>1657350</xdr:colOff>
      <xdr:row>48</xdr:row>
      <xdr:rowOff>723901</xdr:rowOff>
    </xdr:to>
    <xdr:pic>
      <xdr:nvPicPr>
        <xdr:cNvPr id="2" name="Picture 1">
          <a:extLst>
            <a:ext uri="{FF2B5EF4-FFF2-40B4-BE49-F238E27FC236}">
              <a16:creationId xmlns:a16="http://schemas.microsoft.com/office/drawing/2014/main" id="{90BC59AC-17C1-473A-AEF5-54A43C01F0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8166" y="5741670"/>
          <a:ext cx="1335404"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48</xdr:row>
      <xdr:rowOff>38099</xdr:rowOff>
    </xdr:from>
    <xdr:to>
      <xdr:col>3</xdr:col>
      <xdr:colOff>1472351</xdr:colOff>
      <xdr:row>48</xdr:row>
      <xdr:rowOff>701387</xdr:rowOff>
    </xdr:to>
    <xdr:pic>
      <xdr:nvPicPr>
        <xdr:cNvPr id="3" name="Picture 2">
          <a:extLst>
            <a:ext uri="{FF2B5EF4-FFF2-40B4-BE49-F238E27FC236}">
              <a16:creationId xmlns:a16="http://schemas.microsoft.com/office/drawing/2014/main" id="{27695E67-CE0B-4D17-B13B-73686E18C9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2350" y="5760719"/>
          <a:ext cx="1415201" cy="66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AE9E-AD5E-4F14-8F07-7C1285B7F523}">
  <dimension ref="A1:E43"/>
  <sheetViews>
    <sheetView tabSelected="1" topLeftCell="A26" workbookViewId="0">
      <selection activeCell="H28" sqref="H28"/>
    </sheetView>
  </sheetViews>
  <sheetFormatPr defaultRowHeight="14.4" x14ac:dyDescent="0.3"/>
  <cols>
    <col min="1" max="1" width="8.44140625" bestFit="1" customWidth="1"/>
    <col min="2" max="2" width="54" bestFit="1" customWidth="1"/>
    <col min="3" max="3" width="20.77734375" bestFit="1" customWidth="1"/>
    <col min="4" max="4" width="23.44140625" bestFit="1" customWidth="1"/>
    <col min="5" max="5" width="22.109375" bestFit="1" customWidth="1"/>
  </cols>
  <sheetData>
    <row r="1" spans="1:5" s="1" customFormat="1" x14ac:dyDescent="0.3">
      <c r="A1" s="66" t="s">
        <v>1935</v>
      </c>
      <c r="B1" s="66"/>
      <c r="C1" s="66"/>
      <c r="D1" s="66"/>
      <c r="E1" s="66"/>
    </row>
    <row r="2" spans="1:5" s="1" customFormat="1" x14ac:dyDescent="0.3">
      <c r="A2" s="66" t="s">
        <v>1936</v>
      </c>
      <c r="B2" s="66"/>
      <c r="C2" s="66"/>
      <c r="D2" s="66"/>
      <c r="E2" s="66"/>
    </row>
    <row r="3" spans="1:5" s="1" customFormat="1" x14ac:dyDescent="0.3">
      <c r="A3" s="62" t="s">
        <v>1933</v>
      </c>
      <c r="B3" s="62" t="s">
        <v>1934</v>
      </c>
      <c r="C3" s="57" t="s">
        <v>2003</v>
      </c>
      <c r="D3" s="57" t="s">
        <v>2004</v>
      </c>
      <c r="E3" s="57" t="s">
        <v>2005</v>
      </c>
    </row>
    <row r="4" spans="1:5" ht="58.2" customHeight="1" x14ac:dyDescent="0.3">
      <c r="A4" s="63" t="s">
        <v>1937</v>
      </c>
      <c r="B4" s="64" t="str">
        <f>HYPERLINK("[EDEL_Portfolio Monthly 28-Feb-2022.xlsx]EDACBF!A1","Edelweiss Money Market Fund")</f>
        <v>Edelweiss Money Market Fund</v>
      </c>
      <c r="C4" s="58"/>
      <c r="D4" s="58" t="s">
        <v>2006</v>
      </c>
      <c r="E4" s="58"/>
    </row>
    <row r="5" spans="1:5" ht="58.2" customHeight="1" x14ac:dyDescent="0.3">
      <c r="A5" s="63" t="s">
        <v>1938</v>
      </c>
      <c r="B5" s="64" t="str">
        <f>HYPERLINK("[EDEL_Portfolio Monthly 28-Feb-2022.xlsx]EDBE23!A1","BHARAT Bond ETF - April 2023")</f>
        <v>BHARAT Bond ETF - April 2023</v>
      </c>
      <c r="C5" s="58"/>
      <c r="D5" s="59" t="s">
        <v>2007</v>
      </c>
      <c r="E5" s="58"/>
    </row>
    <row r="6" spans="1:5" ht="58.2" customHeight="1" x14ac:dyDescent="0.3">
      <c r="A6" s="63" t="s">
        <v>1939</v>
      </c>
      <c r="B6" s="64" t="str">
        <f>HYPERLINK("[EDEL_Portfolio Monthly 28-Feb-2022.xlsx]EDBE25!A1","BHARAT Bond ETF - April 2025")</f>
        <v>BHARAT Bond ETF - April 2025</v>
      </c>
      <c r="C6" s="60"/>
      <c r="D6" s="59" t="s">
        <v>2008</v>
      </c>
      <c r="E6" s="60"/>
    </row>
    <row r="7" spans="1:5" ht="58.2" customHeight="1" x14ac:dyDescent="0.3">
      <c r="A7" s="63" t="s">
        <v>1940</v>
      </c>
      <c r="B7" s="64" t="str">
        <f>HYPERLINK("[EDEL_Portfolio Monthly 28-Feb-2022.xlsx]EDBE30!A1","BHARAT Bond ETF - April 2030")</f>
        <v>BHARAT Bond ETF - April 2030</v>
      </c>
      <c r="C7" s="58"/>
      <c r="D7" s="59" t="s">
        <v>2009</v>
      </c>
      <c r="E7" s="58"/>
    </row>
    <row r="8" spans="1:5" ht="58.2" customHeight="1" x14ac:dyDescent="0.3">
      <c r="A8" s="63" t="s">
        <v>1941</v>
      </c>
      <c r="B8" s="64" t="str">
        <f>HYPERLINK("[EDEL_Portfolio Monthly 28-Feb-2022.xlsx]EDBE31!A1","BHARAT Bond ETF - April 2031")</f>
        <v>BHARAT Bond ETF - April 2031</v>
      </c>
      <c r="C8" s="58"/>
      <c r="D8" s="59" t="s">
        <v>2010</v>
      </c>
      <c r="E8" s="58"/>
    </row>
    <row r="9" spans="1:5" ht="58.2" customHeight="1" x14ac:dyDescent="0.3">
      <c r="A9" s="63" t="s">
        <v>1942</v>
      </c>
      <c r="B9" s="64" t="str">
        <f>HYPERLINK("[EDEL_Portfolio Monthly 28-Feb-2022.xlsx]EDBE32!A1","BHARAT Bond ETF - April 2032")</f>
        <v>BHARAT Bond ETF - April 2032</v>
      </c>
      <c r="C9" s="63"/>
      <c r="D9" s="59" t="s">
        <v>2011</v>
      </c>
      <c r="E9" s="63"/>
    </row>
    <row r="10" spans="1:5" ht="58.2" customHeight="1" x14ac:dyDescent="0.3">
      <c r="A10" s="63" t="s">
        <v>1943</v>
      </c>
      <c r="B10" s="64" t="str">
        <f>HYPERLINK("[EDEL_Portfolio Monthly 28-Feb-2022.xlsx]EDBPDF!A1","Edelweiss Banking and PSU Debt Fund")</f>
        <v>Edelweiss Banking and PSU Debt Fund</v>
      </c>
      <c r="C10" s="58"/>
      <c r="D10" s="59" t="s">
        <v>2012</v>
      </c>
      <c r="E10" s="58"/>
    </row>
    <row r="11" spans="1:5" ht="58.2" customHeight="1" x14ac:dyDescent="0.3">
      <c r="A11" s="63" t="s">
        <v>1944</v>
      </c>
      <c r="B11" s="64" t="str">
        <f>HYPERLINK("[EDEL_Portfolio Monthly 28-Feb-2022.xlsx]EDFF23!A1","BHARAT Bond FOF - April 2023")</f>
        <v>BHARAT Bond FOF - April 2023</v>
      </c>
      <c r="C11" s="58"/>
      <c r="D11" s="59" t="s">
        <v>2007</v>
      </c>
      <c r="E11" s="58"/>
    </row>
    <row r="12" spans="1:5" ht="58.2" customHeight="1" x14ac:dyDescent="0.3">
      <c r="A12" s="63" t="s">
        <v>1945</v>
      </c>
      <c r="B12" s="64" t="str">
        <f>HYPERLINK("[EDEL_Portfolio Monthly 28-Feb-2022.xlsx]EDFF25!A1","BHARAT Bond FOF - April 2025")</f>
        <v>BHARAT Bond FOF - April 2025</v>
      </c>
      <c r="C12" s="58"/>
      <c r="D12" s="59" t="s">
        <v>2007</v>
      </c>
      <c r="E12" s="60"/>
    </row>
    <row r="13" spans="1:5" ht="58.2" customHeight="1" x14ac:dyDescent="0.3">
      <c r="A13" s="63" t="s">
        <v>1946</v>
      </c>
      <c r="B13" s="64" t="str">
        <f>HYPERLINK("[EDEL_Portfolio Monthly 28-Feb-2022.xlsx]EDFF30!A1","BHARAT Bond FOF - April 2030")</f>
        <v>BHARAT Bond FOF - April 2030</v>
      </c>
      <c r="C13" s="58"/>
      <c r="D13" s="59" t="s">
        <v>2009</v>
      </c>
      <c r="E13" s="58"/>
    </row>
    <row r="14" spans="1:5" ht="58.2" customHeight="1" x14ac:dyDescent="0.3">
      <c r="A14" s="63" t="s">
        <v>1947</v>
      </c>
      <c r="B14" s="64" t="str">
        <f>HYPERLINK("[EDEL_Portfolio Monthly 28-Feb-2022.xlsx]EDFF31!A1","BHARAT Bond FOF - April 2031")</f>
        <v>BHARAT Bond FOF - April 2031</v>
      </c>
      <c r="C14" s="58"/>
      <c r="D14" s="59" t="s">
        <v>2010</v>
      </c>
      <c r="E14" s="58"/>
    </row>
    <row r="15" spans="1:5" ht="58.2" customHeight="1" x14ac:dyDescent="0.3">
      <c r="A15" s="63" t="s">
        <v>1948</v>
      </c>
      <c r="B15" s="64" t="str">
        <f>HYPERLINK("[EDEL_Portfolio Monthly 28-Feb-2022.xlsx]EDFF32!A1","BHARAT Bond FOF - April 2032")</f>
        <v>BHARAT Bond FOF - April 2032</v>
      </c>
      <c r="C15" s="63"/>
      <c r="D15" s="59" t="s">
        <v>2011</v>
      </c>
      <c r="E15" s="63"/>
    </row>
    <row r="16" spans="1:5" ht="58.2" customHeight="1" x14ac:dyDescent="0.3">
      <c r="A16" s="63" t="s">
        <v>1949</v>
      </c>
      <c r="B16" s="64" t="str">
        <f>HYPERLINK("[EDEL_Portfolio Monthly 28-Feb-2022.xlsx]EDGSEC!A1","Edelweiss Government Securities Fund")</f>
        <v>Edelweiss Government Securities Fund</v>
      </c>
      <c r="C16" s="58"/>
      <c r="D16" s="58" t="s">
        <v>2013</v>
      </c>
      <c r="E16" s="58"/>
    </row>
    <row r="17" spans="1:5" ht="58.2" customHeight="1" x14ac:dyDescent="0.3">
      <c r="A17" s="63" t="s">
        <v>1950</v>
      </c>
      <c r="B17" s="64" t="str">
        <f>HYPERLINK("[EDEL_Portfolio Monthly 28-Feb-2022.xlsx]EDNP27!A1","Edelweiss NY PSU BD PL SDL IDX Fund-2027")</f>
        <v>Edelweiss NY PSU BD PL SDL IDX Fund-2027</v>
      </c>
      <c r="C17" s="58"/>
      <c r="D17" s="59" t="s">
        <v>2014</v>
      </c>
      <c r="E17" s="58"/>
    </row>
    <row r="18" spans="1:5" ht="58.2" customHeight="1" x14ac:dyDescent="0.3">
      <c r="A18" s="63" t="s">
        <v>1951</v>
      </c>
      <c r="B18" s="64" t="str">
        <f>HYPERLINK("[EDEL_Portfolio Monthly 28-Feb-2022.xlsx]EDNPSF!A1","Edelweiss NY PSU BD Pl SDL Idx Fund-2026")</f>
        <v>Edelweiss NY PSU BD Pl SDL Idx Fund-2026</v>
      </c>
      <c r="C18" s="58"/>
      <c r="D18" s="59" t="s">
        <v>2015</v>
      </c>
      <c r="E18" s="58"/>
    </row>
    <row r="19" spans="1:5" ht="58.2" customHeight="1" x14ac:dyDescent="0.3">
      <c r="A19" s="63" t="s">
        <v>1952</v>
      </c>
      <c r="B19" s="64" t="str">
        <f>HYPERLINK("[EDEL_Portfolio Monthly 28-Feb-2022.xlsx]EDONTF!A1","EDELWEISS OVERNIGHT FUND")</f>
        <v>EDELWEISS OVERNIGHT FUND</v>
      </c>
      <c r="C19" s="58"/>
      <c r="D19" s="58" t="s">
        <v>2016</v>
      </c>
      <c r="E19" s="58"/>
    </row>
    <row r="20" spans="1:5" ht="58.2" customHeight="1" x14ac:dyDescent="0.3">
      <c r="A20" s="63" t="s">
        <v>1953</v>
      </c>
      <c r="B20" s="64" t="str">
        <f>HYPERLINK("[EDEL_Portfolio Monthly 28-Feb-2022.xlsx]EEARBF!A1","Edelweiss Arbitrage Fund")</f>
        <v>Edelweiss Arbitrage Fund</v>
      </c>
      <c r="C20" s="58"/>
      <c r="D20" s="58" t="s">
        <v>2017</v>
      </c>
      <c r="E20" s="58"/>
    </row>
    <row r="21" spans="1:5" ht="58.2" customHeight="1" x14ac:dyDescent="0.3">
      <c r="A21" s="63" t="s">
        <v>1954</v>
      </c>
      <c r="B21" s="64" t="str">
        <f>HYPERLINK("[EDEL_Portfolio Monthly 28-Feb-2022.xlsx]EEARFD!A1","Edelweiss Balanced Advantage Fund")</f>
        <v>Edelweiss Balanced Advantage Fund</v>
      </c>
      <c r="C21" s="58"/>
      <c r="D21" s="59" t="s">
        <v>2018</v>
      </c>
      <c r="E21" s="58"/>
    </row>
    <row r="22" spans="1:5" ht="58.2" customHeight="1" x14ac:dyDescent="0.3">
      <c r="A22" s="63" t="s">
        <v>1955</v>
      </c>
      <c r="B22" s="64" t="str">
        <f>HYPERLINK("[EDEL_Portfolio Monthly 28-Feb-2022.xlsx]EEDGEF!A1","Edelweiss Large Cap Fund")</f>
        <v>Edelweiss Large Cap Fund</v>
      </c>
      <c r="C22" s="58"/>
      <c r="D22" s="58" t="s">
        <v>2019</v>
      </c>
      <c r="E22" s="58"/>
    </row>
    <row r="23" spans="1:5" ht="58.2" customHeight="1" x14ac:dyDescent="0.3">
      <c r="A23" s="63" t="s">
        <v>1956</v>
      </c>
      <c r="B23" s="64" t="str">
        <f>HYPERLINK("[EDEL_Portfolio Monthly 28-Feb-2022.xlsx]EEECRF!A1","Edelweiss Flexi-Cap Fund")</f>
        <v>Edelweiss Flexi-Cap Fund</v>
      </c>
      <c r="C23" s="58"/>
      <c r="D23" s="58" t="s">
        <v>2020</v>
      </c>
      <c r="E23" s="58"/>
    </row>
    <row r="24" spans="1:5" ht="58.2" customHeight="1" x14ac:dyDescent="0.3">
      <c r="A24" s="63" t="s">
        <v>1957</v>
      </c>
      <c r="B24" s="64" t="str">
        <f>HYPERLINK("[EDEL_Portfolio Monthly 28-Feb-2022.xlsx]EEELSS!A1","Edelweiss Long Term Equity Fund")</f>
        <v>Edelweiss Long Term Equity Fund</v>
      </c>
      <c r="C24" s="58"/>
      <c r="D24" s="58" t="s">
        <v>2020</v>
      </c>
      <c r="E24" s="58"/>
    </row>
    <row r="25" spans="1:5" ht="58.2" customHeight="1" x14ac:dyDescent="0.3">
      <c r="A25" s="63" t="s">
        <v>1958</v>
      </c>
      <c r="B25" s="64" t="str">
        <f>HYPERLINK("[EDEL_Portfolio Monthly 28-Feb-2022.xlsx]EEEQTF!A1","Edelweiss Large &amp; Mid Cap Fund")</f>
        <v>Edelweiss Large &amp; Mid Cap Fund</v>
      </c>
      <c r="C25" s="58"/>
      <c r="D25" s="59" t="s">
        <v>2021</v>
      </c>
      <c r="E25" s="58"/>
    </row>
    <row r="26" spans="1:5" ht="58.2" customHeight="1" x14ac:dyDescent="0.3">
      <c r="A26" s="63" t="s">
        <v>1959</v>
      </c>
      <c r="B26" s="64" t="str">
        <f>HYPERLINK("[EDEL_Portfolio Monthly 28-Feb-2022.xlsx]EEESCF!A1","Edelweiss Small Cap Fund")</f>
        <v>Edelweiss Small Cap Fund</v>
      </c>
      <c r="C26" s="58"/>
      <c r="D26" s="58" t="s">
        <v>2022</v>
      </c>
      <c r="E26" s="58"/>
    </row>
    <row r="27" spans="1:5" ht="58.2" customHeight="1" x14ac:dyDescent="0.3">
      <c r="A27" s="63" t="s">
        <v>1960</v>
      </c>
      <c r="B27" s="64" t="str">
        <f>HYPERLINK("[EDEL_Portfolio Monthly 28-Feb-2022.xlsx]EEESSF!A1","Edelweiss Equity Savings Fund")</f>
        <v>Edelweiss Equity Savings Fund</v>
      </c>
      <c r="C27" s="58"/>
      <c r="D27" s="58" t="s">
        <v>2023</v>
      </c>
      <c r="E27" s="58"/>
    </row>
    <row r="28" spans="1:5" ht="58.2" customHeight="1" x14ac:dyDescent="0.3">
      <c r="A28" s="63" t="s">
        <v>1961</v>
      </c>
      <c r="B28" s="64" t="str">
        <f>HYPERLINK("[EDEL_Portfolio Monthly 28-Feb-2022.xlsx]EEIF30!A1","Edelweiss Nifty 100 Quality 30 Index Fnd")</f>
        <v>Edelweiss Nifty 100 Quality 30 Index Fnd</v>
      </c>
      <c r="C28" s="58"/>
      <c r="D28" s="58" t="s">
        <v>2024</v>
      </c>
      <c r="E28" s="58"/>
    </row>
    <row r="29" spans="1:5" ht="58.2" customHeight="1" x14ac:dyDescent="0.3">
      <c r="A29" s="63" t="s">
        <v>1962</v>
      </c>
      <c r="B29" s="64" t="str">
        <f>HYPERLINK("[EDEL_Portfolio Monthly 28-Feb-2022.xlsx]EEIF50!A1","Edelweiss Nifty 50 Index Fund")</f>
        <v>Edelweiss Nifty 50 Index Fund</v>
      </c>
      <c r="C29" s="58"/>
      <c r="D29" s="58" t="s">
        <v>2025</v>
      </c>
      <c r="E29" s="58"/>
    </row>
    <row r="30" spans="1:5" ht="58.2" customHeight="1" x14ac:dyDescent="0.3">
      <c r="A30" s="63" t="s">
        <v>1963</v>
      </c>
      <c r="B30" s="64" t="str">
        <f>HYPERLINK("[EDEL_Portfolio Monthly 28-Feb-2022.xlsx]EELMIF!A1","Edelweiss Large &amp; Midcap Index Fund")</f>
        <v>Edelweiss Large &amp; Midcap Index Fund</v>
      </c>
      <c r="C30" s="63"/>
      <c r="D30" s="59" t="s">
        <v>2026</v>
      </c>
      <c r="E30" s="63"/>
    </row>
    <row r="31" spans="1:5" ht="58.2" customHeight="1" x14ac:dyDescent="0.3">
      <c r="A31" s="63" t="s">
        <v>1964</v>
      </c>
      <c r="B31" s="64" t="str">
        <f>HYPERLINK("[EDEL_Portfolio Monthly 28-Feb-2022.xlsx]EEMOF1!A1","EDELWEISS RECENTLY LISTED IPO FUND")</f>
        <v>EDELWEISS RECENTLY LISTED IPO FUND</v>
      </c>
      <c r="C31" s="58"/>
      <c r="D31" s="58" t="s">
        <v>2027</v>
      </c>
      <c r="E31" s="58"/>
    </row>
    <row r="32" spans="1:5" ht="58.2" customHeight="1" x14ac:dyDescent="0.3">
      <c r="A32" s="63" t="s">
        <v>1965</v>
      </c>
      <c r="B32" s="64" t="str">
        <f>HYPERLINK("[EDEL_Portfolio Monthly 28-Feb-2022.xlsx]EENFBA!A1","Edelweiss ETF - Nifty Bank")</f>
        <v>Edelweiss ETF - Nifty Bank</v>
      </c>
      <c r="C32" s="58"/>
      <c r="D32" s="58" t="s">
        <v>2028</v>
      </c>
      <c r="E32" s="58"/>
    </row>
    <row r="33" spans="1:5" ht="58.2" customHeight="1" x14ac:dyDescent="0.3">
      <c r="A33" s="63" t="s">
        <v>1966</v>
      </c>
      <c r="B33" s="64" t="str">
        <f>HYPERLINK("[EDEL_Portfolio Monthly 28-Feb-2022.xlsx]EEPRUA!A1","Edelweiss Aggressive Hybrid Fund")</f>
        <v>Edelweiss Aggressive Hybrid Fund</v>
      </c>
      <c r="C33" s="58"/>
      <c r="D33" s="59" t="s">
        <v>2029</v>
      </c>
      <c r="E33" s="58"/>
    </row>
    <row r="34" spans="1:5" ht="58.2" customHeight="1" x14ac:dyDescent="0.3">
      <c r="A34" s="63" t="s">
        <v>1967</v>
      </c>
      <c r="B34" s="64" t="str">
        <f>HYPERLINK("[EDEL_Portfolio Monthly 28-Feb-2022.xlsx]EESMCF!A1","Edelweiss Mid Cap Fund")</f>
        <v>Edelweiss Mid Cap Fund</v>
      </c>
      <c r="C34" s="58"/>
      <c r="D34" s="59" t="s">
        <v>2030</v>
      </c>
      <c r="E34" s="58"/>
    </row>
    <row r="35" spans="1:5" ht="58.2" customHeight="1" x14ac:dyDescent="0.3">
      <c r="A35" s="63" t="s">
        <v>1968</v>
      </c>
      <c r="B35" s="64" t="str">
        <f>HYPERLINK("[EDEL_Portfolio Monthly 28-Feb-2022.xlsx]EFMS55!A1","Edelweiss Fixed Maturity Plan - Series 55")</f>
        <v>Edelweiss Fixed Maturity Plan - Series 55</v>
      </c>
      <c r="C35" s="58"/>
      <c r="D35" s="59" t="s">
        <v>2031</v>
      </c>
      <c r="E35" s="58"/>
    </row>
    <row r="36" spans="1:5" ht="58.2" customHeight="1" x14ac:dyDescent="0.3">
      <c r="A36" s="63" t="s">
        <v>1969</v>
      </c>
      <c r="B36" s="64" t="str">
        <f>HYPERLINK("[EDEL_Portfolio Monthly 28-Feb-2022.xlsx]ELLIQF!A1","Edelweiss Liquid Fund")</f>
        <v>Edelweiss Liquid Fund</v>
      </c>
      <c r="C36" s="58"/>
      <c r="D36" s="58" t="s">
        <v>2032</v>
      </c>
      <c r="E36" s="58"/>
    </row>
    <row r="37" spans="1:5" ht="58.2" customHeight="1" x14ac:dyDescent="0.3">
      <c r="A37" s="63" t="s">
        <v>1970</v>
      </c>
      <c r="B37" s="64" t="str">
        <f>HYPERLINK("[EDEL_Portfolio Monthly 28-Feb-2022.xlsx]EOASEF!A1","Edelweiss ASEAN Equity Off-shore Fund")</f>
        <v>Edelweiss ASEAN Equity Off-shore Fund</v>
      </c>
      <c r="C37" s="58"/>
      <c r="D37" s="58" t="s">
        <v>2033</v>
      </c>
      <c r="E37" s="58"/>
    </row>
    <row r="38" spans="1:5" ht="58.2" customHeight="1" x14ac:dyDescent="0.3">
      <c r="A38" s="63" t="s">
        <v>1971</v>
      </c>
      <c r="B38" s="64" t="str">
        <f>HYPERLINK("[EDEL_Portfolio Monthly 28-Feb-2022.xlsx]EOCHIF!A1","Edelweiss Greater China Equity Off-shore Fund")</f>
        <v>Edelweiss Greater China Equity Off-shore Fund</v>
      </c>
      <c r="C38" s="58"/>
      <c r="D38" s="59" t="s">
        <v>2034</v>
      </c>
      <c r="E38" s="58"/>
    </row>
    <row r="39" spans="1:5" ht="58.2" customHeight="1" x14ac:dyDescent="0.3">
      <c r="A39" s="63" t="s">
        <v>1972</v>
      </c>
      <c r="B39" s="64" t="str">
        <f>HYPERLINK("[EDEL_Portfolio Monthly 28-Feb-2022.xlsx]EODWHF!A1","Edelweiss MSCI (I) DM &amp; WD HC 45 ID Fund")</f>
        <v>Edelweiss MSCI (I) DM &amp; WD HC 45 ID Fund</v>
      </c>
      <c r="C39" s="58"/>
      <c r="D39" s="59" t="s">
        <v>2035</v>
      </c>
      <c r="E39" s="58"/>
    </row>
    <row r="40" spans="1:5" ht="58.2" customHeight="1" x14ac:dyDescent="0.3">
      <c r="A40" s="63" t="s">
        <v>1973</v>
      </c>
      <c r="B40" s="64" t="str">
        <f>HYPERLINK("[EDEL_Portfolio Monthly 28-Feb-2022.xlsx]EOEDOF!A1","Edelweiss Europe Dynamic Equity Offshore Fund")</f>
        <v>Edelweiss Europe Dynamic Equity Offshore Fund</v>
      </c>
      <c r="C40" s="58"/>
      <c r="D40" s="61" t="s">
        <v>2036</v>
      </c>
      <c r="E40" s="58"/>
    </row>
    <row r="41" spans="1:5" ht="58.2" customHeight="1" x14ac:dyDescent="0.3">
      <c r="A41" s="63" t="s">
        <v>1974</v>
      </c>
      <c r="B41" s="64" t="str">
        <f>HYPERLINK("[EDEL_Portfolio Monthly 28-Feb-2022.xlsx]EOEMOP!A1","Edelweiss Emerging Markets Opportunities Equity Offshore Fund")</f>
        <v>Edelweiss Emerging Markets Opportunities Equity Offshore Fund</v>
      </c>
      <c r="C41" s="58"/>
      <c r="D41" s="58" t="s">
        <v>2037</v>
      </c>
      <c r="E41" s="58"/>
    </row>
    <row r="42" spans="1:5" ht="58.2" customHeight="1" x14ac:dyDescent="0.3">
      <c r="A42" s="63" t="s">
        <v>1975</v>
      </c>
      <c r="B42" s="64" t="str">
        <f>HYPERLINK("[EDEL_Portfolio Monthly 28-Feb-2022.xlsx]EOUSEF!A1","Edelweiss US Value Equity Off-shore Fund")</f>
        <v>Edelweiss US Value Equity Off-shore Fund</v>
      </c>
      <c r="C42" s="58"/>
      <c r="D42" s="59" t="s">
        <v>2038</v>
      </c>
      <c r="E42" s="58"/>
    </row>
    <row r="43" spans="1:5" ht="58.2" customHeight="1" x14ac:dyDescent="0.3">
      <c r="A43" s="63" t="s">
        <v>1976</v>
      </c>
      <c r="B43" s="64" t="str">
        <f>HYPERLINK("[EDEL_Portfolio Monthly 28-Feb-2022.xlsx]EOUSTF!A1","EDELWEISS US TECHNOLOGY EQUITY FOF")</f>
        <v>EDELWEISS US TECHNOLOGY EQUITY FOF</v>
      </c>
      <c r="C43" s="58"/>
      <c r="D43" s="59" t="s">
        <v>2038</v>
      </c>
      <c r="E43" s="58"/>
    </row>
  </sheetData>
  <mergeCells count="2">
    <mergeCell ref="A1:E1"/>
    <mergeCell ref="A2:E2"/>
  </mergeCells>
  <pageMargins left="0.7" right="0.7" top="0.75" bottom="0.75" header="0.3" footer="0.3"/>
  <pageSetup orientation="portrait" r:id="rId1"/>
  <headerFooter>
    <oddHeader>&amp;L&amp;"Arial"&amp;9&amp;K0078D7INTERNAL&amp;1#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8E356-4868-4EB3-BB39-6CB0533E5E27}">
  <dimension ref="A1:H51"/>
  <sheetViews>
    <sheetView showGridLines="0" workbookViewId="0">
      <pane ySplit="4" topLeftCell="A39" activePane="bottomLeft" state="frozen"/>
      <selection activeCell="A36" sqref="A36"/>
      <selection pane="bottomLeft" activeCell="A50" sqref="A50:D50"/>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23</v>
      </c>
      <c r="B1" s="67"/>
      <c r="C1" s="67"/>
      <c r="D1" s="67"/>
      <c r="E1" s="67"/>
      <c r="F1" s="67"/>
      <c r="G1" s="67"/>
      <c r="H1" s="51" t="str">
        <f>HYPERLINK("[EDEL_Portfolio Monthly 28-Feb-2022.xlsx]Index!A1","Index")</f>
        <v>Index</v>
      </c>
    </row>
    <row r="2" spans="1:8" ht="18" x14ac:dyDescent="0.3">
      <c r="A2" s="67" t="s">
        <v>24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487</v>
      </c>
      <c r="B10" s="32"/>
      <c r="C10" s="32"/>
      <c r="D10" s="14"/>
      <c r="E10" s="15"/>
      <c r="F10" s="16"/>
      <c r="G10" s="16"/>
    </row>
    <row r="11" spans="1:8" x14ac:dyDescent="0.3">
      <c r="A11" s="13" t="s">
        <v>490</v>
      </c>
      <c r="B11" s="32" t="s">
        <v>491</v>
      </c>
      <c r="C11" s="32"/>
      <c r="D11" s="14">
        <v>32846238</v>
      </c>
      <c r="E11" s="15">
        <v>354826.41</v>
      </c>
      <c r="F11" s="16">
        <v>0.99990000000000001</v>
      </c>
      <c r="G11" s="16"/>
    </row>
    <row r="12" spans="1:8" x14ac:dyDescent="0.3">
      <c r="A12" s="17" t="s">
        <v>100</v>
      </c>
      <c r="B12" s="33"/>
      <c r="C12" s="33"/>
      <c r="D12" s="18"/>
      <c r="E12" s="19">
        <v>354826.41</v>
      </c>
      <c r="F12" s="20">
        <v>0.99990000000000001</v>
      </c>
      <c r="G12" s="21"/>
    </row>
    <row r="13" spans="1:8" x14ac:dyDescent="0.3">
      <c r="A13" s="13"/>
      <c r="B13" s="32"/>
      <c r="C13" s="32"/>
      <c r="D13" s="14"/>
      <c r="E13" s="15"/>
      <c r="F13" s="16"/>
      <c r="G13" s="16"/>
    </row>
    <row r="14" spans="1:8" x14ac:dyDescent="0.3">
      <c r="A14" s="24" t="s">
        <v>103</v>
      </c>
      <c r="B14" s="34"/>
      <c r="C14" s="34"/>
      <c r="D14" s="25"/>
      <c r="E14" s="19">
        <v>354826.41</v>
      </c>
      <c r="F14" s="20">
        <v>0.99990000000000001</v>
      </c>
      <c r="G14" s="21"/>
    </row>
    <row r="15" spans="1:8" x14ac:dyDescent="0.3">
      <c r="A15" s="13"/>
      <c r="B15" s="32"/>
      <c r="C15" s="32"/>
      <c r="D15" s="14"/>
      <c r="E15" s="15"/>
      <c r="F15" s="16"/>
      <c r="G15" s="16"/>
    </row>
    <row r="16" spans="1:8" x14ac:dyDescent="0.3">
      <c r="A16" s="17" t="s">
        <v>132</v>
      </c>
      <c r="B16" s="32"/>
      <c r="C16" s="32"/>
      <c r="D16" s="14"/>
      <c r="E16" s="15"/>
      <c r="F16" s="16"/>
      <c r="G16" s="16"/>
    </row>
    <row r="17" spans="1:7" x14ac:dyDescent="0.3">
      <c r="A17" s="13" t="s">
        <v>133</v>
      </c>
      <c r="B17" s="32"/>
      <c r="C17" s="32"/>
      <c r="D17" s="14"/>
      <c r="E17" s="15">
        <v>320.94</v>
      </c>
      <c r="F17" s="16">
        <v>8.9999999999999998E-4</v>
      </c>
      <c r="G17" s="16">
        <v>3.2613999999999997E-2</v>
      </c>
    </row>
    <row r="18" spans="1:7" x14ac:dyDescent="0.3">
      <c r="A18" s="17" t="s">
        <v>100</v>
      </c>
      <c r="B18" s="33"/>
      <c r="C18" s="33"/>
      <c r="D18" s="18"/>
      <c r="E18" s="19">
        <v>320.94</v>
      </c>
      <c r="F18" s="20">
        <v>8.9999999999999998E-4</v>
      </c>
      <c r="G18" s="21"/>
    </row>
    <row r="19" spans="1:7" x14ac:dyDescent="0.3">
      <c r="A19" s="13"/>
      <c r="B19" s="32"/>
      <c r="C19" s="32"/>
      <c r="D19" s="14"/>
      <c r="E19" s="15"/>
      <c r="F19" s="16"/>
      <c r="G19" s="16"/>
    </row>
    <row r="20" spans="1:7" x14ac:dyDescent="0.3">
      <c r="A20" s="24" t="s">
        <v>103</v>
      </c>
      <c r="B20" s="34"/>
      <c r="C20" s="34"/>
      <c r="D20" s="25"/>
      <c r="E20" s="19">
        <v>320.94</v>
      </c>
      <c r="F20" s="20">
        <v>8.9999999999999998E-4</v>
      </c>
      <c r="G20" s="21"/>
    </row>
    <row r="21" spans="1:7" x14ac:dyDescent="0.3">
      <c r="A21" s="13" t="s">
        <v>134</v>
      </c>
      <c r="B21" s="32"/>
      <c r="C21" s="32"/>
      <c r="D21" s="14"/>
      <c r="E21" s="15">
        <v>2.8677299999999999E-2</v>
      </c>
      <c r="F21" s="16">
        <v>0</v>
      </c>
      <c r="G21" s="16"/>
    </row>
    <row r="22" spans="1:7" x14ac:dyDescent="0.3">
      <c r="A22" s="13" t="s">
        <v>135</v>
      </c>
      <c r="B22" s="32"/>
      <c r="C22" s="32"/>
      <c r="D22" s="14"/>
      <c r="E22" s="36">
        <v>-268.29867730000001</v>
      </c>
      <c r="F22" s="26">
        <v>-8.0000000000000004E-4</v>
      </c>
      <c r="G22" s="16">
        <v>3.2613999999999997E-2</v>
      </c>
    </row>
    <row r="23" spans="1:7" x14ac:dyDescent="0.3">
      <c r="A23" s="27" t="s">
        <v>136</v>
      </c>
      <c r="B23" s="35"/>
      <c r="C23" s="35"/>
      <c r="D23" s="28"/>
      <c r="E23" s="29">
        <v>354879.08</v>
      </c>
      <c r="F23" s="30">
        <v>1</v>
      </c>
      <c r="G23" s="30"/>
    </row>
    <row r="28" spans="1:7" x14ac:dyDescent="0.3">
      <c r="A28" s="1" t="s">
        <v>1842</v>
      </c>
    </row>
    <row r="29" spans="1:7" x14ac:dyDescent="0.3">
      <c r="A29" s="47" t="s">
        <v>1843</v>
      </c>
      <c r="B29" s="3" t="s">
        <v>88</v>
      </c>
    </row>
    <row r="30" spans="1:7" x14ac:dyDescent="0.3">
      <c r="A30" t="s">
        <v>1844</v>
      </c>
    </row>
    <row r="31" spans="1:7" x14ac:dyDescent="0.3">
      <c r="A31" t="s">
        <v>1845</v>
      </c>
      <c r="B31" t="s">
        <v>1846</v>
      </c>
      <c r="C31" t="s">
        <v>1846</v>
      </c>
    </row>
    <row r="32" spans="1:7" x14ac:dyDescent="0.3">
      <c r="B32" s="48">
        <v>44592</v>
      </c>
      <c r="C32" s="48">
        <v>44620</v>
      </c>
    </row>
    <row r="33" spans="1:7" x14ac:dyDescent="0.3">
      <c r="A33" t="s">
        <v>1850</v>
      </c>
      <c r="B33">
        <v>10.7315</v>
      </c>
      <c r="C33">
        <v>10.785</v>
      </c>
      <c r="E33" s="2"/>
      <c r="G33"/>
    </row>
    <row r="34" spans="1:7" x14ac:dyDescent="0.3">
      <c r="A34" t="s">
        <v>1851</v>
      </c>
      <c r="B34">
        <v>10.7315</v>
      </c>
      <c r="C34">
        <v>10.785</v>
      </c>
      <c r="E34" s="2"/>
      <c r="G34"/>
    </row>
    <row r="35" spans="1:7" x14ac:dyDescent="0.3">
      <c r="A35" t="s">
        <v>1875</v>
      </c>
      <c r="B35">
        <v>10.7315</v>
      </c>
      <c r="C35">
        <v>10.785</v>
      </c>
      <c r="E35" s="2"/>
      <c r="G35"/>
    </row>
    <row r="36" spans="1:7" x14ac:dyDescent="0.3">
      <c r="A36" t="s">
        <v>1876</v>
      </c>
      <c r="B36">
        <v>10.7315</v>
      </c>
      <c r="C36">
        <v>10.785</v>
      </c>
      <c r="E36" s="2"/>
      <c r="G36"/>
    </row>
    <row r="37" spans="1:7" x14ac:dyDescent="0.3">
      <c r="E37" s="2"/>
      <c r="G37"/>
    </row>
    <row r="38" spans="1:7" x14ac:dyDescent="0.3">
      <c r="A38" t="s">
        <v>1861</v>
      </c>
      <c r="B38" s="3" t="s">
        <v>88</v>
      </c>
    </row>
    <row r="39" spans="1:7" x14ac:dyDescent="0.3">
      <c r="A39" t="s">
        <v>1862</v>
      </c>
      <c r="B39" s="3" t="s">
        <v>88</v>
      </c>
    </row>
    <row r="40" spans="1:7" ht="28.8" x14ac:dyDescent="0.3">
      <c r="A40" s="47" t="s">
        <v>1863</v>
      </c>
      <c r="B40" s="3" t="s">
        <v>88</v>
      </c>
    </row>
    <row r="41" spans="1:7" x14ac:dyDescent="0.3">
      <c r="A41" s="47" t="s">
        <v>1864</v>
      </c>
      <c r="B41" s="3" t="s">
        <v>88</v>
      </c>
    </row>
    <row r="42" spans="1:7" x14ac:dyDescent="0.3">
      <c r="A42" t="s">
        <v>1865</v>
      </c>
      <c r="B42" s="49">
        <v>1.9999999999999999E-6</v>
      </c>
    </row>
    <row r="43" spans="1:7" ht="28.8" x14ac:dyDescent="0.3">
      <c r="A43" s="47" t="s">
        <v>1866</v>
      </c>
      <c r="B43" s="3" t="s">
        <v>88</v>
      </c>
    </row>
    <row r="44" spans="1:7" ht="28.8" x14ac:dyDescent="0.3">
      <c r="A44" s="47" t="s">
        <v>1867</v>
      </c>
      <c r="B44" s="3" t="s">
        <v>88</v>
      </c>
    </row>
    <row r="45" spans="1:7" x14ac:dyDescent="0.3">
      <c r="A45" t="s">
        <v>1996</v>
      </c>
      <c r="B45" s="3" t="s">
        <v>88</v>
      </c>
    </row>
    <row r="46" spans="1:7" x14ac:dyDescent="0.3">
      <c r="A46" t="s">
        <v>1997</v>
      </c>
      <c r="B46" s="3" t="s">
        <v>88</v>
      </c>
    </row>
    <row r="50" spans="1:4" ht="28.8" x14ac:dyDescent="0.3">
      <c r="A50" s="62" t="s">
        <v>2039</v>
      </c>
      <c r="B50" s="57" t="s">
        <v>2040</v>
      </c>
      <c r="C50" s="57" t="s">
        <v>2004</v>
      </c>
      <c r="D50" s="65" t="s">
        <v>2005</v>
      </c>
    </row>
    <row r="51" spans="1:4" ht="64.2" customHeight="1" x14ac:dyDescent="0.3">
      <c r="A51" s="64" t="str">
        <f>HYPERLINK("[EDEL_Portfolio Monthly 28-Feb-2022.xlsx]EDFF25!A1","BHARAT Bond FOF - April 2025")</f>
        <v>BHARAT Bond FOF - April 2025</v>
      </c>
      <c r="B51" s="58"/>
      <c r="C51" s="59" t="s">
        <v>2007</v>
      </c>
      <c r="D51"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67E2-94F1-4EE0-BE6F-5CA7F9EDAA67}">
  <dimension ref="A1:H50"/>
  <sheetViews>
    <sheetView showGridLines="0" workbookViewId="0">
      <pane ySplit="4" topLeftCell="A38" activePane="bottomLeft" state="frozen"/>
      <selection activeCell="A36" sqref="A36"/>
      <selection pane="bottomLeft" activeCell="A49" sqref="A49:D49"/>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25</v>
      </c>
      <c r="B1" s="67"/>
      <c r="C1" s="67"/>
      <c r="D1" s="67"/>
      <c r="E1" s="67"/>
      <c r="F1" s="67"/>
      <c r="G1" s="67"/>
      <c r="H1" s="51" t="str">
        <f>HYPERLINK("[EDEL_Portfolio Monthly 28-Feb-2022.xlsx]Index!A1","Index")</f>
        <v>Index</v>
      </c>
    </row>
    <row r="2" spans="1:8" ht="18" x14ac:dyDescent="0.3">
      <c r="A2" s="67" t="s">
        <v>26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487</v>
      </c>
      <c r="B10" s="32"/>
      <c r="C10" s="32"/>
      <c r="D10" s="14"/>
      <c r="E10" s="15"/>
      <c r="F10" s="16"/>
      <c r="G10" s="16"/>
    </row>
    <row r="11" spans="1:8" x14ac:dyDescent="0.3">
      <c r="A11" s="13" t="s">
        <v>492</v>
      </c>
      <c r="B11" s="32" t="s">
        <v>493</v>
      </c>
      <c r="C11" s="32"/>
      <c r="D11" s="14">
        <v>26208024.002099998</v>
      </c>
      <c r="E11" s="15">
        <v>314205.84999999998</v>
      </c>
      <c r="F11" s="16">
        <v>0.99790000000000001</v>
      </c>
      <c r="G11" s="16"/>
    </row>
    <row r="12" spans="1:8" x14ac:dyDescent="0.3">
      <c r="A12" s="17" t="s">
        <v>100</v>
      </c>
      <c r="B12" s="33"/>
      <c r="C12" s="33"/>
      <c r="D12" s="18"/>
      <c r="E12" s="19">
        <v>314205.84999999998</v>
      </c>
      <c r="F12" s="20">
        <v>0.99790000000000001</v>
      </c>
      <c r="G12" s="21"/>
    </row>
    <row r="13" spans="1:8" x14ac:dyDescent="0.3">
      <c r="A13" s="13"/>
      <c r="B13" s="32"/>
      <c r="C13" s="32"/>
      <c r="D13" s="14"/>
      <c r="E13" s="15"/>
      <c r="F13" s="16"/>
      <c r="G13" s="16"/>
    </row>
    <row r="14" spans="1:8" x14ac:dyDescent="0.3">
      <c r="A14" s="24" t="s">
        <v>103</v>
      </c>
      <c r="B14" s="34"/>
      <c r="C14" s="34"/>
      <c r="D14" s="25"/>
      <c r="E14" s="19">
        <v>314205.84999999998</v>
      </c>
      <c r="F14" s="20">
        <v>0.99790000000000001</v>
      </c>
      <c r="G14" s="21"/>
    </row>
    <row r="15" spans="1:8" x14ac:dyDescent="0.3">
      <c r="A15" s="13"/>
      <c r="B15" s="32"/>
      <c r="C15" s="32"/>
      <c r="D15" s="14"/>
      <c r="E15" s="15"/>
      <c r="F15" s="16"/>
      <c r="G15" s="16"/>
    </row>
    <row r="16" spans="1:8" x14ac:dyDescent="0.3">
      <c r="A16" s="17" t="s">
        <v>132</v>
      </c>
      <c r="B16" s="32"/>
      <c r="C16" s="32"/>
      <c r="D16" s="14"/>
      <c r="E16" s="15"/>
      <c r="F16" s="16"/>
      <c r="G16" s="16"/>
    </row>
    <row r="17" spans="1:7" x14ac:dyDescent="0.3">
      <c r="A17" s="13" t="s">
        <v>133</v>
      </c>
      <c r="B17" s="32"/>
      <c r="C17" s="32"/>
      <c r="D17" s="14"/>
      <c r="E17" s="15">
        <v>1216.78</v>
      </c>
      <c r="F17" s="16">
        <v>3.8999999999999998E-3</v>
      </c>
      <c r="G17" s="16">
        <v>3.2613999999999997E-2</v>
      </c>
    </row>
    <row r="18" spans="1:7" x14ac:dyDescent="0.3">
      <c r="A18" s="17" t="s">
        <v>100</v>
      </c>
      <c r="B18" s="33"/>
      <c r="C18" s="33"/>
      <c r="D18" s="18"/>
      <c r="E18" s="19">
        <v>1216.78</v>
      </c>
      <c r="F18" s="20">
        <v>3.8999999999999998E-3</v>
      </c>
      <c r="G18" s="21"/>
    </row>
    <row r="19" spans="1:7" x14ac:dyDescent="0.3">
      <c r="A19" s="13"/>
      <c r="B19" s="32"/>
      <c r="C19" s="32"/>
      <c r="D19" s="14"/>
      <c r="E19" s="15"/>
      <c r="F19" s="16"/>
      <c r="G19" s="16"/>
    </row>
    <row r="20" spans="1:7" x14ac:dyDescent="0.3">
      <c r="A20" s="24" t="s">
        <v>103</v>
      </c>
      <c r="B20" s="34"/>
      <c r="C20" s="34"/>
      <c r="D20" s="25"/>
      <c r="E20" s="19">
        <v>1216.78</v>
      </c>
      <c r="F20" s="20">
        <v>3.8999999999999998E-3</v>
      </c>
      <c r="G20" s="21"/>
    </row>
    <row r="21" spans="1:7" x14ac:dyDescent="0.3">
      <c r="A21" s="13" t="s">
        <v>134</v>
      </c>
      <c r="B21" s="32"/>
      <c r="C21" s="32"/>
      <c r="D21" s="14"/>
      <c r="E21" s="15">
        <v>0.10872370000000001</v>
      </c>
      <c r="F21" s="16">
        <v>0</v>
      </c>
      <c r="G21" s="16"/>
    </row>
    <row r="22" spans="1:7" x14ac:dyDescent="0.3">
      <c r="A22" s="13" t="s">
        <v>135</v>
      </c>
      <c r="B22" s="32"/>
      <c r="C22" s="32"/>
      <c r="D22" s="14"/>
      <c r="E22" s="36">
        <v>-565.84872370000005</v>
      </c>
      <c r="F22" s="26">
        <v>-1.8E-3</v>
      </c>
      <c r="G22" s="16">
        <v>3.2613999999999997E-2</v>
      </c>
    </row>
    <row r="23" spans="1:7" x14ac:dyDescent="0.3">
      <c r="A23" s="27" t="s">
        <v>136</v>
      </c>
      <c r="B23" s="35"/>
      <c r="C23" s="35"/>
      <c r="D23" s="28"/>
      <c r="E23" s="29">
        <v>314856.89</v>
      </c>
      <c r="F23" s="30">
        <v>1</v>
      </c>
      <c r="G23" s="30"/>
    </row>
    <row r="28" spans="1:7" x14ac:dyDescent="0.3">
      <c r="A28" s="1" t="s">
        <v>1842</v>
      </c>
    </row>
    <row r="29" spans="1:7" x14ac:dyDescent="0.3">
      <c r="A29" s="47" t="s">
        <v>1843</v>
      </c>
      <c r="B29" s="3" t="s">
        <v>88</v>
      </c>
    </row>
    <row r="30" spans="1:7" x14ac:dyDescent="0.3">
      <c r="A30" t="s">
        <v>1844</v>
      </c>
    </row>
    <row r="31" spans="1:7" x14ac:dyDescent="0.3">
      <c r="A31" t="s">
        <v>1845</v>
      </c>
      <c r="B31" t="s">
        <v>1846</v>
      </c>
      <c r="C31" t="s">
        <v>1846</v>
      </c>
    </row>
    <row r="32" spans="1:7" x14ac:dyDescent="0.3">
      <c r="B32" s="48">
        <v>44592</v>
      </c>
      <c r="C32" s="48">
        <v>44620</v>
      </c>
    </row>
    <row r="33" spans="1:7" x14ac:dyDescent="0.3">
      <c r="A33" t="s">
        <v>1850</v>
      </c>
      <c r="B33">
        <v>11.8454</v>
      </c>
      <c r="C33">
        <v>11.9648</v>
      </c>
      <c r="E33" s="2"/>
      <c r="G33"/>
    </row>
    <row r="34" spans="1:7" x14ac:dyDescent="0.3">
      <c r="A34" t="s">
        <v>1851</v>
      </c>
      <c r="B34">
        <v>11.8454</v>
      </c>
      <c r="C34">
        <v>11.9648</v>
      </c>
      <c r="E34" s="2"/>
      <c r="G34"/>
    </row>
    <row r="35" spans="1:7" x14ac:dyDescent="0.3">
      <c r="A35" t="s">
        <v>1875</v>
      </c>
      <c r="B35">
        <v>11.8454</v>
      </c>
      <c r="C35">
        <v>11.9648</v>
      </c>
      <c r="E35" s="2"/>
      <c r="G35"/>
    </row>
    <row r="36" spans="1:7" x14ac:dyDescent="0.3">
      <c r="A36" t="s">
        <v>1876</v>
      </c>
      <c r="B36">
        <v>11.8454</v>
      </c>
      <c r="C36">
        <v>11.9648</v>
      </c>
      <c r="E36" s="2"/>
      <c r="G36"/>
    </row>
    <row r="37" spans="1:7" x14ac:dyDescent="0.3">
      <c r="E37" s="2"/>
      <c r="G37"/>
    </row>
    <row r="38" spans="1:7" x14ac:dyDescent="0.3">
      <c r="A38" t="s">
        <v>1861</v>
      </c>
      <c r="B38" s="3" t="s">
        <v>88</v>
      </c>
    </row>
    <row r="39" spans="1:7" x14ac:dyDescent="0.3">
      <c r="A39" t="s">
        <v>1862</v>
      </c>
      <c r="B39" s="3" t="s">
        <v>88</v>
      </c>
    </row>
    <row r="40" spans="1:7" ht="28.8" x14ac:dyDescent="0.3">
      <c r="A40" s="47" t="s">
        <v>1863</v>
      </c>
      <c r="B40" s="3" t="s">
        <v>88</v>
      </c>
    </row>
    <row r="41" spans="1:7" x14ac:dyDescent="0.3">
      <c r="A41" s="47" t="s">
        <v>1864</v>
      </c>
      <c r="B41" s="3" t="s">
        <v>88</v>
      </c>
    </row>
    <row r="42" spans="1:7" x14ac:dyDescent="0.3">
      <c r="A42" t="s">
        <v>1865</v>
      </c>
      <c r="B42" s="49">
        <v>1.0000000000000001E-5</v>
      </c>
    </row>
    <row r="43" spans="1:7" ht="28.8" x14ac:dyDescent="0.3">
      <c r="A43" s="47" t="s">
        <v>1866</v>
      </c>
      <c r="B43" s="3" t="s">
        <v>88</v>
      </c>
    </row>
    <row r="44" spans="1:7" ht="28.8" x14ac:dyDescent="0.3">
      <c r="A44" s="47" t="s">
        <v>1867</v>
      </c>
      <c r="B44" s="3" t="s">
        <v>88</v>
      </c>
    </row>
    <row r="45" spans="1:7" x14ac:dyDescent="0.3">
      <c r="A45" t="s">
        <v>1996</v>
      </c>
      <c r="B45" s="3" t="s">
        <v>88</v>
      </c>
    </row>
    <row r="46" spans="1:7" x14ac:dyDescent="0.3">
      <c r="A46" t="s">
        <v>1997</v>
      </c>
      <c r="B46" s="3" t="s">
        <v>88</v>
      </c>
    </row>
    <row r="49" spans="1:4" ht="28.8" x14ac:dyDescent="0.3">
      <c r="A49" s="62" t="s">
        <v>2039</v>
      </c>
      <c r="B49" s="57" t="s">
        <v>2040</v>
      </c>
      <c r="C49" s="57" t="s">
        <v>2004</v>
      </c>
      <c r="D49" s="65" t="s">
        <v>2005</v>
      </c>
    </row>
    <row r="50" spans="1:4" ht="62.4" customHeight="1" x14ac:dyDescent="0.3">
      <c r="A50" s="64" t="str">
        <f>HYPERLINK("[EDEL_Portfolio Monthly 28-Feb-2022.xlsx]EDFF30!A1","BHARAT Bond FOF - April 2030")</f>
        <v>BHARAT Bond FOF - April 2030</v>
      </c>
      <c r="B50" s="58"/>
      <c r="C50" s="59" t="s">
        <v>2009</v>
      </c>
      <c r="D5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CDCAF-5405-4119-8D04-D7DEF2CB117F}">
  <dimension ref="A1:H50"/>
  <sheetViews>
    <sheetView showGridLines="0" workbookViewId="0">
      <pane ySplit="4" topLeftCell="A41" activePane="bottomLeft" state="frozen"/>
      <selection activeCell="A36" sqref="A36"/>
      <selection pane="bottomLeft" activeCell="A49" sqref="A49:D49"/>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27</v>
      </c>
      <c r="B1" s="67"/>
      <c r="C1" s="67"/>
      <c r="D1" s="67"/>
      <c r="E1" s="67"/>
      <c r="F1" s="67"/>
      <c r="G1" s="67"/>
      <c r="H1" s="51" t="str">
        <f>HYPERLINK("[EDEL_Portfolio Monthly 28-Feb-2022.xlsx]Index!A1","Index")</f>
        <v>Index</v>
      </c>
    </row>
    <row r="2" spans="1:8" ht="18" x14ac:dyDescent="0.3">
      <c r="A2" s="67" t="s">
        <v>28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487</v>
      </c>
      <c r="B10" s="32"/>
      <c r="C10" s="32"/>
      <c r="D10" s="14"/>
      <c r="E10" s="15"/>
      <c r="F10" s="16"/>
      <c r="G10" s="16"/>
    </row>
    <row r="11" spans="1:8" x14ac:dyDescent="0.3">
      <c r="A11" s="13" t="s">
        <v>494</v>
      </c>
      <c r="B11" s="32" t="s">
        <v>495</v>
      </c>
      <c r="C11" s="32"/>
      <c r="D11" s="14">
        <v>18416427</v>
      </c>
      <c r="E11" s="15">
        <v>197280.1</v>
      </c>
      <c r="F11" s="16">
        <v>1.0002</v>
      </c>
      <c r="G11" s="16"/>
    </row>
    <row r="12" spans="1:8" x14ac:dyDescent="0.3">
      <c r="A12" s="17" t="s">
        <v>100</v>
      </c>
      <c r="B12" s="33"/>
      <c r="C12" s="33"/>
      <c r="D12" s="18"/>
      <c r="E12" s="19">
        <v>197280.1</v>
      </c>
      <c r="F12" s="20">
        <v>1.0002</v>
      </c>
      <c r="G12" s="21"/>
    </row>
    <row r="13" spans="1:8" x14ac:dyDescent="0.3">
      <c r="A13" s="13"/>
      <c r="B13" s="32"/>
      <c r="C13" s="32"/>
      <c r="D13" s="14"/>
      <c r="E13" s="15"/>
      <c r="F13" s="16"/>
      <c r="G13" s="16"/>
    </row>
    <row r="14" spans="1:8" x14ac:dyDescent="0.3">
      <c r="A14" s="24" t="s">
        <v>103</v>
      </c>
      <c r="B14" s="34"/>
      <c r="C14" s="34"/>
      <c r="D14" s="25"/>
      <c r="E14" s="19">
        <v>197280.1</v>
      </c>
      <c r="F14" s="20">
        <v>1.0002</v>
      </c>
      <c r="G14" s="21"/>
    </row>
    <row r="15" spans="1:8" x14ac:dyDescent="0.3">
      <c r="A15" s="13"/>
      <c r="B15" s="32"/>
      <c r="C15" s="32"/>
      <c r="D15" s="14"/>
      <c r="E15" s="15"/>
      <c r="F15" s="16"/>
      <c r="G15" s="16"/>
    </row>
    <row r="16" spans="1:8" x14ac:dyDescent="0.3">
      <c r="A16" s="17" t="s">
        <v>132</v>
      </c>
      <c r="B16" s="32"/>
      <c r="C16" s="32"/>
      <c r="D16" s="14"/>
      <c r="E16" s="15"/>
      <c r="F16" s="16"/>
      <c r="G16" s="16"/>
    </row>
    <row r="17" spans="1:7" x14ac:dyDescent="0.3">
      <c r="A17" s="13" t="s">
        <v>133</v>
      </c>
      <c r="B17" s="32"/>
      <c r="C17" s="32"/>
      <c r="D17" s="14"/>
      <c r="E17" s="15">
        <v>1543.72</v>
      </c>
      <c r="F17" s="16">
        <v>7.7999999999999996E-3</v>
      </c>
      <c r="G17" s="16">
        <v>3.2613999999999997E-2</v>
      </c>
    </row>
    <row r="18" spans="1:7" x14ac:dyDescent="0.3">
      <c r="A18" s="17" t="s">
        <v>100</v>
      </c>
      <c r="B18" s="33"/>
      <c r="C18" s="33"/>
      <c r="D18" s="18"/>
      <c r="E18" s="19">
        <v>1543.72</v>
      </c>
      <c r="F18" s="20">
        <v>7.7999999999999996E-3</v>
      </c>
      <c r="G18" s="21"/>
    </row>
    <row r="19" spans="1:7" x14ac:dyDescent="0.3">
      <c r="A19" s="13"/>
      <c r="B19" s="32"/>
      <c r="C19" s="32"/>
      <c r="D19" s="14"/>
      <c r="E19" s="15"/>
      <c r="F19" s="16"/>
      <c r="G19" s="16"/>
    </row>
    <row r="20" spans="1:7" x14ac:dyDescent="0.3">
      <c r="A20" s="24" t="s">
        <v>103</v>
      </c>
      <c r="B20" s="34"/>
      <c r="C20" s="34"/>
      <c r="D20" s="25"/>
      <c r="E20" s="19">
        <v>1543.72</v>
      </c>
      <c r="F20" s="20">
        <v>7.7999999999999996E-3</v>
      </c>
      <c r="G20" s="21"/>
    </row>
    <row r="21" spans="1:7" x14ac:dyDescent="0.3">
      <c r="A21" s="13" t="s">
        <v>134</v>
      </c>
      <c r="B21" s="32"/>
      <c r="C21" s="32"/>
      <c r="D21" s="14"/>
      <c r="E21" s="15">
        <v>0.137937</v>
      </c>
      <c r="F21" s="16">
        <v>0</v>
      </c>
      <c r="G21" s="16"/>
    </row>
    <row r="22" spans="1:7" x14ac:dyDescent="0.3">
      <c r="A22" s="13" t="s">
        <v>135</v>
      </c>
      <c r="B22" s="32"/>
      <c r="C22" s="32"/>
      <c r="D22" s="14"/>
      <c r="E22" s="36">
        <v>-1581.7679370000001</v>
      </c>
      <c r="F22" s="26">
        <v>-8.0000000000000002E-3</v>
      </c>
      <c r="G22" s="16">
        <v>3.2613999999999997E-2</v>
      </c>
    </row>
    <row r="23" spans="1:7" x14ac:dyDescent="0.3">
      <c r="A23" s="27" t="s">
        <v>136</v>
      </c>
      <c r="B23" s="35"/>
      <c r="C23" s="35"/>
      <c r="D23" s="28"/>
      <c r="E23" s="29">
        <v>197242.19</v>
      </c>
      <c r="F23" s="30">
        <v>1</v>
      </c>
      <c r="G23" s="30"/>
    </row>
    <row r="28" spans="1:7" x14ac:dyDescent="0.3">
      <c r="A28" s="1" t="s">
        <v>1842</v>
      </c>
    </row>
    <row r="29" spans="1:7" x14ac:dyDescent="0.3">
      <c r="A29" s="47" t="s">
        <v>1843</v>
      </c>
      <c r="B29" s="3" t="s">
        <v>88</v>
      </c>
    </row>
    <row r="30" spans="1:7" x14ac:dyDescent="0.3">
      <c r="A30" t="s">
        <v>1844</v>
      </c>
    </row>
    <row r="31" spans="1:7" x14ac:dyDescent="0.3">
      <c r="A31" t="s">
        <v>1845</v>
      </c>
      <c r="B31" t="s">
        <v>1846</v>
      </c>
      <c r="C31" t="s">
        <v>1846</v>
      </c>
    </row>
    <row r="32" spans="1:7" x14ac:dyDescent="0.3">
      <c r="B32" s="48">
        <v>44592</v>
      </c>
      <c r="C32" s="48">
        <v>44620</v>
      </c>
    </row>
    <row r="33" spans="1:7" x14ac:dyDescent="0.3">
      <c r="A33" t="s">
        <v>1850</v>
      </c>
      <c r="B33">
        <v>10.6127</v>
      </c>
      <c r="C33">
        <v>10.705</v>
      </c>
      <c r="E33" s="2"/>
      <c r="G33"/>
    </row>
    <row r="34" spans="1:7" x14ac:dyDescent="0.3">
      <c r="A34" t="s">
        <v>1851</v>
      </c>
      <c r="B34">
        <v>10.6127</v>
      </c>
      <c r="C34">
        <v>10.705</v>
      </c>
      <c r="E34" s="2"/>
      <c r="G34"/>
    </row>
    <row r="35" spans="1:7" x14ac:dyDescent="0.3">
      <c r="A35" t="s">
        <v>1875</v>
      </c>
      <c r="B35">
        <v>10.6127</v>
      </c>
      <c r="C35">
        <v>10.705</v>
      </c>
      <c r="E35" s="2"/>
      <c r="G35"/>
    </row>
    <row r="36" spans="1:7" x14ac:dyDescent="0.3">
      <c r="A36" t="s">
        <v>1876</v>
      </c>
      <c r="B36">
        <v>10.6127</v>
      </c>
      <c r="C36">
        <v>10.705</v>
      </c>
      <c r="E36" s="2"/>
      <c r="G36"/>
    </row>
    <row r="37" spans="1:7" x14ac:dyDescent="0.3">
      <c r="E37" s="2"/>
      <c r="G37"/>
    </row>
    <row r="38" spans="1:7" x14ac:dyDescent="0.3">
      <c r="A38" t="s">
        <v>1861</v>
      </c>
      <c r="B38" s="3" t="s">
        <v>88</v>
      </c>
    </row>
    <row r="39" spans="1:7" x14ac:dyDescent="0.3">
      <c r="A39" t="s">
        <v>1862</v>
      </c>
      <c r="B39" s="3" t="s">
        <v>88</v>
      </c>
    </row>
    <row r="40" spans="1:7" ht="28.8" x14ac:dyDescent="0.3">
      <c r="A40" s="47" t="s">
        <v>1863</v>
      </c>
      <c r="B40" s="3" t="s">
        <v>88</v>
      </c>
    </row>
    <row r="41" spans="1:7" x14ac:dyDescent="0.3">
      <c r="A41" s="47" t="s">
        <v>1864</v>
      </c>
      <c r="B41" s="3" t="s">
        <v>88</v>
      </c>
    </row>
    <row r="42" spans="1:7" x14ac:dyDescent="0.3">
      <c r="A42" t="s">
        <v>1865</v>
      </c>
      <c r="B42" s="49">
        <v>2.0999999999999999E-5</v>
      </c>
    </row>
    <row r="43" spans="1:7" ht="28.8" x14ac:dyDescent="0.3">
      <c r="A43" s="47" t="s">
        <v>1866</v>
      </c>
      <c r="B43" s="3" t="s">
        <v>88</v>
      </c>
    </row>
    <row r="44" spans="1:7" ht="28.8" x14ac:dyDescent="0.3">
      <c r="A44" s="47" t="s">
        <v>1867</v>
      </c>
      <c r="B44" s="3" t="s">
        <v>88</v>
      </c>
    </row>
    <row r="45" spans="1:7" x14ac:dyDescent="0.3">
      <c r="A45" t="s">
        <v>1996</v>
      </c>
      <c r="B45" s="3" t="s">
        <v>88</v>
      </c>
    </row>
    <row r="46" spans="1:7" x14ac:dyDescent="0.3">
      <c r="A46" t="s">
        <v>1997</v>
      </c>
      <c r="B46" s="3" t="s">
        <v>88</v>
      </c>
    </row>
    <row r="49" spans="1:4" ht="28.8" x14ac:dyDescent="0.3">
      <c r="A49" s="62" t="s">
        <v>2039</v>
      </c>
      <c r="B49" s="57" t="s">
        <v>2040</v>
      </c>
      <c r="C49" s="57" t="s">
        <v>2004</v>
      </c>
      <c r="D49" s="65" t="s">
        <v>2005</v>
      </c>
    </row>
    <row r="50" spans="1:4" ht="57" customHeight="1" x14ac:dyDescent="0.3">
      <c r="A50" s="64" t="str">
        <f>HYPERLINK("[EDEL_Portfolio Monthly 28-Feb-2022.xlsx]EDFF31!A1","BHARAT Bond FOF - April 2031")</f>
        <v>BHARAT Bond FOF - April 2031</v>
      </c>
      <c r="B50" s="58"/>
      <c r="C50" s="59" t="s">
        <v>2010</v>
      </c>
      <c r="D50"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D099-B7FE-4217-9F0E-56276AEDD5EC}">
  <dimension ref="A1:H50"/>
  <sheetViews>
    <sheetView showGridLines="0" workbookViewId="0">
      <pane ySplit="4" topLeftCell="A38" activePane="bottomLeft" state="frozen"/>
      <selection activeCell="A36" sqref="A36"/>
      <selection pane="bottomLeft" activeCell="A49" sqref="A49:D49"/>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29</v>
      </c>
      <c r="B1" s="67"/>
      <c r="C1" s="67"/>
      <c r="D1" s="67"/>
      <c r="E1" s="67"/>
      <c r="F1" s="67"/>
      <c r="G1" s="67"/>
      <c r="H1" s="51" t="str">
        <f>HYPERLINK("[EDEL_Portfolio Monthly 28-Feb-2022.xlsx]Index!A1","Index")</f>
        <v>Index</v>
      </c>
    </row>
    <row r="2" spans="1:8" ht="18" x14ac:dyDescent="0.3">
      <c r="A2" s="67" t="s">
        <v>30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487</v>
      </c>
      <c r="B10" s="32"/>
      <c r="C10" s="32"/>
      <c r="D10" s="14"/>
      <c r="E10" s="15"/>
      <c r="F10" s="16"/>
      <c r="G10" s="16"/>
    </row>
    <row r="11" spans="1:8" x14ac:dyDescent="0.3">
      <c r="A11" s="13" t="s">
        <v>496</v>
      </c>
      <c r="B11" s="32" t="s">
        <v>497</v>
      </c>
      <c r="C11" s="32"/>
      <c r="D11" s="14">
        <v>4747495</v>
      </c>
      <c r="E11" s="15">
        <v>47714.17</v>
      </c>
      <c r="F11" s="16">
        <v>0.98770000000000002</v>
      </c>
      <c r="G11" s="16"/>
    </row>
    <row r="12" spans="1:8" x14ac:dyDescent="0.3">
      <c r="A12" s="17" t="s">
        <v>100</v>
      </c>
      <c r="B12" s="33"/>
      <c r="C12" s="33"/>
      <c r="D12" s="18"/>
      <c r="E12" s="19">
        <v>47714.17</v>
      </c>
      <c r="F12" s="20">
        <v>0.98770000000000002</v>
      </c>
      <c r="G12" s="21"/>
    </row>
    <row r="13" spans="1:8" x14ac:dyDescent="0.3">
      <c r="A13" s="13"/>
      <c r="B13" s="32"/>
      <c r="C13" s="32"/>
      <c r="D13" s="14"/>
      <c r="E13" s="15"/>
      <c r="F13" s="16"/>
      <c r="G13" s="16"/>
    </row>
    <row r="14" spans="1:8" x14ac:dyDescent="0.3">
      <c r="A14" s="24" t="s">
        <v>103</v>
      </c>
      <c r="B14" s="34"/>
      <c r="C14" s="34"/>
      <c r="D14" s="25"/>
      <c r="E14" s="19">
        <v>47714.17</v>
      </c>
      <c r="F14" s="20">
        <v>0.98770000000000002</v>
      </c>
      <c r="G14" s="21"/>
    </row>
    <row r="15" spans="1:8" x14ac:dyDescent="0.3">
      <c r="A15" s="13"/>
      <c r="B15" s="32"/>
      <c r="C15" s="32"/>
      <c r="D15" s="14"/>
      <c r="E15" s="15"/>
      <c r="F15" s="16"/>
      <c r="G15" s="16"/>
    </row>
    <row r="16" spans="1:8" x14ac:dyDescent="0.3">
      <c r="A16" s="17" t="s">
        <v>132</v>
      </c>
      <c r="B16" s="32"/>
      <c r="C16" s="32"/>
      <c r="D16" s="14"/>
      <c r="E16" s="15"/>
      <c r="F16" s="16"/>
      <c r="G16" s="16"/>
    </row>
    <row r="17" spans="1:7" x14ac:dyDescent="0.3">
      <c r="A17" s="13" t="s">
        <v>133</v>
      </c>
      <c r="B17" s="32"/>
      <c r="C17" s="32"/>
      <c r="D17" s="14"/>
      <c r="E17" s="15">
        <v>413.93</v>
      </c>
      <c r="F17" s="16">
        <v>8.6E-3</v>
      </c>
      <c r="G17" s="16">
        <v>3.2613999999999997E-2</v>
      </c>
    </row>
    <row r="18" spans="1:7" x14ac:dyDescent="0.3">
      <c r="A18" s="17" t="s">
        <v>100</v>
      </c>
      <c r="B18" s="33"/>
      <c r="C18" s="33"/>
      <c r="D18" s="18"/>
      <c r="E18" s="19">
        <v>413.93</v>
      </c>
      <c r="F18" s="20">
        <v>8.6E-3</v>
      </c>
      <c r="G18" s="21"/>
    </row>
    <row r="19" spans="1:7" x14ac:dyDescent="0.3">
      <c r="A19" s="13"/>
      <c r="B19" s="32"/>
      <c r="C19" s="32"/>
      <c r="D19" s="14"/>
      <c r="E19" s="15"/>
      <c r="F19" s="16"/>
      <c r="G19" s="16"/>
    </row>
    <row r="20" spans="1:7" x14ac:dyDescent="0.3">
      <c r="A20" s="24" t="s">
        <v>103</v>
      </c>
      <c r="B20" s="34"/>
      <c r="C20" s="34"/>
      <c r="D20" s="25"/>
      <c r="E20" s="19">
        <v>413.93</v>
      </c>
      <c r="F20" s="20">
        <v>8.6E-3</v>
      </c>
      <c r="G20" s="21"/>
    </row>
    <row r="21" spans="1:7" x14ac:dyDescent="0.3">
      <c r="A21" s="13" t="s">
        <v>134</v>
      </c>
      <c r="B21" s="32"/>
      <c r="C21" s="32"/>
      <c r="D21" s="14"/>
      <c r="E21" s="15">
        <v>3.6985700000000003E-2</v>
      </c>
      <c r="F21" s="16">
        <v>0</v>
      </c>
      <c r="G21" s="16"/>
    </row>
    <row r="22" spans="1:7" x14ac:dyDescent="0.3">
      <c r="A22" s="13" t="s">
        <v>135</v>
      </c>
      <c r="B22" s="32"/>
      <c r="C22" s="32"/>
      <c r="D22" s="14"/>
      <c r="E22" s="15">
        <v>178.97301429999999</v>
      </c>
      <c r="F22" s="16">
        <v>3.7000000000000002E-3</v>
      </c>
      <c r="G22" s="16">
        <v>3.2613999999999997E-2</v>
      </c>
    </row>
    <row r="23" spans="1:7" x14ac:dyDescent="0.3">
      <c r="A23" s="27" t="s">
        <v>136</v>
      </c>
      <c r="B23" s="35"/>
      <c r="C23" s="35"/>
      <c r="D23" s="28"/>
      <c r="E23" s="29">
        <v>48307.11</v>
      </c>
      <c r="F23" s="30">
        <v>1</v>
      </c>
      <c r="G23" s="30"/>
    </row>
    <row r="28" spans="1:7" x14ac:dyDescent="0.3">
      <c r="A28" s="1" t="s">
        <v>1842</v>
      </c>
    </row>
    <row r="29" spans="1:7" x14ac:dyDescent="0.3">
      <c r="A29" s="47" t="s">
        <v>1843</v>
      </c>
      <c r="B29" s="3" t="s">
        <v>88</v>
      </c>
    </row>
    <row r="30" spans="1:7" x14ac:dyDescent="0.3">
      <c r="A30" t="s">
        <v>1844</v>
      </c>
    </row>
    <row r="31" spans="1:7" x14ac:dyDescent="0.3">
      <c r="A31" t="s">
        <v>1845</v>
      </c>
      <c r="B31" t="s">
        <v>1846</v>
      </c>
      <c r="C31" t="s">
        <v>1846</v>
      </c>
    </row>
    <row r="32" spans="1:7" x14ac:dyDescent="0.3">
      <c r="B32" s="48">
        <v>44592</v>
      </c>
      <c r="C32" s="48">
        <v>44620</v>
      </c>
    </row>
    <row r="33" spans="1:7" x14ac:dyDescent="0.3">
      <c r="A33" t="s">
        <v>1850</v>
      </c>
      <c r="B33">
        <v>9.968</v>
      </c>
      <c r="C33">
        <v>10.0503</v>
      </c>
      <c r="E33" s="2"/>
      <c r="G33"/>
    </row>
    <row r="34" spans="1:7" x14ac:dyDescent="0.3">
      <c r="A34" t="s">
        <v>1851</v>
      </c>
      <c r="B34">
        <v>9.968</v>
      </c>
      <c r="C34">
        <v>10.0503</v>
      </c>
      <c r="E34" s="2"/>
      <c r="G34"/>
    </row>
    <row r="35" spans="1:7" x14ac:dyDescent="0.3">
      <c r="A35" t="s">
        <v>1875</v>
      </c>
      <c r="B35">
        <v>9.968</v>
      </c>
      <c r="C35">
        <v>10.0503</v>
      </c>
      <c r="E35" s="2"/>
      <c r="G35"/>
    </row>
    <row r="36" spans="1:7" x14ac:dyDescent="0.3">
      <c r="A36" t="s">
        <v>1876</v>
      </c>
      <c r="B36">
        <v>9.968</v>
      </c>
      <c r="C36">
        <v>10.0503</v>
      </c>
      <c r="E36" s="2"/>
      <c r="G36"/>
    </row>
    <row r="37" spans="1:7" x14ac:dyDescent="0.3">
      <c r="E37" s="2"/>
      <c r="G37"/>
    </row>
    <row r="38" spans="1:7" x14ac:dyDescent="0.3">
      <c r="A38" t="s">
        <v>1861</v>
      </c>
      <c r="B38" s="3" t="s">
        <v>88</v>
      </c>
    </row>
    <row r="39" spans="1:7" x14ac:dyDescent="0.3">
      <c r="A39" t="s">
        <v>1862</v>
      </c>
      <c r="B39" s="3" t="s">
        <v>88</v>
      </c>
    </row>
    <row r="40" spans="1:7" ht="28.8" x14ac:dyDescent="0.3">
      <c r="A40" s="47" t="s">
        <v>1863</v>
      </c>
      <c r="B40" s="3" t="s">
        <v>88</v>
      </c>
    </row>
    <row r="41" spans="1:7" x14ac:dyDescent="0.3">
      <c r="A41" s="47" t="s">
        <v>1864</v>
      </c>
      <c r="B41" s="3" t="s">
        <v>88</v>
      </c>
    </row>
    <row r="42" spans="1:7" x14ac:dyDescent="0.3">
      <c r="A42" t="s">
        <v>1865</v>
      </c>
      <c r="B42" s="49">
        <v>2.3E-5</v>
      </c>
    </row>
    <row r="43" spans="1:7" ht="28.8" x14ac:dyDescent="0.3">
      <c r="A43" s="47" t="s">
        <v>1866</v>
      </c>
      <c r="B43" s="3" t="s">
        <v>88</v>
      </c>
    </row>
    <row r="44" spans="1:7" ht="28.8" x14ac:dyDescent="0.3">
      <c r="A44" s="47" t="s">
        <v>1867</v>
      </c>
      <c r="B44" s="3" t="s">
        <v>88</v>
      </c>
    </row>
    <row r="45" spans="1:7" x14ac:dyDescent="0.3">
      <c r="A45" t="s">
        <v>1996</v>
      </c>
      <c r="B45" s="3" t="s">
        <v>88</v>
      </c>
    </row>
    <row r="46" spans="1:7" x14ac:dyDescent="0.3">
      <c r="A46" t="s">
        <v>1997</v>
      </c>
      <c r="B46" s="3" t="s">
        <v>88</v>
      </c>
    </row>
    <row r="49" spans="1:4" ht="28.8" x14ac:dyDescent="0.3">
      <c r="A49" s="62" t="s">
        <v>2039</v>
      </c>
      <c r="B49" s="57" t="s">
        <v>2040</v>
      </c>
      <c r="C49" s="57" t="s">
        <v>2004</v>
      </c>
      <c r="D49" s="65" t="s">
        <v>2005</v>
      </c>
    </row>
    <row r="50" spans="1:4" ht="66.599999999999994" customHeight="1" x14ac:dyDescent="0.3">
      <c r="A50" s="64" t="str">
        <f>HYPERLINK("[EDEL_Portfolio Monthly 28-Feb-2022.xlsx]EDFF32!A1","BHARAT Bond FOF - April 2032")</f>
        <v>BHARAT Bond FOF - April 2032</v>
      </c>
      <c r="B50" s="63"/>
      <c r="C50" s="59" t="s">
        <v>2011</v>
      </c>
      <c r="D50" s="6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41E9-0CDA-42F6-893E-F54EA30826C8}">
  <dimension ref="A1:H94"/>
  <sheetViews>
    <sheetView showGridLines="0" workbookViewId="0">
      <pane ySplit="4" topLeftCell="A81" activePane="bottomLeft" state="frozen"/>
      <selection activeCell="A36" sqref="A36"/>
      <selection pane="bottomLeft" activeCell="A93" sqref="A93:D93"/>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31</v>
      </c>
      <c r="B1" s="67"/>
      <c r="C1" s="67"/>
      <c r="D1" s="67"/>
      <c r="E1" s="67"/>
      <c r="F1" s="67"/>
      <c r="G1" s="67"/>
      <c r="H1" s="51" t="str">
        <f>HYPERLINK("[EDEL_Portfolio Monthly 28-Feb-2022.xlsx]Index!A1","Index")</f>
        <v>Index</v>
      </c>
    </row>
    <row r="2" spans="1:8" ht="18" x14ac:dyDescent="0.3">
      <c r="A2" s="67" t="s">
        <v>32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7" t="s">
        <v>89</v>
      </c>
      <c r="B8" s="32"/>
      <c r="C8" s="32"/>
      <c r="D8" s="14"/>
      <c r="E8" s="15"/>
      <c r="F8" s="16"/>
      <c r="G8" s="16"/>
    </row>
    <row r="9" spans="1:8" x14ac:dyDescent="0.3">
      <c r="A9" s="17" t="s">
        <v>498</v>
      </c>
      <c r="B9" s="32"/>
      <c r="C9" s="32"/>
      <c r="D9" s="14"/>
      <c r="E9" s="15"/>
      <c r="F9" s="16"/>
      <c r="G9" s="16"/>
    </row>
    <row r="10" spans="1:8" x14ac:dyDescent="0.3">
      <c r="A10" s="17" t="s">
        <v>100</v>
      </c>
      <c r="B10" s="32"/>
      <c r="C10" s="32"/>
      <c r="D10" s="14"/>
      <c r="E10" s="22" t="s">
        <v>88</v>
      </c>
      <c r="F10" s="23" t="s">
        <v>88</v>
      </c>
      <c r="G10" s="16"/>
    </row>
    <row r="11" spans="1:8" x14ac:dyDescent="0.3">
      <c r="A11" s="13"/>
      <c r="B11" s="32"/>
      <c r="C11" s="32"/>
      <c r="D11" s="14"/>
      <c r="E11" s="15"/>
      <c r="F11" s="16"/>
      <c r="G11" s="16"/>
    </row>
    <row r="12" spans="1:8" x14ac:dyDescent="0.3">
      <c r="A12" s="17" t="s">
        <v>285</v>
      </c>
      <c r="B12" s="32"/>
      <c r="C12" s="32"/>
      <c r="D12" s="14"/>
      <c r="E12" s="15"/>
      <c r="F12" s="16"/>
      <c r="G12" s="16"/>
    </row>
    <row r="13" spans="1:8" x14ac:dyDescent="0.3">
      <c r="A13" s="13" t="s">
        <v>499</v>
      </c>
      <c r="B13" s="32" t="s">
        <v>500</v>
      </c>
      <c r="C13" s="32" t="s">
        <v>108</v>
      </c>
      <c r="D13" s="14">
        <v>1000000</v>
      </c>
      <c r="E13" s="15">
        <v>970.01</v>
      </c>
      <c r="F13" s="16">
        <v>8.5699999999999998E-2</v>
      </c>
      <c r="G13" s="16">
        <v>7.0111999999999994E-2</v>
      </c>
    </row>
    <row r="14" spans="1:8" x14ac:dyDescent="0.3">
      <c r="A14" s="13" t="s">
        <v>501</v>
      </c>
      <c r="B14" s="32" t="s">
        <v>502</v>
      </c>
      <c r="C14" s="32" t="s">
        <v>108</v>
      </c>
      <c r="D14" s="14">
        <v>500000</v>
      </c>
      <c r="E14" s="15">
        <v>493.97</v>
      </c>
      <c r="F14" s="16">
        <v>4.3700000000000003E-2</v>
      </c>
      <c r="G14" s="16">
        <v>5.9631000000000003E-2</v>
      </c>
    </row>
    <row r="15" spans="1:8" x14ac:dyDescent="0.3">
      <c r="A15" s="13" t="s">
        <v>503</v>
      </c>
      <c r="B15" s="32" t="s">
        <v>504</v>
      </c>
      <c r="C15" s="32" t="s">
        <v>108</v>
      </c>
      <c r="D15" s="14">
        <v>389100</v>
      </c>
      <c r="E15" s="15">
        <v>380.25</v>
      </c>
      <c r="F15" s="16">
        <v>3.3599999999999998E-2</v>
      </c>
      <c r="G15" s="16">
        <v>7.1215000000000001E-2</v>
      </c>
    </row>
    <row r="16" spans="1:8" x14ac:dyDescent="0.3">
      <c r="A16" s="17" t="s">
        <v>100</v>
      </c>
      <c r="B16" s="33"/>
      <c r="C16" s="33"/>
      <c r="D16" s="18"/>
      <c r="E16" s="19">
        <v>1844.23</v>
      </c>
      <c r="F16" s="20">
        <v>0.16300000000000001</v>
      </c>
      <c r="G16" s="21"/>
    </row>
    <row r="17" spans="1:7" x14ac:dyDescent="0.3">
      <c r="A17" s="13"/>
      <c r="B17" s="32"/>
      <c r="C17" s="32"/>
      <c r="D17" s="14"/>
      <c r="E17" s="15"/>
      <c r="F17" s="16"/>
      <c r="G17" s="16"/>
    </row>
    <row r="18" spans="1:7" x14ac:dyDescent="0.3">
      <c r="A18" s="17" t="s">
        <v>505</v>
      </c>
      <c r="B18" s="32"/>
      <c r="C18" s="32"/>
      <c r="D18" s="14"/>
      <c r="E18" s="15"/>
      <c r="F18" s="16"/>
      <c r="G18" s="16"/>
    </row>
    <row r="19" spans="1:7" x14ac:dyDescent="0.3">
      <c r="A19" s="13" t="s">
        <v>506</v>
      </c>
      <c r="B19" s="32" t="s">
        <v>507</v>
      </c>
      <c r="C19" s="32" t="s">
        <v>108</v>
      </c>
      <c r="D19" s="14">
        <v>500000</v>
      </c>
      <c r="E19" s="15">
        <v>530.28</v>
      </c>
      <c r="F19" s="16">
        <v>4.6899999999999997E-2</v>
      </c>
      <c r="G19" s="16">
        <v>6.3750000000000001E-2</v>
      </c>
    </row>
    <row r="20" spans="1:7" x14ac:dyDescent="0.3">
      <c r="A20" s="13" t="s">
        <v>508</v>
      </c>
      <c r="B20" s="32" t="s">
        <v>509</v>
      </c>
      <c r="C20" s="32" t="s">
        <v>108</v>
      </c>
      <c r="D20" s="14">
        <v>9100</v>
      </c>
      <c r="E20" s="15">
        <v>9.84</v>
      </c>
      <c r="F20" s="16">
        <v>8.9999999999999998E-4</v>
      </c>
      <c r="G20" s="16">
        <v>6.8960999999999995E-2</v>
      </c>
    </row>
    <row r="21" spans="1:7" x14ac:dyDescent="0.3">
      <c r="A21" s="17" t="s">
        <v>100</v>
      </c>
      <c r="B21" s="33"/>
      <c r="C21" s="33"/>
      <c r="D21" s="18"/>
      <c r="E21" s="19">
        <v>540.12</v>
      </c>
      <c r="F21" s="20">
        <v>4.7800000000000002E-2</v>
      </c>
      <c r="G21" s="21"/>
    </row>
    <row r="22" spans="1:7" x14ac:dyDescent="0.3">
      <c r="A22" s="13"/>
      <c r="B22" s="32"/>
      <c r="C22" s="32"/>
      <c r="D22" s="14"/>
      <c r="E22" s="15"/>
      <c r="F22" s="16"/>
      <c r="G22" s="16"/>
    </row>
    <row r="23" spans="1:7" x14ac:dyDescent="0.3">
      <c r="A23" s="13"/>
      <c r="B23" s="32"/>
      <c r="C23" s="32"/>
      <c r="D23" s="14"/>
      <c r="E23" s="15"/>
      <c r="F23" s="16"/>
      <c r="G23" s="16"/>
    </row>
    <row r="24" spans="1:7" x14ac:dyDescent="0.3">
      <c r="A24" s="17" t="s">
        <v>101</v>
      </c>
      <c r="B24" s="32"/>
      <c r="C24" s="32"/>
      <c r="D24" s="14"/>
      <c r="E24" s="15"/>
      <c r="F24" s="16"/>
      <c r="G24" s="16"/>
    </row>
    <row r="25" spans="1:7" x14ac:dyDescent="0.3">
      <c r="A25" s="17" t="s">
        <v>100</v>
      </c>
      <c r="B25" s="32"/>
      <c r="C25" s="32"/>
      <c r="D25" s="14"/>
      <c r="E25" s="22" t="s">
        <v>88</v>
      </c>
      <c r="F25" s="23" t="s">
        <v>88</v>
      </c>
      <c r="G25" s="16"/>
    </row>
    <row r="26" spans="1:7" x14ac:dyDescent="0.3">
      <c r="A26" s="13"/>
      <c r="B26" s="32"/>
      <c r="C26" s="32"/>
      <c r="D26" s="14"/>
      <c r="E26" s="15"/>
      <c r="F26" s="16"/>
      <c r="G26" s="16"/>
    </row>
    <row r="27" spans="1:7" x14ac:dyDescent="0.3">
      <c r="A27" s="17" t="s">
        <v>102</v>
      </c>
      <c r="B27" s="32"/>
      <c r="C27" s="32"/>
      <c r="D27" s="14"/>
      <c r="E27" s="15"/>
      <c r="F27" s="16"/>
      <c r="G27" s="16"/>
    </row>
    <row r="28" spans="1:7" x14ac:dyDescent="0.3">
      <c r="A28" s="17" t="s">
        <v>100</v>
      </c>
      <c r="B28" s="32"/>
      <c r="C28" s="32"/>
      <c r="D28" s="14"/>
      <c r="E28" s="22" t="s">
        <v>88</v>
      </c>
      <c r="F28" s="23" t="s">
        <v>88</v>
      </c>
      <c r="G28" s="16"/>
    </row>
    <row r="29" spans="1:7" x14ac:dyDescent="0.3">
      <c r="A29" s="13"/>
      <c r="B29" s="32"/>
      <c r="C29" s="32"/>
      <c r="D29" s="14"/>
      <c r="E29" s="15"/>
      <c r="F29" s="16"/>
      <c r="G29" s="16"/>
    </row>
    <row r="30" spans="1:7" x14ac:dyDescent="0.3">
      <c r="A30" s="24" t="s">
        <v>103</v>
      </c>
      <c r="B30" s="34"/>
      <c r="C30" s="34"/>
      <c r="D30" s="25"/>
      <c r="E30" s="19">
        <v>2384.35</v>
      </c>
      <c r="F30" s="20">
        <v>0.21079999999999999</v>
      </c>
      <c r="G30" s="21"/>
    </row>
    <row r="31" spans="1:7" x14ac:dyDescent="0.3">
      <c r="A31" s="13"/>
      <c r="B31" s="32"/>
      <c r="C31" s="32"/>
      <c r="D31" s="14"/>
      <c r="E31" s="15"/>
      <c r="F31" s="16"/>
      <c r="G31" s="16"/>
    </row>
    <row r="32" spans="1:7" x14ac:dyDescent="0.3">
      <c r="A32" s="17" t="s">
        <v>104</v>
      </c>
      <c r="B32" s="32"/>
      <c r="C32" s="32"/>
      <c r="D32" s="14"/>
      <c r="E32" s="15"/>
      <c r="F32" s="16"/>
      <c r="G32" s="16"/>
    </row>
    <row r="33" spans="1:7" x14ac:dyDescent="0.3">
      <c r="A33" s="13"/>
      <c r="B33" s="32"/>
      <c r="C33" s="32"/>
      <c r="D33" s="14"/>
      <c r="E33" s="15"/>
      <c r="F33" s="16"/>
      <c r="G33" s="16"/>
    </row>
    <row r="34" spans="1:7" x14ac:dyDescent="0.3">
      <c r="A34" s="17" t="s">
        <v>105</v>
      </c>
      <c r="B34" s="32"/>
      <c r="C34" s="32"/>
      <c r="D34" s="14"/>
      <c r="E34" s="15"/>
      <c r="F34" s="16"/>
      <c r="G34" s="16"/>
    </row>
    <row r="35" spans="1:7" x14ac:dyDescent="0.3">
      <c r="A35" s="13" t="s">
        <v>510</v>
      </c>
      <c r="B35" s="32" t="s">
        <v>511</v>
      </c>
      <c r="C35" s="32" t="s">
        <v>108</v>
      </c>
      <c r="D35" s="14">
        <v>1500000</v>
      </c>
      <c r="E35" s="15">
        <v>1499.72</v>
      </c>
      <c r="F35" s="16">
        <v>0.1326</v>
      </c>
      <c r="G35" s="16">
        <v>3.3585999999999998E-2</v>
      </c>
    </row>
    <row r="36" spans="1:7" x14ac:dyDescent="0.3">
      <c r="A36" s="17" t="s">
        <v>100</v>
      </c>
      <c r="B36" s="33"/>
      <c r="C36" s="33"/>
      <c r="D36" s="18"/>
      <c r="E36" s="19">
        <v>1499.72</v>
      </c>
      <c r="F36" s="20">
        <v>0.1326</v>
      </c>
      <c r="G36" s="21"/>
    </row>
    <row r="37" spans="1:7" x14ac:dyDescent="0.3">
      <c r="A37" s="13"/>
      <c r="B37" s="32"/>
      <c r="C37" s="32"/>
      <c r="D37" s="14"/>
      <c r="E37" s="15"/>
      <c r="F37" s="16"/>
      <c r="G37" s="16"/>
    </row>
    <row r="38" spans="1:7" x14ac:dyDescent="0.3">
      <c r="A38" s="24" t="s">
        <v>103</v>
      </c>
      <c r="B38" s="34"/>
      <c r="C38" s="34"/>
      <c r="D38" s="25"/>
      <c r="E38" s="19">
        <v>1499.72</v>
      </c>
      <c r="F38" s="20">
        <v>0.1326</v>
      </c>
      <c r="G38" s="21"/>
    </row>
    <row r="39" spans="1:7" x14ac:dyDescent="0.3">
      <c r="A39" s="13"/>
      <c r="B39" s="32"/>
      <c r="C39" s="32"/>
      <c r="D39" s="14"/>
      <c r="E39" s="15"/>
      <c r="F39" s="16"/>
      <c r="G39" s="16"/>
    </row>
    <row r="40" spans="1:7" x14ac:dyDescent="0.3">
      <c r="A40" s="13"/>
      <c r="B40" s="32"/>
      <c r="C40" s="32"/>
      <c r="D40" s="14"/>
      <c r="E40" s="15"/>
      <c r="F40" s="16"/>
      <c r="G40" s="16"/>
    </row>
    <row r="41" spans="1:7" x14ac:dyDescent="0.3">
      <c r="A41" s="17" t="s">
        <v>132</v>
      </c>
      <c r="B41" s="32"/>
      <c r="C41" s="32"/>
      <c r="D41" s="14"/>
      <c r="E41" s="15"/>
      <c r="F41" s="16"/>
      <c r="G41" s="16"/>
    </row>
    <row r="42" spans="1:7" x14ac:dyDescent="0.3">
      <c r="A42" s="13" t="s">
        <v>133</v>
      </c>
      <c r="B42" s="32"/>
      <c r="C42" s="32"/>
      <c r="D42" s="14"/>
      <c r="E42" s="15">
        <v>7346.69</v>
      </c>
      <c r="F42" s="16">
        <v>0.64929999999999999</v>
      </c>
      <c r="G42" s="16">
        <v>3.2613999999999997E-2</v>
      </c>
    </row>
    <row r="43" spans="1:7" x14ac:dyDescent="0.3">
      <c r="A43" s="17" t="s">
        <v>100</v>
      </c>
      <c r="B43" s="33"/>
      <c r="C43" s="33"/>
      <c r="D43" s="18"/>
      <c r="E43" s="19">
        <v>7346.69</v>
      </c>
      <c r="F43" s="20">
        <v>0.64929999999999999</v>
      </c>
      <c r="G43" s="21"/>
    </row>
    <row r="44" spans="1:7" x14ac:dyDescent="0.3">
      <c r="A44" s="13"/>
      <c r="B44" s="32"/>
      <c r="C44" s="32"/>
      <c r="D44" s="14"/>
      <c r="E44" s="15"/>
      <c r="F44" s="16"/>
      <c r="G44" s="16"/>
    </row>
    <row r="45" spans="1:7" x14ac:dyDescent="0.3">
      <c r="A45" s="24" t="s">
        <v>103</v>
      </c>
      <c r="B45" s="34"/>
      <c r="C45" s="34"/>
      <c r="D45" s="25"/>
      <c r="E45" s="19">
        <v>7346.69</v>
      </c>
      <c r="F45" s="20">
        <v>0.64929999999999999</v>
      </c>
      <c r="G45" s="21"/>
    </row>
    <row r="46" spans="1:7" x14ac:dyDescent="0.3">
      <c r="A46" s="13" t="s">
        <v>134</v>
      </c>
      <c r="B46" s="32"/>
      <c r="C46" s="32"/>
      <c r="D46" s="14"/>
      <c r="E46" s="15">
        <v>49.2322408</v>
      </c>
      <c r="F46" s="16">
        <v>4.3509999999999998E-3</v>
      </c>
      <c r="G46" s="16"/>
    </row>
    <row r="47" spans="1:7" x14ac:dyDescent="0.3">
      <c r="A47" s="13" t="s">
        <v>135</v>
      </c>
      <c r="B47" s="32"/>
      <c r="C47" s="32"/>
      <c r="D47" s="14"/>
      <c r="E47" s="15">
        <v>34.0577592</v>
      </c>
      <c r="F47" s="16">
        <v>2.9489999999999998E-3</v>
      </c>
      <c r="G47" s="16">
        <v>3.2613999999999997E-2</v>
      </c>
    </row>
    <row r="48" spans="1:7" x14ac:dyDescent="0.3">
      <c r="A48" s="27" t="s">
        <v>136</v>
      </c>
      <c r="B48" s="35"/>
      <c r="C48" s="35"/>
      <c r="D48" s="28"/>
      <c r="E48" s="29">
        <v>11314.05</v>
      </c>
      <c r="F48" s="30">
        <v>1</v>
      </c>
      <c r="G48" s="30"/>
    </row>
    <row r="50" spans="1:7" x14ac:dyDescent="0.3">
      <c r="A50" s="1" t="s">
        <v>138</v>
      </c>
    </row>
    <row r="53" spans="1:7" x14ac:dyDescent="0.3">
      <c r="A53" s="1" t="s">
        <v>1842</v>
      </c>
    </row>
    <row r="54" spans="1:7" x14ac:dyDescent="0.3">
      <c r="A54" s="47" t="s">
        <v>1843</v>
      </c>
      <c r="B54" s="3" t="s">
        <v>88</v>
      </c>
    </row>
    <row r="55" spans="1:7" x14ac:dyDescent="0.3">
      <c r="A55" t="s">
        <v>1844</v>
      </c>
    </row>
    <row r="56" spans="1:7" x14ac:dyDescent="0.3">
      <c r="A56" t="s">
        <v>1845</v>
      </c>
      <c r="B56" t="s">
        <v>1846</v>
      </c>
      <c r="C56" t="s">
        <v>1846</v>
      </c>
    </row>
    <row r="57" spans="1:7" x14ac:dyDescent="0.3">
      <c r="B57" s="48">
        <v>44592</v>
      </c>
      <c r="C57" s="48">
        <v>44620</v>
      </c>
    </row>
    <row r="58" spans="1:7" x14ac:dyDescent="0.3">
      <c r="A58" t="s">
        <v>1847</v>
      </c>
      <c r="B58" s="3" t="s">
        <v>1849</v>
      </c>
      <c r="C58" s="3" t="s">
        <v>1849</v>
      </c>
      <c r="E58" s="2"/>
      <c r="G58"/>
    </row>
    <row r="59" spans="1:7" x14ac:dyDescent="0.3">
      <c r="A59" t="s">
        <v>1848</v>
      </c>
      <c r="B59" s="3" t="s">
        <v>1849</v>
      </c>
      <c r="C59" s="3" t="s">
        <v>1849</v>
      </c>
      <c r="E59" s="2"/>
      <c r="G59"/>
    </row>
    <row r="60" spans="1:7" x14ac:dyDescent="0.3">
      <c r="A60" t="s">
        <v>1871</v>
      </c>
      <c r="B60" s="3">
        <v>20.3537</v>
      </c>
      <c r="C60" s="3">
        <v>20.3672</v>
      </c>
      <c r="E60" s="2"/>
      <c r="G60"/>
    </row>
    <row r="61" spans="1:7" x14ac:dyDescent="0.3">
      <c r="A61" t="s">
        <v>1850</v>
      </c>
      <c r="B61" s="3">
        <v>20.570799999999998</v>
      </c>
      <c r="C61" s="3">
        <v>20.675000000000001</v>
      </c>
      <c r="E61" s="2"/>
      <c r="G61"/>
    </row>
    <row r="62" spans="1:7" x14ac:dyDescent="0.3">
      <c r="A62" t="s">
        <v>1851</v>
      </c>
      <c r="B62" s="3">
        <v>20.488800000000001</v>
      </c>
      <c r="C62" s="3">
        <v>20.592600000000001</v>
      </c>
      <c r="E62" s="2"/>
      <c r="G62"/>
    </row>
    <row r="63" spans="1:7" x14ac:dyDescent="0.3">
      <c r="A63" t="s">
        <v>1872</v>
      </c>
      <c r="B63" s="3">
        <v>16.608000000000001</v>
      </c>
      <c r="C63" s="3">
        <v>16.639800000000001</v>
      </c>
      <c r="E63" s="2"/>
      <c r="G63"/>
    </row>
    <row r="64" spans="1:7" x14ac:dyDescent="0.3">
      <c r="A64" t="s">
        <v>1873</v>
      </c>
      <c r="B64" s="3">
        <v>16.865300000000001</v>
      </c>
      <c r="C64" s="3">
        <v>16.796099999999999</v>
      </c>
      <c r="E64" s="2"/>
      <c r="G64"/>
    </row>
    <row r="65" spans="1:7" x14ac:dyDescent="0.3">
      <c r="A65" t="s">
        <v>1855</v>
      </c>
      <c r="B65" s="3">
        <v>19.7835</v>
      </c>
      <c r="C65" s="3">
        <v>19.873799999999999</v>
      </c>
      <c r="E65" s="2"/>
      <c r="G65"/>
    </row>
    <row r="66" spans="1:7" x14ac:dyDescent="0.3">
      <c r="A66" t="s">
        <v>1859</v>
      </c>
      <c r="B66" s="3" t="s">
        <v>1849</v>
      </c>
      <c r="C66" s="3" t="s">
        <v>1849</v>
      </c>
      <c r="E66" s="2"/>
      <c r="G66"/>
    </row>
    <row r="67" spans="1:7" x14ac:dyDescent="0.3">
      <c r="A67" t="s">
        <v>1874</v>
      </c>
      <c r="B67" s="3" t="s">
        <v>1849</v>
      </c>
      <c r="C67" s="3" t="s">
        <v>1849</v>
      </c>
      <c r="E67" s="2"/>
      <c r="G67"/>
    </row>
    <row r="68" spans="1:7" x14ac:dyDescent="0.3">
      <c r="A68" t="s">
        <v>1875</v>
      </c>
      <c r="B68" s="3">
        <v>19.774799999999999</v>
      </c>
      <c r="C68" s="3">
        <v>19.865100000000002</v>
      </c>
      <c r="E68" s="2"/>
      <c r="G68"/>
    </row>
    <row r="69" spans="1:7" x14ac:dyDescent="0.3">
      <c r="A69" t="s">
        <v>1876</v>
      </c>
      <c r="B69" s="3">
        <v>19.787700000000001</v>
      </c>
      <c r="C69" s="3">
        <v>19.878</v>
      </c>
      <c r="E69" s="2"/>
      <c r="G69"/>
    </row>
    <row r="70" spans="1:7" x14ac:dyDescent="0.3">
      <c r="A70" t="s">
        <v>1877</v>
      </c>
      <c r="B70" s="3">
        <v>10.5443</v>
      </c>
      <c r="C70" s="3">
        <v>10.523199999999999</v>
      </c>
      <c r="E70" s="2"/>
      <c r="G70"/>
    </row>
    <row r="71" spans="1:7" x14ac:dyDescent="0.3">
      <c r="A71" t="s">
        <v>1878</v>
      </c>
      <c r="B71" s="3">
        <v>10.261900000000001</v>
      </c>
      <c r="C71" s="3">
        <v>10.305999999999999</v>
      </c>
      <c r="E71" s="2"/>
      <c r="G71"/>
    </row>
    <row r="72" spans="1:7" x14ac:dyDescent="0.3">
      <c r="A72" t="s">
        <v>1860</v>
      </c>
      <c r="E72" s="2"/>
      <c r="G72"/>
    </row>
    <row r="74" spans="1:7" x14ac:dyDescent="0.3">
      <c r="A74" t="s">
        <v>1879</v>
      </c>
    </row>
    <row r="76" spans="1:7" x14ac:dyDescent="0.3">
      <c r="A76" s="50" t="s">
        <v>1880</v>
      </c>
      <c r="B76" s="50" t="s">
        <v>1881</v>
      </c>
      <c r="C76" s="50" t="s">
        <v>1882</v>
      </c>
      <c r="D76" s="50" t="s">
        <v>1883</v>
      </c>
    </row>
    <row r="77" spans="1:7" x14ac:dyDescent="0.3">
      <c r="A77" s="50" t="s">
        <v>1884</v>
      </c>
      <c r="B77" s="50"/>
      <c r="C77" s="50">
        <v>8.9597200000000002E-2</v>
      </c>
      <c r="D77" s="50">
        <v>8.9597200000000002E-2</v>
      </c>
    </row>
    <row r="78" spans="1:7" x14ac:dyDescent="0.3">
      <c r="A78" s="50" t="s">
        <v>1885</v>
      </c>
      <c r="B78" s="50"/>
      <c r="C78" s="50">
        <v>5.2350000000000001E-2</v>
      </c>
      <c r="D78" s="50">
        <v>5.2350000000000001E-2</v>
      </c>
    </row>
    <row r="79" spans="1:7" x14ac:dyDescent="0.3">
      <c r="A79" s="50" t="s">
        <v>1886</v>
      </c>
      <c r="B79" s="50"/>
      <c r="C79" s="50">
        <v>0.15420139999999999</v>
      </c>
      <c r="D79" s="50">
        <v>0.15420139999999999</v>
      </c>
    </row>
    <row r="80" spans="1:7" x14ac:dyDescent="0.3">
      <c r="A80" s="50" t="s">
        <v>1888</v>
      </c>
      <c r="B80" s="50"/>
      <c r="C80" s="50">
        <v>6.92083E-2</v>
      </c>
      <c r="D80" s="50">
        <v>6.92083E-2</v>
      </c>
    </row>
    <row r="81" spans="1:4" x14ac:dyDescent="0.3">
      <c r="A81" s="50" t="s">
        <v>1889</v>
      </c>
      <c r="B81" s="50"/>
      <c r="C81" s="50">
        <v>3.3839999999999999E-3</v>
      </c>
      <c r="D81" s="50">
        <v>3.3839999999999999E-3</v>
      </c>
    </row>
    <row r="83" spans="1:4" x14ac:dyDescent="0.3">
      <c r="A83" t="s">
        <v>1862</v>
      </c>
      <c r="B83" s="3" t="s">
        <v>88</v>
      </c>
    </row>
    <row r="84" spans="1:4" ht="28.8" x14ac:dyDescent="0.3">
      <c r="A84" s="47" t="s">
        <v>1863</v>
      </c>
      <c r="B84" s="3" t="s">
        <v>88</v>
      </c>
    </row>
    <row r="85" spans="1:4" x14ac:dyDescent="0.3">
      <c r="A85" s="47" t="s">
        <v>1864</v>
      </c>
      <c r="B85" s="3" t="s">
        <v>88</v>
      </c>
    </row>
    <row r="86" spans="1:4" x14ac:dyDescent="0.3">
      <c r="A86" t="s">
        <v>1865</v>
      </c>
      <c r="B86" s="49">
        <v>2.9461529999999998</v>
      </c>
    </row>
    <row r="87" spans="1:4" ht="28.8" x14ac:dyDescent="0.3">
      <c r="A87" s="47" t="s">
        <v>1866</v>
      </c>
      <c r="B87" s="3" t="s">
        <v>88</v>
      </c>
    </row>
    <row r="88" spans="1:4" ht="28.8" x14ac:dyDescent="0.3">
      <c r="A88" s="47" t="s">
        <v>1867</v>
      </c>
      <c r="B88" s="3" t="s">
        <v>88</v>
      </c>
    </row>
    <row r="89" spans="1:4" x14ac:dyDescent="0.3">
      <c r="A89" t="s">
        <v>1996</v>
      </c>
      <c r="B89" s="3" t="s">
        <v>88</v>
      </c>
    </row>
    <row r="90" spans="1:4" x14ac:dyDescent="0.3">
      <c r="A90" t="s">
        <v>1997</v>
      </c>
      <c r="B90" s="3" t="s">
        <v>88</v>
      </c>
    </row>
    <row r="93" spans="1:4" ht="28.8" x14ac:dyDescent="0.3">
      <c r="A93" s="62" t="s">
        <v>2039</v>
      </c>
      <c r="B93" s="57" t="s">
        <v>2040</v>
      </c>
      <c r="C93" s="57" t="s">
        <v>2004</v>
      </c>
      <c r="D93" s="65" t="s">
        <v>2005</v>
      </c>
    </row>
    <row r="94" spans="1:4" ht="58.2" customHeight="1" x14ac:dyDescent="0.3">
      <c r="A94" s="64" t="str">
        <f>HYPERLINK("[EDEL_Portfolio Monthly 28-Feb-2022.xlsx]EDGSEC!A1","Edelweiss Government Securities Fund")</f>
        <v>Edelweiss Government Securities Fund</v>
      </c>
      <c r="B94" s="58"/>
      <c r="C94" s="58" t="s">
        <v>2013</v>
      </c>
      <c r="D9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7819-043C-433E-B2C6-9A7DAF4CB863}">
  <dimension ref="A1:H93"/>
  <sheetViews>
    <sheetView showGridLines="0" workbookViewId="0">
      <pane ySplit="4" topLeftCell="A81" activePane="bottomLeft" state="frozen"/>
      <selection activeCell="A36" sqref="A36"/>
      <selection pane="bottomLeft" activeCell="A92" sqref="A92:D92"/>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33</v>
      </c>
      <c r="B1" s="67"/>
      <c r="C1" s="67"/>
      <c r="D1" s="67"/>
      <c r="E1" s="67"/>
      <c r="F1" s="67"/>
      <c r="G1" s="67"/>
      <c r="H1" s="51" t="str">
        <f>HYPERLINK("[EDEL_Portfolio Monthly 28-Feb-2022.xlsx]Index!A1","Index")</f>
        <v>Index</v>
      </c>
    </row>
    <row r="2" spans="1:8" ht="18" x14ac:dyDescent="0.3">
      <c r="A2" s="67" t="s">
        <v>34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512</v>
      </c>
      <c r="B11" s="32" t="s">
        <v>513</v>
      </c>
      <c r="C11" s="32" t="s">
        <v>93</v>
      </c>
      <c r="D11" s="14">
        <v>15000000</v>
      </c>
      <c r="E11" s="15">
        <v>14981.79</v>
      </c>
      <c r="F11" s="16">
        <v>8.2000000000000003E-2</v>
      </c>
      <c r="G11" s="16">
        <v>6.1677999999999997E-2</v>
      </c>
    </row>
    <row r="12" spans="1:8" x14ac:dyDescent="0.3">
      <c r="A12" s="13" t="s">
        <v>514</v>
      </c>
      <c r="B12" s="32" t="s">
        <v>515</v>
      </c>
      <c r="C12" s="32" t="s">
        <v>93</v>
      </c>
      <c r="D12" s="14">
        <v>11000000</v>
      </c>
      <c r="E12" s="15">
        <v>11707.67</v>
      </c>
      <c r="F12" s="16">
        <v>6.4100000000000004E-2</v>
      </c>
      <c r="G12" s="16">
        <v>6.3E-2</v>
      </c>
    </row>
    <row r="13" spans="1:8" x14ac:dyDescent="0.3">
      <c r="A13" s="13" t="s">
        <v>516</v>
      </c>
      <c r="B13" s="32" t="s">
        <v>517</v>
      </c>
      <c r="C13" s="32" t="s">
        <v>93</v>
      </c>
      <c r="D13" s="14">
        <v>6000000</v>
      </c>
      <c r="E13" s="15">
        <v>6394.53</v>
      </c>
      <c r="F13" s="16">
        <v>3.5000000000000003E-2</v>
      </c>
      <c r="G13" s="16">
        <v>6.3200000000000006E-2</v>
      </c>
    </row>
    <row r="14" spans="1:8" x14ac:dyDescent="0.3">
      <c r="A14" s="13" t="s">
        <v>518</v>
      </c>
      <c r="B14" s="32" t="s">
        <v>519</v>
      </c>
      <c r="C14" s="32" t="s">
        <v>93</v>
      </c>
      <c r="D14" s="14">
        <v>5000000</v>
      </c>
      <c r="E14" s="15">
        <v>5310.48</v>
      </c>
      <c r="F14" s="16">
        <v>2.9100000000000001E-2</v>
      </c>
      <c r="G14" s="16">
        <v>6.4625000000000002E-2</v>
      </c>
    </row>
    <row r="15" spans="1:8" x14ac:dyDescent="0.3">
      <c r="A15" s="13" t="s">
        <v>520</v>
      </c>
      <c r="B15" s="32" t="s">
        <v>521</v>
      </c>
      <c r="C15" s="32" t="s">
        <v>93</v>
      </c>
      <c r="D15" s="14">
        <v>3000000</v>
      </c>
      <c r="E15" s="15">
        <v>3118.32</v>
      </c>
      <c r="F15" s="16">
        <v>1.7100000000000001E-2</v>
      </c>
      <c r="G15" s="16">
        <v>6.2899999999999998E-2</v>
      </c>
    </row>
    <row r="16" spans="1:8" x14ac:dyDescent="0.3">
      <c r="A16" s="13" t="s">
        <v>522</v>
      </c>
      <c r="B16" s="32" t="s">
        <v>523</v>
      </c>
      <c r="C16" s="32" t="s">
        <v>99</v>
      </c>
      <c r="D16" s="14">
        <v>3000000</v>
      </c>
      <c r="E16" s="15">
        <v>3113.05</v>
      </c>
      <c r="F16" s="16">
        <v>1.7000000000000001E-2</v>
      </c>
      <c r="G16" s="16">
        <v>6.2198999999999997E-2</v>
      </c>
    </row>
    <row r="17" spans="1:7" x14ac:dyDescent="0.3">
      <c r="A17" s="13" t="s">
        <v>524</v>
      </c>
      <c r="B17" s="32" t="s">
        <v>525</v>
      </c>
      <c r="C17" s="32" t="s">
        <v>93</v>
      </c>
      <c r="D17" s="14">
        <v>2500000</v>
      </c>
      <c r="E17" s="15">
        <v>2619.75</v>
      </c>
      <c r="F17" s="16">
        <v>1.43E-2</v>
      </c>
      <c r="G17" s="16">
        <v>6.3E-2</v>
      </c>
    </row>
    <row r="18" spans="1:7" x14ac:dyDescent="0.3">
      <c r="A18" s="13" t="s">
        <v>526</v>
      </c>
      <c r="B18" s="32" t="s">
        <v>527</v>
      </c>
      <c r="C18" s="32" t="s">
        <v>93</v>
      </c>
      <c r="D18" s="14">
        <v>2500000</v>
      </c>
      <c r="E18" s="15">
        <v>2599.3200000000002</v>
      </c>
      <c r="F18" s="16">
        <v>1.4200000000000001E-2</v>
      </c>
      <c r="G18" s="16">
        <v>6.3198000000000004E-2</v>
      </c>
    </row>
    <row r="19" spans="1:7" x14ac:dyDescent="0.3">
      <c r="A19" s="13" t="s">
        <v>528</v>
      </c>
      <c r="B19" s="32" t="s">
        <v>529</v>
      </c>
      <c r="C19" s="32" t="s">
        <v>93</v>
      </c>
      <c r="D19" s="14">
        <v>2000000</v>
      </c>
      <c r="E19" s="15">
        <v>2100.02</v>
      </c>
      <c r="F19" s="16">
        <v>1.15E-2</v>
      </c>
      <c r="G19" s="16">
        <v>6.3E-2</v>
      </c>
    </row>
    <row r="20" spans="1:7" x14ac:dyDescent="0.3">
      <c r="A20" s="17" t="s">
        <v>100</v>
      </c>
      <c r="B20" s="33"/>
      <c r="C20" s="33"/>
      <c r="D20" s="18"/>
      <c r="E20" s="19">
        <v>51944.93</v>
      </c>
      <c r="F20" s="20">
        <v>0.2843</v>
      </c>
      <c r="G20" s="21"/>
    </row>
    <row r="21" spans="1:7" x14ac:dyDescent="0.3">
      <c r="A21" s="17" t="s">
        <v>505</v>
      </c>
      <c r="B21" s="32"/>
      <c r="C21" s="32"/>
      <c r="D21" s="14"/>
      <c r="E21" s="15"/>
      <c r="F21" s="16"/>
      <c r="G21" s="16"/>
    </row>
    <row r="22" spans="1:7" x14ac:dyDescent="0.3">
      <c r="A22" s="13" t="s">
        <v>530</v>
      </c>
      <c r="B22" s="32" t="s">
        <v>531</v>
      </c>
      <c r="C22" s="32" t="s">
        <v>108</v>
      </c>
      <c r="D22" s="14">
        <v>10000000</v>
      </c>
      <c r="E22" s="15">
        <v>10336.469999999999</v>
      </c>
      <c r="F22" s="16">
        <v>5.6599999999999998E-2</v>
      </c>
      <c r="G22" s="16">
        <v>6.3872999999999999E-2</v>
      </c>
    </row>
    <row r="23" spans="1:7" x14ac:dyDescent="0.3">
      <c r="A23" s="13" t="s">
        <v>506</v>
      </c>
      <c r="B23" s="32" t="s">
        <v>507</v>
      </c>
      <c r="C23" s="32" t="s">
        <v>108</v>
      </c>
      <c r="D23" s="14">
        <v>9500000</v>
      </c>
      <c r="E23" s="15">
        <v>10075.27</v>
      </c>
      <c r="F23" s="16">
        <v>5.5100000000000003E-2</v>
      </c>
      <c r="G23" s="16">
        <v>6.3750000000000001E-2</v>
      </c>
    </row>
    <row r="24" spans="1:7" x14ac:dyDescent="0.3">
      <c r="A24" s="13" t="s">
        <v>532</v>
      </c>
      <c r="B24" s="32" t="s">
        <v>533</v>
      </c>
      <c r="C24" s="32" t="s">
        <v>108</v>
      </c>
      <c r="D24" s="14">
        <v>9000000</v>
      </c>
      <c r="E24" s="15">
        <v>9085.25</v>
      </c>
      <c r="F24" s="16">
        <v>4.9700000000000001E-2</v>
      </c>
      <c r="G24" s="16">
        <v>6.3573000000000005E-2</v>
      </c>
    </row>
    <row r="25" spans="1:7" x14ac:dyDescent="0.3">
      <c r="A25" s="13" t="s">
        <v>534</v>
      </c>
      <c r="B25" s="32" t="s">
        <v>535</v>
      </c>
      <c r="C25" s="32" t="s">
        <v>108</v>
      </c>
      <c r="D25" s="14">
        <v>8500000</v>
      </c>
      <c r="E25" s="15">
        <v>8995.23</v>
      </c>
      <c r="F25" s="16">
        <v>4.9200000000000001E-2</v>
      </c>
      <c r="G25" s="16">
        <v>6.4000000000000001E-2</v>
      </c>
    </row>
    <row r="26" spans="1:7" x14ac:dyDescent="0.3">
      <c r="A26" s="13" t="s">
        <v>536</v>
      </c>
      <c r="B26" s="32" t="s">
        <v>537</v>
      </c>
      <c r="C26" s="32" t="s">
        <v>108</v>
      </c>
      <c r="D26" s="14">
        <v>7500000</v>
      </c>
      <c r="E26" s="15">
        <v>8079.12</v>
      </c>
      <c r="F26" s="16">
        <v>4.4200000000000003E-2</v>
      </c>
      <c r="G26" s="16">
        <v>6.5049999999999997E-2</v>
      </c>
    </row>
    <row r="27" spans="1:7" x14ac:dyDescent="0.3">
      <c r="A27" s="13" t="s">
        <v>538</v>
      </c>
      <c r="B27" s="32" t="s">
        <v>539</v>
      </c>
      <c r="C27" s="32" t="s">
        <v>108</v>
      </c>
      <c r="D27" s="14">
        <v>6000000</v>
      </c>
      <c r="E27" s="15">
        <v>6389.63</v>
      </c>
      <c r="F27" s="16">
        <v>3.5000000000000003E-2</v>
      </c>
      <c r="G27" s="16">
        <v>6.3911999999999997E-2</v>
      </c>
    </row>
    <row r="28" spans="1:7" x14ac:dyDescent="0.3">
      <c r="A28" s="13" t="s">
        <v>540</v>
      </c>
      <c r="B28" s="32" t="s">
        <v>541</v>
      </c>
      <c r="C28" s="32" t="s">
        <v>108</v>
      </c>
      <c r="D28" s="14">
        <v>5500000</v>
      </c>
      <c r="E28" s="15">
        <v>5785.62</v>
      </c>
      <c r="F28" s="16">
        <v>3.1699999999999999E-2</v>
      </c>
      <c r="G28" s="16">
        <v>6.3703999999999997E-2</v>
      </c>
    </row>
    <row r="29" spans="1:7" x14ac:dyDescent="0.3">
      <c r="A29" s="13" t="s">
        <v>542</v>
      </c>
      <c r="B29" s="32" t="s">
        <v>543</v>
      </c>
      <c r="C29" s="32" t="s">
        <v>108</v>
      </c>
      <c r="D29" s="14">
        <v>5500000</v>
      </c>
      <c r="E29" s="15">
        <v>5772.27</v>
      </c>
      <c r="F29" s="16">
        <v>3.1600000000000003E-2</v>
      </c>
      <c r="G29" s="16">
        <v>6.4071000000000003E-2</v>
      </c>
    </row>
    <row r="30" spans="1:7" x14ac:dyDescent="0.3">
      <c r="A30" s="13" t="s">
        <v>544</v>
      </c>
      <c r="B30" s="32" t="s">
        <v>545</v>
      </c>
      <c r="C30" s="32" t="s">
        <v>108</v>
      </c>
      <c r="D30" s="14">
        <v>5000000</v>
      </c>
      <c r="E30" s="15">
        <v>5293.23</v>
      </c>
      <c r="F30" s="16">
        <v>2.9000000000000001E-2</v>
      </c>
      <c r="G30" s="16">
        <v>6.3911999999999997E-2</v>
      </c>
    </row>
    <row r="31" spans="1:7" x14ac:dyDescent="0.3">
      <c r="A31" s="13" t="s">
        <v>546</v>
      </c>
      <c r="B31" s="32" t="s">
        <v>547</v>
      </c>
      <c r="C31" s="32" t="s">
        <v>108</v>
      </c>
      <c r="D31" s="14">
        <v>5000000</v>
      </c>
      <c r="E31" s="15">
        <v>5288.07</v>
      </c>
      <c r="F31" s="16">
        <v>2.8899999999999999E-2</v>
      </c>
      <c r="G31" s="16">
        <v>6.3761999999999999E-2</v>
      </c>
    </row>
    <row r="32" spans="1:7" x14ac:dyDescent="0.3">
      <c r="A32" s="13" t="s">
        <v>548</v>
      </c>
      <c r="B32" s="32" t="s">
        <v>549</v>
      </c>
      <c r="C32" s="32" t="s">
        <v>108</v>
      </c>
      <c r="D32" s="14">
        <v>5000000</v>
      </c>
      <c r="E32" s="15">
        <v>5256.45</v>
      </c>
      <c r="F32" s="16">
        <v>2.8799999999999999E-2</v>
      </c>
      <c r="G32" s="16">
        <v>6.3852000000000006E-2</v>
      </c>
    </row>
    <row r="33" spans="1:7" x14ac:dyDescent="0.3">
      <c r="A33" s="13" t="s">
        <v>550</v>
      </c>
      <c r="B33" s="32" t="s">
        <v>551</v>
      </c>
      <c r="C33" s="32" t="s">
        <v>108</v>
      </c>
      <c r="D33" s="14">
        <v>4500000</v>
      </c>
      <c r="E33" s="15">
        <v>4725.13</v>
      </c>
      <c r="F33" s="16">
        <v>2.5899999999999999E-2</v>
      </c>
      <c r="G33" s="16">
        <v>6.3950000000000007E-2</v>
      </c>
    </row>
    <row r="34" spans="1:7" x14ac:dyDescent="0.3">
      <c r="A34" s="13" t="s">
        <v>552</v>
      </c>
      <c r="B34" s="32" t="s">
        <v>553</v>
      </c>
      <c r="C34" s="32" t="s">
        <v>108</v>
      </c>
      <c r="D34" s="14">
        <v>4500000</v>
      </c>
      <c r="E34" s="15">
        <v>4570.88</v>
      </c>
      <c r="F34" s="16">
        <v>2.5000000000000001E-2</v>
      </c>
      <c r="G34" s="16">
        <v>6.3500000000000001E-2</v>
      </c>
    </row>
    <row r="35" spans="1:7" x14ac:dyDescent="0.3">
      <c r="A35" s="13" t="s">
        <v>554</v>
      </c>
      <c r="B35" s="32" t="s">
        <v>555</v>
      </c>
      <c r="C35" s="32" t="s">
        <v>108</v>
      </c>
      <c r="D35" s="14">
        <v>3500000</v>
      </c>
      <c r="E35" s="15">
        <v>3702.54</v>
      </c>
      <c r="F35" s="16">
        <v>2.0299999999999999E-2</v>
      </c>
      <c r="G35" s="16">
        <v>6.3799999999999996E-2</v>
      </c>
    </row>
    <row r="36" spans="1:7" x14ac:dyDescent="0.3">
      <c r="A36" s="13" t="s">
        <v>556</v>
      </c>
      <c r="B36" s="32" t="s">
        <v>557</v>
      </c>
      <c r="C36" s="32" t="s">
        <v>108</v>
      </c>
      <c r="D36" s="14">
        <v>3500000</v>
      </c>
      <c r="E36" s="15">
        <v>3686.89</v>
      </c>
      <c r="F36" s="16">
        <v>2.0199999999999999E-2</v>
      </c>
      <c r="G36" s="16">
        <v>6.3902E-2</v>
      </c>
    </row>
    <row r="37" spans="1:7" x14ac:dyDescent="0.3">
      <c r="A37" s="13" t="s">
        <v>558</v>
      </c>
      <c r="B37" s="32" t="s">
        <v>559</v>
      </c>
      <c r="C37" s="32" t="s">
        <v>108</v>
      </c>
      <c r="D37" s="14">
        <v>3500000</v>
      </c>
      <c r="E37" s="15">
        <v>3678.53</v>
      </c>
      <c r="F37" s="16">
        <v>2.01E-2</v>
      </c>
      <c r="G37" s="16">
        <v>6.3723000000000002E-2</v>
      </c>
    </row>
    <row r="38" spans="1:7" x14ac:dyDescent="0.3">
      <c r="A38" s="13" t="s">
        <v>560</v>
      </c>
      <c r="B38" s="32" t="s">
        <v>561</v>
      </c>
      <c r="C38" s="32" t="s">
        <v>108</v>
      </c>
      <c r="D38" s="14">
        <v>2500000</v>
      </c>
      <c r="E38" s="15">
        <v>2657.21</v>
      </c>
      <c r="F38" s="16">
        <v>1.4500000000000001E-2</v>
      </c>
      <c r="G38" s="16">
        <v>6.3799999999999996E-2</v>
      </c>
    </row>
    <row r="39" spans="1:7" x14ac:dyDescent="0.3">
      <c r="A39" s="13" t="s">
        <v>562</v>
      </c>
      <c r="B39" s="32" t="s">
        <v>563</v>
      </c>
      <c r="C39" s="32" t="s">
        <v>108</v>
      </c>
      <c r="D39" s="14">
        <v>2500000</v>
      </c>
      <c r="E39" s="15">
        <v>2656.57</v>
      </c>
      <c r="F39" s="16">
        <v>1.4500000000000001E-2</v>
      </c>
      <c r="G39" s="16">
        <v>6.3761999999999999E-2</v>
      </c>
    </row>
    <row r="40" spans="1:7" x14ac:dyDescent="0.3">
      <c r="A40" s="13" t="s">
        <v>564</v>
      </c>
      <c r="B40" s="32" t="s">
        <v>565</v>
      </c>
      <c r="C40" s="32" t="s">
        <v>108</v>
      </c>
      <c r="D40" s="14">
        <v>2000000</v>
      </c>
      <c r="E40" s="15">
        <v>2103.41</v>
      </c>
      <c r="F40" s="16">
        <v>1.15E-2</v>
      </c>
      <c r="G40" s="16">
        <v>6.3799999999999996E-2</v>
      </c>
    </row>
    <row r="41" spans="1:7" x14ac:dyDescent="0.3">
      <c r="A41" s="13" t="s">
        <v>566</v>
      </c>
      <c r="B41" s="32" t="s">
        <v>567</v>
      </c>
      <c r="C41" s="32" t="s">
        <v>108</v>
      </c>
      <c r="D41" s="14">
        <v>2000000</v>
      </c>
      <c r="E41" s="15">
        <v>2068.64</v>
      </c>
      <c r="F41" s="16">
        <v>1.1299999999999999E-2</v>
      </c>
      <c r="G41" s="16">
        <v>6.3811999999999994E-2</v>
      </c>
    </row>
    <row r="42" spans="1:7" x14ac:dyDescent="0.3">
      <c r="A42" s="13" t="s">
        <v>568</v>
      </c>
      <c r="B42" s="32" t="s">
        <v>569</v>
      </c>
      <c r="C42" s="32" t="s">
        <v>108</v>
      </c>
      <c r="D42" s="14">
        <v>1500000</v>
      </c>
      <c r="E42" s="15">
        <v>1576.34</v>
      </c>
      <c r="F42" s="16">
        <v>8.6E-3</v>
      </c>
      <c r="G42" s="16">
        <v>6.3750000000000001E-2</v>
      </c>
    </row>
    <row r="43" spans="1:7" x14ac:dyDescent="0.3">
      <c r="A43" s="13" t="s">
        <v>570</v>
      </c>
      <c r="B43" s="32" t="s">
        <v>571</v>
      </c>
      <c r="C43" s="32" t="s">
        <v>108</v>
      </c>
      <c r="D43" s="14">
        <v>1500000</v>
      </c>
      <c r="E43" s="15">
        <v>1546.07</v>
      </c>
      <c r="F43" s="16">
        <v>8.5000000000000006E-3</v>
      </c>
      <c r="G43" s="16">
        <v>6.4021999999999996E-2</v>
      </c>
    </row>
    <row r="44" spans="1:7" x14ac:dyDescent="0.3">
      <c r="A44" s="13" t="s">
        <v>572</v>
      </c>
      <c r="B44" s="32" t="s">
        <v>573</v>
      </c>
      <c r="C44" s="32" t="s">
        <v>108</v>
      </c>
      <c r="D44" s="14">
        <v>1000000</v>
      </c>
      <c r="E44" s="15">
        <v>1034.3800000000001</v>
      </c>
      <c r="F44" s="16">
        <v>5.7000000000000002E-3</v>
      </c>
      <c r="G44" s="16">
        <v>6.3700000000000007E-2</v>
      </c>
    </row>
    <row r="45" spans="1:7" x14ac:dyDescent="0.3">
      <c r="A45" s="13" t="s">
        <v>574</v>
      </c>
      <c r="B45" s="32" t="s">
        <v>575</v>
      </c>
      <c r="C45" s="32" t="s">
        <v>108</v>
      </c>
      <c r="D45" s="14">
        <v>500000</v>
      </c>
      <c r="E45" s="15">
        <v>526.67999999999995</v>
      </c>
      <c r="F45" s="16">
        <v>2.8999999999999998E-3</v>
      </c>
      <c r="G45" s="16">
        <v>6.3911999999999997E-2</v>
      </c>
    </row>
    <row r="46" spans="1:7" x14ac:dyDescent="0.3">
      <c r="A46" s="13" t="s">
        <v>576</v>
      </c>
      <c r="B46" s="32" t="s">
        <v>577</v>
      </c>
      <c r="C46" s="32" t="s">
        <v>108</v>
      </c>
      <c r="D46" s="14">
        <v>500000</v>
      </c>
      <c r="E46" s="15">
        <v>516.03</v>
      </c>
      <c r="F46" s="16">
        <v>2.8E-3</v>
      </c>
      <c r="G46" s="16">
        <v>6.3700000000000007E-2</v>
      </c>
    </row>
    <row r="47" spans="1:7" x14ac:dyDescent="0.3">
      <c r="A47" s="17" t="s">
        <v>100</v>
      </c>
      <c r="B47" s="33"/>
      <c r="C47" s="33"/>
      <c r="D47" s="18"/>
      <c r="E47" s="19">
        <v>115405.91</v>
      </c>
      <c r="F47" s="20">
        <v>0.63160000000000005</v>
      </c>
      <c r="G47" s="21"/>
    </row>
    <row r="48" spans="1:7" x14ac:dyDescent="0.3">
      <c r="A48" s="13"/>
      <c r="B48" s="32"/>
      <c r="C48" s="32"/>
      <c r="D48" s="14"/>
      <c r="E48" s="15"/>
      <c r="F48" s="16"/>
      <c r="G48" s="16"/>
    </row>
    <row r="49" spans="1:7" x14ac:dyDescent="0.3">
      <c r="A49" s="13"/>
      <c r="B49" s="32"/>
      <c r="C49" s="32"/>
      <c r="D49" s="14"/>
      <c r="E49" s="15"/>
      <c r="F49" s="16"/>
      <c r="G49" s="16"/>
    </row>
    <row r="50" spans="1:7" x14ac:dyDescent="0.3">
      <c r="A50" s="17" t="s">
        <v>101</v>
      </c>
      <c r="B50" s="32"/>
      <c r="C50" s="32"/>
      <c r="D50" s="14"/>
      <c r="E50" s="15"/>
      <c r="F50" s="16"/>
      <c r="G50" s="16"/>
    </row>
    <row r="51" spans="1:7" x14ac:dyDescent="0.3">
      <c r="A51" s="17" t="s">
        <v>100</v>
      </c>
      <c r="B51" s="32"/>
      <c r="C51" s="32"/>
      <c r="D51" s="14"/>
      <c r="E51" s="22" t="s">
        <v>88</v>
      </c>
      <c r="F51" s="23" t="s">
        <v>88</v>
      </c>
      <c r="G51" s="16"/>
    </row>
    <row r="52" spans="1:7" x14ac:dyDescent="0.3">
      <c r="A52" s="13"/>
      <c r="B52" s="32"/>
      <c r="C52" s="32"/>
      <c r="D52" s="14"/>
      <c r="E52" s="15"/>
      <c r="F52" s="16"/>
      <c r="G52" s="16"/>
    </row>
    <row r="53" spans="1:7" x14ac:dyDescent="0.3">
      <c r="A53" s="17" t="s">
        <v>102</v>
      </c>
      <c r="B53" s="32"/>
      <c r="C53" s="32"/>
      <c r="D53" s="14"/>
      <c r="E53" s="15"/>
      <c r="F53" s="16"/>
      <c r="G53" s="16"/>
    </row>
    <row r="54" spans="1:7" x14ac:dyDescent="0.3">
      <c r="A54" s="17" t="s">
        <v>100</v>
      </c>
      <c r="B54" s="32"/>
      <c r="C54" s="32"/>
      <c r="D54" s="14"/>
      <c r="E54" s="22" t="s">
        <v>88</v>
      </c>
      <c r="F54" s="23" t="s">
        <v>88</v>
      </c>
      <c r="G54" s="16"/>
    </row>
    <row r="55" spans="1:7" x14ac:dyDescent="0.3">
      <c r="A55" s="13"/>
      <c r="B55" s="32"/>
      <c r="C55" s="32"/>
      <c r="D55" s="14"/>
      <c r="E55" s="15"/>
      <c r="F55" s="16"/>
      <c r="G55" s="16"/>
    </row>
    <row r="56" spans="1:7" x14ac:dyDescent="0.3">
      <c r="A56" s="24" t="s">
        <v>103</v>
      </c>
      <c r="B56" s="34"/>
      <c r="C56" s="34"/>
      <c r="D56" s="25"/>
      <c r="E56" s="19">
        <v>167350.84</v>
      </c>
      <c r="F56" s="20">
        <v>0.91590000000000005</v>
      </c>
      <c r="G56" s="21"/>
    </row>
    <row r="57" spans="1:7" x14ac:dyDescent="0.3">
      <c r="A57" s="13"/>
      <c r="B57" s="32"/>
      <c r="C57" s="32"/>
      <c r="D57" s="14"/>
      <c r="E57" s="15"/>
      <c r="F57" s="16"/>
      <c r="G57" s="16"/>
    </row>
    <row r="58" spans="1:7" x14ac:dyDescent="0.3">
      <c r="A58" s="13"/>
      <c r="B58" s="32"/>
      <c r="C58" s="32"/>
      <c r="D58" s="14"/>
      <c r="E58" s="15"/>
      <c r="F58" s="16"/>
      <c r="G58" s="16"/>
    </row>
    <row r="59" spans="1:7" x14ac:dyDescent="0.3">
      <c r="A59" s="17" t="s">
        <v>132</v>
      </c>
      <c r="B59" s="32"/>
      <c r="C59" s="32"/>
      <c r="D59" s="14"/>
      <c r="E59" s="15"/>
      <c r="F59" s="16"/>
      <c r="G59" s="16"/>
    </row>
    <row r="60" spans="1:7" x14ac:dyDescent="0.3">
      <c r="A60" s="13" t="s">
        <v>133</v>
      </c>
      <c r="B60" s="32"/>
      <c r="C60" s="32"/>
      <c r="D60" s="14"/>
      <c r="E60" s="15">
        <v>11090.02</v>
      </c>
      <c r="F60" s="16">
        <v>6.0699999999999997E-2</v>
      </c>
      <c r="G60" s="16">
        <v>3.2613999999999997E-2</v>
      </c>
    </row>
    <row r="61" spans="1:7" x14ac:dyDescent="0.3">
      <c r="A61" s="17" t="s">
        <v>100</v>
      </c>
      <c r="B61" s="33"/>
      <c r="C61" s="33"/>
      <c r="D61" s="18"/>
      <c r="E61" s="19">
        <v>11090.02</v>
      </c>
      <c r="F61" s="20">
        <v>6.0699999999999997E-2</v>
      </c>
      <c r="G61" s="21"/>
    </row>
    <row r="62" spans="1:7" x14ac:dyDescent="0.3">
      <c r="A62" s="13"/>
      <c r="B62" s="32"/>
      <c r="C62" s="32"/>
      <c r="D62" s="14"/>
      <c r="E62" s="15"/>
      <c r="F62" s="16"/>
      <c r="G62" s="16"/>
    </row>
    <row r="63" spans="1:7" x14ac:dyDescent="0.3">
      <c r="A63" s="24" t="s">
        <v>103</v>
      </c>
      <c r="B63" s="34"/>
      <c r="C63" s="34"/>
      <c r="D63" s="25"/>
      <c r="E63" s="19">
        <v>11090.02</v>
      </c>
      <c r="F63" s="20">
        <v>6.0699999999999997E-2</v>
      </c>
      <c r="G63" s="21"/>
    </row>
    <row r="64" spans="1:7" x14ac:dyDescent="0.3">
      <c r="A64" s="13" t="s">
        <v>134</v>
      </c>
      <c r="B64" s="32"/>
      <c r="C64" s="32"/>
      <c r="D64" s="14"/>
      <c r="E64" s="15">
        <v>3916.2787717000001</v>
      </c>
      <c r="F64" s="16">
        <v>2.1434999999999999E-2</v>
      </c>
      <c r="G64" s="16"/>
    </row>
    <row r="65" spans="1:7" x14ac:dyDescent="0.3">
      <c r="A65" s="13" t="s">
        <v>135</v>
      </c>
      <c r="B65" s="32"/>
      <c r="C65" s="32"/>
      <c r="D65" s="14"/>
      <c r="E65" s="15">
        <v>346.93122829999999</v>
      </c>
      <c r="F65" s="16">
        <v>1.9650000000000002E-3</v>
      </c>
      <c r="G65" s="16">
        <v>3.2613999999999997E-2</v>
      </c>
    </row>
    <row r="66" spans="1:7" x14ac:dyDescent="0.3">
      <c r="A66" s="27" t="s">
        <v>136</v>
      </c>
      <c r="B66" s="35"/>
      <c r="C66" s="35"/>
      <c r="D66" s="28"/>
      <c r="E66" s="29">
        <v>182704.07</v>
      </c>
      <c r="F66" s="30">
        <v>1</v>
      </c>
      <c r="G66" s="30"/>
    </row>
    <row r="68" spans="1:7" x14ac:dyDescent="0.3">
      <c r="A68" s="1" t="s">
        <v>138</v>
      </c>
    </row>
    <row r="71" spans="1:7" x14ac:dyDescent="0.3">
      <c r="A71" s="1" t="s">
        <v>1842</v>
      </c>
    </row>
    <row r="72" spans="1:7" x14ac:dyDescent="0.3">
      <c r="A72" s="47" t="s">
        <v>1843</v>
      </c>
      <c r="B72" s="3" t="s">
        <v>88</v>
      </c>
    </row>
    <row r="73" spans="1:7" x14ac:dyDescent="0.3">
      <c r="A73" t="s">
        <v>1844</v>
      </c>
    </row>
    <row r="74" spans="1:7" x14ac:dyDescent="0.3">
      <c r="A74" t="s">
        <v>1845</v>
      </c>
      <c r="B74" t="s">
        <v>1846</v>
      </c>
      <c r="C74" t="s">
        <v>1846</v>
      </c>
    </row>
    <row r="75" spans="1:7" x14ac:dyDescent="0.3">
      <c r="B75" s="48">
        <v>44592</v>
      </c>
      <c r="C75" s="48">
        <v>44620</v>
      </c>
    </row>
    <row r="76" spans="1:7" x14ac:dyDescent="0.3">
      <c r="A76" t="s">
        <v>1850</v>
      </c>
      <c r="B76">
        <v>10.0771</v>
      </c>
      <c r="C76">
        <v>10.1653</v>
      </c>
      <c r="E76" s="2"/>
      <c r="G76"/>
    </row>
    <row r="77" spans="1:7" x14ac:dyDescent="0.3">
      <c r="A77" t="s">
        <v>1851</v>
      </c>
      <c r="B77">
        <v>10.0771</v>
      </c>
      <c r="C77">
        <v>10.1653</v>
      </c>
      <c r="E77" s="2"/>
      <c r="G77"/>
    </row>
    <row r="78" spans="1:7" x14ac:dyDescent="0.3">
      <c r="A78" t="s">
        <v>1875</v>
      </c>
      <c r="B78">
        <v>10.0724</v>
      </c>
      <c r="C78">
        <v>10.1592</v>
      </c>
      <c r="E78" s="2"/>
      <c r="G78"/>
    </row>
    <row r="79" spans="1:7" x14ac:dyDescent="0.3">
      <c r="A79" t="s">
        <v>1876</v>
      </c>
      <c r="B79">
        <v>10.0725</v>
      </c>
      <c r="C79">
        <v>10.1593</v>
      </c>
      <c r="E79" s="2"/>
      <c r="G79"/>
    </row>
    <row r="80" spans="1:7" x14ac:dyDescent="0.3">
      <c r="E80" s="2"/>
      <c r="G80"/>
    </row>
    <row r="81" spans="1:4" x14ac:dyDescent="0.3">
      <c r="A81" t="s">
        <v>1861</v>
      </c>
      <c r="B81" s="3" t="s">
        <v>88</v>
      </c>
    </row>
    <row r="82" spans="1:4" x14ac:dyDescent="0.3">
      <c r="A82" t="s">
        <v>1862</v>
      </c>
      <c r="B82" s="3" t="s">
        <v>88</v>
      </c>
    </row>
    <row r="83" spans="1:4" ht="28.8" x14ac:dyDescent="0.3">
      <c r="A83" s="47" t="s">
        <v>1863</v>
      </c>
      <c r="B83" s="3" t="s">
        <v>88</v>
      </c>
    </row>
    <row r="84" spans="1:4" x14ac:dyDescent="0.3">
      <c r="A84" s="47" t="s">
        <v>1864</v>
      </c>
      <c r="B84" s="3" t="s">
        <v>88</v>
      </c>
    </row>
    <row r="85" spans="1:4" x14ac:dyDescent="0.3">
      <c r="A85" t="s">
        <v>1865</v>
      </c>
      <c r="B85" s="49">
        <v>4.57803</v>
      </c>
    </row>
    <row r="86" spans="1:4" ht="28.8" x14ac:dyDescent="0.3">
      <c r="A86" s="47" t="s">
        <v>1866</v>
      </c>
      <c r="B86" s="3" t="s">
        <v>88</v>
      </c>
    </row>
    <row r="87" spans="1:4" ht="28.8" x14ac:dyDescent="0.3">
      <c r="A87" s="47" t="s">
        <v>1867</v>
      </c>
      <c r="B87" s="3" t="s">
        <v>88</v>
      </c>
    </row>
    <row r="88" spans="1:4" x14ac:dyDescent="0.3">
      <c r="A88" t="s">
        <v>1996</v>
      </c>
      <c r="B88" s="3" t="s">
        <v>88</v>
      </c>
    </row>
    <row r="89" spans="1:4" x14ac:dyDescent="0.3">
      <c r="A89" t="s">
        <v>1997</v>
      </c>
      <c r="B89" s="3" t="s">
        <v>88</v>
      </c>
    </row>
    <row r="92" spans="1:4" ht="28.8" x14ac:dyDescent="0.3">
      <c r="A92" s="62" t="s">
        <v>2039</v>
      </c>
      <c r="B92" s="57" t="s">
        <v>2040</v>
      </c>
      <c r="C92" s="57" t="s">
        <v>2004</v>
      </c>
      <c r="D92" s="65" t="s">
        <v>2005</v>
      </c>
    </row>
    <row r="93" spans="1:4" ht="61.8" customHeight="1" x14ac:dyDescent="0.3">
      <c r="A93" s="64" t="str">
        <f>HYPERLINK("[EDEL_Portfolio Monthly 28-Feb-2022.xlsx]EDNP27!A1","Edelweiss NY PSU BD PL SDL IDX Fund-2027")</f>
        <v>Edelweiss NY PSU BD PL SDL IDX Fund-2027</v>
      </c>
      <c r="B93" s="58"/>
      <c r="C93" s="59" t="s">
        <v>2014</v>
      </c>
      <c r="D9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47020-F522-4FFD-84BD-79B4BF93D704}">
  <dimension ref="A1:H129"/>
  <sheetViews>
    <sheetView showGridLines="0" workbookViewId="0">
      <pane ySplit="4" topLeftCell="A117" activePane="bottomLeft" state="frozen"/>
      <selection activeCell="A36" sqref="A36"/>
      <selection pane="bottomLeft" activeCell="A128" sqref="A128:D128"/>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35</v>
      </c>
      <c r="B1" s="67"/>
      <c r="C1" s="67"/>
      <c r="D1" s="67"/>
      <c r="E1" s="67"/>
      <c r="F1" s="67"/>
      <c r="G1" s="67"/>
      <c r="H1" s="51" t="str">
        <f>HYPERLINK("[EDEL_Portfolio Monthly 28-Feb-2022.xlsx]Index!A1","Index")</f>
        <v>Index</v>
      </c>
    </row>
    <row r="2" spans="1:8" ht="18" x14ac:dyDescent="0.3">
      <c r="A2" s="67" t="s">
        <v>36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578</v>
      </c>
      <c r="B11" s="32" t="s">
        <v>579</v>
      </c>
      <c r="C11" s="32" t="s">
        <v>93</v>
      </c>
      <c r="D11" s="14">
        <v>19000000</v>
      </c>
      <c r="E11" s="15">
        <v>18920.11</v>
      </c>
      <c r="F11" s="16">
        <v>4.1000000000000002E-2</v>
      </c>
      <c r="G11" s="16">
        <v>6.0600000000000001E-2</v>
      </c>
    </row>
    <row r="12" spans="1:8" x14ac:dyDescent="0.3">
      <c r="A12" s="13" t="s">
        <v>580</v>
      </c>
      <c r="B12" s="32" t="s">
        <v>581</v>
      </c>
      <c r="C12" s="32" t="s">
        <v>93</v>
      </c>
      <c r="D12" s="14">
        <v>11200000</v>
      </c>
      <c r="E12" s="15">
        <v>12466.94</v>
      </c>
      <c r="F12" s="16">
        <v>2.7E-2</v>
      </c>
      <c r="G12" s="16">
        <v>5.9749999999999998E-2</v>
      </c>
    </row>
    <row r="13" spans="1:8" x14ac:dyDescent="0.3">
      <c r="A13" s="13" t="s">
        <v>582</v>
      </c>
      <c r="B13" s="32" t="s">
        <v>583</v>
      </c>
      <c r="C13" s="32" t="s">
        <v>93</v>
      </c>
      <c r="D13" s="14">
        <v>12000000</v>
      </c>
      <c r="E13" s="15">
        <v>11917.32</v>
      </c>
      <c r="F13" s="16">
        <v>2.58E-2</v>
      </c>
      <c r="G13" s="16">
        <v>6.0499999999999998E-2</v>
      </c>
    </row>
    <row r="14" spans="1:8" x14ac:dyDescent="0.3">
      <c r="A14" s="13" t="s">
        <v>584</v>
      </c>
      <c r="B14" s="32" t="s">
        <v>585</v>
      </c>
      <c r="C14" s="32" t="s">
        <v>93</v>
      </c>
      <c r="D14" s="14">
        <v>10500000</v>
      </c>
      <c r="E14" s="15">
        <v>10413.530000000001</v>
      </c>
      <c r="F14" s="16">
        <v>2.2599999999999999E-2</v>
      </c>
      <c r="G14" s="16">
        <v>6.0499999999999998E-2</v>
      </c>
    </row>
    <row r="15" spans="1:8" x14ac:dyDescent="0.3">
      <c r="A15" s="13" t="s">
        <v>586</v>
      </c>
      <c r="B15" s="32" t="s">
        <v>587</v>
      </c>
      <c r="C15" s="32" t="s">
        <v>99</v>
      </c>
      <c r="D15" s="14">
        <v>9500000</v>
      </c>
      <c r="E15" s="15">
        <v>9470.74</v>
      </c>
      <c r="F15" s="16">
        <v>2.0500000000000001E-2</v>
      </c>
      <c r="G15" s="16">
        <v>6.2649999999999997E-2</v>
      </c>
    </row>
    <row r="16" spans="1:8" x14ac:dyDescent="0.3">
      <c r="A16" s="13" t="s">
        <v>588</v>
      </c>
      <c r="B16" s="32" t="s">
        <v>589</v>
      </c>
      <c r="C16" s="32" t="s">
        <v>93</v>
      </c>
      <c r="D16" s="14">
        <v>6500000</v>
      </c>
      <c r="E16" s="15">
        <v>6982.12</v>
      </c>
      <c r="F16" s="16">
        <v>1.5100000000000001E-2</v>
      </c>
      <c r="G16" s="16">
        <v>5.9150000000000001E-2</v>
      </c>
    </row>
    <row r="17" spans="1:7" x14ac:dyDescent="0.3">
      <c r="A17" s="13" t="s">
        <v>590</v>
      </c>
      <c r="B17" s="32" t="s">
        <v>591</v>
      </c>
      <c r="C17" s="32" t="s">
        <v>93</v>
      </c>
      <c r="D17" s="14">
        <v>6000000</v>
      </c>
      <c r="E17" s="15">
        <v>6695.84</v>
      </c>
      <c r="F17" s="16">
        <v>1.4500000000000001E-2</v>
      </c>
      <c r="G17" s="16">
        <v>5.935E-2</v>
      </c>
    </row>
    <row r="18" spans="1:7" x14ac:dyDescent="0.3">
      <c r="A18" s="13" t="s">
        <v>592</v>
      </c>
      <c r="B18" s="32" t="s">
        <v>593</v>
      </c>
      <c r="C18" s="32" t="s">
        <v>93</v>
      </c>
      <c r="D18" s="14">
        <v>6000000</v>
      </c>
      <c r="E18" s="15">
        <v>6431.03</v>
      </c>
      <c r="F18" s="16">
        <v>1.3899999999999999E-2</v>
      </c>
      <c r="G18" s="16">
        <v>0.06</v>
      </c>
    </row>
    <row r="19" spans="1:7" x14ac:dyDescent="0.3">
      <c r="A19" s="13" t="s">
        <v>594</v>
      </c>
      <c r="B19" s="32" t="s">
        <v>595</v>
      </c>
      <c r="C19" s="32" t="s">
        <v>99</v>
      </c>
      <c r="D19" s="14">
        <v>5500000</v>
      </c>
      <c r="E19" s="15">
        <v>5726.03</v>
      </c>
      <c r="F19" s="16">
        <v>1.24E-2</v>
      </c>
      <c r="G19" s="16">
        <v>5.9299999999999999E-2</v>
      </c>
    </row>
    <row r="20" spans="1:7" x14ac:dyDescent="0.3">
      <c r="A20" s="13" t="s">
        <v>596</v>
      </c>
      <c r="B20" s="32" t="s">
        <v>597</v>
      </c>
      <c r="C20" s="32" t="s">
        <v>93</v>
      </c>
      <c r="D20" s="14">
        <v>4500000</v>
      </c>
      <c r="E20" s="15">
        <v>4858.47</v>
      </c>
      <c r="F20" s="16">
        <v>1.0500000000000001E-2</v>
      </c>
      <c r="G20" s="16">
        <v>5.9150000000000001E-2</v>
      </c>
    </row>
    <row r="21" spans="1:7" x14ac:dyDescent="0.3">
      <c r="A21" s="13" t="s">
        <v>598</v>
      </c>
      <c r="B21" s="32" t="s">
        <v>599</v>
      </c>
      <c r="C21" s="32" t="s">
        <v>99</v>
      </c>
      <c r="D21" s="14">
        <v>4000000</v>
      </c>
      <c r="E21" s="15">
        <v>4133.87</v>
      </c>
      <c r="F21" s="16">
        <v>8.9999999999999993E-3</v>
      </c>
      <c r="G21" s="16">
        <v>5.9299999999999999E-2</v>
      </c>
    </row>
    <row r="22" spans="1:7" x14ac:dyDescent="0.3">
      <c r="A22" s="13" t="s">
        <v>600</v>
      </c>
      <c r="B22" s="32" t="s">
        <v>601</v>
      </c>
      <c r="C22" s="32" t="s">
        <v>141</v>
      </c>
      <c r="D22" s="14">
        <v>3300000</v>
      </c>
      <c r="E22" s="15">
        <v>3459.36</v>
      </c>
      <c r="F22" s="16">
        <v>7.4999999999999997E-3</v>
      </c>
      <c r="G22" s="16">
        <v>5.9299999999999999E-2</v>
      </c>
    </row>
    <row r="23" spans="1:7" x14ac:dyDescent="0.3">
      <c r="A23" s="13" t="s">
        <v>602</v>
      </c>
      <c r="B23" s="32" t="s">
        <v>603</v>
      </c>
      <c r="C23" s="32" t="s">
        <v>93</v>
      </c>
      <c r="D23" s="14">
        <v>2500000</v>
      </c>
      <c r="E23" s="15">
        <v>2790.27</v>
      </c>
      <c r="F23" s="16">
        <v>6.1000000000000004E-3</v>
      </c>
      <c r="G23" s="16">
        <v>5.935E-2</v>
      </c>
    </row>
    <row r="24" spans="1:7" x14ac:dyDescent="0.3">
      <c r="A24" s="13" t="s">
        <v>604</v>
      </c>
      <c r="B24" s="32" t="s">
        <v>605</v>
      </c>
      <c r="C24" s="32" t="s">
        <v>93</v>
      </c>
      <c r="D24" s="14">
        <v>2200000</v>
      </c>
      <c r="E24" s="15">
        <v>2376.66</v>
      </c>
      <c r="F24" s="16">
        <v>5.1999999999999998E-3</v>
      </c>
      <c r="G24" s="16">
        <v>5.9757999999999999E-2</v>
      </c>
    </row>
    <row r="25" spans="1:7" x14ac:dyDescent="0.3">
      <c r="A25" s="13" t="s">
        <v>606</v>
      </c>
      <c r="B25" s="32" t="s">
        <v>607</v>
      </c>
      <c r="C25" s="32" t="s">
        <v>93</v>
      </c>
      <c r="D25" s="14">
        <v>2000000</v>
      </c>
      <c r="E25" s="15">
        <v>2152.2800000000002</v>
      </c>
      <c r="F25" s="16">
        <v>4.7000000000000002E-3</v>
      </c>
      <c r="G25" s="16">
        <v>5.8799999999999998E-2</v>
      </c>
    </row>
    <row r="26" spans="1:7" x14ac:dyDescent="0.3">
      <c r="A26" s="13" t="s">
        <v>608</v>
      </c>
      <c r="B26" s="32" t="s">
        <v>609</v>
      </c>
      <c r="C26" s="32" t="s">
        <v>93</v>
      </c>
      <c r="D26" s="14">
        <v>1500000</v>
      </c>
      <c r="E26" s="15">
        <v>1500.92</v>
      </c>
      <c r="F26" s="16">
        <v>3.3E-3</v>
      </c>
      <c r="G26" s="16">
        <v>6.0297999999999997E-2</v>
      </c>
    </row>
    <row r="27" spans="1:7" x14ac:dyDescent="0.3">
      <c r="A27" s="13" t="s">
        <v>610</v>
      </c>
      <c r="B27" s="32" t="s">
        <v>611</v>
      </c>
      <c r="C27" s="32" t="s">
        <v>141</v>
      </c>
      <c r="D27" s="14">
        <v>1109000</v>
      </c>
      <c r="E27" s="15">
        <v>1220.03</v>
      </c>
      <c r="F27" s="16">
        <v>2.5999999999999999E-3</v>
      </c>
      <c r="G27" s="16">
        <v>5.9299999999999999E-2</v>
      </c>
    </row>
    <row r="28" spans="1:7" x14ac:dyDescent="0.3">
      <c r="A28" s="13" t="s">
        <v>612</v>
      </c>
      <c r="B28" s="32" t="s">
        <v>613</v>
      </c>
      <c r="C28" s="32" t="s">
        <v>141</v>
      </c>
      <c r="D28" s="14">
        <v>1000000</v>
      </c>
      <c r="E28" s="15">
        <v>1097.71</v>
      </c>
      <c r="F28" s="16">
        <v>2.3999999999999998E-3</v>
      </c>
      <c r="G28" s="16">
        <v>5.9299999999999999E-2</v>
      </c>
    </row>
    <row r="29" spans="1:7" x14ac:dyDescent="0.3">
      <c r="A29" s="13" t="s">
        <v>614</v>
      </c>
      <c r="B29" s="32" t="s">
        <v>615</v>
      </c>
      <c r="C29" s="32" t="s">
        <v>93</v>
      </c>
      <c r="D29" s="14">
        <v>500000</v>
      </c>
      <c r="E29" s="15">
        <v>555.4</v>
      </c>
      <c r="F29" s="16">
        <v>1.1999999999999999E-3</v>
      </c>
      <c r="G29" s="16">
        <v>5.9150000000000001E-2</v>
      </c>
    </row>
    <row r="30" spans="1:7" x14ac:dyDescent="0.3">
      <c r="A30" s="13" t="s">
        <v>616</v>
      </c>
      <c r="B30" s="32" t="s">
        <v>617</v>
      </c>
      <c r="C30" s="32" t="s">
        <v>93</v>
      </c>
      <c r="D30" s="14">
        <v>500000</v>
      </c>
      <c r="E30" s="15">
        <v>494.08</v>
      </c>
      <c r="F30" s="16">
        <v>1.1000000000000001E-3</v>
      </c>
      <c r="G30" s="16">
        <v>5.9450000000000003E-2</v>
      </c>
    </row>
    <row r="31" spans="1:7" x14ac:dyDescent="0.3">
      <c r="A31" s="17" t="s">
        <v>100</v>
      </c>
      <c r="B31" s="33"/>
      <c r="C31" s="33"/>
      <c r="D31" s="18"/>
      <c r="E31" s="19">
        <v>113662.71</v>
      </c>
      <c r="F31" s="20">
        <v>0.24640000000000001</v>
      </c>
      <c r="G31" s="21"/>
    </row>
    <row r="32" spans="1:7" x14ac:dyDescent="0.3">
      <c r="A32" s="13"/>
      <c r="B32" s="32"/>
      <c r="C32" s="32"/>
      <c r="D32" s="14"/>
      <c r="E32" s="15"/>
      <c r="F32" s="16"/>
      <c r="G32" s="16"/>
    </row>
    <row r="33" spans="1:7" x14ac:dyDescent="0.3">
      <c r="A33" s="17" t="s">
        <v>285</v>
      </c>
      <c r="B33" s="32"/>
      <c r="C33" s="32"/>
      <c r="D33" s="14"/>
      <c r="E33" s="15"/>
      <c r="F33" s="16"/>
      <c r="G33" s="16"/>
    </row>
    <row r="34" spans="1:7" x14ac:dyDescent="0.3">
      <c r="A34" s="13" t="s">
        <v>501</v>
      </c>
      <c r="B34" s="32" t="s">
        <v>502</v>
      </c>
      <c r="C34" s="32" t="s">
        <v>108</v>
      </c>
      <c r="D34" s="14">
        <v>14000000</v>
      </c>
      <c r="E34" s="15">
        <v>13831.05</v>
      </c>
      <c r="F34" s="16">
        <v>0.03</v>
      </c>
      <c r="G34" s="16">
        <v>5.9631000000000003E-2</v>
      </c>
    </row>
    <row r="35" spans="1:7" x14ac:dyDescent="0.3">
      <c r="A35" s="17" t="s">
        <v>100</v>
      </c>
      <c r="B35" s="33"/>
      <c r="C35" s="33"/>
      <c r="D35" s="18"/>
      <c r="E35" s="19">
        <v>13831.05</v>
      </c>
      <c r="F35" s="20">
        <v>0.03</v>
      </c>
      <c r="G35" s="21"/>
    </row>
    <row r="36" spans="1:7" x14ac:dyDescent="0.3">
      <c r="A36" s="17" t="s">
        <v>505</v>
      </c>
      <c r="B36" s="32"/>
      <c r="C36" s="32"/>
      <c r="D36" s="14"/>
      <c r="E36" s="15"/>
      <c r="F36" s="16"/>
      <c r="G36" s="16"/>
    </row>
    <row r="37" spans="1:7" x14ac:dyDescent="0.3">
      <c r="A37" s="13" t="s">
        <v>618</v>
      </c>
      <c r="B37" s="32" t="s">
        <v>619</v>
      </c>
      <c r="C37" s="32" t="s">
        <v>108</v>
      </c>
      <c r="D37" s="14">
        <v>30000000</v>
      </c>
      <c r="E37" s="15">
        <v>30089.040000000001</v>
      </c>
      <c r="F37" s="16">
        <v>6.5199999999999994E-2</v>
      </c>
      <c r="G37" s="16">
        <v>6.0949999999999997E-2</v>
      </c>
    </row>
    <row r="38" spans="1:7" x14ac:dyDescent="0.3">
      <c r="A38" s="13" t="s">
        <v>620</v>
      </c>
      <c r="B38" s="32" t="s">
        <v>621</v>
      </c>
      <c r="C38" s="32" t="s">
        <v>108</v>
      </c>
      <c r="D38" s="14">
        <v>17500000</v>
      </c>
      <c r="E38" s="15">
        <v>18751.990000000002</v>
      </c>
      <c r="F38" s="16">
        <v>4.07E-2</v>
      </c>
      <c r="G38" s="16">
        <v>6.1877000000000001E-2</v>
      </c>
    </row>
    <row r="39" spans="1:7" x14ac:dyDescent="0.3">
      <c r="A39" s="13" t="s">
        <v>622</v>
      </c>
      <c r="B39" s="32" t="s">
        <v>623</v>
      </c>
      <c r="C39" s="32" t="s">
        <v>108</v>
      </c>
      <c r="D39" s="14">
        <v>15500000</v>
      </c>
      <c r="E39" s="15">
        <v>16688.11</v>
      </c>
      <c r="F39" s="16">
        <v>3.6200000000000003E-2</v>
      </c>
      <c r="G39" s="16">
        <v>6.1400000000000003E-2</v>
      </c>
    </row>
    <row r="40" spans="1:7" x14ac:dyDescent="0.3">
      <c r="A40" s="13" t="s">
        <v>624</v>
      </c>
      <c r="B40" s="32" t="s">
        <v>625</v>
      </c>
      <c r="C40" s="32" t="s">
        <v>108</v>
      </c>
      <c r="D40" s="14">
        <v>15000000</v>
      </c>
      <c r="E40" s="15">
        <v>16346.13</v>
      </c>
      <c r="F40" s="16">
        <v>3.5400000000000001E-2</v>
      </c>
      <c r="G40" s="16">
        <v>6.1815000000000002E-2</v>
      </c>
    </row>
    <row r="41" spans="1:7" x14ac:dyDescent="0.3">
      <c r="A41" s="13" t="s">
        <v>626</v>
      </c>
      <c r="B41" s="32" t="s">
        <v>627</v>
      </c>
      <c r="C41" s="32" t="s">
        <v>108</v>
      </c>
      <c r="D41" s="14">
        <v>14500000</v>
      </c>
      <c r="E41" s="15">
        <v>15728.82</v>
      </c>
      <c r="F41" s="16">
        <v>3.4099999999999998E-2</v>
      </c>
      <c r="G41" s="16">
        <v>6.1584E-2</v>
      </c>
    </row>
    <row r="42" spans="1:7" x14ac:dyDescent="0.3">
      <c r="A42" s="13" t="s">
        <v>628</v>
      </c>
      <c r="B42" s="32" t="s">
        <v>629</v>
      </c>
      <c r="C42" s="32" t="s">
        <v>108</v>
      </c>
      <c r="D42" s="14">
        <v>13500000</v>
      </c>
      <c r="E42" s="15">
        <v>14516.36</v>
      </c>
      <c r="F42" s="16">
        <v>3.15E-2</v>
      </c>
      <c r="G42" s="16">
        <v>6.1350000000000002E-2</v>
      </c>
    </row>
    <row r="43" spans="1:7" x14ac:dyDescent="0.3">
      <c r="A43" s="13" t="s">
        <v>630</v>
      </c>
      <c r="B43" s="32" t="s">
        <v>631</v>
      </c>
      <c r="C43" s="32" t="s">
        <v>108</v>
      </c>
      <c r="D43" s="14">
        <v>12500000</v>
      </c>
      <c r="E43" s="15">
        <v>13525.45</v>
      </c>
      <c r="F43" s="16">
        <v>2.93E-2</v>
      </c>
      <c r="G43" s="16">
        <v>6.1621000000000002E-2</v>
      </c>
    </row>
    <row r="44" spans="1:7" x14ac:dyDescent="0.3">
      <c r="A44" s="13" t="s">
        <v>632</v>
      </c>
      <c r="B44" s="32" t="s">
        <v>633</v>
      </c>
      <c r="C44" s="32" t="s">
        <v>108</v>
      </c>
      <c r="D44" s="14">
        <v>11500000</v>
      </c>
      <c r="E44" s="15">
        <v>12408.97</v>
      </c>
      <c r="F44" s="16">
        <v>2.69E-2</v>
      </c>
      <c r="G44" s="16">
        <v>6.1876E-2</v>
      </c>
    </row>
    <row r="45" spans="1:7" x14ac:dyDescent="0.3">
      <c r="A45" s="13" t="s">
        <v>634</v>
      </c>
      <c r="B45" s="32" t="s">
        <v>635</v>
      </c>
      <c r="C45" s="32" t="s">
        <v>108</v>
      </c>
      <c r="D45" s="14">
        <v>11500000</v>
      </c>
      <c r="E45" s="15">
        <v>12372.44</v>
      </c>
      <c r="F45" s="16">
        <v>2.6800000000000001E-2</v>
      </c>
      <c r="G45" s="16">
        <v>6.1714999999999999E-2</v>
      </c>
    </row>
    <row r="46" spans="1:7" x14ac:dyDescent="0.3">
      <c r="A46" s="13" t="s">
        <v>636</v>
      </c>
      <c r="B46" s="32" t="s">
        <v>637</v>
      </c>
      <c r="C46" s="32" t="s">
        <v>108</v>
      </c>
      <c r="D46" s="14">
        <v>11000000</v>
      </c>
      <c r="E46" s="15">
        <v>11845.14</v>
      </c>
      <c r="F46" s="16">
        <v>2.5700000000000001E-2</v>
      </c>
      <c r="G46" s="16">
        <v>6.1350000000000002E-2</v>
      </c>
    </row>
    <row r="47" spans="1:7" x14ac:dyDescent="0.3">
      <c r="A47" s="13" t="s">
        <v>638</v>
      </c>
      <c r="B47" s="32" t="s">
        <v>639</v>
      </c>
      <c r="C47" s="32" t="s">
        <v>108</v>
      </c>
      <c r="D47" s="14">
        <v>10500000</v>
      </c>
      <c r="E47" s="15">
        <v>11483.26</v>
      </c>
      <c r="F47" s="16">
        <v>2.4899999999999999E-2</v>
      </c>
      <c r="G47" s="16">
        <v>6.1891000000000002E-2</v>
      </c>
    </row>
    <row r="48" spans="1:7" x14ac:dyDescent="0.3">
      <c r="A48" s="13" t="s">
        <v>640</v>
      </c>
      <c r="B48" s="32" t="s">
        <v>641</v>
      </c>
      <c r="C48" s="32" t="s">
        <v>108</v>
      </c>
      <c r="D48" s="14">
        <v>9000000</v>
      </c>
      <c r="E48" s="15">
        <v>9770.99</v>
      </c>
      <c r="F48" s="16">
        <v>2.12E-2</v>
      </c>
      <c r="G48" s="16">
        <v>6.1621000000000002E-2</v>
      </c>
    </row>
    <row r="49" spans="1:7" x14ac:dyDescent="0.3">
      <c r="A49" s="13" t="s">
        <v>642</v>
      </c>
      <c r="B49" s="32" t="s">
        <v>643</v>
      </c>
      <c r="C49" s="32" t="s">
        <v>108</v>
      </c>
      <c r="D49" s="14">
        <v>8000000</v>
      </c>
      <c r="E49" s="15">
        <v>8604.6299999999992</v>
      </c>
      <c r="F49" s="16">
        <v>1.8700000000000001E-2</v>
      </c>
      <c r="G49" s="16">
        <v>6.1890000000000001E-2</v>
      </c>
    </row>
    <row r="50" spans="1:7" x14ac:dyDescent="0.3">
      <c r="A50" s="13" t="s">
        <v>644</v>
      </c>
      <c r="B50" s="32" t="s">
        <v>645</v>
      </c>
      <c r="C50" s="32" t="s">
        <v>108</v>
      </c>
      <c r="D50" s="14">
        <v>7500000</v>
      </c>
      <c r="E50" s="15">
        <v>8041.79</v>
      </c>
      <c r="F50" s="16">
        <v>1.7399999999999999E-2</v>
      </c>
      <c r="G50" s="16">
        <v>6.1584E-2</v>
      </c>
    </row>
    <row r="51" spans="1:7" x14ac:dyDescent="0.3">
      <c r="A51" s="13" t="s">
        <v>646</v>
      </c>
      <c r="B51" s="32" t="s">
        <v>647</v>
      </c>
      <c r="C51" s="32" t="s">
        <v>108</v>
      </c>
      <c r="D51" s="14">
        <v>7500000</v>
      </c>
      <c r="E51" s="15">
        <v>8038.19</v>
      </c>
      <c r="F51" s="16">
        <v>1.7399999999999999E-2</v>
      </c>
      <c r="G51" s="16">
        <v>6.1815000000000002E-2</v>
      </c>
    </row>
    <row r="52" spans="1:7" x14ac:dyDescent="0.3">
      <c r="A52" s="13" t="s">
        <v>648</v>
      </c>
      <c r="B52" s="32" t="s">
        <v>649</v>
      </c>
      <c r="C52" s="32" t="s">
        <v>108</v>
      </c>
      <c r="D52" s="14">
        <v>7219500</v>
      </c>
      <c r="E52" s="15">
        <v>7682.88</v>
      </c>
      <c r="F52" s="16">
        <v>1.67E-2</v>
      </c>
      <c r="G52" s="16">
        <v>6.2130999999999999E-2</v>
      </c>
    </row>
    <row r="53" spans="1:7" x14ac:dyDescent="0.3">
      <c r="A53" s="13" t="s">
        <v>650</v>
      </c>
      <c r="B53" s="32" t="s">
        <v>651</v>
      </c>
      <c r="C53" s="32" t="s">
        <v>108</v>
      </c>
      <c r="D53" s="14">
        <v>7000000</v>
      </c>
      <c r="E53" s="15">
        <v>7585.31</v>
      </c>
      <c r="F53" s="16">
        <v>1.6400000000000001E-2</v>
      </c>
      <c r="G53" s="16">
        <v>6.1890000000000001E-2</v>
      </c>
    </row>
    <row r="54" spans="1:7" x14ac:dyDescent="0.3">
      <c r="A54" s="13" t="s">
        <v>652</v>
      </c>
      <c r="B54" s="32" t="s">
        <v>653</v>
      </c>
      <c r="C54" s="32" t="s">
        <v>108</v>
      </c>
      <c r="D54" s="14">
        <v>7000000</v>
      </c>
      <c r="E54" s="15">
        <v>7515.47</v>
      </c>
      <c r="F54" s="16">
        <v>1.6299999999999999E-2</v>
      </c>
      <c r="G54" s="16">
        <v>6.1668000000000001E-2</v>
      </c>
    </row>
    <row r="55" spans="1:7" x14ac:dyDescent="0.3">
      <c r="A55" s="13" t="s">
        <v>654</v>
      </c>
      <c r="B55" s="32" t="s">
        <v>655</v>
      </c>
      <c r="C55" s="32" t="s">
        <v>108</v>
      </c>
      <c r="D55" s="14">
        <v>6000000</v>
      </c>
      <c r="E55" s="15">
        <v>6486.92</v>
      </c>
      <c r="F55" s="16">
        <v>1.41E-2</v>
      </c>
      <c r="G55" s="16">
        <v>6.1769999999999999E-2</v>
      </c>
    </row>
    <row r="56" spans="1:7" x14ac:dyDescent="0.3">
      <c r="A56" s="13" t="s">
        <v>656</v>
      </c>
      <c r="B56" s="32" t="s">
        <v>657</v>
      </c>
      <c r="C56" s="32" t="s">
        <v>108</v>
      </c>
      <c r="D56" s="14">
        <v>6000000</v>
      </c>
      <c r="E56" s="15">
        <v>6454.02</v>
      </c>
      <c r="F56" s="16">
        <v>1.4E-2</v>
      </c>
      <c r="G56" s="16">
        <v>6.1769999999999999E-2</v>
      </c>
    </row>
    <row r="57" spans="1:7" x14ac:dyDescent="0.3">
      <c r="A57" s="13" t="s">
        <v>658</v>
      </c>
      <c r="B57" s="32" t="s">
        <v>659</v>
      </c>
      <c r="C57" s="32" t="s">
        <v>108</v>
      </c>
      <c r="D57" s="14">
        <v>5500000</v>
      </c>
      <c r="E57" s="15">
        <v>5962.12</v>
      </c>
      <c r="F57" s="16">
        <v>1.29E-2</v>
      </c>
      <c r="G57" s="16">
        <v>6.1400000000000003E-2</v>
      </c>
    </row>
    <row r="58" spans="1:7" x14ac:dyDescent="0.3">
      <c r="A58" s="13" t="s">
        <v>660</v>
      </c>
      <c r="B58" s="32" t="s">
        <v>661</v>
      </c>
      <c r="C58" s="32" t="s">
        <v>108</v>
      </c>
      <c r="D58" s="14">
        <v>5500000</v>
      </c>
      <c r="E58" s="15">
        <v>5940.14</v>
      </c>
      <c r="F58" s="16">
        <v>1.29E-2</v>
      </c>
      <c r="G58" s="16">
        <v>6.1891000000000002E-2</v>
      </c>
    </row>
    <row r="59" spans="1:7" x14ac:dyDescent="0.3">
      <c r="A59" s="13" t="s">
        <v>662</v>
      </c>
      <c r="B59" s="32" t="s">
        <v>663</v>
      </c>
      <c r="C59" s="32" t="s">
        <v>108</v>
      </c>
      <c r="D59" s="14">
        <v>5000000</v>
      </c>
      <c r="E59" s="15">
        <v>5461.74</v>
      </c>
      <c r="F59" s="16">
        <v>1.18E-2</v>
      </c>
      <c r="G59" s="16">
        <v>6.1768999999999998E-2</v>
      </c>
    </row>
    <row r="60" spans="1:7" x14ac:dyDescent="0.3">
      <c r="A60" s="13" t="s">
        <v>664</v>
      </c>
      <c r="B60" s="32" t="s">
        <v>665</v>
      </c>
      <c r="C60" s="32" t="s">
        <v>108</v>
      </c>
      <c r="D60" s="14">
        <v>5000000</v>
      </c>
      <c r="E60" s="15">
        <v>5445.99</v>
      </c>
      <c r="F60" s="16">
        <v>1.18E-2</v>
      </c>
      <c r="G60" s="16">
        <v>6.1585000000000001E-2</v>
      </c>
    </row>
    <row r="61" spans="1:7" x14ac:dyDescent="0.3">
      <c r="A61" s="13" t="s">
        <v>666</v>
      </c>
      <c r="B61" s="32" t="s">
        <v>667</v>
      </c>
      <c r="C61" s="32" t="s">
        <v>108</v>
      </c>
      <c r="D61" s="14">
        <v>4500000</v>
      </c>
      <c r="E61" s="15">
        <v>4876.09</v>
      </c>
      <c r="F61" s="16">
        <v>1.06E-2</v>
      </c>
      <c r="G61" s="16">
        <v>6.1330000000000003E-2</v>
      </c>
    </row>
    <row r="62" spans="1:7" x14ac:dyDescent="0.3">
      <c r="A62" s="13" t="s">
        <v>668</v>
      </c>
      <c r="B62" s="32" t="s">
        <v>669</v>
      </c>
      <c r="C62" s="32" t="s">
        <v>108</v>
      </c>
      <c r="D62" s="14">
        <v>4000000</v>
      </c>
      <c r="E62" s="15">
        <v>4324.4399999999996</v>
      </c>
      <c r="F62" s="16">
        <v>9.4000000000000004E-3</v>
      </c>
      <c r="G62" s="16">
        <v>6.1400000000000003E-2</v>
      </c>
    </row>
    <row r="63" spans="1:7" x14ac:dyDescent="0.3">
      <c r="A63" s="13" t="s">
        <v>670</v>
      </c>
      <c r="B63" s="32" t="s">
        <v>671</v>
      </c>
      <c r="C63" s="32" t="s">
        <v>108</v>
      </c>
      <c r="D63" s="14">
        <v>3500000</v>
      </c>
      <c r="E63" s="15">
        <v>3790.38</v>
      </c>
      <c r="F63" s="16">
        <v>8.2000000000000007E-3</v>
      </c>
      <c r="G63" s="16">
        <v>6.1877000000000001E-2</v>
      </c>
    </row>
    <row r="64" spans="1:7" x14ac:dyDescent="0.3">
      <c r="A64" s="13" t="s">
        <v>672</v>
      </c>
      <c r="B64" s="32" t="s">
        <v>673</v>
      </c>
      <c r="C64" s="32" t="s">
        <v>108</v>
      </c>
      <c r="D64" s="14">
        <v>3500000</v>
      </c>
      <c r="E64" s="15">
        <v>3766.76</v>
      </c>
      <c r="F64" s="16">
        <v>8.2000000000000007E-3</v>
      </c>
      <c r="G64" s="16">
        <v>6.1330000000000003E-2</v>
      </c>
    </row>
    <row r="65" spans="1:7" x14ac:dyDescent="0.3">
      <c r="A65" s="13" t="s">
        <v>674</v>
      </c>
      <c r="B65" s="32" t="s">
        <v>675</v>
      </c>
      <c r="C65" s="32" t="s">
        <v>108</v>
      </c>
      <c r="D65" s="14">
        <v>3500000</v>
      </c>
      <c r="E65" s="15">
        <v>3751.41</v>
      </c>
      <c r="F65" s="16">
        <v>8.0999999999999996E-3</v>
      </c>
      <c r="G65" s="16">
        <v>6.1890000000000001E-2</v>
      </c>
    </row>
    <row r="66" spans="1:7" x14ac:dyDescent="0.3">
      <c r="A66" s="13" t="s">
        <v>676</v>
      </c>
      <c r="B66" s="32" t="s">
        <v>677</v>
      </c>
      <c r="C66" s="32" t="s">
        <v>108</v>
      </c>
      <c r="D66" s="14">
        <v>3000000</v>
      </c>
      <c r="E66" s="15">
        <v>3275.66</v>
      </c>
      <c r="F66" s="16">
        <v>7.1000000000000004E-3</v>
      </c>
      <c r="G66" s="16">
        <v>6.1800000000000001E-2</v>
      </c>
    </row>
    <row r="67" spans="1:7" x14ac:dyDescent="0.3">
      <c r="A67" s="13" t="s">
        <v>678</v>
      </c>
      <c r="B67" s="32" t="s">
        <v>679</v>
      </c>
      <c r="C67" s="32" t="s">
        <v>108</v>
      </c>
      <c r="D67" s="14">
        <v>3000000</v>
      </c>
      <c r="E67" s="15">
        <v>3266.49</v>
      </c>
      <c r="F67" s="16">
        <v>7.1000000000000004E-3</v>
      </c>
      <c r="G67" s="16">
        <v>6.1400000000000003E-2</v>
      </c>
    </row>
    <row r="68" spans="1:7" x14ac:dyDescent="0.3">
      <c r="A68" s="13" t="s">
        <v>680</v>
      </c>
      <c r="B68" s="32" t="s">
        <v>681</v>
      </c>
      <c r="C68" s="32" t="s">
        <v>108</v>
      </c>
      <c r="D68" s="14">
        <v>3000000</v>
      </c>
      <c r="E68" s="15">
        <v>3264.95</v>
      </c>
      <c r="F68" s="16">
        <v>7.1000000000000004E-3</v>
      </c>
      <c r="G68" s="16">
        <v>6.1350000000000002E-2</v>
      </c>
    </row>
    <row r="69" spans="1:7" x14ac:dyDescent="0.3">
      <c r="A69" s="13" t="s">
        <v>682</v>
      </c>
      <c r="B69" s="32" t="s">
        <v>683</v>
      </c>
      <c r="C69" s="32" t="s">
        <v>108</v>
      </c>
      <c r="D69" s="14">
        <v>2500000</v>
      </c>
      <c r="E69" s="15">
        <v>2642.66</v>
      </c>
      <c r="F69" s="16">
        <v>5.7000000000000002E-3</v>
      </c>
      <c r="G69" s="16">
        <v>6.2973000000000001E-2</v>
      </c>
    </row>
    <row r="70" spans="1:7" x14ac:dyDescent="0.3">
      <c r="A70" s="13" t="s">
        <v>684</v>
      </c>
      <c r="B70" s="32" t="s">
        <v>685</v>
      </c>
      <c r="C70" s="32" t="s">
        <v>108</v>
      </c>
      <c r="D70" s="14">
        <v>2000000</v>
      </c>
      <c r="E70" s="15">
        <v>2176.7800000000002</v>
      </c>
      <c r="F70" s="16">
        <v>4.7000000000000002E-3</v>
      </c>
      <c r="G70" s="16">
        <v>6.1330000000000003E-2</v>
      </c>
    </row>
    <row r="71" spans="1:7" x14ac:dyDescent="0.3">
      <c r="A71" s="13" t="s">
        <v>686</v>
      </c>
      <c r="B71" s="32" t="s">
        <v>687</v>
      </c>
      <c r="C71" s="32" t="s">
        <v>108</v>
      </c>
      <c r="D71" s="14">
        <v>2000000</v>
      </c>
      <c r="E71" s="15">
        <v>2161.34</v>
      </c>
      <c r="F71" s="16">
        <v>4.7000000000000002E-3</v>
      </c>
      <c r="G71" s="16">
        <v>6.1330000000000003E-2</v>
      </c>
    </row>
    <row r="72" spans="1:7" x14ac:dyDescent="0.3">
      <c r="A72" s="13" t="s">
        <v>688</v>
      </c>
      <c r="B72" s="32" t="s">
        <v>689</v>
      </c>
      <c r="C72" s="32" t="s">
        <v>108</v>
      </c>
      <c r="D72" s="14">
        <v>2000000</v>
      </c>
      <c r="E72" s="15">
        <v>2149.89</v>
      </c>
      <c r="F72" s="16">
        <v>4.7000000000000002E-3</v>
      </c>
      <c r="G72" s="16">
        <v>6.1877000000000001E-2</v>
      </c>
    </row>
    <row r="73" spans="1:7" x14ac:dyDescent="0.3">
      <c r="A73" s="13" t="s">
        <v>690</v>
      </c>
      <c r="B73" s="32" t="s">
        <v>691</v>
      </c>
      <c r="C73" s="32" t="s">
        <v>108</v>
      </c>
      <c r="D73" s="14">
        <v>2000000</v>
      </c>
      <c r="E73" s="15">
        <v>2144.4299999999998</v>
      </c>
      <c r="F73" s="16">
        <v>4.7000000000000002E-3</v>
      </c>
      <c r="G73" s="16">
        <v>6.1400000000000003E-2</v>
      </c>
    </row>
    <row r="74" spans="1:7" x14ac:dyDescent="0.3">
      <c r="A74" s="13" t="s">
        <v>692</v>
      </c>
      <c r="B74" s="32" t="s">
        <v>693</v>
      </c>
      <c r="C74" s="32" t="s">
        <v>108</v>
      </c>
      <c r="D74" s="14">
        <v>2000000</v>
      </c>
      <c r="E74" s="15">
        <v>2143.56</v>
      </c>
      <c r="F74" s="16">
        <v>4.5999999999999999E-3</v>
      </c>
      <c r="G74" s="16">
        <v>6.1330000000000003E-2</v>
      </c>
    </row>
    <row r="75" spans="1:7" x14ac:dyDescent="0.3">
      <c r="A75" s="13" t="s">
        <v>694</v>
      </c>
      <c r="B75" s="32" t="s">
        <v>695</v>
      </c>
      <c r="C75" s="32" t="s">
        <v>108</v>
      </c>
      <c r="D75" s="14">
        <v>1500000</v>
      </c>
      <c r="E75" s="15">
        <v>1608.59</v>
      </c>
      <c r="F75" s="16">
        <v>3.5000000000000001E-3</v>
      </c>
      <c r="G75" s="16">
        <v>6.1350000000000002E-2</v>
      </c>
    </row>
    <row r="76" spans="1:7" x14ac:dyDescent="0.3">
      <c r="A76" s="13" t="s">
        <v>696</v>
      </c>
      <c r="B76" s="32" t="s">
        <v>697</v>
      </c>
      <c r="C76" s="32" t="s">
        <v>108</v>
      </c>
      <c r="D76" s="14">
        <v>1000000</v>
      </c>
      <c r="E76" s="15">
        <v>1081.52</v>
      </c>
      <c r="F76" s="16">
        <v>2.3E-3</v>
      </c>
      <c r="G76" s="16">
        <v>6.0999999999999999E-2</v>
      </c>
    </row>
    <row r="77" spans="1:7" x14ac:dyDescent="0.3">
      <c r="A77" s="13" t="s">
        <v>698</v>
      </c>
      <c r="B77" s="32" t="s">
        <v>699</v>
      </c>
      <c r="C77" s="32" t="s">
        <v>108</v>
      </c>
      <c r="D77" s="14">
        <v>1000000</v>
      </c>
      <c r="E77" s="15">
        <v>1076.33</v>
      </c>
      <c r="F77" s="16">
        <v>2.3E-3</v>
      </c>
      <c r="G77" s="16">
        <v>6.1584E-2</v>
      </c>
    </row>
    <row r="78" spans="1:7" x14ac:dyDescent="0.3">
      <c r="A78" s="13" t="s">
        <v>700</v>
      </c>
      <c r="B78" s="32" t="s">
        <v>701</v>
      </c>
      <c r="C78" s="32" t="s">
        <v>108</v>
      </c>
      <c r="D78" s="14">
        <v>500000</v>
      </c>
      <c r="E78" s="15">
        <v>534.39</v>
      </c>
      <c r="F78" s="16">
        <v>1.1999999999999999E-3</v>
      </c>
      <c r="G78" s="16">
        <v>6.1484999999999998E-2</v>
      </c>
    </row>
    <row r="79" spans="1:7" x14ac:dyDescent="0.3">
      <c r="A79" s="13" t="s">
        <v>702</v>
      </c>
      <c r="B79" s="32" t="s">
        <v>703</v>
      </c>
      <c r="C79" s="32" t="s">
        <v>108</v>
      </c>
      <c r="D79" s="14">
        <v>500000</v>
      </c>
      <c r="E79" s="15">
        <v>533.85</v>
      </c>
      <c r="F79" s="16">
        <v>1.1999999999999999E-3</v>
      </c>
      <c r="G79" s="16">
        <v>6.1776999999999999E-2</v>
      </c>
    </row>
    <row r="80" spans="1:7" x14ac:dyDescent="0.3">
      <c r="A80" s="13" t="s">
        <v>704</v>
      </c>
      <c r="B80" s="32" t="s">
        <v>705</v>
      </c>
      <c r="C80" s="32" t="s">
        <v>108</v>
      </c>
      <c r="D80" s="14">
        <v>500000</v>
      </c>
      <c r="E80" s="15">
        <v>531.66999999999996</v>
      </c>
      <c r="F80" s="16">
        <v>1.1999999999999999E-3</v>
      </c>
      <c r="G80" s="16">
        <v>6.2039999999999998E-2</v>
      </c>
    </row>
    <row r="81" spans="1:7" x14ac:dyDescent="0.3">
      <c r="A81" s="13" t="s">
        <v>706</v>
      </c>
      <c r="B81" s="32" t="s">
        <v>707</v>
      </c>
      <c r="C81" s="32" t="s">
        <v>108</v>
      </c>
      <c r="D81" s="14">
        <v>500000</v>
      </c>
      <c r="E81" s="15">
        <v>531.5</v>
      </c>
      <c r="F81" s="16">
        <v>1.1999999999999999E-3</v>
      </c>
      <c r="G81" s="16">
        <v>6.2129999999999998E-2</v>
      </c>
    </row>
    <row r="82" spans="1:7" x14ac:dyDescent="0.3">
      <c r="A82" s="13" t="s">
        <v>708</v>
      </c>
      <c r="B82" s="32" t="s">
        <v>709</v>
      </c>
      <c r="C82" s="32" t="s">
        <v>108</v>
      </c>
      <c r="D82" s="14">
        <v>500000</v>
      </c>
      <c r="E82" s="15">
        <v>508.57</v>
      </c>
      <c r="F82" s="16">
        <v>1.1000000000000001E-3</v>
      </c>
      <c r="G82" s="16">
        <v>6.2214999999999999E-2</v>
      </c>
    </row>
    <row r="83" spans="1:7" x14ac:dyDescent="0.3">
      <c r="A83" s="17" t="s">
        <v>100</v>
      </c>
      <c r="B83" s="33"/>
      <c r="C83" s="33"/>
      <c r="D83" s="18"/>
      <c r="E83" s="19">
        <v>316887.15999999997</v>
      </c>
      <c r="F83" s="20">
        <v>0.68720000000000003</v>
      </c>
      <c r="G83" s="21"/>
    </row>
    <row r="84" spans="1:7" x14ac:dyDescent="0.3">
      <c r="A84" s="13"/>
      <c r="B84" s="32"/>
      <c r="C84" s="32"/>
      <c r="D84" s="14"/>
      <c r="E84" s="15"/>
      <c r="F84" s="16"/>
      <c r="G84" s="16"/>
    </row>
    <row r="85" spans="1:7" x14ac:dyDescent="0.3">
      <c r="A85" s="13"/>
      <c r="B85" s="32"/>
      <c r="C85" s="32"/>
      <c r="D85" s="14"/>
      <c r="E85" s="15"/>
      <c r="F85" s="16"/>
      <c r="G85" s="16"/>
    </row>
    <row r="86" spans="1:7" x14ac:dyDescent="0.3">
      <c r="A86" s="17" t="s">
        <v>101</v>
      </c>
      <c r="B86" s="32"/>
      <c r="C86" s="32"/>
      <c r="D86" s="14"/>
      <c r="E86" s="15"/>
      <c r="F86" s="16"/>
      <c r="G86" s="16"/>
    </row>
    <row r="87" spans="1:7" x14ac:dyDescent="0.3">
      <c r="A87" s="17" t="s">
        <v>100</v>
      </c>
      <c r="B87" s="32"/>
      <c r="C87" s="32"/>
      <c r="D87" s="14"/>
      <c r="E87" s="22" t="s">
        <v>88</v>
      </c>
      <c r="F87" s="23" t="s">
        <v>88</v>
      </c>
      <c r="G87" s="16"/>
    </row>
    <row r="88" spans="1:7" x14ac:dyDescent="0.3">
      <c r="A88" s="13"/>
      <c r="B88" s="32"/>
      <c r="C88" s="32"/>
      <c r="D88" s="14"/>
      <c r="E88" s="15"/>
      <c r="F88" s="16"/>
      <c r="G88" s="16"/>
    </row>
    <row r="89" spans="1:7" x14ac:dyDescent="0.3">
      <c r="A89" s="17" t="s">
        <v>102</v>
      </c>
      <c r="B89" s="32"/>
      <c r="C89" s="32"/>
      <c r="D89" s="14"/>
      <c r="E89" s="15"/>
      <c r="F89" s="16"/>
      <c r="G89" s="16"/>
    </row>
    <row r="90" spans="1:7" x14ac:dyDescent="0.3">
      <c r="A90" s="17" t="s">
        <v>100</v>
      </c>
      <c r="B90" s="32"/>
      <c r="C90" s="32"/>
      <c r="D90" s="14"/>
      <c r="E90" s="22" t="s">
        <v>88</v>
      </c>
      <c r="F90" s="23" t="s">
        <v>88</v>
      </c>
      <c r="G90" s="16"/>
    </row>
    <row r="91" spans="1:7" x14ac:dyDescent="0.3">
      <c r="A91" s="13"/>
      <c r="B91" s="32"/>
      <c r="C91" s="32"/>
      <c r="D91" s="14"/>
      <c r="E91" s="15"/>
      <c r="F91" s="16"/>
      <c r="G91" s="16"/>
    </row>
    <row r="92" spans="1:7" x14ac:dyDescent="0.3">
      <c r="A92" s="24" t="s">
        <v>103</v>
      </c>
      <c r="B92" s="34"/>
      <c r="C92" s="34"/>
      <c r="D92" s="25"/>
      <c r="E92" s="19">
        <v>444380.92</v>
      </c>
      <c r="F92" s="20">
        <v>0.96360000000000001</v>
      </c>
      <c r="G92" s="21"/>
    </row>
    <row r="93" spans="1:7" x14ac:dyDescent="0.3">
      <c r="A93" s="13"/>
      <c r="B93" s="32"/>
      <c r="C93" s="32"/>
      <c r="D93" s="14"/>
      <c r="E93" s="15"/>
      <c r="F93" s="16"/>
      <c r="G93" s="16"/>
    </row>
    <row r="94" spans="1:7" x14ac:dyDescent="0.3">
      <c r="A94" s="13"/>
      <c r="B94" s="32"/>
      <c r="C94" s="32"/>
      <c r="D94" s="14"/>
      <c r="E94" s="15"/>
      <c r="F94" s="16"/>
      <c r="G94" s="16"/>
    </row>
    <row r="95" spans="1:7" x14ac:dyDescent="0.3">
      <c r="A95" s="17" t="s">
        <v>132</v>
      </c>
      <c r="B95" s="32"/>
      <c r="C95" s="32"/>
      <c r="D95" s="14"/>
      <c r="E95" s="15"/>
      <c r="F95" s="16"/>
      <c r="G95" s="16"/>
    </row>
    <row r="96" spans="1:7" x14ac:dyDescent="0.3">
      <c r="A96" s="13" t="s">
        <v>133</v>
      </c>
      <c r="B96" s="32"/>
      <c r="C96" s="32"/>
      <c r="D96" s="14"/>
      <c r="E96" s="15">
        <v>10108.19</v>
      </c>
      <c r="F96" s="16">
        <v>2.1899999999999999E-2</v>
      </c>
      <c r="G96" s="16">
        <v>3.2613999999999997E-2</v>
      </c>
    </row>
    <row r="97" spans="1:7" x14ac:dyDescent="0.3">
      <c r="A97" s="17" t="s">
        <v>100</v>
      </c>
      <c r="B97" s="33"/>
      <c r="C97" s="33"/>
      <c r="D97" s="18"/>
      <c r="E97" s="19">
        <v>10108.19</v>
      </c>
      <c r="F97" s="20">
        <v>2.1899999999999999E-2</v>
      </c>
      <c r="G97" s="21"/>
    </row>
    <row r="98" spans="1:7" x14ac:dyDescent="0.3">
      <c r="A98" s="13"/>
      <c r="B98" s="32"/>
      <c r="C98" s="32"/>
      <c r="D98" s="14"/>
      <c r="E98" s="15"/>
      <c r="F98" s="16"/>
      <c r="G98" s="16"/>
    </row>
    <row r="99" spans="1:7" x14ac:dyDescent="0.3">
      <c r="A99" s="24" t="s">
        <v>103</v>
      </c>
      <c r="B99" s="34"/>
      <c r="C99" s="34"/>
      <c r="D99" s="25"/>
      <c r="E99" s="19">
        <v>10108.19</v>
      </c>
      <c r="F99" s="20">
        <v>2.1899999999999999E-2</v>
      </c>
      <c r="G99" s="21"/>
    </row>
    <row r="100" spans="1:7" x14ac:dyDescent="0.3">
      <c r="A100" s="13" t="s">
        <v>134</v>
      </c>
      <c r="B100" s="32"/>
      <c r="C100" s="32"/>
      <c r="D100" s="14"/>
      <c r="E100" s="15">
        <v>6965.3269528999999</v>
      </c>
      <c r="F100" s="16">
        <v>1.5103999999999999E-2</v>
      </c>
      <c r="G100" s="16"/>
    </row>
    <row r="101" spans="1:7" x14ac:dyDescent="0.3">
      <c r="A101" s="13" t="s">
        <v>135</v>
      </c>
      <c r="B101" s="32"/>
      <c r="C101" s="32"/>
      <c r="D101" s="14"/>
      <c r="E101" s="36">
        <v>-305.07695289999998</v>
      </c>
      <c r="F101" s="26">
        <v>-6.0400000000000004E-4</v>
      </c>
      <c r="G101" s="16">
        <v>3.2613999999999997E-2</v>
      </c>
    </row>
    <row r="102" spans="1:7" x14ac:dyDescent="0.3">
      <c r="A102" s="27" t="s">
        <v>136</v>
      </c>
      <c r="B102" s="35"/>
      <c r="C102" s="35"/>
      <c r="D102" s="28"/>
      <c r="E102" s="29">
        <v>461149.36</v>
      </c>
      <c r="F102" s="30">
        <v>1</v>
      </c>
      <c r="G102" s="30"/>
    </row>
    <row r="104" spans="1:7" x14ac:dyDescent="0.3">
      <c r="A104" s="1" t="s">
        <v>138</v>
      </c>
    </row>
    <row r="107" spans="1:7" x14ac:dyDescent="0.3">
      <c r="A107" s="1" t="s">
        <v>1842</v>
      </c>
    </row>
    <row r="108" spans="1:7" x14ac:dyDescent="0.3">
      <c r="A108" s="47" t="s">
        <v>1843</v>
      </c>
      <c r="B108" s="3" t="s">
        <v>88</v>
      </c>
    </row>
    <row r="109" spans="1:7" x14ac:dyDescent="0.3">
      <c r="A109" t="s">
        <v>1844</v>
      </c>
    </row>
    <row r="110" spans="1:7" x14ac:dyDescent="0.3">
      <c r="A110" t="s">
        <v>1845</v>
      </c>
      <c r="B110" t="s">
        <v>1846</v>
      </c>
      <c r="C110" t="s">
        <v>1846</v>
      </c>
    </row>
    <row r="111" spans="1:7" x14ac:dyDescent="0.3">
      <c r="B111" s="48">
        <v>44592</v>
      </c>
      <c r="C111" s="48">
        <v>44620</v>
      </c>
    </row>
    <row r="112" spans="1:7" x14ac:dyDescent="0.3">
      <c r="A112" t="s">
        <v>1850</v>
      </c>
      <c r="B112">
        <v>10.6287</v>
      </c>
      <c r="C112">
        <v>10.7052</v>
      </c>
      <c r="E112" s="2"/>
      <c r="G112"/>
    </row>
    <row r="113" spans="1:7" x14ac:dyDescent="0.3">
      <c r="A113" t="s">
        <v>1851</v>
      </c>
      <c r="B113">
        <v>10.629</v>
      </c>
      <c r="C113">
        <v>10.705500000000001</v>
      </c>
      <c r="E113" s="2"/>
      <c r="G113"/>
    </row>
    <row r="114" spans="1:7" x14ac:dyDescent="0.3">
      <c r="A114" t="s">
        <v>1875</v>
      </c>
      <c r="B114">
        <v>10.614599999999999</v>
      </c>
      <c r="C114">
        <v>10.6897</v>
      </c>
      <c r="E114" s="2"/>
      <c r="G114"/>
    </row>
    <row r="115" spans="1:7" x14ac:dyDescent="0.3">
      <c r="A115" t="s">
        <v>1876</v>
      </c>
      <c r="B115">
        <v>10.615</v>
      </c>
      <c r="C115">
        <v>10.690200000000001</v>
      </c>
      <c r="E115" s="2"/>
      <c r="G115"/>
    </row>
    <row r="116" spans="1:7" x14ac:dyDescent="0.3">
      <c r="E116" s="2"/>
      <c r="G116"/>
    </row>
    <row r="117" spans="1:7" x14ac:dyDescent="0.3">
      <c r="A117" t="s">
        <v>1861</v>
      </c>
      <c r="B117" s="3" t="s">
        <v>88</v>
      </c>
    </row>
    <row r="118" spans="1:7" x14ac:dyDescent="0.3">
      <c r="A118" t="s">
        <v>1862</v>
      </c>
      <c r="B118" s="3" t="s">
        <v>88</v>
      </c>
    </row>
    <row r="119" spans="1:7" ht="28.8" x14ac:dyDescent="0.3">
      <c r="A119" s="47" t="s">
        <v>1863</v>
      </c>
      <c r="B119" s="3" t="s">
        <v>88</v>
      </c>
    </row>
    <row r="120" spans="1:7" x14ac:dyDescent="0.3">
      <c r="A120" s="47" t="s">
        <v>1864</v>
      </c>
      <c r="B120" s="3" t="s">
        <v>88</v>
      </c>
    </row>
    <row r="121" spans="1:7" x14ac:dyDescent="0.3">
      <c r="A121" t="s">
        <v>1865</v>
      </c>
      <c r="B121" s="49">
        <v>3.815699</v>
      </c>
    </row>
    <row r="122" spans="1:7" ht="28.8" x14ac:dyDescent="0.3">
      <c r="A122" s="47" t="s">
        <v>1866</v>
      </c>
      <c r="B122" s="3" t="s">
        <v>88</v>
      </c>
    </row>
    <row r="123" spans="1:7" ht="28.8" x14ac:dyDescent="0.3">
      <c r="A123" s="47" t="s">
        <v>1867</v>
      </c>
      <c r="B123" s="3" t="s">
        <v>88</v>
      </c>
    </row>
    <row r="124" spans="1:7" x14ac:dyDescent="0.3">
      <c r="A124" t="s">
        <v>1996</v>
      </c>
      <c r="B124" s="3" t="s">
        <v>88</v>
      </c>
    </row>
    <row r="125" spans="1:7" x14ac:dyDescent="0.3">
      <c r="A125" t="s">
        <v>1997</v>
      </c>
      <c r="B125" s="3" t="s">
        <v>88</v>
      </c>
    </row>
    <row r="128" spans="1:7" ht="28.8" x14ac:dyDescent="0.3">
      <c r="A128" s="62" t="s">
        <v>2039</v>
      </c>
      <c r="B128" s="57" t="s">
        <v>2040</v>
      </c>
      <c r="C128" s="57" t="s">
        <v>2004</v>
      </c>
      <c r="D128" s="65" t="s">
        <v>2005</v>
      </c>
    </row>
    <row r="129" spans="1:4" ht="69.599999999999994" customHeight="1" x14ac:dyDescent="0.3">
      <c r="A129" s="64" t="str">
        <f>HYPERLINK("[EDEL_Portfolio Monthly 28-Feb-2022.xlsx]EDNPSF!A1","Edelweiss NY PSU BD Pl SDL Idx Fund-2026")</f>
        <v>Edelweiss NY PSU BD Pl SDL Idx Fund-2026</v>
      </c>
      <c r="B129" s="58"/>
      <c r="C129" s="59" t="s">
        <v>2015</v>
      </c>
      <c r="D129"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7FD0D-E5CB-48E7-84AC-89080343FF04}">
  <dimension ref="A1:H73"/>
  <sheetViews>
    <sheetView showGridLines="0" workbookViewId="0">
      <pane ySplit="4" topLeftCell="A65" activePane="bottomLeft" state="frozen"/>
      <selection activeCell="A36" sqref="A36"/>
      <selection pane="bottomLeft" activeCell="A72" sqref="A72:D72"/>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37</v>
      </c>
      <c r="B1" s="67"/>
      <c r="C1" s="67"/>
      <c r="D1" s="67"/>
      <c r="E1" s="67"/>
      <c r="F1" s="67"/>
      <c r="G1" s="67"/>
      <c r="H1" s="51" t="str">
        <f>HYPERLINK("[EDEL_Portfolio Monthly 28-Feb-2022.xlsx]Index!A1","Index")</f>
        <v>Index</v>
      </c>
    </row>
    <row r="2" spans="1:8" ht="18" x14ac:dyDescent="0.3">
      <c r="A2" s="67" t="s">
        <v>38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132</v>
      </c>
      <c r="B10" s="32"/>
      <c r="C10" s="32"/>
      <c r="D10" s="14"/>
      <c r="E10" s="15"/>
      <c r="F10" s="16"/>
      <c r="G10" s="16"/>
    </row>
    <row r="11" spans="1:8" x14ac:dyDescent="0.3">
      <c r="A11" s="13" t="s">
        <v>133</v>
      </c>
      <c r="B11" s="32"/>
      <c r="C11" s="32"/>
      <c r="D11" s="14"/>
      <c r="E11" s="15">
        <v>51946.720000000001</v>
      </c>
      <c r="F11" s="16">
        <v>0.9899</v>
      </c>
      <c r="G11" s="16">
        <v>3.2613999999999997E-2</v>
      </c>
    </row>
    <row r="12" spans="1:8" x14ac:dyDescent="0.3">
      <c r="A12" s="17" t="s">
        <v>100</v>
      </c>
      <c r="B12" s="33"/>
      <c r="C12" s="33"/>
      <c r="D12" s="18"/>
      <c r="E12" s="19">
        <v>51946.720000000001</v>
      </c>
      <c r="F12" s="20">
        <v>0.9899</v>
      </c>
      <c r="G12" s="21"/>
    </row>
    <row r="13" spans="1:8" x14ac:dyDescent="0.3">
      <c r="A13" s="13"/>
      <c r="B13" s="32"/>
      <c r="C13" s="32"/>
      <c r="D13" s="14"/>
      <c r="E13" s="15"/>
      <c r="F13" s="16"/>
      <c r="G13" s="16"/>
    </row>
    <row r="14" spans="1:8" x14ac:dyDescent="0.3">
      <c r="A14" s="24" t="s">
        <v>103</v>
      </c>
      <c r="B14" s="34"/>
      <c r="C14" s="34"/>
      <c r="D14" s="25"/>
      <c r="E14" s="19">
        <v>51946.720000000001</v>
      </c>
      <c r="F14" s="20">
        <v>0.9899</v>
      </c>
      <c r="G14" s="21"/>
    </row>
    <row r="15" spans="1:8" x14ac:dyDescent="0.3">
      <c r="A15" s="13" t="s">
        <v>134</v>
      </c>
      <c r="B15" s="32"/>
      <c r="C15" s="32"/>
      <c r="D15" s="14"/>
      <c r="E15" s="15">
        <v>4.6416170000000001</v>
      </c>
      <c r="F15" s="16">
        <v>8.7999999999999998E-5</v>
      </c>
      <c r="G15" s="16"/>
    </row>
    <row r="16" spans="1:8" x14ac:dyDescent="0.3">
      <c r="A16" s="13" t="s">
        <v>135</v>
      </c>
      <c r="B16" s="32"/>
      <c r="C16" s="32"/>
      <c r="D16" s="14"/>
      <c r="E16" s="15">
        <v>523.13838299999998</v>
      </c>
      <c r="F16" s="16">
        <v>1.0012E-2</v>
      </c>
      <c r="G16" s="16">
        <v>3.2613999999999997E-2</v>
      </c>
    </row>
    <row r="17" spans="1:7" x14ac:dyDescent="0.3">
      <c r="A17" s="27" t="s">
        <v>136</v>
      </c>
      <c r="B17" s="35"/>
      <c r="C17" s="35"/>
      <c r="D17" s="28"/>
      <c r="E17" s="29">
        <v>52474.5</v>
      </c>
      <c r="F17" s="30">
        <v>1</v>
      </c>
      <c r="G17" s="30"/>
    </row>
    <row r="22" spans="1:7" x14ac:dyDescent="0.3">
      <c r="A22" s="1" t="s">
        <v>1842</v>
      </c>
    </row>
    <row r="23" spans="1:7" x14ac:dyDescent="0.3">
      <c r="A23" s="47" t="s">
        <v>1843</v>
      </c>
      <c r="B23" s="3" t="s">
        <v>88</v>
      </c>
    </row>
    <row r="24" spans="1:7" x14ac:dyDescent="0.3">
      <c r="A24" t="s">
        <v>1844</v>
      </c>
    </row>
    <row r="25" spans="1:7" x14ac:dyDescent="0.3">
      <c r="A25" t="s">
        <v>1868</v>
      </c>
      <c r="B25" t="s">
        <v>1846</v>
      </c>
      <c r="C25" t="s">
        <v>1846</v>
      </c>
    </row>
    <row r="26" spans="1:7" x14ac:dyDescent="0.3">
      <c r="B26" s="48">
        <v>44592</v>
      </c>
      <c r="C26" s="48">
        <v>44620</v>
      </c>
    </row>
    <row r="27" spans="1:7" x14ac:dyDescent="0.3">
      <c r="A27" t="s">
        <v>1847</v>
      </c>
      <c r="B27">
        <v>1096.6210000000001</v>
      </c>
      <c r="C27">
        <v>1099.3115</v>
      </c>
      <c r="E27" s="2"/>
      <c r="G27"/>
    </row>
    <row r="28" spans="1:7" x14ac:dyDescent="0.3">
      <c r="A28" t="s">
        <v>1890</v>
      </c>
      <c r="B28">
        <v>1000</v>
      </c>
      <c r="C28">
        <v>1000</v>
      </c>
      <c r="E28" s="2"/>
      <c r="G28"/>
    </row>
    <row r="29" spans="1:7" x14ac:dyDescent="0.3">
      <c r="A29" t="s">
        <v>1871</v>
      </c>
      <c r="B29">
        <v>1049.5595000000001</v>
      </c>
      <c r="C29">
        <v>1049.2851000000001</v>
      </c>
      <c r="E29" s="2"/>
      <c r="G29"/>
    </row>
    <row r="30" spans="1:7" x14ac:dyDescent="0.3">
      <c r="A30" t="s">
        <v>1850</v>
      </c>
      <c r="B30">
        <v>1096.3608999999999</v>
      </c>
      <c r="C30">
        <v>1099.0443</v>
      </c>
      <c r="E30" s="2"/>
      <c r="G30"/>
    </row>
    <row r="31" spans="1:7" x14ac:dyDescent="0.3">
      <c r="A31" t="s">
        <v>1872</v>
      </c>
      <c r="B31">
        <v>1058.0983000000001</v>
      </c>
      <c r="C31">
        <v>1057.7630999999999</v>
      </c>
      <c r="E31" s="2"/>
      <c r="G31"/>
    </row>
    <row r="32" spans="1:7" x14ac:dyDescent="0.3">
      <c r="A32" t="s">
        <v>1873</v>
      </c>
      <c r="B32">
        <v>1065.4838999999999</v>
      </c>
      <c r="C32">
        <v>1065.4278999999999</v>
      </c>
      <c r="E32" s="2"/>
      <c r="G32"/>
    </row>
    <row r="33" spans="1:7" x14ac:dyDescent="0.3">
      <c r="A33" t="s">
        <v>1891</v>
      </c>
      <c r="B33">
        <v>1094.6583000000001</v>
      </c>
      <c r="C33">
        <v>1097.2954999999999</v>
      </c>
      <c r="E33" s="2"/>
      <c r="G33"/>
    </row>
    <row r="34" spans="1:7" x14ac:dyDescent="0.3">
      <c r="A34" t="s">
        <v>1892</v>
      </c>
      <c r="B34">
        <v>1008.1128</v>
      </c>
      <c r="C34">
        <v>1008.1128</v>
      </c>
      <c r="E34" s="2"/>
      <c r="G34"/>
    </row>
    <row r="35" spans="1:7" x14ac:dyDescent="0.3">
      <c r="A35" t="s">
        <v>1874</v>
      </c>
      <c r="B35" s="3" t="s">
        <v>1849</v>
      </c>
      <c r="C35">
        <v>1094.9448</v>
      </c>
      <c r="E35" s="2"/>
      <c r="G35"/>
    </row>
    <row r="36" spans="1:7" x14ac:dyDescent="0.3">
      <c r="A36" t="s">
        <v>1875</v>
      </c>
      <c r="B36">
        <v>1094.6596999999999</v>
      </c>
      <c r="C36">
        <v>1097.2968000000001</v>
      </c>
      <c r="E36" s="2"/>
      <c r="G36"/>
    </row>
    <row r="37" spans="1:7" x14ac:dyDescent="0.3">
      <c r="A37" t="s">
        <v>1877</v>
      </c>
      <c r="B37">
        <v>1003.997</v>
      </c>
      <c r="C37">
        <v>1003.6883</v>
      </c>
      <c r="E37" s="2"/>
      <c r="G37"/>
    </row>
    <row r="38" spans="1:7" x14ac:dyDescent="0.3">
      <c r="A38" t="s">
        <v>1878</v>
      </c>
      <c r="B38">
        <v>1015.7303000000001</v>
      </c>
      <c r="C38">
        <v>1015.6805000000001</v>
      </c>
      <c r="E38" s="2"/>
      <c r="G38"/>
    </row>
    <row r="39" spans="1:7" x14ac:dyDescent="0.3">
      <c r="A39" t="s">
        <v>1923</v>
      </c>
      <c r="B39" s="3">
        <v>1003.1097000000002</v>
      </c>
      <c r="C39" s="3">
        <v>1005.5648000000001</v>
      </c>
      <c r="E39" s="2"/>
      <c r="G39"/>
    </row>
    <row r="40" spans="1:7" x14ac:dyDescent="0.3">
      <c r="A40" t="s">
        <v>1924</v>
      </c>
      <c r="B40" s="3">
        <v>1000</v>
      </c>
      <c r="C40" s="3">
        <v>1000</v>
      </c>
      <c r="E40" s="2"/>
      <c r="G40"/>
    </row>
    <row r="41" spans="1:7" x14ac:dyDescent="0.3">
      <c r="A41" t="s">
        <v>1925</v>
      </c>
      <c r="B41" s="3">
        <v>1003.1097000000002</v>
      </c>
      <c r="C41" s="3">
        <v>1005.5648000000001</v>
      </c>
      <c r="E41" s="2"/>
      <c r="G41"/>
    </row>
    <row r="42" spans="1:7" x14ac:dyDescent="0.3">
      <c r="A42" t="s">
        <v>1926</v>
      </c>
      <c r="B42" s="3">
        <v>1000</v>
      </c>
      <c r="C42" s="3">
        <v>1000</v>
      </c>
      <c r="E42" s="2"/>
      <c r="G42"/>
    </row>
    <row r="43" spans="1:7" x14ac:dyDescent="0.3">
      <c r="E43" s="2"/>
      <c r="G43"/>
    </row>
    <row r="44" spans="1:7" x14ac:dyDescent="0.3">
      <c r="E44" s="2"/>
      <c r="G44"/>
    </row>
    <row r="45" spans="1:7" x14ac:dyDescent="0.3">
      <c r="E45" s="2"/>
      <c r="G45"/>
    </row>
    <row r="46" spans="1:7" x14ac:dyDescent="0.3">
      <c r="A46" t="s">
        <v>1860</v>
      </c>
      <c r="E46" s="2"/>
      <c r="G46"/>
    </row>
    <row r="48" spans="1:7" x14ac:dyDescent="0.3">
      <c r="A48" t="s">
        <v>1879</v>
      </c>
    </row>
    <row r="50" spans="1:4" x14ac:dyDescent="0.3">
      <c r="A50" s="50" t="s">
        <v>1880</v>
      </c>
      <c r="B50" s="50" t="s">
        <v>1881</v>
      </c>
      <c r="C50" s="50" t="s">
        <v>1882</v>
      </c>
      <c r="D50" s="50" t="s">
        <v>1883</v>
      </c>
    </row>
    <row r="51" spans="1:4" x14ac:dyDescent="0.3">
      <c r="A51" s="50" t="s">
        <v>1893</v>
      </c>
      <c r="B51" s="50"/>
      <c r="C51" s="50">
        <v>2.5379991</v>
      </c>
      <c r="D51" s="50">
        <v>2.5379991</v>
      </c>
    </row>
    <row r="52" spans="1:4" x14ac:dyDescent="0.3">
      <c r="A52" s="50" t="s">
        <v>1894</v>
      </c>
      <c r="B52" s="50"/>
      <c r="C52" s="50">
        <v>2.8781677000000001</v>
      </c>
      <c r="D52" s="50">
        <v>2.8781677000000001</v>
      </c>
    </row>
    <row r="53" spans="1:4" x14ac:dyDescent="0.3">
      <c r="A53" s="50" t="s">
        <v>1895</v>
      </c>
      <c r="B53" s="50"/>
      <c r="C53" s="50">
        <v>2.9292436999999998</v>
      </c>
      <c r="D53" s="50">
        <v>2.9292436999999998</v>
      </c>
    </row>
    <row r="54" spans="1:4" x14ac:dyDescent="0.3">
      <c r="A54" s="50" t="s">
        <v>1896</v>
      </c>
      <c r="B54" s="50"/>
      <c r="C54" s="50">
        <v>2.6753752999999998</v>
      </c>
      <c r="D54" s="50">
        <v>2.6753752999999998</v>
      </c>
    </row>
    <row r="55" spans="1:4" x14ac:dyDescent="0.3">
      <c r="A55" s="50" t="s">
        <v>1897</v>
      </c>
      <c r="B55" s="50"/>
      <c r="C55" s="50">
        <v>2.5114771999999999</v>
      </c>
      <c r="D55" s="50">
        <v>2.5114771999999999</v>
      </c>
    </row>
    <row r="56" spans="1:4" x14ac:dyDescent="0.3">
      <c r="A56" s="50" t="s">
        <v>1898</v>
      </c>
      <c r="B56" s="50"/>
      <c r="C56" s="50">
        <v>2.3503843999999998</v>
      </c>
      <c r="D56" s="50">
        <v>2.3503843999999998</v>
      </c>
    </row>
    <row r="57" spans="1:4" x14ac:dyDescent="0.3">
      <c r="A57" s="50" t="s">
        <v>1899</v>
      </c>
      <c r="B57" s="50"/>
      <c r="C57" s="50">
        <v>2.7242901000000002</v>
      </c>
      <c r="D57" s="50">
        <v>2.7242901000000002</v>
      </c>
    </row>
    <row r="58" spans="1:4" x14ac:dyDescent="0.3">
      <c r="A58" s="50" t="s">
        <v>1900</v>
      </c>
      <c r="B58" s="50"/>
      <c r="C58" s="50">
        <v>2.5115913000000001</v>
      </c>
      <c r="D58" s="50">
        <v>2.5115913000000001</v>
      </c>
    </row>
    <row r="60" spans="1:4" x14ac:dyDescent="0.3">
      <c r="A60" t="s">
        <v>1862</v>
      </c>
      <c r="B60" s="3" t="s">
        <v>88</v>
      </c>
    </row>
    <row r="61" spans="1:4" ht="28.8" x14ac:dyDescent="0.3">
      <c r="A61" s="47" t="s">
        <v>1863</v>
      </c>
      <c r="B61" s="3" t="s">
        <v>88</v>
      </c>
    </row>
    <row r="62" spans="1:4" x14ac:dyDescent="0.3">
      <c r="A62" s="47" t="s">
        <v>1864</v>
      </c>
      <c r="B62" s="3" t="s">
        <v>88</v>
      </c>
    </row>
    <row r="63" spans="1:4" x14ac:dyDescent="0.3">
      <c r="A63" t="s">
        <v>1865</v>
      </c>
      <c r="B63" s="49">
        <v>2.712E-3</v>
      </c>
    </row>
    <row r="64" spans="1:4" ht="28.8" x14ac:dyDescent="0.3">
      <c r="A64" s="47" t="s">
        <v>1866</v>
      </c>
      <c r="B64" s="3" t="s">
        <v>88</v>
      </c>
    </row>
    <row r="65" spans="1:4" ht="28.8" x14ac:dyDescent="0.3">
      <c r="A65" s="47" t="s">
        <v>1867</v>
      </c>
      <c r="B65" s="3" t="s">
        <v>88</v>
      </c>
    </row>
    <row r="66" spans="1:4" x14ac:dyDescent="0.3">
      <c r="A66" t="s">
        <v>1996</v>
      </c>
      <c r="B66" s="3" t="s">
        <v>88</v>
      </c>
    </row>
    <row r="67" spans="1:4" x14ac:dyDescent="0.3">
      <c r="A67" t="s">
        <v>1997</v>
      </c>
      <c r="B67" s="3" t="s">
        <v>88</v>
      </c>
    </row>
    <row r="72" spans="1:4" ht="28.8" x14ac:dyDescent="0.3">
      <c r="A72" s="62" t="s">
        <v>2039</v>
      </c>
      <c r="B72" s="57" t="s">
        <v>2040</v>
      </c>
      <c r="C72" s="57" t="s">
        <v>2004</v>
      </c>
      <c r="D72" s="65" t="s">
        <v>2005</v>
      </c>
    </row>
    <row r="73" spans="1:4" ht="45.6" customHeight="1" x14ac:dyDescent="0.3">
      <c r="A73" s="64" t="str">
        <f>HYPERLINK("[EDEL_Portfolio Monthly 28-Feb-2022.xlsx]EDONTF!A1","EDELWEISS OVERNIGHT FUND")</f>
        <v>EDELWEISS OVERNIGHT FUND</v>
      </c>
      <c r="B73" s="58"/>
      <c r="C73" s="58" t="s">
        <v>2016</v>
      </c>
      <c r="D7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4A3D-CB79-4106-912C-8185D87B3933}">
  <dimension ref="A1:H456"/>
  <sheetViews>
    <sheetView showGridLines="0" workbookViewId="0">
      <pane ySplit="4" topLeftCell="A443" activePane="bottomLeft" state="frozen"/>
      <selection activeCell="A36" sqref="A36"/>
      <selection pane="bottomLeft" activeCell="A455" sqref="A455:D455"/>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39</v>
      </c>
      <c r="B1" s="67"/>
      <c r="C1" s="67"/>
      <c r="D1" s="67"/>
      <c r="E1" s="67"/>
      <c r="F1" s="67"/>
      <c r="G1" s="67"/>
      <c r="H1" s="51" t="str">
        <f>HYPERLINK("[EDEL_Portfolio Monthly 28-Feb-2022.xlsx]Index!A1","Index")</f>
        <v>Index</v>
      </c>
    </row>
    <row r="2" spans="1:8" ht="18" x14ac:dyDescent="0.3">
      <c r="A2" s="67" t="s">
        <v>40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711</v>
      </c>
      <c r="B8" s="32" t="s">
        <v>712</v>
      </c>
      <c r="C8" s="32" t="s">
        <v>713</v>
      </c>
      <c r="D8" s="14">
        <v>3770000</v>
      </c>
      <c r="E8" s="15">
        <v>26672.75</v>
      </c>
      <c r="F8" s="16">
        <v>4.0399999999999998E-2</v>
      </c>
      <c r="G8" s="16"/>
    </row>
    <row r="9" spans="1:8" x14ac:dyDescent="0.3">
      <c r="A9" s="13" t="s">
        <v>714</v>
      </c>
      <c r="B9" s="32" t="s">
        <v>715</v>
      </c>
      <c r="C9" s="32" t="s">
        <v>716</v>
      </c>
      <c r="D9" s="14">
        <v>863700</v>
      </c>
      <c r="E9" s="15">
        <v>20422.189999999999</v>
      </c>
      <c r="F9" s="16">
        <v>3.09E-2</v>
      </c>
      <c r="G9" s="16"/>
    </row>
    <row r="10" spans="1:8" x14ac:dyDescent="0.3">
      <c r="A10" s="13" t="s">
        <v>717</v>
      </c>
      <c r="B10" s="32" t="s">
        <v>718</v>
      </c>
      <c r="C10" s="32" t="s">
        <v>719</v>
      </c>
      <c r="D10" s="14">
        <v>864250</v>
      </c>
      <c r="E10" s="15">
        <v>20392.41</v>
      </c>
      <c r="F10" s="16">
        <v>3.09E-2</v>
      </c>
      <c r="G10" s="16"/>
    </row>
    <row r="11" spans="1:8" x14ac:dyDescent="0.3">
      <c r="A11" s="13" t="s">
        <v>720</v>
      </c>
      <c r="B11" s="32" t="s">
        <v>721</v>
      </c>
      <c r="C11" s="32" t="s">
        <v>722</v>
      </c>
      <c r="D11" s="14">
        <v>2961150</v>
      </c>
      <c r="E11" s="15">
        <v>20328.29</v>
      </c>
      <c r="F11" s="16">
        <v>3.0800000000000001E-2</v>
      </c>
      <c r="G11" s="16"/>
    </row>
    <row r="12" spans="1:8" x14ac:dyDescent="0.3">
      <c r="A12" s="13" t="s">
        <v>723</v>
      </c>
      <c r="B12" s="32" t="s">
        <v>724</v>
      </c>
      <c r="C12" s="32" t="s">
        <v>725</v>
      </c>
      <c r="D12" s="14">
        <v>2047375</v>
      </c>
      <c r="E12" s="15">
        <v>15205.85</v>
      </c>
      <c r="F12" s="16">
        <v>2.3E-2</v>
      </c>
      <c r="G12" s="16"/>
    </row>
    <row r="13" spans="1:8" x14ac:dyDescent="0.3">
      <c r="A13" s="13" t="s">
        <v>726</v>
      </c>
      <c r="B13" s="32" t="s">
        <v>727</v>
      </c>
      <c r="C13" s="32" t="s">
        <v>728</v>
      </c>
      <c r="D13" s="14">
        <v>2060775</v>
      </c>
      <c r="E13" s="15">
        <v>11823.7</v>
      </c>
      <c r="F13" s="16">
        <v>1.7899999999999999E-2</v>
      </c>
      <c r="G13" s="16"/>
    </row>
    <row r="14" spans="1:8" x14ac:dyDescent="0.3">
      <c r="A14" s="13" t="s">
        <v>729</v>
      </c>
      <c r="B14" s="32" t="s">
        <v>730</v>
      </c>
      <c r="C14" s="32" t="s">
        <v>731</v>
      </c>
      <c r="D14" s="14">
        <v>603000</v>
      </c>
      <c r="E14" s="15">
        <v>9916.0300000000007</v>
      </c>
      <c r="F14" s="16">
        <v>1.4999999999999999E-2</v>
      </c>
      <c r="G14" s="16"/>
    </row>
    <row r="15" spans="1:8" x14ac:dyDescent="0.3">
      <c r="A15" s="13" t="s">
        <v>732</v>
      </c>
      <c r="B15" s="32" t="s">
        <v>733</v>
      </c>
      <c r="C15" s="32" t="s">
        <v>734</v>
      </c>
      <c r="D15" s="14">
        <v>4011000</v>
      </c>
      <c r="E15" s="15">
        <v>9195.2199999999993</v>
      </c>
      <c r="F15" s="16">
        <v>1.3899999999999999E-2</v>
      </c>
      <c r="G15" s="16"/>
    </row>
    <row r="16" spans="1:8" x14ac:dyDescent="0.3">
      <c r="A16" s="13" t="s">
        <v>735</v>
      </c>
      <c r="B16" s="32" t="s">
        <v>736</v>
      </c>
      <c r="C16" s="32" t="s">
        <v>737</v>
      </c>
      <c r="D16" s="14">
        <v>4188800</v>
      </c>
      <c r="E16" s="15">
        <v>9041.52</v>
      </c>
      <c r="F16" s="16">
        <v>1.37E-2</v>
      </c>
      <c r="G16" s="16"/>
    </row>
    <row r="17" spans="1:7" x14ac:dyDescent="0.3">
      <c r="A17" s="13" t="s">
        <v>738</v>
      </c>
      <c r="B17" s="32" t="s">
        <v>739</v>
      </c>
      <c r="C17" s="32" t="s">
        <v>716</v>
      </c>
      <c r="D17" s="14">
        <v>109375</v>
      </c>
      <c r="E17" s="15">
        <v>7658.77</v>
      </c>
      <c r="F17" s="16">
        <v>1.1599999999999999E-2</v>
      </c>
      <c r="G17" s="16"/>
    </row>
    <row r="18" spans="1:7" x14ac:dyDescent="0.3">
      <c r="A18" s="13" t="s">
        <v>740</v>
      </c>
      <c r="B18" s="32" t="s">
        <v>741</v>
      </c>
      <c r="C18" s="32" t="s">
        <v>742</v>
      </c>
      <c r="D18" s="14">
        <v>516800</v>
      </c>
      <c r="E18" s="15">
        <v>6308.84</v>
      </c>
      <c r="F18" s="16">
        <v>9.5999999999999992E-3</v>
      </c>
      <c r="G18" s="16"/>
    </row>
    <row r="19" spans="1:7" x14ac:dyDescent="0.3">
      <c r="A19" s="13" t="s">
        <v>743</v>
      </c>
      <c r="B19" s="32" t="s">
        <v>744</v>
      </c>
      <c r="C19" s="32" t="s">
        <v>745</v>
      </c>
      <c r="D19" s="14">
        <v>859300</v>
      </c>
      <c r="E19" s="15">
        <v>5718.21</v>
      </c>
      <c r="F19" s="16">
        <v>8.6999999999999994E-3</v>
      </c>
      <c r="G19" s="16"/>
    </row>
    <row r="20" spans="1:7" x14ac:dyDescent="0.3">
      <c r="A20" s="13" t="s">
        <v>746</v>
      </c>
      <c r="B20" s="32" t="s">
        <v>747</v>
      </c>
      <c r="C20" s="32" t="s">
        <v>725</v>
      </c>
      <c r="D20" s="14">
        <v>613800</v>
      </c>
      <c r="E20" s="15">
        <v>5651.26</v>
      </c>
      <c r="F20" s="16">
        <v>8.6E-3</v>
      </c>
      <c r="G20" s="16"/>
    </row>
    <row r="21" spans="1:7" x14ac:dyDescent="0.3">
      <c r="A21" s="13" t="s">
        <v>748</v>
      </c>
      <c r="B21" s="32" t="s">
        <v>749</v>
      </c>
      <c r="C21" s="32" t="s">
        <v>750</v>
      </c>
      <c r="D21" s="14">
        <v>3724000</v>
      </c>
      <c r="E21" s="15">
        <v>5602.76</v>
      </c>
      <c r="F21" s="16">
        <v>8.5000000000000006E-3</v>
      </c>
      <c r="G21" s="16"/>
    </row>
    <row r="22" spans="1:7" x14ac:dyDescent="0.3">
      <c r="A22" s="13" t="s">
        <v>751</v>
      </c>
      <c r="B22" s="32" t="s">
        <v>752</v>
      </c>
      <c r="C22" s="32" t="s">
        <v>742</v>
      </c>
      <c r="D22" s="14">
        <v>5272500</v>
      </c>
      <c r="E22" s="15">
        <v>5080.05</v>
      </c>
      <c r="F22" s="16">
        <v>7.7000000000000002E-3</v>
      </c>
      <c r="G22" s="16"/>
    </row>
    <row r="23" spans="1:7" x14ac:dyDescent="0.3">
      <c r="A23" s="13" t="s">
        <v>753</v>
      </c>
      <c r="B23" s="32" t="s">
        <v>754</v>
      </c>
      <c r="C23" s="32" t="s">
        <v>737</v>
      </c>
      <c r="D23" s="14">
        <v>228900</v>
      </c>
      <c r="E23" s="15">
        <v>4971.9399999999996</v>
      </c>
      <c r="F23" s="16">
        <v>7.4999999999999997E-3</v>
      </c>
      <c r="G23" s="16"/>
    </row>
    <row r="24" spans="1:7" x14ac:dyDescent="0.3">
      <c r="A24" s="13" t="s">
        <v>755</v>
      </c>
      <c r="B24" s="32" t="s">
        <v>756</v>
      </c>
      <c r="C24" s="32" t="s">
        <v>722</v>
      </c>
      <c r="D24" s="14">
        <v>47250000</v>
      </c>
      <c r="E24" s="15">
        <v>4866.75</v>
      </c>
      <c r="F24" s="16">
        <v>7.4000000000000003E-3</v>
      </c>
      <c r="G24" s="16"/>
    </row>
    <row r="25" spans="1:7" x14ac:dyDescent="0.3">
      <c r="A25" s="13" t="s">
        <v>757</v>
      </c>
      <c r="B25" s="32" t="s">
        <v>758</v>
      </c>
      <c r="C25" s="32" t="s">
        <v>728</v>
      </c>
      <c r="D25" s="14">
        <v>3995000</v>
      </c>
      <c r="E25" s="15">
        <v>4845.9399999999996</v>
      </c>
      <c r="F25" s="16">
        <v>7.3000000000000001E-3</v>
      </c>
      <c r="G25" s="16"/>
    </row>
    <row r="26" spans="1:7" x14ac:dyDescent="0.3">
      <c r="A26" s="13" t="s">
        <v>759</v>
      </c>
      <c r="B26" s="32" t="s">
        <v>760</v>
      </c>
      <c r="C26" s="32" t="s">
        <v>737</v>
      </c>
      <c r="D26" s="14">
        <v>540000</v>
      </c>
      <c r="E26" s="15">
        <v>4779.8100000000004</v>
      </c>
      <c r="F26" s="16">
        <v>7.1999999999999998E-3</v>
      </c>
      <c r="G26" s="16"/>
    </row>
    <row r="27" spans="1:7" x14ac:dyDescent="0.3">
      <c r="A27" s="13" t="s">
        <v>761</v>
      </c>
      <c r="B27" s="32" t="s">
        <v>762</v>
      </c>
      <c r="C27" s="32" t="s">
        <v>725</v>
      </c>
      <c r="D27" s="14">
        <v>253200</v>
      </c>
      <c r="E27" s="15">
        <v>4665.84</v>
      </c>
      <c r="F27" s="16">
        <v>7.1000000000000004E-3</v>
      </c>
      <c r="G27" s="16"/>
    </row>
    <row r="28" spans="1:7" x14ac:dyDescent="0.3">
      <c r="A28" s="13" t="s">
        <v>763</v>
      </c>
      <c r="B28" s="32" t="s">
        <v>764</v>
      </c>
      <c r="C28" s="32" t="s">
        <v>765</v>
      </c>
      <c r="D28" s="14">
        <v>321000</v>
      </c>
      <c r="E28" s="15">
        <v>4526.1000000000004</v>
      </c>
      <c r="F28" s="16">
        <v>6.8999999999999999E-3</v>
      </c>
      <c r="G28" s="16"/>
    </row>
    <row r="29" spans="1:7" x14ac:dyDescent="0.3">
      <c r="A29" s="13" t="s">
        <v>766</v>
      </c>
      <c r="B29" s="32" t="s">
        <v>767</v>
      </c>
      <c r="C29" s="32" t="s">
        <v>768</v>
      </c>
      <c r="D29" s="14">
        <v>1991250</v>
      </c>
      <c r="E29" s="15">
        <v>4441.4799999999996</v>
      </c>
      <c r="F29" s="16">
        <v>6.7000000000000002E-3</v>
      </c>
      <c r="G29" s="16"/>
    </row>
    <row r="30" spans="1:7" x14ac:dyDescent="0.3">
      <c r="A30" s="13" t="s">
        <v>769</v>
      </c>
      <c r="B30" s="32" t="s">
        <v>770</v>
      </c>
      <c r="C30" s="32" t="s">
        <v>716</v>
      </c>
      <c r="D30" s="14">
        <v>6880000</v>
      </c>
      <c r="E30" s="15">
        <v>3983.52</v>
      </c>
      <c r="F30" s="16">
        <v>6.0000000000000001E-3</v>
      </c>
      <c r="G30" s="16"/>
    </row>
    <row r="31" spans="1:7" x14ac:dyDescent="0.3">
      <c r="A31" s="13" t="s">
        <v>771</v>
      </c>
      <c r="B31" s="32" t="s">
        <v>772</v>
      </c>
      <c r="C31" s="32" t="s">
        <v>765</v>
      </c>
      <c r="D31" s="14">
        <v>102400</v>
      </c>
      <c r="E31" s="15">
        <v>3974.35</v>
      </c>
      <c r="F31" s="16">
        <v>6.0000000000000001E-3</v>
      </c>
      <c r="G31" s="16"/>
    </row>
    <row r="32" spans="1:7" x14ac:dyDescent="0.3">
      <c r="A32" s="13" t="s">
        <v>773</v>
      </c>
      <c r="B32" s="32" t="s">
        <v>774</v>
      </c>
      <c r="C32" s="32" t="s">
        <v>775</v>
      </c>
      <c r="D32" s="14">
        <v>247475</v>
      </c>
      <c r="E32" s="15">
        <v>3955.89</v>
      </c>
      <c r="F32" s="16">
        <v>6.0000000000000001E-3</v>
      </c>
      <c r="G32" s="16"/>
    </row>
    <row r="33" spans="1:7" x14ac:dyDescent="0.3">
      <c r="A33" s="13" t="s">
        <v>776</v>
      </c>
      <c r="B33" s="32" t="s">
        <v>777</v>
      </c>
      <c r="C33" s="32" t="s">
        <v>716</v>
      </c>
      <c r="D33" s="14">
        <v>188650</v>
      </c>
      <c r="E33" s="15">
        <v>3905.53</v>
      </c>
      <c r="F33" s="16">
        <v>5.8999999999999999E-3</v>
      </c>
      <c r="G33" s="16"/>
    </row>
    <row r="34" spans="1:7" x14ac:dyDescent="0.3">
      <c r="A34" s="13" t="s">
        <v>778</v>
      </c>
      <c r="B34" s="32" t="s">
        <v>779</v>
      </c>
      <c r="C34" s="32" t="s">
        <v>734</v>
      </c>
      <c r="D34" s="14">
        <v>808500</v>
      </c>
      <c r="E34" s="15">
        <v>3618.44</v>
      </c>
      <c r="F34" s="16">
        <v>5.4999999999999997E-3</v>
      </c>
      <c r="G34" s="16"/>
    </row>
    <row r="35" spans="1:7" x14ac:dyDescent="0.3">
      <c r="A35" s="13" t="s">
        <v>780</v>
      </c>
      <c r="B35" s="32" t="s">
        <v>781</v>
      </c>
      <c r="C35" s="32" t="s">
        <v>716</v>
      </c>
      <c r="D35" s="14">
        <v>3279800</v>
      </c>
      <c r="E35" s="15">
        <v>3602.86</v>
      </c>
      <c r="F35" s="16">
        <v>5.4999999999999997E-3</v>
      </c>
      <c r="G35" s="16"/>
    </row>
    <row r="36" spans="1:7" x14ac:dyDescent="0.3">
      <c r="A36" s="13" t="s">
        <v>782</v>
      </c>
      <c r="B36" s="32" t="s">
        <v>783</v>
      </c>
      <c r="C36" s="32" t="s">
        <v>784</v>
      </c>
      <c r="D36" s="14">
        <v>1616250</v>
      </c>
      <c r="E36" s="15">
        <v>3327.05</v>
      </c>
      <c r="F36" s="16">
        <v>5.0000000000000001E-3</v>
      </c>
      <c r="G36" s="16"/>
    </row>
    <row r="37" spans="1:7" x14ac:dyDescent="0.3">
      <c r="A37" s="13" t="s">
        <v>785</v>
      </c>
      <c r="B37" s="32" t="s">
        <v>786</v>
      </c>
      <c r="C37" s="32" t="s">
        <v>765</v>
      </c>
      <c r="D37" s="14">
        <v>294700</v>
      </c>
      <c r="E37" s="15">
        <v>3321.12</v>
      </c>
      <c r="F37" s="16">
        <v>5.0000000000000001E-3</v>
      </c>
      <c r="G37" s="16"/>
    </row>
    <row r="38" spans="1:7" x14ac:dyDescent="0.3">
      <c r="A38" s="13" t="s">
        <v>787</v>
      </c>
      <c r="B38" s="32" t="s">
        <v>788</v>
      </c>
      <c r="C38" s="32" t="s">
        <v>725</v>
      </c>
      <c r="D38" s="14">
        <v>2328700</v>
      </c>
      <c r="E38" s="15">
        <v>3105.32</v>
      </c>
      <c r="F38" s="16">
        <v>4.7000000000000002E-3</v>
      </c>
      <c r="G38" s="16"/>
    </row>
    <row r="39" spans="1:7" x14ac:dyDescent="0.3">
      <c r="A39" s="13" t="s">
        <v>789</v>
      </c>
      <c r="B39" s="32" t="s">
        <v>790</v>
      </c>
      <c r="C39" s="32" t="s">
        <v>745</v>
      </c>
      <c r="D39" s="14">
        <v>125500</v>
      </c>
      <c r="E39" s="15">
        <v>3097.78</v>
      </c>
      <c r="F39" s="16">
        <v>4.7000000000000002E-3</v>
      </c>
      <c r="G39" s="16"/>
    </row>
    <row r="40" spans="1:7" x14ac:dyDescent="0.3">
      <c r="A40" s="13" t="s">
        <v>791</v>
      </c>
      <c r="B40" s="32" t="s">
        <v>792</v>
      </c>
      <c r="C40" s="32" t="s">
        <v>793</v>
      </c>
      <c r="D40" s="14">
        <v>105875</v>
      </c>
      <c r="E40" s="15">
        <v>3081.49</v>
      </c>
      <c r="F40" s="16">
        <v>4.7000000000000002E-3</v>
      </c>
      <c r="G40" s="16"/>
    </row>
    <row r="41" spans="1:7" x14ac:dyDescent="0.3">
      <c r="A41" s="13" t="s">
        <v>794</v>
      </c>
      <c r="B41" s="32" t="s">
        <v>795</v>
      </c>
      <c r="C41" s="32" t="s">
        <v>722</v>
      </c>
      <c r="D41" s="14">
        <v>260000</v>
      </c>
      <c r="E41" s="15">
        <v>3076.45</v>
      </c>
      <c r="F41" s="16">
        <v>4.7000000000000002E-3</v>
      </c>
      <c r="G41" s="16"/>
    </row>
    <row r="42" spans="1:7" x14ac:dyDescent="0.3">
      <c r="A42" s="13" t="s">
        <v>796</v>
      </c>
      <c r="B42" s="32" t="s">
        <v>797</v>
      </c>
      <c r="C42" s="32" t="s">
        <v>716</v>
      </c>
      <c r="D42" s="14">
        <v>894000</v>
      </c>
      <c r="E42" s="15">
        <v>3066.87</v>
      </c>
      <c r="F42" s="16">
        <v>4.5999999999999999E-3</v>
      </c>
      <c r="G42" s="16"/>
    </row>
    <row r="43" spans="1:7" x14ac:dyDescent="0.3">
      <c r="A43" s="13" t="s">
        <v>798</v>
      </c>
      <c r="B43" s="32" t="s">
        <v>799</v>
      </c>
      <c r="C43" s="32" t="s">
        <v>742</v>
      </c>
      <c r="D43" s="14">
        <v>473850</v>
      </c>
      <c r="E43" s="15">
        <v>2973.17</v>
      </c>
      <c r="F43" s="16">
        <v>4.4999999999999997E-3</v>
      </c>
      <c r="G43" s="16"/>
    </row>
    <row r="44" spans="1:7" x14ac:dyDescent="0.3">
      <c r="A44" s="13" t="s">
        <v>800</v>
      </c>
      <c r="B44" s="32" t="s">
        <v>801</v>
      </c>
      <c r="C44" s="32" t="s">
        <v>802</v>
      </c>
      <c r="D44" s="14">
        <v>59500</v>
      </c>
      <c r="E44" s="15">
        <v>2857.67</v>
      </c>
      <c r="F44" s="16">
        <v>4.3E-3</v>
      </c>
      <c r="G44" s="16"/>
    </row>
    <row r="45" spans="1:7" x14ac:dyDescent="0.3">
      <c r="A45" s="13" t="s">
        <v>803</v>
      </c>
      <c r="B45" s="32" t="s">
        <v>804</v>
      </c>
      <c r="C45" s="32" t="s">
        <v>805</v>
      </c>
      <c r="D45" s="14">
        <v>788700</v>
      </c>
      <c r="E45" s="15">
        <v>2842.47</v>
      </c>
      <c r="F45" s="16">
        <v>4.3E-3</v>
      </c>
      <c r="G45" s="16"/>
    </row>
    <row r="46" spans="1:7" x14ac:dyDescent="0.3">
      <c r="A46" s="13" t="s">
        <v>806</v>
      </c>
      <c r="B46" s="32" t="s">
        <v>807</v>
      </c>
      <c r="C46" s="32" t="s">
        <v>725</v>
      </c>
      <c r="D46" s="14">
        <v>7952000</v>
      </c>
      <c r="E46" s="15">
        <v>2775.25</v>
      </c>
      <c r="F46" s="16">
        <v>4.1999999999999997E-3</v>
      </c>
      <c r="G46" s="16"/>
    </row>
    <row r="47" spans="1:7" x14ac:dyDescent="0.3">
      <c r="A47" s="13" t="s">
        <v>808</v>
      </c>
      <c r="B47" s="32" t="s">
        <v>809</v>
      </c>
      <c r="C47" s="32" t="s">
        <v>810</v>
      </c>
      <c r="D47" s="14">
        <v>338100</v>
      </c>
      <c r="E47" s="15">
        <v>2673.86</v>
      </c>
      <c r="F47" s="16">
        <v>4.1000000000000003E-3</v>
      </c>
      <c r="G47" s="16"/>
    </row>
    <row r="48" spans="1:7" x14ac:dyDescent="0.3">
      <c r="A48" s="13" t="s">
        <v>811</v>
      </c>
      <c r="B48" s="32" t="s">
        <v>812</v>
      </c>
      <c r="C48" s="32" t="s">
        <v>725</v>
      </c>
      <c r="D48" s="14">
        <v>2480400</v>
      </c>
      <c r="E48" s="15">
        <v>2642.87</v>
      </c>
      <c r="F48" s="16">
        <v>4.0000000000000001E-3</v>
      </c>
      <c r="G48" s="16"/>
    </row>
    <row r="49" spans="1:7" x14ac:dyDescent="0.3">
      <c r="A49" s="13" t="s">
        <v>813</v>
      </c>
      <c r="B49" s="32" t="s">
        <v>814</v>
      </c>
      <c r="C49" s="32" t="s">
        <v>765</v>
      </c>
      <c r="D49" s="14">
        <v>73500</v>
      </c>
      <c r="E49" s="15">
        <v>2612.34</v>
      </c>
      <c r="F49" s="16">
        <v>4.0000000000000001E-3</v>
      </c>
      <c r="G49" s="16"/>
    </row>
    <row r="50" spans="1:7" x14ac:dyDescent="0.3">
      <c r="A50" s="13" t="s">
        <v>815</v>
      </c>
      <c r="B50" s="32" t="s">
        <v>816</v>
      </c>
      <c r="C50" s="32" t="s">
        <v>725</v>
      </c>
      <c r="D50" s="14">
        <v>177650</v>
      </c>
      <c r="E50" s="15">
        <v>2533.73</v>
      </c>
      <c r="F50" s="16">
        <v>3.8E-3</v>
      </c>
      <c r="G50" s="16"/>
    </row>
    <row r="51" spans="1:7" x14ac:dyDescent="0.3">
      <c r="A51" s="13" t="s">
        <v>817</v>
      </c>
      <c r="B51" s="32" t="s">
        <v>818</v>
      </c>
      <c r="C51" s="32" t="s">
        <v>737</v>
      </c>
      <c r="D51" s="14">
        <v>78150</v>
      </c>
      <c r="E51" s="15">
        <v>2480.9899999999998</v>
      </c>
      <c r="F51" s="16">
        <v>3.8E-3</v>
      </c>
      <c r="G51" s="16"/>
    </row>
    <row r="52" spans="1:7" x14ac:dyDescent="0.3">
      <c r="A52" s="13" t="s">
        <v>819</v>
      </c>
      <c r="B52" s="32" t="s">
        <v>820</v>
      </c>
      <c r="C52" s="32" t="s">
        <v>775</v>
      </c>
      <c r="D52" s="14">
        <v>781500</v>
      </c>
      <c r="E52" s="15">
        <v>2455.86</v>
      </c>
      <c r="F52" s="16">
        <v>3.7000000000000002E-3</v>
      </c>
      <c r="G52" s="16"/>
    </row>
    <row r="53" spans="1:7" x14ac:dyDescent="0.3">
      <c r="A53" s="13" t="s">
        <v>821</v>
      </c>
      <c r="B53" s="32" t="s">
        <v>822</v>
      </c>
      <c r="C53" s="32" t="s">
        <v>802</v>
      </c>
      <c r="D53" s="14">
        <v>122000</v>
      </c>
      <c r="E53" s="15">
        <v>2387.17</v>
      </c>
      <c r="F53" s="16">
        <v>3.5999999999999999E-3</v>
      </c>
      <c r="G53" s="16"/>
    </row>
    <row r="54" spans="1:7" x14ac:dyDescent="0.3">
      <c r="A54" s="13" t="s">
        <v>823</v>
      </c>
      <c r="B54" s="32" t="s">
        <v>824</v>
      </c>
      <c r="C54" s="32" t="s">
        <v>775</v>
      </c>
      <c r="D54" s="14">
        <v>35600</v>
      </c>
      <c r="E54" s="15">
        <v>2338.17</v>
      </c>
      <c r="F54" s="16">
        <v>3.5000000000000001E-3</v>
      </c>
      <c r="G54" s="16"/>
    </row>
    <row r="55" spans="1:7" x14ac:dyDescent="0.3">
      <c r="A55" s="13" t="s">
        <v>825</v>
      </c>
      <c r="B55" s="32" t="s">
        <v>826</v>
      </c>
      <c r="C55" s="32" t="s">
        <v>805</v>
      </c>
      <c r="D55" s="14">
        <v>267400</v>
      </c>
      <c r="E55" s="15">
        <v>2256.59</v>
      </c>
      <c r="F55" s="16">
        <v>3.3999999999999998E-3</v>
      </c>
      <c r="G55" s="16"/>
    </row>
    <row r="56" spans="1:7" x14ac:dyDescent="0.3">
      <c r="A56" s="13" t="s">
        <v>827</v>
      </c>
      <c r="B56" s="32" t="s">
        <v>828</v>
      </c>
      <c r="C56" s="32" t="s">
        <v>829</v>
      </c>
      <c r="D56" s="14">
        <v>145275</v>
      </c>
      <c r="E56" s="15">
        <v>2182.25</v>
      </c>
      <c r="F56" s="16">
        <v>3.3E-3</v>
      </c>
      <c r="G56" s="16"/>
    </row>
    <row r="57" spans="1:7" x14ac:dyDescent="0.3">
      <c r="A57" s="13" t="s">
        <v>830</v>
      </c>
      <c r="B57" s="32" t="s">
        <v>831</v>
      </c>
      <c r="C57" s="32" t="s">
        <v>829</v>
      </c>
      <c r="D57" s="14">
        <v>605550</v>
      </c>
      <c r="E57" s="15">
        <v>2123.9699999999998</v>
      </c>
      <c r="F57" s="16">
        <v>3.2000000000000002E-3</v>
      </c>
      <c r="G57" s="16"/>
    </row>
    <row r="58" spans="1:7" x14ac:dyDescent="0.3">
      <c r="A58" s="13" t="s">
        <v>832</v>
      </c>
      <c r="B58" s="32" t="s">
        <v>833</v>
      </c>
      <c r="C58" s="32" t="s">
        <v>765</v>
      </c>
      <c r="D58" s="14">
        <v>67550</v>
      </c>
      <c r="E58" s="15">
        <v>2099.9299999999998</v>
      </c>
      <c r="F58" s="16">
        <v>3.2000000000000002E-3</v>
      </c>
      <c r="G58" s="16"/>
    </row>
    <row r="59" spans="1:7" x14ac:dyDescent="0.3">
      <c r="A59" s="13" t="s">
        <v>834</v>
      </c>
      <c r="B59" s="32" t="s">
        <v>835</v>
      </c>
      <c r="C59" s="32" t="s">
        <v>836</v>
      </c>
      <c r="D59" s="14">
        <v>150575</v>
      </c>
      <c r="E59" s="15">
        <v>2089.6</v>
      </c>
      <c r="F59" s="16">
        <v>3.2000000000000002E-3</v>
      </c>
      <c r="G59" s="16"/>
    </row>
    <row r="60" spans="1:7" x14ac:dyDescent="0.3">
      <c r="A60" s="13" t="s">
        <v>837</v>
      </c>
      <c r="B60" s="32" t="s">
        <v>838</v>
      </c>
      <c r="C60" s="32" t="s">
        <v>737</v>
      </c>
      <c r="D60" s="14">
        <v>523200</v>
      </c>
      <c r="E60" s="15">
        <v>2077.1</v>
      </c>
      <c r="F60" s="16">
        <v>3.0999999999999999E-3</v>
      </c>
      <c r="G60" s="16"/>
    </row>
    <row r="61" spans="1:7" x14ac:dyDescent="0.3">
      <c r="A61" s="13" t="s">
        <v>839</v>
      </c>
      <c r="B61" s="32" t="s">
        <v>840</v>
      </c>
      <c r="C61" s="32" t="s">
        <v>841</v>
      </c>
      <c r="D61" s="14">
        <v>394900</v>
      </c>
      <c r="E61" s="15">
        <v>2066.12</v>
      </c>
      <c r="F61" s="16">
        <v>3.0999999999999999E-3</v>
      </c>
      <c r="G61" s="16"/>
    </row>
    <row r="62" spans="1:7" x14ac:dyDescent="0.3">
      <c r="A62" s="13" t="s">
        <v>842</v>
      </c>
      <c r="B62" s="32" t="s">
        <v>843</v>
      </c>
      <c r="C62" s="32" t="s">
        <v>784</v>
      </c>
      <c r="D62" s="14">
        <v>161350</v>
      </c>
      <c r="E62" s="15">
        <v>2052.7800000000002</v>
      </c>
      <c r="F62" s="16">
        <v>3.0999999999999999E-3</v>
      </c>
      <c r="G62" s="16"/>
    </row>
    <row r="63" spans="1:7" x14ac:dyDescent="0.3">
      <c r="A63" s="13" t="s">
        <v>844</v>
      </c>
      <c r="B63" s="32" t="s">
        <v>845</v>
      </c>
      <c r="C63" s="32" t="s">
        <v>731</v>
      </c>
      <c r="D63" s="14">
        <v>1393600</v>
      </c>
      <c r="E63" s="15">
        <v>1994.94</v>
      </c>
      <c r="F63" s="16">
        <v>3.0000000000000001E-3</v>
      </c>
      <c r="G63" s="16"/>
    </row>
    <row r="64" spans="1:7" x14ac:dyDescent="0.3">
      <c r="A64" s="13" t="s">
        <v>846</v>
      </c>
      <c r="B64" s="32" t="s">
        <v>847</v>
      </c>
      <c r="C64" s="32" t="s">
        <v>765</v>
      </c>
      <c r="D64" s="14">
        <v>115200</v>
      </c>
      <c r="E64" s="15">
        <v>1976.37</v>
      </c>
      <c r="F64" s="16">
        <v>3.0000000000000001E-3</v>
      </c>
      <c r="G64" s="16"/>
    </row>
    <row r="65" spans="1:7" x14ac:dyDescent="0.3">
      <c r="A65" s="13" t="s">
        <v>848</v>
      </c>
      <c r="B65" s="32" t="s">
        <v>849</v>
      </c>
      <c r="C65" s="32" t="s">
        <v>713</v>
      </c>
      <c r="D65" s="14">
        <v>103250</v>
      </c>
      <c r="E65" s="15">
        <v>1935.83</v>
      </c>
      <c r="F65" s="16">
        <v>2.8999999999999998E-3</v>
      </c>
      <c r="G65" s="16"/>
    </row>
    <row r="66" spans="1:7" x14ac:dyDescent="0.3">
      <c r="A66" s="13" t="s">
        <v>850</v>
      </c>
      <c r="B66" s="32" t="s">
        <v>851</v>
      </c>
      <c r="C66" s="32" t="s">
        <v>725</v>
      </c>
      <c r="D66" s="14">
        <v>631800</v>
      </c>
      <c r="E66" s="15">
        <v>1935.2</v>
      </c>
      <c r="F66" s="16">
        <v>2.8999999999999998E-3</v>
      </c>
      <c r="G66" s="16"/>
    </row>
    <row r="67" spans="1:7" x14ac:dyDescent="0.3">
      <c r="A67" s="13" t="s">
        <v>852</v>
      </c>
      <c r="B67" s="32" t="s">
        <v>853</v>
      </c>
      <c r="C67" s="32" t="s">
        <v>805</v>
      </c>
      <c r="D67" s="14">
        <v>258400</v>
      </c>
      <c r="E67" s="15">
        <v>1927.28</v>
      </c>
      <c r="F67" s="16">
        <v>2.8999999999999998E-3</v>
      </c>
      <c r="G67" s="16"/>
    </row>
    <row r="68" spans="1:7" x14ac:dyDescent="0.3">
      <c r="A68" s="13" t="s">
        <v>854</v>
      </c>
      <c r="B68" s="32" t="s">
        <v>855</v>
      </c>
      <c r="C68" s="32" t="s">
        <v>856</v>
      </c>
      <c r="D68" s="14">
        <v>78000</v>
      </c>
      <c r="E68" s="15">
        <v>1874.3</v>
      </c>
      <c r="F68" s="16">
        <v>2.8E-3</v>
      </c>
      <c r="G68" s="16"/>
    </row>
    <row r="69" spans="1:7" x14ac:dyDescent="0.3">
      <c r="A69" s="13" t="s">
        <v>857</v>
      </c>
      <c r="B69" s="32" t="s">
        <v>858</v>
      </c>
      <c r="C69" s="32" t="s">
        <v>765</v>
      </c>
      <c r="D69" s="14">
        <v>1471600</v>
      </c>
      <c r="E69" s="15">
        <v>1867.46</v>
      </c>
      <c r="F69" s="16">
        <v>2.8E-3</v>
      </c>
      <c r="G69" s="16"/>
    </row>
    <row r="70" spans="1:7" x14ac:dyDescent="0.3">
      <c r="A70" s="13" t="s">
        <v>859</v>
      </c>
      <c r="B70" s="32" t="s">
        <v>860</v>
      </c>
      <c r="C70" s="32" t="s">
        <v>737</v>
      </c>
      <c r="D70" s="14">
        <v>235500</v>
      </c>
      <c r="E70" s="15">
        <v>1808.52</v>
      </c>
      <c r="F70" s="16">
        <v>2.7000000000000001E-3</v>
      </c>
      <c r="G70" s="16"/>
    </row>
    <row r="71" spans="1:7" x14ac:dyDescent="0.3">
      <c r="A71" s="13" t="s">
        <v>861</v>
      </c>
      <c r="B71" s="32" t="s">
        <v>862</v>
      </c>
      <c r="C71" s="32" t="s">
        <v>810</v>
      </c>
      <c r="D71" s="14">
        <v>274400</v>
      </c>
      <c r="E71" s="15">
        <v>1694.69</v>
      </c>
      <c r="F71" s="16">
        <v>2.5999999999999999E-3</v>
      </c>
      <c r="G71" s="16"/>
    </row>
    <row r="72" spans="1:7" x14ac:dyDescent="0.3">
      <c r="A72" s="13" t="s">
        <v>863</v>
      </c>
      <c r="B72" s="32" t="s">
        <v>864</v>
      </c>
      <c r="C72" s="32" t="s">
        <v>734</v>
      </c>
      <c r="D72" s="14">
        <v>91982</v>
      </c>
      <c r="E72" s="15">
        <v>1504.6</v>
      </c>
      <c r="F72" s="16">
        <v>2.3E-3</v>
      </c>
      <c r="G72" s="16"/>
    </row>
    <row r="73" spans="1:7" x14ac:dyDescent="0.3">
      <c r="A73" s="13" t="s">
        <v>865</v>
      </c>
      <c r="B73" s="32" t="s">
        <v>866</v>
      </c>
      <c r="C73" s="32" t="s">
        <v>867</v>
      </c>
      <c r="D73" s="14">
        <v>57375</v>
      </c>
      <c r="E73" s="15">
        <v>1461.08</v>
      </c>
      <c r="F73" s="16">
        <v>2.2000000000000001E-3</v>
      </c>
      <c r="G73" s="16"/>
    </row>
    <row r="74" spans="1:7" x14ac:dyDescent="0.3">
      <c r="A74" s="13" t="s">
        <v>868</v>
      </c>
      <c r="B74" s="32" t="s">
        <v>869</v>
      </c>
      <c r="C74" s="32" t="s">
        <v>793</v>
      </c>
      <c r="D74" s="14">
        <v>545100</v>
      </c>
      <c r="E74" s="15">
        <v>1434.43</v>
      </c>
      <c r="F74" s="16">
        <v>2.2000000000000001E-3</v>
      </c>
      <c r="G74" s="16"/>
    </row>
    <row r="75" spans="1:7" x14ac:dyDescent="0.3">
      <c r="A75" s="13" t="s">
        <v>870</v>
      </c>
      <c r="B75" s="32" t="s">
        <v>871</v>
      </c>
      <c r="C75" s="32" t="s">
        <v>750</v>
      </c>
      <c r="D75" s="14">
        <v>961200</v>
      </c>
      <c r="E75" s="15">
        <v>1432.67</v>
      </c>
      <c r="F75" s="16">
        <v>2.2000000000000001E-3</v>
      </c>
      <c r="G75" s="16"/>
    </row>
    <row r="76" spans="1:7" x14ac:dyDescent="0.3">
      <c r="A76" s="13" t="s">
        <v>872</v>
      </c>
      <c r="B76" s="32" t="s">
        <v>873</v>
      </c>
      <c r="C76" s="32" t="s">
        <v>874</v>
      </c>
      <c r="D76" s="14">
        <v>77625</v>
      </c>
      <c r="E76" s="15">
        <v>1410.25</v>
      </c>
      <c r="F76" s="16">
        <v>2.0999999999999999E-3</v>
      </c>
      <c r="G76" s="16"/>
    </row>
    <row r="77" spans="1:7" x14ac:dyDescent="0.3">
      <c r="A77" s="13" t="s">
        <v>875</v>
      </c>
      <c r="B77" s="32" t="s">
        <v>876</v>
      </c>
      <c r="C77" s="32" t="s">
        <v>725</v>
      </c>
      <c r="D77" s="14">
        <v>3119100</v>
      </c>
      <c r="E77" s="15">
        <v>1313.14</v>
      </c>
      <c r="F77" s="16">
        <v>2E-3</v>
      </c>
      <c r="G77" s="16"/>
    </row>
    <row r="78" spans="1:7" x14ac:dyDescent="0.3">
      <c r="A78" s="13" t="s">
        <v>877</v>
      </c>
      <c r="B78" s="32" t="s">
        <v>878</v>
      </c>
      <c r="C78" s="32" t="s">
        <v>805</v>
      </c>
      <c r="D78" s="14">
        <v>30000</v>
      </c>
      <c r="E78" s="15">
        <v>1279.5</v>
      </c>
      <c r="F78" s="16">
        <v>1.9E-3</v>
      </c>
      <c r="G78" s="16"/>
    </row>
    <row r="79" spans="1:7" x14ac:dyDescent="0.3">
      <c r="A79" s="13" t="s">
        <v>879</v>
      </c>
      <c r="B79" s="32" t="s">
        <v>880</v>
      </c>
      <c r="C79" s="32" t="s">
        <v>881</v>
      </c>
      <c r="D79" s="14">
        <v>352000</v>
      </c>
      <c r="E79" s="15">
        <v>1220.9100000000001</v>
      </c>
      <c r="F79" s="16">
        <v>1.8E-3</v>
      </c>
      <c r="G79" s="16"/>
    </row>
    <row r="80" spans="1:7" x14ac:dyDescent="0.3">
      <c r="A80" s="13" t="s">
        <v>882</v>
      </c>
      <c r="B80" s="32" t="s">
        <v>883</v>
      </c>
      <c r="C80" s="32" t="s">
        <v>836</v>
      </c>
      <c r="D80" s="14">
        <v>577600</v>
      </c>
      <c r="E80" s="15">
        <v>1215.56</v>
      </c>
      <c r="F80" s="16">
        <v>1.8E-3</v>
      </c>
      <c r="G80" s="16"/>
    </row>
    <row r="81" spans="1:7" x14ac:dyDescent="0.3">
      <c r="A81" s="13" t="s">
        <v>884</v>
      </c>
      <c r="B81" s="32" t="s">
        <v>885</v>
      </c>
      <c r="C81" s="32" t="s">
        <v>805</v>
      </c>
      <c r="D81" s="14">
        <v>192000</v>
      </c>
      <c r="E81" s="15">
        <v>1200.48</v>
      </c>
      <c r="F81" s="16">
        <v>1.8E-3</v>
      </c>
      <c r="G81" s="16"/>
    </row>
    <row r="82" spans="1:7" x14ac:dyDescent="0.3">
      <c r="A82" s="13" t="s">
        <v>886</v>
      </c>
      <c r="B82" s="32" t="s">
        <v>887</v>
      </c>
      <c r="C82" s="32" t="s">
        <v>713</v>
      </c>
      <c r="D82" s="14">
        <v>189600</v>
      </c>
      <c r="E82" s="15">
        <v>1136.08</v>
      </c>
      <c r="F82" s="16">
        <v>1.6999999999999999E-3</v>
      </c>
      <c r="G82" s="16"/>
    </row>
    <row r="83" spans="1:7" x14ac:dyDescent="0.3">
      <c r="A83" s="13" t="s">
        <v>888</v>
      </c>
      <c r="B83" s="32" t="s">
        <v>889</v>
      </c>
      <c r="C83" s="32" t="s">
        <v>881</v>
      </c>
      <c r="D83" s="14">
        <v>156000</v>
      </c>
      <c r="E83" s="15">
        <v>1135.1300000000001</v>
      </c>
      <c r="F83" s="16">
        <v>1.6999999999999999E-3</v>
      </c>
      <c r="G83" s="16"/>
    </row>
    <row r="84" spans="1:7" x14ac:dyDescent="0.3">
      <c r="A84" s="13" t="s">
        <v>890</v>
      </c>
      <c r="B84" s="32" t="s">
        <v>891</v>
      </c>
      <c r="C84" s="32" t="s">
        <v>892</v>
      </c>
      <c r="D84" s="14">
        <v>2205000</v>
      </c>
      <c r="E84" s="15">
        <v>1099.19</v>
      </c>
      <c r="F84" s="16">
        <v>1.6999999999999999E-3</v>
      </c>
      <c r="G84" s="16"/>
    </row>
    <row r="85" spans="1:7" x14ac:dyDescent="0.3">
      <c r="A85" s="13" t="s">
        <v>893</v>
      </c>
      <c r="B85" s="32" t="s">
        <v>894</v>
      </c>
      <c r="C85" s="32" t="s">
        <v>856</v>
      </c>
      <c r="D85" s="14">
        <v>54250</v>
      </c>
      <c r="E85" s="15">
        <v>1084.48</v>
      </c>
      <c r="F85" s="16">
        <v>1.6000000000000001E-3</v>
      </c>
      <c r="G85" s="16"/>
    </row>
    <row r="86" spans="1:7" x14ac:dyDescent="0.3">
      <c r="A86" s="13" t="s">
        <v>895</v>
      </c>
      <c r="B86" s="32" t="s">
        <v>896</v>
      </c>
      <c r="C86" s="32" t="s">
        <v>742</v>
      </c>
      <c r="D86" s="14">
        <v>255000</v>
      </c>
      <c r="E86" s="15">
        <v>1083.3699999999999</v>
      </c>
      <c r="F86" s="16">
        <v>1.6000000000000001E-3</v>
      </c>
      <c r="G86" s="16"/>
    </row>
    <row r="87" spans="1:7" x14ac:dyDescent="0.3">
      <c r="A87" s="13" t="s">
        <v>897</v>
      </c>
      <c r="B87" s="32" t="s">
        <v>898</v>
      </c>
      <c r="C87" s="32" t="s">
        <v>765</v>
      </c>
      <c r="D87" s="14">
        <v>30000</v>
      </c>
      <c r="E87" s="15">
        <v>1016.87</v>
      </c>
      <c r="F87" s="16">
        <v>1.5E-3</v>
      </c>
      <c r="G87" s="16"/>
    </row>
    <row r="88" spans="1:7" x14ac:dyDescent="0.3">
      <c r="A88" s="13" t="s">
        <v>899</v>
      </c>
      <c r="B88" s="32" t="s">
        <v>900</v>
      </c>
      <c r="C88" s="32" t="s">
        <v>841</v>
      </c>
      <c r="D88" s="14">
        <v>79900</v>
      </c>
      <c r="E88" s="15">
        <v>1009.78</v>
      </c>
      <c r="F88" s="16">
        <v>1.5E-3</v>
      </c>
      <c r="G88" s="16"/>
    </row>
    <row r="89" spans="1:7" x14ac:dyDescent="0.3">
      <c r="A89" s="13" t="s">
        <v>901</v>
      </c>
      <c r="B89" s="32" t="s">
        <v>902</v>
      </c>
      <c r="C89" s="32" t="s">
        <v>716</v>
      </c>
      <c r="D89" s="14">
        <v>173550</v>
      </c>
      <c r="E89" s="15">
        <v>1007.46</v>
      </c>
      <c r="F89" s="16">
        <v>1.5E-3</v>
      </c>
      <c r="G89" s="16"/>
    </row>
    <row r="90" spans="1:7" x14ac:dyDescent="0.3">
      <c r="A90" s="13" t="s">
        <v>903</v>
      </c>
      <c r="B90" s="32" t="s">
        <v>904</v>
      </c>
      <c r="C90" s="32" t="s">
        <v>737</v>
      </c>
      <c r="D90" s="14">
        <v>28800</v>
      </c>
      <c r="E90" s="15">
        <v>987.11</v>
      </c>
      <c r="F90" s="16">
        <v>1.5E-3</v>
      </c>
      <c r="G90" s="16"/>
    </row>
    <row r="91" spans="1:7" x14ac:dyDescent="0.3">
      <c r="A91" s="13" t="s">
        <v>905</v>
      </c>
      <c r="B91" s="32" t="s">
        <v>906</v>
      </c>
      <c r="C91" s="32" t="s">
        <v>716</v>
      </c>
      <c r="D91" s="14">
        <v>855000</v>
      </c>
      <c r="E91" s="15">
        <v>974.27</v>
      </c>
      <c r="F91" s="16">
        <v>1.5E-3</v>
      </c>
      <c r="G91" s="16"/>
    </row>
    <row r="92" spans="1:7" x14ac:dyDescent="0.3">
      <c r="A92" s="13" t="s">
        <v>907</v>
      </c>
      <c r="B92" s="32" t="s">
        <v>908</v>
      </c>
      <c r="C92" s="32" t="s">
        <v>805</v>
      </c>
      <c r="D92" s="14">
        <v>28800</v>
      </c>
      <c r="E92" s="15">
        <v>944.05</v>
      </c>
      <c r="F92" s="16">
        <v>1.4E-3</v>
      </c>
      <c r="G92" s="16"/>
    </row>
    <row r="93" spans="1:7" x14ac:dyDescent="0.3">
      <c r="A93" s="13" t="s">
        <v>909</v>
      </c>
      <c r="B93" s="32" t="s">
        <v>910</v>
      </c>
      <c r="C93" s="32" t="s">
        <v>725</v>
      </c>
      <c r="D93" s="14">
        <v>123600</v>
      </c>
      <c r="E93" s="15">
        <v>917.61</v>
      </c>
      <c r="F93" s="16">
        <v>1.4E-3</v>
      </c>
      <c r="G93" s="16"/>
    </row>
    <row r="94" spans="1:7" x14ac:dyDescent="0.3">
      <c r="A94" s="13" t="s">
        <v>911</v>
      </c>
      <c r="B94" s="32" t="s">
        <v>912</v>
      </c>
      <c r="C94" s="32" t="s">
        <v>810</v>
      </c>
      <c r="D94" s="14">
        <v>10900</v>
      </c>
      <c r="E94" s="15">
        <v>906.24</v>
      </c>
      <c r="F94" s="16">
        <v>1.4E-3</v>
      </c>
      <c r="G94" s="16"/>
    </row>
    <row r="95" spans="1:7" x14ac:dyDescent="0.3">
      <c r="A95" s="13" t="s">
        <v>913</v>
      </c>
      <c r="B95" s="32" t="s">
        <v>914</v>
      </c>
      <c r="C95" s="32" t="s">
        <v>805</v>
      </c>
      <c r="D95" s="14">
        <v>308450</v>
      </c>
      <c r="E95" s="15">
        <v>896.66</v>
      </c>
      <c r="F95" s="16">
        <v>1.4E-3</v>
      </c>
      <c r="G95" s="16"/>
    </row>
    <row r="96" spans="1:7" x14ac:dyDescent="0.3">
      <c r="A96" s="13" t="s">
        <v>915</v>
      </c>
      <c r="B96" s="32" t="s">
        <v>916</v>
      </c>
      <c r="C96" s="32" t="s">
        <v>867</v>
      </c>
      <c r="D96" s="14">
        <v>74500</v>
      </c>
      <c r="E96" s="15">
        <v>883.35</v>
      </c>
      <c r="F96" s="16">
        <v>1.2999999999999999E-3</v>
      </c>
      <c r="G96" s="16"/>
    </row>
    <row r="97" spans="1:7" x14ac:dyDescent="0.3">
      <c r="A97" s="13" t="s">
        <v>917</v>
      </c>
      <c r="B97" s="32" t="s">
        <v>918</v>
      </c>
      <c r="C97" s="32" t="s">
        <v>919</v>
      </c>
      <c r="D97" s="14">
        <v>44825</v>
      </c>
      <c r="E97" s="15">
        <v>870.39</v>
      </c>
      <c r="F97" s="16">
        <v>1.2999999999999999E-3</v>
      </c>
      <c r="G97" s="16"/>
    </row>
    <row r="98" spans="1:7" x14ac:dyDescent="0.3">
      <c r="A98" s="13" t="s">
        <v>920</v>
      </c>
      <c r="B98" s="32" t="s">
        <v>921</v>
      </c>
      <c r="C98" s="32" t="s">
        <v>716</v>
      </c>
      <c r="D98" s="14">
        <v>660000</v>
      </c>
      <c r="E98" s="15">
        <v>808.83</v>
      </c>
      <c r="F98" s="16">
        <v>1.1999999999999999E-3</v>
      </c>
      <c r="G98" s="16"/>
    </row>
    <row r="99" spans="1:7" x14ac:dyDescent="0.3">
      <c r="A99" s="13" t="s">
        <v>922</v>
      </c>
      <c r="B99" s="32" t="s">
        <v>923</v>
      </c>
      <c r="C99" s="32" t="s">
        <v>750</v>
      </c>
      <c r="D99" s="14">
        <v>144000</v>
      </c>
      <c r="E99" s="15">
        <v>807.62</v>
      </c>
      <c r="F99" s="16">
        <v>1.1999999999999999E-3</v>
      </c>
      <c r="G99" s="16"/>
    </row>
    <row r="100" spans="1:7" x14ac:dyDescent="0.3">
      <c r="A100" s="13" t="s">
        <v>924</v>
      </c>
      <c r="B100" s="32" t="s">
        <v>925</v>
      </c>
      <c r="C100" s="32" t="s">
        <v>856</v>
      </c>
      <c r="D100" s="14">
        <v>136500</v>
      </c>
      <c r="E100" s="15">
        <v>754.85</v>
      </c>
      <c r="F100" s="16">
        <v>1.1000000000000001E-3</v>
      </c>
      <c r="G100" s="16"/>
    </row>
    <row r="101" spans="1:7" x14ac:dyDescent="0.3">
      <c r="A101" s="13" t="s">
        <v>926</v>
      </c>
      <c r="B101" s="32" t="s">
        <v>927</v>
      </c>
      <c r="C101" s="32" t="s">
        <v>716</v>
      </c>
      <c r="D101" s="14">
        <v>695200</v>
      </c>
      <c r="E101" s="15">
        <v>733.78</v>
      </c>
      <c r="F101" s="16">
        <v>1.1000000000000001E-3</v>
      </c>
      <c r="G101" s="16"/>
    </row>
    <row r="102" spans="1:7" x14ac:dyDescent="0.3">
      <c r="A102" s="13" t="s">
        <v>928</v>
      </c>
      <c r="B102" s="32" t="s">
        <v>929</v>
      </c>
      <c r="C102" s="32" t="s">
        <v>750</v>
      </c>
      <c r="D102" s="14">
        <v>39200</v>
      </c>
      <c r="E102" s="15">
        <v>714.44</v>
      </c>
      <c r="F102" s="16">
        <v>1.1000000000000001E-3</v>
      </c>
      <c r="G102" s="16"/>
    </row>
    <row r="103" spans="1:7" x14ac:dyDescent="0.3">
      <c r="A103" s="13" t="s">
        <v>930</v>
      </c>
      <c r="B103" s="32" t="s">
        <v>931</v>
      </c>
      <c r="C103" s="32" t="s">
        <v>719</v>
      </c>
      <c r="D103" s="14">
        <v>201600</v>
      </c>
      <c r="E103" s="15">
        <v>705.2</v>
      </c>
      <c r="F103" s="16">
        <v>1.1000000000000001E-3</v>
      </c>
      <c r="G103" s="16"/>
    </row>
    <row r="104" spans="1:7" x14ac:dyDescent="0.3">
      <c r="A104" s="13" t="s">
        <v>932</v>
      </c>
      <c r="B104" s="32" t="s">
        <v>933</v>
      </c>
      <c r="C104" s="32" t="s">
        <v>737</v>
      </c>
      <c r="D104" s="14">
        <v>3775</v>
      </c>
      <c r="E104" s="15">
        <v>665.88</v>
      </c>
      <c r="F104" s="16">
        <v>1E-3</v>
      </c>
      <c r="G104" s="16"/>
    </row>
    <row r="105" spans="1:7" x14ac:dyDescent="0.3">
      <c r="A105" s="13" t="s">
        <v>934</v>
      </c>
      <c r="B105" s="32" t="s">
        <v>935</v>
      </c>
      <c r="C105" s="32" t="s">
        <v>716</v>
      </c>
      <c r="D105" s="14">
        <v>58000</v>
      </c>
      <c r="E105" s="15">
        <v>652.04</v>
      </c>
      <c r="F105" s="16">
        <v>1E-3</v>
      </c>
      <c r="G105" s="16"/>
    </row>
    <row r="106" spans="1:7" x14ac:dyDescent="0.3">
      <c r="A106" s="13" t="s">
        <v>936</v>
      </c>
      <c r="B106" s="32" t="s">
        <v>937</v>
      </c>
      <c r="C106" s="32" t="s">
        <v>841</v>
      </c>
      <c r="D106" s="14">
        <v>135750</v>
      </c>
      <c r="E106" s="15">
        <v>650.45000000000005</v>
      </c>
      <c r="F106" s="16">
        <v>1E-3</v>
      </c>
      <c r="G106" s="16"/>
    </row>
    <row r="107" spans="1:7" x14ac:dyDescent="0.3">
      <c r="A107" s="13" t="s">
        <v>938</v>
      </c>
      <c r="B107" s="32" t="s">
        <v>939</v>
      </c>
      <c r="C107" s="32" t="s">
        <v>793</v>
      </c>
      <c r="D107" s="14">
        <v>325782</v>
      </c>
      <c r="E107" s="15">
        <v>649.77</v>
      </c>
      <c r="F107" s="16">
        <v>1E-3</v>
      </c>
      <c r="G107" s="16"/>
    </row>
    <row r="108" spans="1:7" x14ac:dyDescent="0.3">
      <c r="A108" s="13" t="s">
        <v>940</v>
      </c>
      <c r="B108" s="32" t="s">
        <v>941</v>
      </c>
      <c r="C108" s="32" t="s">
        <v>805</v>
      </c>
      <c r="D108" s="14">
        <v>13875</v>
      </c>
      <c r="E108" s="15">
        <v>563.79999999999995</v>
      </c>
      <c r="F108" s="16">
        <v>8.9999999999999998E-4</v>
      </c>
      <c r="G108" s="16"/>
    </row>
    <row r="109" spans="1:7" x14ac:dyDescent="0.3">
      <c r="A109" s="13" t="s">
        <v>942</v>
      </c>
      <c r="B109" s="32" t="s">
        <v>943</v>
      </c>
      <c r="C109" s="32" t="s">
        <v>750</v>
      </c>
      <c r="D109" s="14">
        <v>302500</v>
      </c>
      <c r="E109" s="15">
        <v>558.72</v>
      </c>
      <c r="F109" s="16">
        <v>8.0000000000000004E-4</v>
      </c>
      <c r="G109" s="16"/>
    </row>
    <row r="110" spans="1:7" x14ac:dyDescent="0.3">
      <c r="A110" s="13" t="s">
        <v>944</v>
      </c>
      <c r="B110" s="32" t="s">
        <v>945</v>
      </c>
      <c r="C110" s="32" t="s">
        <v>725</v>
      </c>
      <c r="D110" s="14">
        <v>253800</v>
      </c>
      <c r="E110" s="15">
        <v>557.34</v>
      </c>
      <c r="F110" s="16">
        <v>8.0000000000000004E-4</v>
      </c>
      <c r="G110" s="16"/>
    </row>
    <row r="111" spans="1:7" x14ac:dyDescent="0.3">
      <c r="A111" s="13" t="s">
        <v>946</v>
      </c>
      <c r="B111" s="32" t="s">
        <v>947</v>
      </c>
      <c r="C111" s="32" t="s">
        <v>716</v>
      </c>
      <c r="D111" s="14">
        <v>380000</v>
      </c>
      <c r="E111" s="15">
        <v>551.95000000000005</v>
      </c>
      <c r="F111" s="16">
        <v>8.0000000000000004E-4</v>
      </c>
      <c r="G111" s="16"/>
    </row>
    <row r="112" spans="1:7" x14ac:dyDescent="0.3">
      <c r="A112" s="13" t="s">
        <v>948</v>
      </c>
      <c r="B112" s="32" t="s">
        <v>949</v>
      </c>
      <c r="C112" s="32" t="s">
        <v>737</v>
      </c>
      <c r="D112" s="14">
        <v>96250</v>
      </c>
      <c r="E112" s="15">
        <v>542.22</v>
      </c>
      <c r="F112" s="16">
        <v>8.0000000000000004E-4</v>
      </c>
      <c r="G112" s="16"/>
    </row>
    <row r="113" spans="1:7" x14ac:dyDescent="0.3">
      <c r="A113" s="13" t="s">
        <v>950</v>
      </c>
      <c r="B113" s="32" t="s">
        <v>951</v>
      </c>
      <c r="C113" s="32" t="s">
        <v>919</v>
      </c>
      <c r="D113" s="14">
        <v>56400</v>
      </c>
      <c r="E113" s="15">
        <v>539.89</v>
      </c>
      <c r="F113" s="16">
        <v>8.0000000000000004E-4</v>
      </c>
      <c r="G113" s="16"/>
    </row>
    <row r="114" spans="1:7" x14ac:dyDescent="0.3">
      <c r="A114" s="13" t="s">
        <v>952</v>
      </c>
      <c r="B114" s="32" t="s">
        <v>953</v>
      </c>
      <c r="C114" s="32" t="s">
        <v>716</v>
      </c>
      <c r="D114" s="14">
        <v>68000</v>
      </c>
      <c r="E114" s="15">
        <v>534.16999999999996</v>
      </c>
      <c r="F114" s="16">
        <v>8.0000000000000004E-4</v>
      </c>
      <c r="G114" s="16"/>
    </row>
    <row r="115" spans="1:7" x14ac:dyDescent="0.3">
      <c r="A115" s="13" t="s">
        <v>954</v>
      </c>
      <c r="B115" s="32" t="s">
        <v>955</v>
      </c>
      <c r="C115" s="32" t="s">
        <v>810</v>
      </c>
      <c r="D115" s="14">
        <v>14750</v>
      </c>
      <c r="E115" s="15">
        <v>520.73</v>
      </c>
      <c r="F115" s="16">
        <v>8.0000000000000004E-4</v>
      </c>
      <c r="G115" s="16"/>
    </row>
    <row r="116" spans="1:7" x14ac:dyDescent="0.3">
      <c r="A116" s="13" t="s">
        <v>956</v>
      </c>
      <c r="B116" s="32" t="s">
        <v>957</v>
      </c>
      <c r="C116" s="32" t="s">
        <v>805</v>
      </c>
      <c r="D116" s="14">
        <v>147200</v>
      </c>
      <c r="E116" s="15">
        <v>513.51</v>
      </c>
      <c r="F116" s="16">
        <v>8.0000000000000004E-4</v>
      </c>
      <c r="G116" s="16"/>
    </row>
    <row r="117" spans="1:7" x14ac:dyDescent="0.3">
      <c r="A117" s="13" t="s">
        <v>958</v>
      </c>
      <c r="B117" s="32" t="s">
        <v>959</v>
      </c>
      <c r="C117" s="32" t="s">
        <v>841</v>
      </c>
      <c r="D117" s="14">
        <v>48000</v>
      </c>
      <c r="E117" s="15">
        <v>508.87</v>
      </c>
      <c r="F117" s="16">
        <v>8.0000000000000004E-4</v>
      </c>
      <c r="G117" s="16"/>
    </row>
    <row r="118" spans="1:7" x14ac:dyDescent="0.3">
      <c r="A118" s="13" t="s">
        <v>960</v>
      </c>
      <c r="B118" s="32" t="s">
        <v>961</v>
      </c>
      <c r="C118" s="32" t="s">
        <v>867</v>
      </c>
      <c r="D118" s="14">
        <v>28050</v>
      </c>
      <c r="E118" s="15">
        <v>508.69</v>
      </c>
      <c r="F118" s="16">
        <v>8.0000000000000004E-4</v>
      </c>
      <c r="G118" s="16"/>
    </row>
    <row r="119" spans="1:7" x14ac:dyDescent="0.3">
      <c r="A119" s="13" t="s">
        <v>962</v>
      </c>
      <c r="B119" s="32" t="s">
        <v>963</v>
      </c>
      <c r="C119" s="32" t="s">
        <v>810</v>
      </c>
      <c r="D119" s="14">
        <v>19500</v>
      </c>
      <c r="E119" s="15">
        <v>494.41</v>
      </c>
      <c r="F119" s="16">
        <v>6.9999999999999999E-4</v>
      </c>
      <c r="G119" s="16"/>
    </row>
    <row r="120" spans="1:7" x14ac:dyDescent="0.3">
      <c r="A120" s="13" t="s">
        <v>964</v>
      </c>
      <c r="B120" s="32" t="s">
        <v>965</v>
      </c>
      <c r="C120" s="32" t="s">
        <v>810</v>
      </c>
      <c r="D120" s="14">
        <v>405000</v>
      </c>
      <c r="E120" s="15">
        <v>480.53</v>
      </c>
      <c r="F120" s="16">
        <v>6.9999999999999999E-4</v>
      </c>
      <c r="G120" s="16"/>
    </row>
    <row r="121" spans="1:7" x14ac:dyDescent="0.3">
      <c r="A121" s="13" t="s">
        <v>966</v>
      </c>
      <c r="B121" s="32" t="s">
        <v>967</v>
      </c>
      <c r="C121" s="32" t="s">
        <v>716</v>
      </c>
      <c r="D121" s="14">
        <v>696072</v>
      </c>
      <c r="E121" s="15">
        <v>459.06</v>
      </c>
      <c r="F121" s="16">
        <v>6.9999999999999999E-4</v>
      </c>
      <c r="G121" s="16"/>
    </row>
    <row r="122" spans="1:7" x14ac:dyDescent="0.3">
      <c r="A122" s="13" t="s">
        <v>968</v>
      </c>
      <c r="B122" s="32" t="s">
        <v>969</v>
      </c>
      <c r="C122" s="32" t="s">
        <v>892</v>
      </c>
      <c r="D122" s="14">
        <v>20750</v>
      </c>
      <c r="E122" s="15">
        <v>448.09</v>
      </c>
      <c r="F122" s="16">
        <v>6.9999999999999999E-4</v>
      </c>
      <c r="G122" s="16"/>
    </row>
    <row r="123" spans="1:7" x14ac:dyDescent="0.3">
      <c r="A123" s="13" t="s">
        <v>970</v>
      </c>
      <c r="B123" s="32" t="s">
        <v>971</v>
      </c>
      <c r="C123" s="32" t="s">
        <v>768</v>
      </c>
      <c r="D123" s="14">
        <v>93000</v>
      </c>
      <c r="E123" s="15">
        <v>441.94</v>
      </c>
      <c r="F123" s="16">
        <v>6.9999999999999999E-4</v>
      </c>
      <c r="G123" s="16"/>
    </row>
    <row r="124" spans="1:7" x14ac:dyDescent="0.3">
      <c r="A124" s="13" t="s">
        <v>972</v>
      </c>
      <c r="B124" s="32" t="s">
        <v>973</v>
      </c>
      <c r="C124" s="32" t="s">
        <v>805</v>
      </c>
      <c r="D124" s="14">
        <v>2500</v>
      </c>
      <c r="E124" s="15">
        <v>438.91</v>
      </c>
      <c r="F124" s="16">
        <v>6.9999999999999999E-4</v>
      </c>
      <c r="G124" s="16"/>
    </row>
    <row r="125" spans="1:7" x14ac:dyDescent="0.3">
      <c r="A125" s="13" t="s">
        <v>974</v>
      </c>
      <c r="B125" s="32" t="s">
        <v>975</v>
      </c>
      <c r="C125" s="32" t="s">
        <v>810</v>
      </c>
      <c r="D125" s="14">
        <v>16450</v>
      </c>
      <c r="E125" s="15">
        <v>426.02</v>
      </c>
      <c r="F125" s="16">
        <v>5.9999999999999995E-4</v>
      </c>
      <c r="G125" s="16"/>
    </row>
    <row r="126" spans="1:7" x14ac:dyDescent="0.3">
      <c r="A126" s="13" t="s">
        <v>976</v>
      </c>
      <c r="B126" s="32" t="s">
        <v>977</v>
      </c>
      <c r="C126" s="32" t="s">
        <v>841</v>
      </c>
      <c r="D126" s="14">
        <v>2650</v>
      </c>
      <c r="E126" s="15">
        <v>424.33</v>
      </c>
      <c r="F126" s="16">
        <v>5.9999999999999995E-4</v>
      </c>
      <c r="G126" s="16"/>
    </row>
    <row r="127" spans="1:7" x14ac:dyDescent="0.3">
      <c r="A127" s="13" t="s">
        <v>978</v>
      </c>
      <c r="B127" s="32" t="s">
        <v>979</v>
      </c>
      <c r="C127" s="32" t="s">
        <v>728</v>
      </c>
      <c r="D127" s="14">
        <v>331100</v>
      </c>
      <c r="E127" s="15">
        <v>389.54</v>
      </c>
      <c r="F127" s="16">
        <v>5.9999999999999995E-4</v>
      </c>
      <c r="G127" s="16"/>
    </row>
    <row r="128" spans="1:7" x14ac:dyDescent="0.3">
      <c r="A128" s="13" t="s">
        <v>980</v>
      </c>
      <c r="B128" s="32" t="s">
        <v>981</v>
      </c>
      <c r="C128" s="32" t="s">
        <v>805</v>
      </c>
      <c r="D128" s="14">
        <v>118800</v>
      </c>
      <c r="E128" s="15">
        <v>380.04</v>
      </c>
      <c r="F128" s="16">
        <v>5.9999999999999995E-4</v>
      </c>
      <c r="G128" s="16"/>
    </row>
    <row r="129" spans="1:7" x14ac:dyDescent="0.3">
      <c r="A129" s="13" t="s">
        <v>982</v>
      </c>
      <c r="B129" s="32" t="s">
        <v>983</v>
      </c>
      <c r="C129" s="32" t="s">
        <v>765</v>
      </c>
      <c r="D129" s="14">
        <v>67200</v>
      </c>
      <c r="E129" s="15">
        <v>373.5</v>
      </c>
      <c r="F129" s="16">
        <v>5.9999999999999995E-4</v>
      </c>
      <c r="G129" s="16"/>
    </row>
    <row r="130" spans="1:7" x14ac:dyDescent="0.3">
      <c r="A130" s="13" t="s">
        <v>984</v>
      </c>
      <c r="B130" s="32" t="s">
        <v>985</v>
      </c>
      <c r="C130" s="32" t="s">
        <v>737</v>
      </c>
      <c r="D130" s="14">
        <v>51300</v>
      </c>
      <c r="E130" s="15">
        <v>368.64</v>
      </c>
      <c r="F130" s="16">
        <v>5.9999999999999995E-4</v>
      </c>
      <c r="G130" s="16"/>
    </row>
    <row r="131" spans="1:7" x14ac:dyDescent="0.3">
      <c r="A131" s="13" t="s">
        <v>986</v>
      </c>
      <c r="B131" s="32" t="s">
        <v>987</v>
      </c>
      <c r="C131" s="32" t="s">
        <v>765</v>
      </c>
      <c r="D131" s="14">
        <v>9300</v>
      </c>
      <c r="E131" s="15">
        <v>366.22</v>
      </c>
      <c r="F131" s="16">
        <v>5.9999999999999995E-4</v>
      </c>
      <c r="G131" s="16"/>
    </row>
    <row r="132" spans="1:7" x14ac:dyDescent="0.3">
      <c r="A132" s="13" t="s">
        <v>988</v>
      </c>
      <c r="B132" s="32" t="s">
        <v>989</v>
      </c>
      <c r="C132" s="32" t="s">
        <v>768</v>
      </c>
      <c r="D132" s="14">
        <v>273600</v>
      </c>
      <c r="E132" s="15">
        <v>365.26</v>
      </c>
      <c r="F132" s="16">
        <v>5.9999999999999995E-4</v>
      </c>
      <c r="G132" s="16"/>
    </row>
    <row r="133" spans="1:7" x14ac:dyDescent="0.3">
      <c r="A133" s="13" t="s">
        <v>990</v>
      </c>
      <c r="B133" s="32" t="s">
        <v>991</v>
      </c>
      <c r="C133" s="32" t="s">
        <v>992</v>
      </c>
      <c r="D133" s="14">
        <v>132600</v>
      </c>
      <c r="E133" s="15">
        <v>355.9</v>
      </c>
      <c r="F133" s="16">
        <v>5.0000000000000001E-4</v>
      </c>
      <c r="G133" s="16"/>
    </row>
    <row r="134" spans="1:7" x14ac:dyDescent="0.3">
      <c r="A134" s="13" t="s">
        <v>993</v>
      </c>
      <c r="B134" s="32" t="s">
        <v>994</v>
      </c>
      <c r="C134" s="32" t="s">
        <v>805</v>
      </c>
      <c r="D134" s="14">
        <v>64800</v>
      </c>
      <c r="E134" s="15">
        <v>350.92</v>
      </c>
      <c r="F134" s="16">
        <v>5.0000000000000001E-4</v>
      </c>
      <c r="G134" s="16"/>
    </row>
    <row r="135" spans="1:7" x14ac:dyDescent="0.3">
      <c r="A135" s="13" t="s">
        <v>995</v>
      </c>
      <c r="B135" s="32" t="s">
        <v>996</v>
      </c>
      <c r="C135" s="32" t="s">
        <v>881</v>
      </c>
      <c r="D135" s="14">
        <v>135000</v>
      </c>
      <c r="E135" s="15">
        <v>290.66000000000003</v>
      </c>
      <c r="F135" s="16">
        <v>4.0000000000000002E-4</v>
      </c>
      <c r="G135" s="16"/>
    </row>
    <row r="136" spans="1:7" x14ac:dyDescent="0.3">
      <c r="A136" s="13" t="s">
        <v>997</v>
      </c>
      <c r="B136" s="32" t="s">
        <v>998</v>
      </c>
      <c r="C136" s="32" t="s">
        <v>856</v>
      </c>
      <c r="D136" s="14">
        <v>145000</v>
      </c>
      <c r="E136" s="15">
        <v>267.89</v>
      </c>
      <c r="F136" s="16">
        <v>4.0000000000000002E-4</v>
      </c>
      <c r="G136" s="16"/>
    </row>
    <row r="137" spans="1:7" x14ac:dyDescent="0.3">
      <c r="A137" s="13" t="s">
        <v>999</v>
      </c>
      <c r="B137" s="32" t="s">
        <v>1000</v>
      </c>
      <c r="C137" s="32" t="s">
        <v>829</v>
      </c>
      <c r="D137" s="14">
        <v>29400</v>
      </c>
      <c r="E137" s="15">
        <v>266.72000000000003</v>
      </c>
      <c r="F137" s="16">
        <v>4.0000000000000002E-4</v>
      </c>
      <c r="G137" s="16"/>
    </row>
    <row r="138" spans="1:7" x14ac:dyDescent="0.3">
      <c r="A138" s="13" t="s">
        <v>1001</v>
      </c>
      <c r="B138" s="32" t="s">
        <v>1002</v>
      </c>
      <c r="C138" s="32" t="s">
        <v>919</v>
      </c>
      <c r="D138" s="14">
        <v>39000</v>
      </c>
      <c r="E138" s="15">
        <v>264.67</v>
      </c>
      <c r="F138" s="16">
        <v>4.0000000000000002E-4</v>
      </c>
      <c r="G138" s="16"/>
    </row>
    <row r="139" spans="1:7" x14ac:dyDescent="0.3">
      <c r="A139" s="13" t="s">
        <v>1003</v>
      </c>
      <c r="B139" s="32" t="s">
        <v>1004</v>
      </c>
      <c r="C139" s="32" t="s">
        <v>805</v>
      </c>
      <c r="D139" s="14">
        <v>27300</v>
      </c>
      <c r="E139" s="15">
        <v>252.54</v>
      </c>
      <c r="F139" s="16">
        <v>4.0000000000000002E-4</v>
      </c>
      <c r="G139" s="16"/>
    </row>
    <row r="140" spans="1:7" x14ac:dyDescent="0.3">
      <c r="A140" s="13" t="s">
        <v>1005</v>
      </c>
      <c r="B140" s="32" t="s">
        <v>1006</v>
      </c>
      <c r="C140" s="32" t="s">
        <v>856</v>
      </c>
      <c r="D140" s="14">
        <v>10500</v>
      </c>
      <c r="E140" s="15">
        <v>250.28</v>
      </c>
      <c r="F140" s="16">
        <v>4.0000000000000002E-4</v>
      </c>
      <c r="G140" s="16"/>
    </row>
    <row r="141" spans="1:7" x14ac:dyDescent="0.3">
      <c r="A141" s="13" t="s">
        <v>1007</v>
      </c>
      <c r="B141" s="32" t="s">
        <v>1008</v>
      </c>
      <c r="C141" s="32" t="s">
        <v>737</v>
      </c>
      <c r="D141" s="14">
        <v>48000</v>
      </c>
      <c r="E141" s="15">
        <v>247.06</v>
      </c>
      <c r="F141" s="16">
        <v>4.0000000000000002E-4</v>
      </c>
      <c r="G141" s="16"/>
    </row>
    <row r="142" spans="1:7" x14ac:dyDescent="0.3">
      <c r="A142" s="13" t="s">
        <v>1009</v>
      </c>
      <c r="B142" s="32" t="s">
        <v>1010</v>
      </c>
      <c r="C142" s="32" t="s">
        <v>992</v>
      </c>
      <c r="D142" s="14">
        <v>5125</v>
      </c>
      <c r="E142" s="15">
        <v>228.28</v>
      </c>
      <c r="F142" s="16">
        <v>2.9999999999999997E-4</v>
      </c>
      <c r="G142" s="16"/>
    </row>
    <row r="143" spans="1:7" x14ac:dyDescent="0.3">
      <c r="A143" s="13" t="s">
        <v>1011</v>
      </c>
      <c r="B143" s="32" t="s">
        <v>1012</v>
      </c>
      <c r="C143" s="32" t="s">
        <v>805</v>
      </c>
      <c r="D143" s="14">
        <v>30800</v>
      </c>
      <c r="E143" s="15">
        <v>223.39</v>
      </c>
      <c r="F143" s="16">
        <v>2.9999999999999997E-4</v>
      </c>
      <c r="G143" s="16"/>
    </row>
    <row r="144" spans="1:7" x14ac:dyDescent="0.3">
      <c r="A144" s="13" t="s">
        <v>1013</v>
      </c>
      <c r="B144" s="32" t="s">
        <v>1014</v>
      </c>
      <c r="C144" s="32" t="s">
        <v>829</v>
      </c>
      <c r="D144" s="14">
        <v>552000</v>
      </c>
      <c r="E144" s="15">
        <v>214.45</v>
      </c>
      <c r="F144" s="16">
        <v>2.9999999999999997E-4</v>
      </c>
      <c r="G144" s="16"/>
    </row>
    <row r="145" spans="1:7" x14ac:dyDescent="0.3">
      <c r="A145" s="13" t="s">
        <v>1015</v>
      </c>
      <c r="B145" s="32" t="s">
        <v>1016</v>
      </c>
      <c r="C145" s="32" t="s">
        <v>856</v>
      </c>
      <c r="D145" s="14">
        <v>25000</v>
      </c>
      <c r="E145" s="15">
        <v>210.31</v>
      </c>
      <c r="F145" s="16">
        <v>2.9999999999999997E-4</v>
      </c>
      <c r="G145" s="16"/>
    </row>
    <row r="146" spans="1:7" x14ac:dyDescent="0.3">
      <c r="A146" s="13" t="s">
        <v>1017</v>
      </c>
      <c r="B146" s="32" t="s">
        <v>1018</v>
      </c>
      <c r="C146" s="32" t="s">
        <v>716</v>
      </c>
      <c r="D146" s="14">
        <v>136400</v>
      </c>
      <c r="E146" s="15">
        <v>204.46</v>
      </c>
      <c r="F146" s="16">
        <v>2.9999999999999997E-4</v>
      </c>
      <c r="G146" s="16"/>
    </row>
    <row r="147" spans="1:7" x14ac:dyDescent="0.3">
      <c r="A147" s="13" t="s">
        <v>1019</v>
      </c>
      <c r="B147" s="32" t="s">
        <v>1020</v>
      </c>
      <c r="C147" s="32" t="s">
        <v>805</v>
      </c>
      <c r="D147" s="14">
        <v>42550</v>
      </c>
      <c r="E147" s="15">
        <v>190.84</v>
      </c>
      <c r="F147" s="16">
        <v>2.9999999999999997E-4</v>
      </c>
      <c r="G147" s="16"/>
    </row>
    <row r="148" spans="1:7" x14ac:dyDescent="0.3">
      <c r="A148" s="13" t="s">
        <v>1021</v>
      </c>
      <c r="B148" s="32" t="s">
        <v>1022</v>
      </c>
      <c r="C148" s="32" t="s">
        <v>737</v>
      </c>
      <c r="D148" s="14">
        <v>22000</v>
      </c>
      <c r="E148" s="15">
        <v>151.9</v>
      </c>
      <c r="F148" s="16">
        <v>2.0000000000000001E-4</v>
      </c>
      <c r="G148" s="16"/>
    </row>
    <row r="149" spans="1:7" x14ac:dyDescent="0.3">
      <c r="A149" s="13" t="s">
        <v>1023</v>
      </c>
      <c r="B149" s="32" t="s">
        <v>1024</v>
      </c>
      <c r="C149" s="32" t="s">
        <v>731</v>
      </c>
      <c r="D149" s="14">
        <v>84000</v>
      </c>
      <c r="E149" s="15">
        <v>142.41999999999999</v>
      </c>
      <c r="F149" s="16">
        <v>2.0000000000000001E-4</v>
      </c>
      <c r="G149" s="16"/>
    </row>
    <row r="150" spans="1:7" x14ac:dyDescent="0.3">
      <c r="A150" s="13" t="s">
        <v>1025</v>
      </c>
      <c r="B150" s="32" t="s">
        <v>1026</v>
      </c>
      <c r="C150" s="32" t="s">
        <v>737</v>
      </c>
      <c r="D150" s="14">
        <v>9450</v>
      </c>
      <c r="E150" s="15">
        <v>137.06</v>
      </c>
      <c r="F150" s="16">
        <v>2.0000000000000001E-4</v>
      </c>
      <c r="G150" s="16"/>
    </row>
    <row r="151" spans="1:7" x14ac:dyDescent="0.3">
      <c r="A151" s="13" t="s">
        <v>1027</v>
      </c>
      <c r="B151" s="32" t="s">
        <v>1028</v>
      </c>
      <c r="C151" s="32" t="s">
        <v>874</v>
      </c>
      <c r="D151" s="14">
        <v>315000</v>
      </c>
      <c r="E151" s="15">
        <v>119.39</v>
      </c>
      <c r="F151" s="16">
        <v>2.0000000000000001E-4</v>
      </c>
      <c r="G151" s="16"/>
    </row>
    <row r="152" spans="1:7" x14ac:dyDescent="0.3">
      <c r="A152" s="13" t="s">
        <v>1029</v>
      </c>
      <c r="B152" s="32" t="s">
        <v>1030</v>
      </c>
      <c r="C152" s="32" t="s">
        <v>716</v>
      </c>
      <c r="D152" s="14">
        <v>15000</v>
      </c>
      <c r="E152" s="15">
        <v>103.64</v>
      </c>
      <c r="F152" s="16">
        <v>2.0000000000000001E-4</v>
      </c>
      <c r="G152" s="16"/>
    </row>
    <row r="153" spans="1:7" x14ac:dyDescent="0.3">
      <c r="A153" s="13" t="s">
        <v>1031</v>
      </c>
      <c r="B153" s="32" t="s">
        <v>1032</v>
      </c>
      <c r="C153" s="32" t="s">
        <v>775</v>
      </c>
      <c r="D153" s="14">
        <v>49300</v>
      </c>
      <c r="E153" s="15">
        <v>99.66</v>
      </c>
      <c r="F153" s="16">
        <v>2.0000000000000001E-4</v>
      </c>
      <c r="G153" s="16"/>
    </row>
    <row r="154" spans="1:7" x14ac:dyDescent="0.3">
      <c r="A154" s="13" t="s">
        <v>1033</v>
      </c>
      <c r="B154" s="32" t="s">
        <v>1034</v>
      </c>
      <c r="C154" s="32" t="s">
        <v>713</v>
      </c>
      <c r="D154" s="14">
        <v>12250</v>
      </c>
      <c r="E154" s="15">
        <v>99.15</v>
      </c>
      <c r="F154" s="16">
        <v>2.0000000000000001E-4</v>
      </c>
      <c r="G154" s="16"/>
    </row>
    <row r="155" spans="1:7" x14ac:dyDescent="0.3">
      <c r="A155" s="13" t="s">
        <v>1035</v>
      </c>
      <c r="B155" s="32" t="s">
        <v>1036</v>
      </c>
      <c r="C155" s="32" t="s">
        <v>775</v>
      </c>
      <c r="D155" s="14">
        <v>2750</v>
      </c>
      <c r="E155" s="15">
        <v>57.45</v>
      </c>
      <c r="F155" s="16">
        <v>1E-4</v>
      </c>
      <c r="G155" s="16"/>
    </row>
    <row r="156" spans="1:7" x14ac:dyDescent="0.3">
      <c r="A156" s="13" t="s">
        <v>1037</v>
      </c>
      <c r="B156" s="32" t="s">
        <v>1038</v>
      </c>
      <c r="C156" s="32" t="s">
        <v>867</v>
      </c>
      <c r="D156" s="14">
        <v>13200</v>
      </c>
      <c r="E156" s="15">
        <v>56.56</v>
      </c>
      <c r="F156" s="16">
        <v>1E-4</v>
      </c>
      <c r="G156" s="16"/>
    </row>
    <row r="157" spans="1:7" x14ac:dyDescent="0.3">
      <c r="A157" s="13" t="s">
        <v>1039</v>
      </c>
      <c r="B157" s="32" t="s">
        <v>1040</v>
      </c>
      <c r="C157" s="32" t="s">
        <v>992</v>
      </c>
      <c r="D157" s="14">
        <v>5075</v>
      </c>
      <c r="E157" s="15">
        <v>56.24</v>
      </c>
      <c r="F157" s="16">
        <v>1E-4</v>
      </c>
      <c r="G157" s="16"/>
    </row>
    <row r="158" spans="1:7" x14ac:dyDescent="0.3">
      <c r="A158" s="13" t="s">
        <v>1041</v>
      </c>
      <c r="B158" s="32" t="s">
        <v>1042</v>
      </c>
      <c r="C158" s="32" t="s">
        <v>784</v>
      </c>
      <c r="D158" s="14">
        <v>2600</v>
      </c>
      <c r="E158" s="15">
        <v>54.24</v>
      </c>
      <c r="F158" s="16">
        <v>1E-4</v>
      </c>
      <c r="G158" s="16"/>
    </row>
    <row r="159" spans="1:7" x14ac:dyDescent="0.3">
      <c r="A159" s="13" t="s">
        <v>1043</v>
      </c>
      <c r="B159" s="32" t="s">
        <v>1044</v>
      </c>
      <c r="C159" s="32" t="s">
        <v>775</v>
      </c>
      <c r="D159" s="14">
        <v>3000</v>
      </c>
      <c r="E159" s="15">
        <v>47.01</v>
      </c>
      <c r="F159" s="16">
        <v>1E-4</v>
      </c>
      <c r="G159" s="16"/>
    </row>
    <row r="160" spans="1:7" x14ac:dyDescent="0.3">
      <c r="A160" s="13" t="s">
        <v>1045</v>
      </c>
      <c r="B160" s="32" t="s">
        <v>1046</v>
      </c>
      <c r="C160" s="32" t="s">
        <v>765</v>
      </c>
      <c r="D160" s="14">
        <v>750</v>
      </c>
      <c r="E160" s="15">
        <v>43.87</v>
      </c>
      <c r="F160" s="16">
        <v>1E-4</v>
      </c>
      <c r="G160" s="16"/>
    </row>
    <row r="161" spans="1:7" x14ac:dyDescent="0.3">
      <c r="A161" s="13" t="s">
        <v>1047</v>
      </c>
      <c r="B161" s="32" t="s">
        <v>1048</v>
      </c>
      <c r="C161" s="32" t="s">
        <v>775</v>
      </c>
      <c r="D161" s="14">
        <v>5100</v>
      </c>
      <c r="E161" s="15">
        <v>40.130000000000003</v>
      </c>
      <c r="F161" s="16">
        <v>1E-4</v>
      </c>
      <c r="G161" s="16"/>
    </row>
    <row r="162" spans="1:7" x14ac:dyDescent="0.3">
      <c r="A162" s="13" t="s">
        <v>1049</v>
      </c>
      <c r="B162" s="32" t="s">
        <v>1050</v>
      </c>
      <c r="C162" s="32" t="s">
        <v>716</v>
      </c>
      <c r="D162" s="14">
        <v>2625</v>
      </c>
      <c r="E162" s="15">
        <v>35.67</v>
      </c>
      <c r="F162" s="16">
        <v>1E-4</v>
      </c>
      <c r="G162" s="16"/>
    </row>
    <row r="163" spans="1:7" x14ac:dyDescent="0.3">
      <c r="A163" s="13" t="s">
        <v>1051</v>
      </c>
      <c r="B163" s="32" t="s">
        <v>1052</v>
      </c>
      <c r="C163" s="32" t="s">
        <v>765</v>
      </c>
      <c r="D163" s="14">
        <v>7800</v>
      </c>
      <c r="E163" s="15">
        <v>31.8</v>
      </c>
      <c r="F163" s="16">
        <v>0</v>
      </c>
      <c r="G163" s="16"/>
    </row>
    <row r="164" spans="1:7" x14ac:dyDescent="0.3">
      <c r="A164" s="13" t="s">
        <v>1053</v>
      </c>
      <c r="B164" s="32" t="s">
        <v>1054</v>
      </c>
      <c r="C164" s="32" t="s">
        <v>765</v>
      </c>
      <c r="D164" s="14">
        <v>600</v>
      </c>
      <c r="E164" s="15">
        <v>27.19</v>
      </c>
      <c r="F164" s="16">
        <v>0</v>
      </c>
      <c r="G164" s="16"/>
    </row>
    <row r="165" spans="1:7" x14ac:dyDescent="0.3">
      <c r="A165" s="13" t="s">
        <v>1055</v>
      </c>
      <c r="B165" s="32" t="s">
        <v>1056</v>
      </c>
      <c r="C165" s="32" t="s">
        <v>810</v>
      </c>
      <c r="D165" s="14">
        <v>5700</v>
      </c>
      <c r="E165" s="15">
        <v>25.88</v>
      </c>
      <c r="F165" s="16">
        <v>0</v>
      </c>
      <c r="G165" s="16"/>
    </row>
    <row r="166" spans="1:7" x14ac:dyDescent="0.3">
      <c r="A166" s="13" t="s">
        <v>1057</v>
      </c>
      <c r="B166" s="32" t="s">
        <v>1058</v>
      </c>
      <c r="C166" s="32" t="s">
        <v>765</v>
      </c>
      <c r="D166" s="14">
        <v>3750</v>
      </c>
      <c r="E166" s="15">
        <v>24.52</v>
      </c>
      <c r="F166" s="16">
        <v>0</v>
      </c>
      <c r="G166" s="16"/>
    </row>
    <row r="167" spans="1:7" x14ac:dyDescent="0.3">
      <c r="A167" s="13" t="s">
        <v>1059</v>
      </c>
      <c r="B167" s="32" t="s">
        <v>1060</v>
      </c>
      <c r="C167" s="32" t="s">
        <v>1061</v>
      </c>
      <c r="D167" s="14">
        <v>6000</v>
      </c>
      <c r="E167" s="15">
        <v>22.66</v>
      </c>
      <c r="F167" s="16">
        <v>0</v>
      </c>
      <c r="G167" s="16"/>
    </row>
    <row r="168" spans="1:7" x14ac:dyDescent="0.3">
      <c r="A168" s="13" t="s">
        <v>1062</v>
      </c>
      <c r="B168" s="32" t="s">
        <v>1063</v>
      </c>
      <c r="C168" s="32" t="s">
        <v>892</v>
      </c>
      <c r="D168" s="14">
        <v>825</v>
      </c>
      <c r="E168" s="15">
        <v>19.37</v>
      </c>
      <c r="F168" s="16">
        <v>0</v>
      </c>
      <c r="G168" s="16"/>
    </row>
    <row r="169" spans="1:7" x14ac:dyDescent="0.3">
      <c r="A169" s="13" t="s">
        <v>1064</v>
      </c>
      <c r="B169" s="32" t="s">
        <v>1065</v>
      </c>
      <c r="C169" s="32" t="s">
        <v>805</v>
      </c>
      <c r="D169" s="14">
        <v>250</v>
      </c>
      <c r="E169" s="15">
        <v>11.01</v>
      </c>
      <c r="F169" s="16">
        <v>0</v>
      </c>
      <c r="G169" s="16"/>
    </row>
    <row r="170" spans="1:7" x14ac:dyDescent="0.3">
      <c r="A170" s="13" t="s">
        <v>1066</v>
      </c>
      <c r="B170" s="32" t="s">
        <v>1067</v>
      </c>
      <c r="C170" s="32" t="s">
        <v>719</v>
      </c>
      <c r="D170" s="14">
        <v>2700</v>
      </c>
      <c r="E170" s="15">
        <v>7.38</v>
      </c>
      <c r="F170" s="16">
        <v>0</v>
      </c>
      <c r="G170" s="16"/>
    </row>
    <row r="171" spans="1:7" x14ac:dyDescent="0.3">
      <c r="A171" s="13" t="s">
        <v>1068</v>
      </c>
      <c r="B171" s="32" t="s">
        <v>1069</v>
      </c>
      <c r="C171" s="32" t="s">
        <v>775</v>
      </c>
      <c r="D171" s="14">
        <v>25</v>
      </c>
      <c r="E171" s="15">
        <v>6.1</v>
      </c>
      <c r="F171" s="16">
        <v>0</v>
      </c>
      <c r="G171" s="16"/>
    </row>
    <row r="172" spans="1:7" x14ac:dyDescent="0.3">
      <c r="A172" s="17" t="s">
        <v>100</v>
      </c>
      <c r="B172" s="33"/>
      <c r="C172" s="33"/>
      <c r="D172" s="18"/>
      <c r="E172" s="37">
        <v>376331.43</v>
      </c>
      <c r="F172" s="38">
        <v>0.56940000000000002</v>
      </c>
      <c r="G172" s="21"/>
    </row>
    <row r="173" spans="1:7" x14ac:dyDescent="0.3">
      <c r="A173" s="17" t="s">
        <v>1070</v>
      </c>
      <c r="B173" s="32"/>
      <c r="C173" s="32"/>
      <c r="D173" s="14"/>
      <c r="E173" s="15"/>
      <c r="F173" s="16"/>
      <c r="G173" s="16"/>
    </row>
    <row r="174" spans="1:7" x14ac:dyDescent="0.3">
      <c r="A174" s="17" t="s">
        <v>100</v>
      </c>
      <c r="B174" s="32"/>
      <c r="C174" s="32"/>
      <c r="D174" s="14"/>
      <c r="E174" s="39" t="s">
        <v>88</v>
      </c>
      <c r="F174" s="40" t="s">
        <v>88</v>
      </c>
      <c r="G174" s="16"/>
    </row>
    <row r="175" spans="1:7" x14ac:dyDescent="0.3">
      <c r="A175" s="24" t="s">
        <v>103</v>
      </c>
      <c r="B175" s="34"/>
      <c r="C175" s="34"/>
      <c r="D175" s="25"/>
      <c r="E175" s="29">
        <v>376331.43</v>
      </c>
      <c r="F175" s="30">
        <v>0.56940000000000002</v>
      </c>
      <c r="G175" s="21"/>
    </row>
    <row r="176" spans="1:7" x14ac:dyDescent="0.3">
      <c r="A176" s="13"/>
      <c r="B176" s="32"/>
      <c r="C176" s="32"/>
      <c r="D176" s="14"/>
      <c r="E176" s="15"/>
      <c r="F176" s="16"/>
      <c r="G176" s="16"/>
    </row>
    <row r="177" spans="1:7" x14ac:dyDescent="0.3">
      <c r="A177" s="17" t="s">
        <v>1071</v>
      </c>
      <c r="B177" s="32"/>
      <c r="C177" s="32"/>
      <c r="D177" s="14"/>
      <c r="E177" s="15"/>
      <c r="F177" s="16"/>
      <c r="G177" s="16"/>
    </row>
    <row r="178" spans="1:7" x14ac:dyDescent="0.3">
      <c r="A178" s="17" t="s">
        <v>1072</v>
      </c>
      <c r="B178" s="32"/>
      <c r="C178" s="32"/>
      <c r="D178" s="14"/>
      <c r="E178" s="15"/>
      <c r="F178" s="16"/>
      <c r="G178" s="16"/>
    </row>
    <row r="179" spans="1:7" x14ac:dyDescent="0.3">
      <c r="A179" s="13" t="s">
        <v>1073</v>
      </c>
      <c r="B179" s="32"/>
      <c r="C179" s="32" t="s">
        <v>775</v>
      </c>
      <c r="D179" s="41">
        <v>-25</v>
      </c>
      <c r="E179" s="36">
        <v>-6.09</v>
      </c>
      <c r="F179" s="26">
        <v>-9.0000000000000002E-6</v>
      </c>
      <c r="G179" s="16"/>
    </row>
    <row r="180" spans="1:7" x14ac:dyDescent="0.3">
      <c r="A180" s="13" t="s">
        <v>1074</v>
      </c>
      <c r="B180" s="32"/>
      <c r="C180" s="32" t="s">
        <v>719</v>
      </c>
      <c r="D180" s="41">
        <v>-2700</v>
      </c>
      <c r="E180" s="36">
        <v>-7.38</v>
      </c>
      <c r="F180" s="26">
        <v>-1.1E-5</v>
      </c>
      <c r="G180" s="16"/>
    </row>
    <row r="181" spans="1:7" x14ac:dyDescent="0.3">
      <c r="A181" s="13" t="s">
        <v>1075</v>
      </c>
      <c r="B181" s="32"/>
      <c r="C181" s="32" t="s">
        <v>805</v>
      </c>
      <c r="D181" s="41">
        <v>-250</v>
      </c>
      <c r="E181" s="36">
        <v>-11.03</v>
      </c>
      <c r="F181" s="26">
        <v>-1.5999999999999999E-5</v>
      </c>
      <c r="G181" s="16"/>
    </row>
    <row r="182" spans="1:7" x14ac:dyDescent="0.3">
      <c r="A182" s="13" t="s">
        <v>1076</v>
      </c>
      <c r="B182" s="32"/>
      <c r="C182" s="32" t="s">
        <v>765</v>
      </c>
      <c r="D182" s="41">
        <v>-300</v>
      </c>
      <c r="E182" s="36">
        <v>-11.86</v>
      </c>
      <c r="F182" s="26">
        <v>-1.7E-5</v>
      </c>
      <c r="G182" s="16"/>
    </row>
    <row r="183" spans="1:7" x14ac:dyDescent="0.3">
      <c r="A183" s="13" t="s">
        <v>1077</v>
      </c>
      <c r="B183" s="32"/>
      <c r="C183" s="32" t="s">
        <v>793</v>
      </c>
      <c r="D183" s="41">
        <v>-8044</v>
      </c>
      <c r="E183" s="36">
        <v>-16.16</v>
      </c>
      <c r="F183" s="26">
        <v>-2.4000000000000001E-5</v>
      </c>
      <c r="G183" s="16"/>
    </row>
    <row r="184" spans="1:7" x14ac:dyDescent="0.3">
      <c r="A184" s="13" t="s">
        <v>1078</v>
      </c>
      <c r="B184" s="32"/>
      <c r="C184" s="32" t="s">
        <v>867</v>
      </c>
      <c r="D184" s="41">
        <v>-1500</v>
      </c>
      <c r="E184" s="36">
        <v>-17.850000000000001</v>
      </c>
      <c r="F184" s="26">
        <v>-2.6999999999999999E-5</v>
      </c>
      <c r="G184" s="16"/>
    </row>
    <row r="185" spans="1:7" x14ac:dyDescent="0.3">
      <c r="A185" s="13" t="s">
        <v>1079</v>
      </c>
      <c r="B185" s="32"/>
      <c r="C185" s="32" t="s">
        <v>892</v>
      </c>
      <c r="D185" s="41">
        <v>-825</v>
      </c>
      <c r="E185" s="36">
        <v>-19.420000000000002</v>
      </c>
      <c r="F185" s="26">
        <v>-2.9E-5</v>
      </c>
      <c r="G185" s="16"/>
    </row>
    <row r="186" spans="1:7" x14ac:dyDescent="0.3">
      <c r="A186" s="13" t="s">
        <v>1080</v>
      </c>
      <c r="B186" s="32"/>
      <c r="C186" s="32" t="s">
        <v>793</v>
      </c>
      <c r="D186" s="41">
        <v>-750</v>
      </c>
      <c r="E186" s="36">
        <v>-21.97</v>
      </c>
      <c r="F186" s="26">
        <v>-3.3000000000000003E-5</v>
      </c>
      <c r="G186" s="16"/>
    </row>
    <row r="187" spans="1:7" x14ac:dyDescent="0.3">
      <c r="A187" s="13" t="s">
        <v>1081</v>
      </c>
      <c r="B187" s="32"/>
      <c r="C187" s="32" t="s">
        <v>1061</v>
      </c>
      <c r="D187" s="41">
        <v>-6000</v>
      </c>
      <c r="E187" s="36">
        <v>-22.57</v>
      </c>
      <c r="F187" s="26">
        <v>-3.4E-5</v>
      </c>
      <c r="G187" s="16"/>
    </row>
    <row r="188" spans="1:7" x14ac:dyDescent="0.3">
      <c r="A188" s="13" t="s">
        <v>1082</v>
      </c>
      <c r="B188" s="32"/>
      <c r="C188" s="32" t="s">
        <v>765</v>
      </c>
      <c r="D188" s="41">
        <v>-3750</v>
      </c>
      <c r="E188" s="36">
        <v>-24.65</v>
      </c>
      <c r="F188" s="26">
        <v>-3.6999999999999998E-5</v>
      </c>
      <c r="G188" s="16"/>
    </row>
    <row r="189" spans="1:7" x14ac:dyDescent="0.3">
      <c r="A189" s="13" t="s">
        <v>1083</v>
      </c>
      <c r="B189" s="32"/>
      <c r="C189" s="32" t="s">
        <v>874</v>
      </c>
      <c r="D189" s="41">
        <v>-67500</v>
      </c>
      <c r="E189" s="36">
        <v>-25.85</v>
      </c>
      <c r="F189" s="26">
        <v>-3.8999999999999999E-5</v>
      </c>
      <c r="G189" s="16"/>
    </row>
    <row r="190" spans="1:7" x14ac:dyDescent="0.3">
      <c r="A190" s="13" t="s">
        <v>1084</v>
      </c>
      <c r="B190" s="32"/>
      <c r="C190" s="32" t="s">
        <v>810</v>
      </c>
      <c r="D190" s="41">
        <v>-5700</v>
      </c>
      <c r="E190" s="36">
        <v>-25.95</v>
      </c>
      <c r="F190" s="26">
        <v>-3.8999999999999999E-5</v>
      </c>
      <c r="G190" s="16"/>
    </row>
    <row r="191" spans="1:7" x14ac:dyDescent="0.3">
      <c r="A191" s="13" t="s">
        <v>1085</v>
      </c>
      <c r="B191" s="32"/>
      <c r="C191" s="32" t="s">
        <v>737</v>
      </c>
      <c r="D191" s="41">
        <v>-1200</v>
      </c>
      <c r="E191" s="36">
        <v>-26.24</v>
      </c>
      <c r="F191" s="26">
        <v>-3.8999999999999999E-5</v>
      </c>
      <c r="G191" s="16"/>
    </row>
    <row r="192" spans="1:7" x14ac:dyDescent="0.3">
      <c r="A192" s="13" t="s">
        <v>1086</v>
      </c>
      <c r="B192" s="32"/>
      <c r="C192" s="32" t="s">
        <v>765</v>
      </c>
      <c r="D192" s="41">
        <v>-600</v>
      </c>
      <c r="E192" s="36">
        <v>-27.21</v>
      </c>
      <c r="F192" s="26">
        <v>-4.1E-5</v>
      </c>
      <c r="G192" s="16"/>
    </row>
    <row r="193" spans="1:7" x14ac:dyDescent="0.3">
      <c r="A193" s="13" t="s">
        <v>1087</v>
      </c>
      <c r="B193" s="32"/>
      <c r="C193" s="32" t="s">
        <v>737</v>
      </c>
      <c r="D193" s="41">
        <v>-5000</v>
      </c>
      <c r="E193" s="36">
        <v>-28.29</v>
      </c>
      <c r="F193" s="26">
        <v>-4.1999999999999998E-5</v>
      </c>
      <c r="G193" s="16"/>
    </row>
    <row r="194" spans="1:7" x14ac:dyDescent="0.3">
      <c r="A194" s="13" t="s">
        <v>1088</v>
      </c>
      <c r="B194" s="32"/>
      <c r="C194" s="32" t="s">
        <v>805</v>
      </c>
      <c r="D194" s="41">
        <v>-9000</v>
      </c>
      <c r="E194" s="36">
        <v>-29</v>
      </c>
      <c r="F194" s="26">
        <v>-4.3000000000000002E-5</v>
      </c>
      <c r="G194" s="16"/>
    </row>
    <row r="195" spans="1:7" x14ac:dyDescent="0.3">
      <c r="A195" s="13" t="s">
        <v>1089</v>
      </c>
      <c r="B195" s="32"/>
      <c r="C195" s="32" t="s">
        <v>716</v>
      </c>
      <c r="D195" s="41">
        <v>-4000</v>
      </c>
      <c r="E195" s="36">
        <v>-31.63</v>
      </c>
      <c r="F195" s="26">
        <v>-4.6999999999999997E-5</v>
      </c>
      <c r="G195" s="16"/>
    </row>
    <row r="196" spans="1:7" x14ac:dyDescent="0.3">
      <c r="A196" s="13" t="s">
        <v>1090</v>
      </c>
      <c r="B196" s="32"/>
      <c r="C196" s="32" t="s">
        <v>765</v>
      </c>
      <c r="D196" s="41">
        <v>-7800</v>
      </c>
      <c r="E196" s="36">
        <v>-31.79</v>
      </c>
      <c r="F196" s="26">
        <v>-4.8000000000000001E-5</v>
      </c>
      <c r="G196" s="16"/>
    </row>
    <row r="197" spans="1:7" x14ac:dyDescent="0.3">
      <c r="A197" s="13" t="s">
        <v>1091</v>
      </c>
      <c r="B197" s="32"/>
      <c r="C197" s="32" t="s">
        <v>716</v>
      </c>
      <c r="D197" s="41">
        <v>-2625</v>
      </c>
      <c r="E197" s="36">
        <v>-35.22</v>
      </c>
      <c r="F197" s="26">
        <v>-5.3000000000000001E-5</v>
      </c>
      <c r="G197" s="16"/>
    </row>
    <row r="198" spans="1:7" x14ac:dyDescent="0.3">
      <c r="A198" s="13" t="s">
        <v>1092</v>
      </c>
      <c r="B198" s="32"/>
      <c r="C198" s="32" t="s">
        <v>775</v>
      </c>
      <c r="D198" s="41">
        <v>-5100</v>
      </c>
      <c r="E198" s="36">
        <v>-40.21</v>
      </c>
      <c r="F198" s="26">
        <v>-6.0000000000000002E-5</v>
      </c>
      <c r="G198" s="16"/>
    </row>
    <row r="199" spans="1:7" x14ac:dyDescent="0.3">
      <c r="A199" s="13" t="s">
        <v>1093</v>
      </c>
      <c r="B199" s="32"/>
      <c r="C199" s="32" t="s">
        <v>765</v>
      </c>
      <c r="D199" s="41">
        <v>-750</v>
      </c>
      <c r="E199" s="36">
        <v>-43.92</v>
      </c>
      <c r="F199" s="26">
        <v>-6.6000000000000005E-5</v>
      </c>
      <c r="G199" s="16"/>
    </row>
    <row r="200" spans="1:7" x14ac:dyDescent="0.3">
      <c r="A200" s="13" t="s">
        <v>1094</v>
      </c>
      <c r="B200" s="32"/>
      <c r="C200" s="32" t="s">
        <v>775</v>
      </c>
      <c r="D200" s="41">
        <v>-3000</v>
      </c>
      <c r="E200" s="36">
        <v>-47.11</v>
      </c>
      <c r="F200" s="26">
        <v>-7.1000000000000005E-5</v>
      </c>
      <c r="G200" s="16"/>
    </row>
    <row r="201" spans="1:7" x14ac:dyDescent="0.3">
      <c r="A201" s="13" t="s">
        <v>1095</v>
      </c>
      <c r="B201" s="32"/>
      <c r="C201" s="32" t="s">
        <v>784</v>
      </c>
      <c r="D201" s="41">
        <v>-2600</v>
      </c>
      <c r="E201" s="36">
        <v>-54.35</v>
      </c>
      <c r="F201" s="26">
        <v>-8.2000000000000001E-5</v>
      </c>
      <c r="G201" s="16"/>
    </row>
    <row r="202" spans="1:7" x14ac:dyDescent="0.3">
      <c r="A202" s="13" t="s">
        <v>1096</v>
      </c>
      <c r="B202" s="32"/>
      <c r="C202" s="32" t="s">
        <v>992</v>
      </c>
      <c r="D202" s="41">
        <v>-5075</v>
      </c>
      <c r="E202" s="36">
        <v>-56.28</v>
      </c>
      <c r="F202" s="26">
        <v>-8.5000000000000006E-5</v>
      </c>
      <c r="G202" s="16"/>
    </row>
    <row r="203" spans="1:7" x14ac:dyDescent="0.3">
      <c r="A203" s="13" t="s">
        <v>1097</v>
      </c>
      <c r="B203" s="32"/>
      <c r="C203" s="32" t="s">
        <v>867</v>
      </c>
      <c r="D203" s="41">
        <v>-13200</v>
      </c>
      <c r="E203" s="36">
        <v>-56.52</v>
      </c>
      <c r="F203" s="26">
        <v>-8.5000000000000006E-5</v>
      </c>
      <c r="G203" s="16"/>
    </row>
    <row r="204" spans="1:7" x14ac:dyDescent="0.3">
      <c r="A204" s="13" t="s">
        <v>1098</v>
      </c>
      <c r="B204" s="32"/>
      <c r="C204" s="32" t="s">
        <v>775</v>
      </c>
      <c r="D204" s="41">
        <v>-2750</v>
      </c>
      <c r="E204" s="36">
        <v>-57.43</v>
      </c>
      <c r="F204" s="26">
        <v>-8.7000000000000001E-5</v>
      </c>
      <c r="G204" s="16"/>
    </row>
    <row r="205" spans="1:7" x14ac:dyDescent="0.3">
      <c r="A205" s="13" t="s">
        <v>1099</v>
      </c>
      <c r="B205" s="32"/>
      <c r="C205" s="32" t="s">
        <v>841</v>
      </c>
      <c r="D205" s="41">
        <v>-11000</v>
      </c>
      <c r="E205" s="36">
        <v>-57.9</v>
      </c>
      <c r="F205" s="26">
        <v>-8.7000000000000001E-5</v>
      </c>
      <c r="G205" s="16"/>
    </row>
    <row r="206" spans="1:7" x14ac:dyDescent="0.3">
      <c r="A206" s="13" t="s">
        <v>1100</v>
      </c>
      <c r="B206" s="32"/>
      <c r="C206" s="32" t="s">
        <v>829</v>
      </c>
      <c r="D206" s="41">
        <v>-4550</v>
      </c>
      <c r="E206" s="36">
        <v>-68.75</v>
      </c>
      <c r="F206" s="26">
        <v>-1.0399999999999999E-4</v>
      </c>
      <c r="G206" s="16"/>
    </row>
    <row r="207" spans="1:7" x14ac:dyDescent="0.3">
      <c r="A207" s="13" t="s">
        <v>1101</v>
      </c>
      <c r="B207" s="32"/>
      <c r="C207" s="32" t="s">
        <v>874</v>
      </c>
      <c r="D207" s="41">
        <v>-247500</v>
      </c>
      <c r="E207" s="36">
        <v>-94.17</v>
      </c>
      <c r="F207" s="26">
        <v>-1.4200000000000001E-4</v>
      </c>
      <c r="G207" s="16"/>
    </row>
    <row r="208" spans="1:7" x14ac:dyDescent="0.3">
      <c r="A208" s="13" t="s">
        <v>1102</v>
      </c>
      <c r="B208" s="32"/>
      <c r="C208" s="32" t="s">
        <v>713</v>
      </c>
      <c r="D208" s="41">
        <v>-12250</v>
      </c>
      <c r="E208" s="36">
        <v>-99.17</v>
      </c>
      <c r="F208" s="26">
        <v>-1.4999999999999999E-4</v>
      </c>
      <c r="G208" s="16"/>
    </row>
    <row r="209" spans="1:7" x14ac:dyDescent="0.3">
      <c r="A209" s="13" t="s">
        <v>1103</v>
      </c>
      <c r="B209" s="32"/>
      <c r="C209" s="32" t="s">
        <v>775</v>
      </c>
      <c r="D209" s="41">
        <v>-49300</v>
      </c>
      <c r="E209" s="36">
        <v>-99.73</v>
      </c>
      <c r="F209" s="26">
        <v>-1.5100000000000001E-4</v>
      </c>
      <c r="G209" s="16"/>
    </row>
    <row r="210" spans="1:7" x14ac:dyDescent="0.3">
      <c r="A210" s="13" t="s">
        <v>1104</v>
      </c>
      <c r="B210" s="32"/>
      <c r="C210" s="32" t="s">
        <v>716</v>
      </c>
      <c r="D210" s="41">
        <v>-15000</v>
      </c>
      <c r="E210" s="36">
        <v>-103.49</v>
      </c>
      <c r="F210" s="26">
        <v>-1.56E-4</v>
      </c>
      <c r="G210" s="16"/>
    </row>
    <row r="211" spans="1:7" x14ac:dyDescent="0.3">
      <c r="A211" s="13" t="s">
        <v>1105</v>
      </c>
      <c r="B211" s="32"/>
      <c r="C211" s="32" t="s">
        <v>810</v>
      </c>
      <c r="D211" s="41">
        <v>-108000</v>
      </c>
      <c r="E211" s="36">
        <v>-129.06</v>
      </c>
      <c r="F211" s="26">
        <v>-1.95E-4</v>
      </c>
      <c r="G211" s="16"/>
    </row>
    <row r="212" spans="1:7" x14ac:dyDescent="0.3">
      <c r="A212" s="13" t="s">
        <v>1106</v>
      </c>
      <c r="B212" s="32"/>
      <c r="C212" s="32" t="s">
        <v>737</v>
      </c>
      <c r="D212" s="41">
        <v>-9450</v>
      </c>
      <c r="E212" s="36">
        <v>-135.37</v>
      </c>
      <c r="F212" s="26">
        <v>-2.05E-4</v>
      </c>
      <c r="G212" s="16"/>
    </row>
    <row r="213" spans="1:7" x14ac:dyDescent="0.3">
      <c r="A213" s="13" t="s">
        <v>1107</v>
      </c>
      <c r="B213" s="32"/>
      <c r="C213" s="32" t="s">
        <v>731</v>
      </c>
      <c r="D213" s="41">
        <v>-84000</v>
      </c>
      <c r="E213" s="36">
        <v>-141.96</v>
      </c>
      <c r="F213" s="26">
        <v>-2.1499999999999999E-4</v>
      </c>
      <c r="G213" s="16"/>
    </row>
    <row r="214" spans="1:7" x14ac:dyDescent="0.3">
      <c r="A214" s="13" t="s">
        <v>1108</v>
      </c>
      <c r="B214" s="32"/>
      <c r="C214" s="32" t="s">
        <v>737</v>
      </c>
      <c r="D214" s="41">
        <v>-22000</v>
      </c>
      <c r="E214" s="36">
        <v>-151.76</v>
      </c>
      <c r="F214" s="26">
        <v>-2.2900000000000001E-4</v>
      </c>
      <c r="G214" s="16"/>
    </row>
    <row r="215" spans="1:7" x14ac:dyDescent="0.3">
      <c r="A215" s="13" t="s">
        <v>1109</v>
      </c>
      <c r="B215" s="32"/>
      <c r="C215" s="32" t="s">
        <v>768</v>
      </c>
      <c r="D215" s="41">
        <v>-74250</v>
      </c>
      <c r="E215" s="36">
        <v>-166.25</v>
      </c>
      <c r="F215" s="26">
        <v>-2.5099999999999998E-4</v>
      </c>
      <c r="G215" s="16"/>
    </row>
    <row r="216" spans="1:7" x14ac:dyDescent="0.3">
      <c r="A216" s="13" t="s">
        <v>1110</v>
      </c>
      <c r="B216" s="32"/>
      <c r="C216" s="32" t="s">
        <v>719</v>
      </c>
      <c r="D216" s="41">
        <v>-48600</v>
      </c>
      <c r="E216" s="36">
        <v>-169.18</v>
      </c>
      <c r="F216" s="26">
        <v>-2.5599999999999999E-4</v>
      </c>
      <c r="G216" s="16"/>
    </row>
    <row r="217" spans="1:7" x14ac:dyDescent="0.3">
      <c r="A217" s="13" t="s">
        <v>1111</v>
      </c>
      <c r="B217" s="32"/>
      <c r="C217" s="32" t="s">
        <v>805</v>
      </c>
      <c r="D217" s="41">
        <v>-4625</v>
      </c>
      <c r="E217" s="36">
        <v>-188.43</v>
      </c>
      <c r="F217" s="26">
        <v>-2.8499999999999999E-4</v>
      </c>
      <c r="G217" s="16"/>
    </row>
    <row r="218" spans="1:7" x14ac:dyDescent="0.3">
      <c r="A218" s="13" t="s">
        <v>1112</v>
      </c>
      <c r="B218" s="32"/>
      <c r="C218" s="32" t="s">
        <v>805</v>
      </c>
      <c r="D218" s="41">
        <v>-42550</v>
      </c>
      <c r="E218" s="36">
        <v>-191.41</v>
      </c>
      <c r="F218" s="26">
        <v>-2.8899999999999998E-4</v>
      </c>
      <c r="G218" s="16"/>
    </row>
    <row r="219" spans="1:7" x14ac:dyDescent="0.3">
      <c r="A219" s="13" t="s">
        <v>1113</v>
      </c>
      <c r="B219" s="32"/>
      <c r="C219" s="32" t="s">
        <v>716</v>
      </c>
      <c r="D219" s="41">
        <v>-136400</v>
      </c>
      <c r="E219" s="36">
        <v>-204.74</v>
      </c>
      <c r="F219" s="26">
        <v>-3.1E-4</v>
      </c>
      <c r="G219" s="16"/>
    </row>
    <row r="220" spans="1:7" x14ac:dyDescent="0.3">
      <c r="A220" s="13" t="s">
        <v>1114</v>
      </c>
      <c r="B220" s="32"/>
      <c r="C220" s="32" t="s">
        <v>731</v>
      </c>
      <c r="D220" s="41">
        <v>-12500</v>
      </c>
      <c r="E220" s="36">
        <v>-206.36</v>
      </c>
      <c r="F220" s="26">
        <v>-3.1199999999999999E-4</v>
      </c>
      <c r="G220" s="16"/>
    </row>
    <row r="221" spans="1:7" x14ac:dyDescent="0.3">
      <c r="A221" s="13" t="s">
        <v>1115</v>
      </c>
      <c r="B221" s="32"/>
      <c r="C221" s="32" t="s">
        <v>856</v>
      </c>
      <c r="D221" s="41">
        <v>-25000</v>
      </c>
      <c r="E221" s="36">
        <v>-210.46</v>
      </c>
      <c r="F221" s="26">
        <v>-3.1799999999999998E-4</v>
      </c>
      <c r="G221" s="16"/>
    </row>
    <row r="222" spans="1:7" x14ac:dyDescent="0.3">
      <c r="A222" s="13" t="s">
        <v>1116</v>
      </c>
      <c r="B222" s="32"/>
      <c r="C222" s="32" t="s">
        <v>829</v>
      </c>
      <c r="D222" s="41">
        <v>-552000</v>
      </c>
      <c r="E222" s="36">
        <v>-215.28</v>
      </c>
      <c r="F222" s="26">
        <v>-3.2600000000000001E-4</v>
      </c>
      <c r="G222" s="16"/>
    </row>
    <row r="223" spans="1:7" x14ac:dyDescent="0.3">
      <c r="A223" s="13" t="s">
        <v>1117</v>
      </c>
      <c r="B223" s="32"/>
      <c r="C223" s="32" t="s">
        <v>805</v>
      </c>
      <c r="D223" s="41">
        <v>-30800</v>
      </c>
      <c r="E223" s="36">
        <v>-224.01</v>
      </c>
      <c r="F223" s="26">
        <v>-3.39E-4</v>
      </c>
      <c r="G223" s="16"/>
    </row>
    <row r="224" spans="1:7" x14ac:dyDescent="0.3">
      <c r="A224" s="13" t="s">
        <v>1118</v>
      </c>
      <c r="B224" s="32"/>
      <c r="C224" s="32" t="s">
        <v>992</v>
      </c>
      <c r="D224" s="41">
        <v>-5125</v>
      </c>
      <c r="E224" s="36">
        <v>-228.39</v>
      </c>
      <c r="F224" s="26">
        <v>-3.4499999999999998E-4</v>
      </c>
      <c r="G224" s="16"/>
    </row>
    <row r="225" spans="1:7" x14ac:dyDescent="0.3">
      <c r="A225" s="13" t="s">
        <v>1119</v>
      </c>
      <c r="B225" s="32"/>
      <c r="C225" s="32" t="s">
        <v>737</v>
      </c>
      <c r="D225" s="41">
        <v>-48000</v>
      </c>
      <c r="E225" s="36">
        <v>-247.34</v>
      </c>
      <c r="F225" s="26">
        <v>-3.7399999999999998E-4</v>
      </c>
      <c r="G225" s="16"/>
    </row>
    <row r="226" spans="1:7" x14ac:dyDescent="0.3">
      <c r="A226" s="13" t="s">
        <v>1120</v>
      </c>
      <c r="B226" s="32"/>
      <c r="C226" s="32" t="s">
        <v>856</v>
      </c>
      <c r="D226" s="41">
        <v>-10500</v>
      </c>
      <c r="E226" s="36">
        <v>-250.83</v>
      </c>
      <c r="F226" s="26">
        <v>-3.79E-4</v>
      </c>
      <c r="G226" s="16"/>
    </row>
    <row r="227" spans="1:7" x14ac:dyDescent="0.3">
      <c r="A227" s="13" t="s">
        <v>1121</v>
      </c>
      <c r="B227" s="32"/>
      <c r="C227" s="32" t="s">
        <v>750</v>
      </c>
      <c r="D227" s="41">
        <v>-135000</v>
      </c>
      <c r="E227" s="36">
        <v>-251.03</v>
      </c>
      <c r="F227" s="26">
        <v>-3.8000000000000002E-4</v>
      </c>
      <c r="G227" s="16"/>
    </row>
    <row r="228" spans="1:7" x14ac:dyDescent="0.3">
      <c r="A228" s="13" t="s">
        <v>1122</v>
      </c>
      <c r="B228" s="32"/>
      <c r="C228" s="32" t="s">
        <v>805</v>
      </c>
      <c r="D228" s="41">
        <v>-27300</v>
      </c>
      <c r="E228" s="36">
        <v>-253.03</v>
      </c>
      <c r="F228" s="26">
        <v>-3.8299999999999999E-4</v>
      </c>
      <c r="G228" s="16"/>
    </row>
    <row r="229" spans="1:7" x14ac:dyDescent="0.3">
      <c r="A229" s="13" t="s">
        <v>1123</v>
      </c>
      <c r="B229" s="32"/>
      <c r="C229" s="32" t="s">
        <v>716</v>
      </c>
      <c r="D229" s="41">
        <v>-3625</v>
      </c>
      <c r="E229" s="36">
        <v>-254.79</v>
      </c>
      <c r="F229" s="26">
        <v>-3.8499999999999998E-4</v>
      </c>
      <c r="G229" s="16"/>
    </row>
    <row r="230" spans="1:7" x14ac:dyDescent="0.3">
      <c r="A230" s="13" t="s">
        <v>1124</v>
      </c>
      <c r="B230" s="32"/>
      <c r="C230" s="32" t="s">
        <v>810</v>
      </c>
      <c r="D230" s="41">
        <v>-32200</v>
      </c>
      <c r="E230" s="36">
        <v>-256.27999999999997</v>
      </c>
      <c r="F230" s="26">
        <v>-3.88E-4</v>
      </c>
      <c r="G230" s="16"/>
    </row>
    <row r="231" spans="1:7" x14ac:dyDescent="0.3">
      <c r="A231" s="13" t="s">
        <v>1125</v>
      </c>
      <c r="B231" s="32"/>
      <c r="C231" s="32" t="s">
        <v>919</v>
      </c>
      <c r="D231" s="41">
        <v>-39000</v>
      </c>
      <c r="E231" s="36">
        <v>-264.33999999999997</v>
      </c>
      <c r="F231" s="26">
        <v>-4.0000000000000002E-4</v>
      </c>
      <c r="G231" s="16"/>
    </row>
    <row r="232" spans="1:7" x14ac:dyDescent="0.3">
      <c r="A232" s="13" t="s">
        <v>1126</v>
      </c>
      <c r="B232" s="32"/>
      <c r="C232" s="32" t="s">
        <v>829</v>
      </c>
      <c r="D232" s="41">
        <v>-29400</v>
      </c>
      <c r="E232" s="36">
        <v>-266.92</v>
      </c>
      <c r="F232" s="26">
        <v>-4.0400000000000001E-4</v>
      </c>
      <c r="G232" s="16"/>
    </row>
    <row r="233" spans="1:7" x14ac:dyDescent="0.3">
      <c r="A233" s="13" t="s">
        <v>1127</v>
      </c>
      <c r="B233" s="32"/>
      <c r="C233" s="32" t="s">
        <v>856</v>
      </c>
      <c r="D233" s="41">
        <v>-145000</v>
      </c>
      <c r="E233" s="36">
        <v>-267.52999999999997</v>
      </c>
      <c r="F233" s="26">
        <v>-4.0499999999999998E-4</v>
      </c>
      <c r="G233" s="16"/>
    </row>
    <row r="234" spans="1:7" x14ac:dyDescent="0.3">
      <c r="A234" s="13" t="s">
        <v>1128</v>
      </c>
      <c r="B234" s="32"/>
      <c r="C234" s="32" t="s">
        <v>881</v>
      </c>
      <c r="D234" s="41">
        <v>-135000</v>
      </c>
      <c r="E234" s="36">
        <v>-290.18</v>
      </c>
      <c r="F234" s="26">
        <v>-4.3899999999999999E-4</v>
      </c>
      <c r="G234" s="16"/>
    </row>
    <row r="235" spans="1:7" x14ac:dyDescent="0.3">
      <c r="A235" s="13" t="s">
        <v>1129</v>
      </c>
      <c r="B235" s="32"/>
      <c r="C235" s="32" t="s">
        <v>750</v>
      </c>
      <c r="D235" s="41">
        <v>-167500</v>
      </c>
      <c r="E235" s="36">
        <v>-310.20999999999998</v>
      </c>
      <c r="F235" s="26">
        <v>-4.6900000000000002E-4</v>
      </c>
      <c r="G235" s="16"/>
    </row>
    <row r="236" spans="1:7" x14ac:dyDescent="0.3">
      <c r="A236" s="13" t="s">
        <v>1130</v>
      </c>
      <c r="B236" s="32"/>
      <c r="C236" s="32" t="s">
        <v>805</v>
      </c>
      <c r="D236" s="41">
        <v>-64800</v>
      </c>
      <c r="E236" s="36">
        <v>-351.57</v>
      </c>
      <c r="F236" s="26">
        <v>-5.3200000000000003E-4</v>
      </c>
      <c r="G236" s="16"/>
    </row>
    <row r="237" spans="1:7" x14ac:dyDescent="0.3">
      <c r="A237" s="13" t="s">
        <v>1131</v>
      </c>
      <c r="B237" s="32"/>
      <c r="C237" s="32" t="s">
        <v>805</v>
      </c>
      <c r="D237" s="41">
        <v>-109800</v>
      </c>
      <c r="E237" s="36">
        <v>-352.35</v>
      </c>
      <c r="F237" s="26">
        <v>-5.3300000000000005E-4</v>
      </c>
      <c r="G237" s="16"/>
    </row>
    <row r="238" spans="1:7" x14ac:dyDescent="0.3">
      <c r="A238" s="13" t="s">
        <v>1132</v>
      </c>
      <c r="B238" s="32"/>
      <c r="C238" s="32" t="s">
        <v>810</v>
      </c>
      <c r="D238" s="41">
        <v>-297000</v>
      </c>
      <c r="E238" s="36">
        <v>-353.58</v>
      </c>
      <c r="F238" s="26">
        <v>-5.3499999999999999E-4</v>
      </c>
      <c r="G238" s="16"/>
    </row>
    <row r="239" spans="1:7" x14ac:dyDescent="0.3">
      <c r="A239" s="13" t="s">
        <v>1133</v>
      </c>
      <c r="B239" s="32"/>
      <c r="C239" s="32" t="s">
        <v>765</v>
      </c>
      <c r="D239" s="41">
        <v>-9000</v>
      </c>
      <c r="E239" s="36">
        <v>-355</v>
      </c>
      <c r="F239" s="26">
        <v>-5.3700000000000004E-4</v>
      </c>
      <c r="G239" s="16"/>
    </row>
    <row r="240" spans="1:7" x14ac:dyDescent="0.3">
      <c r="A240" s="13" t="s">
        <v>1134</v>
      </c>
      <c r="B240" s="32"/>
      <c r="C240" s="32" t="s">
        <v>992</v>
      </c>
      <c r="D240" s="41">
        <v>-132600</v>
      </c>
      <c r="E240" s="36">
        <v>-356.16</v>
      </c>
      <c r="F240" s="26">
        <v>-5.3899999999999998E-4</v>
      </c>
      <c r="G240" s="16"/>
    </row>
    <row r="241" spans="1:7" x14ac:dyDescent="0.3">
      <c r="A241" s="13" t="s">
        <v>1135</v>
      </c>
      <c r="B241" s="32"/>
      <c r="C241" s="32" t="s">
        <v>768</v>
      </c>
      <c r="D241" s="41">
        <v>-273600</v>
      </c>
      <c r="E241" s="36">
        <v>-363.2</v>
      </c>
      <c r="F241" s="26">
        <v>-5.5000000000000003E-4</v>
      </c>
      <c r="G241" s="16"/>
    </row>
    <row r="242" spans="1:7" x14ac:dyDescent="0.3">
      <c r="A242" s="13" t="s">
        <v>1136</v>
      </c>
      <c r="B242" s="32"/>
      <c r="C242" s="32" t="s">
        <v>737</v>
      </c>
      <c r="D242" s="41">
        <v>-51300</v>
      </c>
      <c r="E242" s="36">
        <v>-368.67</v>
      </c>
      <c r="F242" s="26">
        <v>-5.5800000000000001E-4</v>
      </c>
      <c r="G242" s="16"/>
    </row>
    <row r="243" spans="1:7" x14ac:dyDescent="0.3">
      <c r="A243" s="13" t="s">
        <v>1137</v>
      </c>
      <c r="B243" s="32"/>
      <c r="C243" s="32" t="s">
        <v>765</v>
      </c>
      <c r="D243" s="41">
        <v>-67200</v>
      </c>
      <c r="E243" s="36">
        <v>-374.3</v>
      </c>
      <c r="F243" s="26">
        <v>-5.6700000000000001E-4</v>
      </c>
      <c r="G243" s="16"/>
    </row>
    <row r="244" spans="1:7" x14ac:dyDescent="0.3">
      <c r="A244" s="13" t="s">
        <v>1138</v>
      </c>
      <c r="B244" s="32"/>
      <c r="C244" s="32" t="s">
        <v>805</v>
      </c>
      <c r="D244" s="41">
        <v>-9250</v>
      </c>
      <c r="E244" s="36">
        <v>-378.24</v>
      </c>
      <c r="F244" s="26">
        <v>-5.7300000000000005E-4</v>
      </c>
      <c r="G244" s="16"/>
    </row>
    <row r="245" spans="1:7" x14ac:dyDescent="0.3">
      <c r="A245" s="13" t="s">
        <v>1139</v>
      </c>
      <c r="B245" s="32"/>
      <c r="C245" s="32" t="s">
        <v>728</v>
      </c>
      <c r="D245" s="41">
        <v>-331100</v>
      </c>
      <c r="E245" s="36">
        <v>-389.04</v>
      </c>
      <c r="F245" s="26">
        <v>-5.8900000000000001E-4</v>
      </c>
      <c r="G245" s="16"/>
    </row>
    <row r="246" spans="1:7" x14ac:dyDescent="0.3">
      <c r="A246" s="13" t="s">
        <v>1140</v>
      </c>
      <c r="B246" s="32"/>
      <c r="C246" s="32" t="s">
        <v>841</v>
      </c>
      <c r="D246" s="41">
        <v>-2650</v>
      </c>
      <c r="E246" s="36">
        <v>-424.66</v>
      </c>
      <c r="F246" s="26">
        <v>-6.4300000000000002E-4</v>
      </c>
      <c r="G246" s="16"/>
    </row>
    <row r="247" spans="1:7" x14ac:dyDescent="0.3">
      <c r="A247" s="13" t="s">
        <v>1141</v>
      </c>
      <c r="B247" s="32"/>
      <c r="C247" s="32" t="s">
        <v>810</v>
      </c>
      <c r="D247" s="41">
        <v>-16450</v>
      </c>
      <c r="E247" s="36">
        <v>-426.84</v>
      </c>
      <c r="F247" s="26">
        <v>-6.4599999999999998E-4</v>
      </c>
      <c r="G247" s="16"/>
    </row>
    <row r="248" spans="1:7" x14ac:dyDescent="0.3">
      <c r="A248" s="13" t="s">
        <v>1142</v>
      </c>
      <c r="B248" s="32"/>
      <c r="C248" s="32" t="s">
        <v>805</v>
      </c>
      <c r="D248" s="41">
        <v>-2500</v>
      </c>
      <c r="E248" s="36">
        <v>-439.51</v>
      </c>
      <c r="F248" s="26">
        <v>-6.6500000000000001E-4</v>
      </c>
      <c r="G248" s="16"/>
    </row>
    <row r="249" spans="1:7" x14ac:dyDescent="0.3">
      <c r="A249" s="13" t="s">
        <v>1143</v>
      </c>
      <c r="B249" s="32"/>
      <c r="C249" s="32" t="s">
        <v>768</v>
      </c>
      <c r="D249" s="41">
        <v>-93000</v>
      </c>
      <c r="E249" s="36">
        <v>-442.12</v>
      </c>
      <c r="F249" s="26">
        <v>-6.69E-4</v>
      </c>
      <c r="G249" s="16"/>
    </row>
    <row r="250" spans="1:7" x14ac:dyDescent="0.3">
      <c r="A250" s="13" t="s">
        <v>1144</v>
      </c>
      <c r="B250" s="32"/>
      <c r="C250" s="32" t="s">
        <v>892</v>
      </c>
      <c r="D250" s="41">
        <v>-20750</v>
      </c>
      <c r="E250" s="36">
        <v>-448.2</v>
      </c>
      <c r="F250" s="26">
        <v>-6.78E-4</v>
      </c>
      <c r="G250" s="16"/>
    </row>
    <row r="251" spans="1:7" x14ac:dyDescent="0.3">
      <c r="A251" s="13" t="s">
        <v>1145</v>
      </c>
      <c r="B251" s="32"/>
      <c r="C251" s="32" t="s">
        <v>716</v>
      </c>
      <c r="D251" s="41">
        <v>-696072</v>
      </c>
      <c r="E251" s="36">
        <v>-459.76</v>
      </c>
      <c r="F251" s="26">
        <v>-6.96E-4</v>
      </c>
      <c r="G251" s="16"/>
    </row>
    <row r="252" spans="1:7" x14ac:dyDescent="0.3">
      <c r="A252" s="13" t="s">
        <v>1146</v>
      </c>
      <c r="B252" s="32"/>
      <c r="C252" s="32" t="s">
        <v>810</v>
      </c>
      <c r="D252" s="41">
        <v>-19500</v>
      </c>
      <c r="E252" s="36">
        <v>-494.27</v>
      </c>
      <c r="F252" s="26">
        <v>-7.4799999999999997E-4</v>
      </c>
      <c r="G252" s="16"/>
    </row>
    <row r="253" spans="1:7" x14ac:dyDescent="0.3">
      <c r="A253" s="13" t="s">
        <v>1147</v>
      </c>
      <c r="B253" s="32"/>
      <c r="C253" s="32" t="s">
        <v>765</v>
      </c>
      <c r="D253" s="41">
        <v>-44100</v>
      </c>
      <c r="E253" s="36">
        <v>-497.25</v>
      </c>
      <c r="F253" s="26">
        <v>-7.5299999999999998E-4</v>
      </c>
      <c r="G253" s="16"/>
    </row>
    <row r="254" spans="1:7" x14ac:dyDescent="0.3">
      <c r="A254" s="13" t="s">
        <v>1148</v>
      </c>
      <c r="B254" s="32"/>
      <c r="C254" s="32" t="s">
        <v>716</v>
      </c>
      <c r="D254" s="41">
        <v>-64000</v>
      </c>
      <c r="E254" s="36">
        <v>-504.19</v>
      </c>
      <c r="F254" s="26">
        <v>-7.6300000000000001E-4</v>
      </c>
      <c r="G254" s="16"/>
    </row>
    <row r="255" spans="1:7" x14ac:dyDescent="0.3">
      <c r="A255" s="13" t="s">
        <v>1149</v>
      </c>
      <c r="B255" s="32"/>
      <c r="C255" s="32" t="s">
        <v>841</v>
      </c>
      <c r="D255" s="41">
        <v>-48000</v>
      </c>
      <c r="E255" s="36">
        <v>-509.66</v>
      </c>
      <c r="F255" s="26">
        <v>-7.7200000000000001E-4</v>
      </c>
      <c r="G255" s="16"/>
    </row>
    <row r="256" spans="1:7" x14ac:dyDescent="0.3">
      <c r="A256" s="13" t="s">
        <v>1150</v>
      </c>
      <c r="B256" s="32"/>
      <c r="C256" s="32" t="s">
        <v>867</v>
      </c>
      <c r="D256" s="41">
        <v>-28050</v>
      </c>
      <c r="E256" s="36">
        <v>-510.34</v>
      </c>
      <c r="F256" s="26">
        <v>-7.7300000000000003E-4</v>
      </c>
      <c r="G256" s="16"/>
    </row>
    <row r="257" spans="1:7" x14ac:dyDescent="0.3">
      <c r="A257" s="13" t="s">
        <v>1151</v>
      </c>
      <c r="B257" s="32"/>
      <c r="C257" s="32" t="s">
        <v>805</v>
      </c>
      <c r="D257" s="41">
        <v>-147200</v>
      </c>
      <c r="E257" s="36">
        <v>-514.98</v>
      </c>
      <c r="F257" s="26">
        <v>-7.7999999999999999E-4</v>
      </c>
      <c r="G257" s="16"/>
    </row>
    <row r="258" spans="1:7" x14ac:dyDescent="0.3">
      <c r="A258" s="13" t="s">
        <v>1152</v>
      </c>
      <c r="B258" s="32"/>
      <c r="C258" s="32" t="s">
        <v>737</v>
      </c>
      <c r="D258" s="41">
        <v>-91250</v>
      </c>
      <c r="E258" s="36">
        <v>-515.02</v>
      </c>
      <c r="F258" s="26">
        <v>-7.7999999999999999E-4</v>
      </c>
      <c r="G258" s="16"/>
    </row>
    <row r="259" spans="1:7" x14ac:dyDescent="0.3">
      <c r="A259" s="13" t="s">
        <v>1153</v>
      </c>
      <c r="B259" s="32"/>
      <c r="C259" s="32" t="s">
        <v>810</v>
      </c>
      <c r="D259" s="41">
        <v>-14750</v>
      </c>
      <c r="E259" s="36">
        <v>-520.85</v>
      </c>
      <c r="F259" s="26">
        <v>-7.8899999999999999E-4</v>
      </c>
      <c r="G259" s="16"/>
    </row>
    <row r="260" spans="1:7" x14ac:dyDescent="0.3">
      <c r="A260" s="13" t="s">
        <v>1154</v>
      </c>
      <c r="B260" s="32"/>
      <c r="C260" s="32" t="s">
        <v>719</v>
      </c>
      <c r="D260" s="41">
        <v>-153000</v>
      </c>
      <c r="E260" s="36">
        <v>-530.83000000000004</v>
      </c>
      <c r="F260" s="26">
        <v>-8.0400000000000003E-4</v>
      </c>
      <c r="G260" s="16"/>
    </row>
    <row r="261" spans="1:7" x14ac:dyDescent="0.3">
      <c r="A261" s="13" t="s">
        <v>1155</v>
      </c>
      <c r="B261" s="32"/>
      <c r="C261" s="32" t="s">
        <v>919</v>
      </c>
      <c r="D261" s="41">
        <v>-56400</v>
      </c>
      <c r="E261" s="36">
        <v>-540.67999999999995</v>
      </c>
      <c r="F261" s="26">
        <v>-8.1899999999999996E-4</v>
      </c>
      <c r="G261" s="16"/>
    </row>
    <row r="262" spans="1:7" x14ac:dyDescent="0.3">
      <c r="A262" s="13" t="s">
        <v>1156</v>
      </c>
      <c r="B262" s="32"/>
      <c r="C262" s="32" t="s">
        <v>716</v>
      </c>
      <c r="D262" s="41">
        <v>-380000</v>
      </c>
      <c r="E262" s="36">
        <v>-552.52</v>
      </c>
      <c r="F262" s="26">
        <v>-8.3699999999999996E-4</v>
      </c>
      <c r="G262" s="16"/>
    </row>
    <row r="263" spans="1:7" x14ac:dyDescent="0.3">
      <c r="A263" s="13" t="s">
        <v>1157</v>
      </c>
      <c r="B263" s="32"/>
      <c r="C263" s="32" t="s">
        <v>725</v>
      </c>
      <c r="D263" s="41">
        <v>-253800</v>
      </c>
      <c r="E263" s="36">
        <v>-557.73</v>
      </c>
      <c r="F263" s="26">
        <v>-8.4400000000000002E-4</v>
      </c>
      <c r="G263" s="16"/>
    </row>
    <row r="264" spans="1:7" x14ac:dyDescent="0.3">
      <c r="A264" s="13" t="s">
        <v>1158</v>
      </c>
      <c r="B264" s="32"/>
      <c r="C264" s="32" t="s">
        <v>793</v>
      </c>
      <c r="D264" s="41">
        <v>-317738</v>
      </c>
      <c r="E264" s="36">
        <v>-635.95000000000005</v>
      </c>
      <c r="F264" s="26">
        <v>-9.6299999999999999E-4</v>
      </c>
      <c r="G264" s="16"/>
    </row>
    <row r="265" spans="1:7" x14ac:dyDescent="0.3">
      <c r="A265" s="13" t="s">
        <v>1159</v>
      </c>
      <c r="B265" s="32"/>
      <c r="C265" s="32" t="s">
        <v>716</v>
      </c>
      <c r="D265" s="41">
        <v>-58000</v>
      </c>
      <c r="E265" s="36">
        <v>-646.92999999999995</v>
      </c>
      <c r="F265" s="26">
        <v>-9.7999999999999997E-4</v>
      </c>
      <c r="G265" s="16"/>
    </row>
    <row r="266" spans="1:7" x14ac:dyDescent="0.3">
      <c r="A266" s="13" t="s">
        <v>1160</v>
      </c>
      <c r="B266" s="32"/>
      <c r="C266" s="32" t="s">
        <v>841</v>
      </c>
      <c r="D266" s="41">
        <v>-135750</v>
      </c>
      <c r="E266" s="36">
        <v>-652.14</v>
      </c>
      <c r="F266" s="26">
        <v>-9.8700000000000003E-4</v>
      </c>
      <c r="G266" s="16"/>
    </row>
    <row r="267" spans="1:7" x14ac:dyDescent="0.3">
      <c r="A267" s="13" t="s">
        <v>1161</v>
      </c>
      <c r="B267" s="32"/>
      <c r="C267" s="32" t="s">
        <v>737</v>
      </c>
      <c r="D267" s="41">
        <v>-3775</v>
      </c>
      <c r="E267" s="36">
        <v>-667.25</v>
      </c>
      <c r="F267" s="26">
        <v>-1.01E-3</v>
      </c>
      <c r="G267" s="16"/>
    </row>
    <row r="268" spans="1:7" x14ac:dyDescent="0.3">
      <c r="A268" s="13" t="s">
        <v>1162</v>
      </c>
      <c r="B268" s="32"/>
      <c r="C268" s="32" t="s">
        <v>750</v>
      </c>
      <c r="D268" s="41">
        <v>-39200</v>
      </c>
      <c r="E268" s="36">
        <v>-715.52</v>
      </c>
      <c r="F268" s="26">
        <v>-1.083E-3</v>
      </c>
      <c r="G268" s="16"/>
    </row>
    <row r="269" spans="1:7" x14ac:dyDescent="0.3">
      <c r="A269" s="13" t="s">
        <v>1163</v>
      </c>
      <c r="B269" s="32"/>
      <c r="C269" s="32" t="s">
        <v>716</v>
      </c>
      <c r="D269" s="41">
        <v>-695200</v>
      </c>
      <c r="E269" s="36">
        <v>-735.87</v>
      </c>
      <c r="F269" s="26">
        <v>-1.114E-3</v>
      </c>
      <c r="G269" s="16"/>
    </row>
    <row r="270" spans="1:7" x14ac:dyDescent="0.3">
      <c r="A270" s="13" t="s">
        <v>1164</v>
      </c>
      <c r="B270" s="32"/>
      <c r="C270" s="32" t="s">
        <v>856</v>
      </c>
      <c r="D270" s="41">
        <v>-136500</v>
      </c>
      <c r="E270" s="36">
        <v>-752.93</v>
      </c>
      <c r="F270" s="26">
        <v>-1.14E-3</v>
      </c>
      <c r="G270" s="16"/>
    </row>
    <row r="271" spans="1:7" x14ac:dyDescent="0.3">
      <c r="A271" s="13" t="s">
        <v>1165</v>
      </c>
      <c r="B271" s="32"/>
      <c r="C271" s="32" t="s">
        <v>716</v>
      </c>
      <c r="D271" s="41">
        <v>-660000</v>
      </c>
      <c r="E271" s="36">
        <v>-807.51</v>
      </c>
      <c r="F271" s="26">
        <v>-1.2229999999999999E-3</v>
      </c>
      <c r="G271" s="16"/>
    </row>
    <row r="272" spans="1:7" x14ac:dyDescent="0.3">
      <c r="A272" s="13" t="s">
        <v>1166</v>
      </c>
      <c r="B272" s="32"/>
      <c r="C272" s="32" t="s">
        <v>750</v>
      </c>
      <c r="D272" s="41">
        <v>-144000</v>
      </c>
      <c r="E272" s="36">
        <v>-809.35</v>
      </c>
      <c r="F272" s="26">
        <v>-1.2260000000000001E-3</v>
      </c>
      <c r="G272" s="16"/>
    </row>
    <row r="273" spans="1:7" x14ac:dyDescent="0.3">
      <c r="A273" s="13" t="s">
        <v>1167</v>
      </c>
      <c r="B273" s="32"/>
      <c r="C273" s="32" t="s">
        <v>867</v>
      </c>
      <c r="D273" s="41">
        <v>-73000</v>
      </c>
      <c r="E273" s="36">
        <v>-865.42</v>
      </c>
      <c r="F273" s="26">
        <v>-1.3110000000000001E-3</v>
      </c>
      <c r="G273" s="16"/>
    </row>
    <row r="274" spans="1:7" x14ac:dyDescent="0.3">
      <c r="A274" s="13" t="s">
        <v>1168</v>
      </c>
      <c r="B274" s="32"/>
      <c r="C274" s="32" t="s">
        <v>919</v>
      </c>
      <c r="D274" s="41">
        <v>-44825</v>
      </c>
      <c r="E274" s="36">
        <v>-869.72</v>
      </c>
      <c r="F274" s="26">
        <v>-1.317E-3</v>
      </c>
      <c r="G274" s="16"/>
    </row>
    <row r="275" spans="1:7" x14ac:dyDescent="0.3">
      <c r="A275" s="13" t="s">
        <v>1169</v>
      </c>
      <c r="B275" s="32"/>
      <c r="C275" s="32" t="s">
        <v>805</v>
      </c>
      <c r="D275" s="41">
        <v>-308450</v>
      </c>
      <c r="E275" s="36">
        <v>-899.9</v>
      </c>
      <c r="F275" s="26">
        <v>-1.3630000000000001E-3</v>
      </c>
      <c r="G275" s="16"/>
    </row>
    <row r="276" spans="1:7" x14ac:dyDescent="0.3">
      <c r="A276" s="13" t="s">
        <v>1170</v>
      </c>
      <c r="B276" s="32"/>
      <c r="C276" s="32" t="s">
        <v>810</v>
      </c>
      <c r="D276" s="41">
        <v>-10900</v>
      </c>
      <c r="E276" s="36">
        <v>-908.16</v>
      </c>
      <c r="F276" s="26">
        <v>-1.3749999999999999E-3</v>
      </c>
      <c r="G276" s="16"/>
    </row>
    <row r="277" spans="1:7" x14ac:dyDescent="0.3">
      <c r="A277" s="13" t="s">
        <v>1171</v>
      </c>
      <c r="B277" s="32"/>
      <c r="C277" s="32" t="s">
        <v>725</v>
      </c>
      <c r="D277" s="41">
        <v>-123600</v>
      </c>
      <c r="E277" s="36">
        <v>-919.4</v>
      </c>
      <c r="F277" s="26">
        <v>-1.392E-3</v>
      </c>
      <c r="G277" s="16"/>
    </row>
    <row r="278" spans="1:7" x14ac:dyDescent="0.3">
      <c r="A278" s="13" t="s">
        <v>1172</v>
      </c>
      <c r="B278" s="32"/>
      <c r="C278" s="32" t="s">
        <v>805</v>
      </c>
      <c r="D278" s="41">
        <v>-28800</v>
      </c>
      <c r="E278" s="36">
        <v>-947.03</v>
      </c>
      <c r="F278" s="26">
        <v>-1.4339999999999999E-3</v>
      </c>
      <c r="G278" s="16"/>
    </row>
    <row r="279" spans="1:7" x14ac:dyDescent="0.3">
      <c r="A279" s="13" t="s">
        <v>1173</v>
      </c>
      <c r="B279" s="32"/>
      <c r="C279" s="32" t="s">
        <v>716</v>
      </c>
      <c r="D279" s="41">
        <v>-855000</v>
      </c>
      <c r="E279" s="36">
        <v>-978.12</v>
      </c>
      <c r="F279" s="26">
        <v>-1.4809999999999999E-3</v>
      </c>
      <c r="G279" s="16"/>
    </row>
    <row r="280" spans="1:7" x14ac:dyDescent="0.3">
      <c r="A280" s="13" t="s">
        <v>1174</v>
      </c>
      <c r="B280" s="32"/>
      <c r="C280" s="32" t="s">
        <v>737</v>
      </c>
      <c r="D280" s="41">
        <v>-28800</v>
      </c>
      <c r="E280" s="36">
        <v>-986.14</v>
      </c>
      <c r="F280" s="26">
        <v>-1.493E-3</v>
      </c>
      <c r="G280" s="16"/>
    </row>
    <row r="281" spans="1:7" x14ac:dyDescent="0.3">
      <c r="A281" s="13" t="s">
        <v>1175</v>
      </c>
      <c r="B281" s="32"/>
      <c r="C281" s="32" t="s">
        <v>716</v>
      </c>
      <c r="D281" s="41">
        <v>-173550</v>
      </c>
      <c r="E281" s="36">
        <v>-1006.76</v>
      </c>
      <c r="F281" s="26">
        <v>-1.5250000000000001E-3</v>
      </c>
      <c r="G281" s="16"/>
    </row>
    <row r="282" spans="1:7" x14ac:dyDescent="0.3">
      <c r="A282" s="13" t="s">
        <v>1176</v>
      </c>
      <c r="B282" s="32"/>
      <c r="C282" s="32" t="s">
        <v>841</v>
      </c>
      <c r="D282" s="41">
        <v>-79900</v>
      </c>
      <c r="E282" s="36">
        <v>-1009.46</v>
      </c>
      <c r="F282" s="26">
        <v>-1.529E-3</v>
      </c>
      <c r="G282" s="16"/>
    </row>
    <row r="283" spans="1:7" x14ac:dyDescent="0.3">
      <c r="A283" s="13" t="s">
        <v>1177</v>
      </c>
      <c r="B283" s="32"/>
      <c r="C283" s="32" t="s">
        <v>765</v>
      </c>
      <c r="D283" s="41">
        <v>-30000</v>
      </c>
      <c r="E283" s="36">
        <v>-1019.91</v>
      </c>
      <c r="F283" s="26">
        <v>-1.5449999999999999E-3</v>
      </c>
      <c r="G283" s="16"/>
    </row>
    <row r="284" spans="1:7" x14ac:dyDescent="0.3">
      <c r="A284" s="13" t="s">
        <v>1178</v>
      </c>
      <c r="B284" s="32"/>
      <c r="C284" s="32" t="s">
        <v>742</v>
      </c>
      <c r="D284" s="41">
        <v>-255000</v>
      </c>
      <c r="E284" s="36">
        <v>-1085.54</v>
      </c>
      <c r="F284" s="26">
        <v>-1.6440000000000001E-3</v>
      </c>
      <c r="G284" s="16"/>
    </row>
    <row r="285" spans="1:7" x14ac:dyDescent="0.3">
      <c r="A285" s="13" t="s">
        <v>1179</v>
      </c>
      <c r="B285" s="32"/>
      <c r="C285" s="32" t="s">
        <v>856</v>
      </c>
      <c r="D285" s="41">
        <v>-54250</v>
      </c>
      <c r="E285" s="36">
        <v>-1087.44</v>
      </c>
      <c r="F285" s="26">
        <v>-1.647E-3</v>
      </c>
      <c r="G285" s="16"/>
    </row>
    <row r="286" spans="1:7" x14ac:dyDescent="0.3">
      <c r="A286" s="13" t="s">
        <v>1180</v>
      </c>
      <c r="B286" s="32"/>
      <c r="C286" s="32" t="s">
        <v>892</v>
      </c>
      <c r="D286" s="41">
        <v>-2205000</v>
      </c>
      <c r="E286" s="36">
        <v>-1098.0899999999999</v>
      </c>
      <c r="F286" s="26">
        <v>-1.663E-3</v>
      </c>
      <c r="G286" s="16"/>
    </row>
    <row r="287" spans="1:7" x14ac:dyDescent="0.3">
      <c r="A287" s="13" t="s">
        <v>1181</v>
      </c>
      <c r="B287" s="32"/>
      <c r="C287" s="32" t="s">
        <v>713</v>
      </c>
      <c r="D287" s="41">
        <v>-189600</v>
      </c>
      <c r="E287" s="36">
        <v>-1135.1400000000001</v>
      </c>
      <c r="F287" s="26">
        <v>-1.719E-3</v>
      </c>
      <c r="G287" s="16"/>
    </row>
    <row r="288" spans="1:7" x14ac:dyDescent="0.3">
      <c r="A288" s="13" t="s">
        <v>1182</v>
      </c>
      <c r="B288" s="32"/>
      <c r="C288" s="32" t="s">
        <v>881</v>
      </c>
      <c r="D288" s="41">
        <v>-156000</v>
      </c>
      <c r="E288" s="36">
        <v>-1137.47</v>
      </c>
      <c r="F288" s="26">
        <v>-1.7229999999999999E-3</v>
      </c>
      <c r="G288" s="16"/>
    </row>
    <row r="289" spans="1:7" x14ac:dyDescent="0.3">
      <c r="A289" s="13" t="s">
        <v>1183</v>
      </c>
      <c r="B289" s="32"/>
      <c r="C289" s="32" t="s">
        <v>805</v>
      </c>
      <c r="D289" s="41">
        <v>-192000</v>
      </c>
      <c r="E289" s="36">
        <v>-1204.03</v>
      </c>
      <c r="F289" s="26">
        <v>-1.8240000000000001E-3</v>
      </c>
      <c r="G289" s="16"/>
    </row>
    <row r="290" spans="1:7" x14ac:dyDescent="0.3">
      <c r="A290" s="13" t="s">
        <v>1184</v>
      </c>
      <c r="B290" s="32"/>
      <c r="C290" s="32" t="s">
        <v>836</v>
      </c>
      <c r="D290" s="41">
        <v>-577600</v>
      </c>
      <c r="E290" s="36">
        <v>-1211.52</v>
      </c>
      <c r="F290" s="26">
        <v>-1.835E-3</v>
      </c>
      <c r="G290" s="16"/>
    </row>
    <row r="291" spans="1:7" x14ac:dyDescent="0.3">
      <c r="A291" s="13" t="s">
        <v>1185</v>
      </c>
      <c r="B291" s="32"/>
      <c r="C291" s="32" t="s">
        <v>881</v>
      </c>
      <c r="D291" s="41">
        <v>-352000</v>
      </c>
      <c r="E291" s="36">
        <v>-1223.55</v>
      </c>
      <c r="F291" s="26">
        <v>-1.853E-3</v>
      </c>
      <c r="G291" s="16"/>
    </row>
    <row r="292" spans="1:7" x14ac:dyDescent="0.3">
      <c r="A292" s="13" t="s">
        <v>1186</v>
      </c>
      <c r="B292" s="32"/>
      <c r="C292" s="32" t="s">
        <v>805</v>
      </c>
      <c r="D292" s="41">
        <v>-30000</v>
      </c>
      <c r="E292" s="36">
        <v>-1281.29</v>
      </c>
      <c r="F292" s="26">
        <v>-1.941E-3</v>
      </c>
      <c r="G292" s="16"/>
    </row>
    <row r="293" spans="1:7" x14ac:dyDescent="0.3">
      <c r="A293" s="13" t="s">
        <v>1187</v>
      </c>
      <c r="B293" s="32"/>
      <c r="C293" s="32" t="s">
        <v>725</v>
      </c>
      <c r="D293" s="41">
        <v>-3119100</v>
      </c>
      <c r="E293" s="36">
        <v>-1314.7</v>
      </c>
      <c r="F293" s="26">
        <v>-1.9910000000000001E-3</v>
      </c>
      <c r="G293" s="16"/>
    </row>
    <row r="294" spans="1:7" x14ac:dyDescent="0.3">
      <c r="A294" s="13" t="s">
        <v>1188</v>
      </c>
      <c r="B294" s="32"/>
      <c r="C294" s="32" t="s">
        <v>874</v>
      </c>
      <c r="D294" s="41">
        <v>-77625</v>
      </c>
      <c r="E294" s="36">
        <v>-1409.09</v>
      </c>
      <c r="F294" s="26">
        <v>-2.134E-3</v>
      </c>
      <c r="G294" s="16"/>
    </row>
    <row r="295" spans="1:7" x14ac:dyDescent="0.3">
      <c r="A295" s="13" t="s">
        <v>1189</v>
      </c>
      <c r="B295" s="32"/>
      <c r="C295" s="32" t="s">
        <v>750</v>
      </c>
      <c r="D295" s="41">
        <v>-961200</v>
      </c>
      <c r="E295" s="36">
        <v>-1436.03</v>
      </c>
      <c r="F295" s="26">
        <v>-2.1749999999999999E-3</v>
      </c>
      <c r="G295" s="16"/>
    </row>
    <row r="296" spans="1:7" x14ac:dyDescent="0.3">
      <c r="A296" s="13" t="s">
        <v>1190</v>
      </c>
      <c r="B296" s="32"/>
      <c r="C296" s="32" t="s">
        <v>793</v>
      </c>
      <c r="D296" s="41">
        <v>-545100</v>
      </c>
      <c r="E296" s="36">
        <v>-1437.16</v>
      </c>
      <c r="F296" s="26">
        <v>-2.1770000000000001E-3</v>
      </c>
      <c r="G296" s="16"/>
    </row>
    <row r="297" spans="1:7" x14ac:dyDescent="0.3">
      <c r="A297" s="13" t="s">
        <v>1191</v>
      </c>
      <c r="B297" s="32"/>
      <c r="C297" s="32" t="s">
        <v>867</v>
      </c>
      <c r="D297" s="41">
        <v>-57375</v>
      </c>
      <c r="E297" s="36">
        <v>-1461.28</v>
      </c>
      <c r="F297" s="26">
        <v>-2.2130000000000001E-3</v>
      </c>
      <c r="G297" s="16"/>
    </row>
    <row r="298" spans="1:7" x14ac:dyDescent="0.3">
      <c r="A298" s="13" t="s">
        <v>1192</v>
      </c>
      <c r="B298" s="32"/>
      <c r="C298" s="32" t="s">
        <v>734</v>
      </c>
      <c r="D298" s="41">
        <v>-91982</v>
      </c>
      <c r="E298" s="36">
        <v>-1506.57</v>
      </c>
      <c r="F298" s="26">
        <v>-2.2820000000000002E-3</v>
      </c>
      <c r="G298" s="16"/>
    </row>
    <row r="299" spans="1:7" x14ac:dyDescent="0.3">
      <c r="A299" s="13" t="s">
        <v>1193</v>
      </c>
      <c r="B299" s="32"/>
      <c r="C299" s="32" t="s">
        <v>810</v>
      </c>
      <c r="D299" s="41">
        <v>-274400</v>
      </c>
      <c r="E299" s="36">
        <v>-1693.87</v>
      </c>
      <c r="F299" s="26">
        <v>-2.5660000000000001E-3</v>
      </c>
      <c r="G299" s="16"/>
    </row>
    <row r="300" spans="1:7" x14ac:dyDescent="0.3">
      <c r="A300" s="13" t="s">
        <v>1194</v>
      </c>
      <c r="B300" s="32"/>
      <c r="C300" s="32" t="s">
        <v>737</v>
      </c>
      <c r="D300" s="41">
        <v>-235500</v>
      </c>
      <c r="E300" s="36">
        <v>-1813.59</v>
      </c>
      <c r="F300" s="26">
        <v>-2.7469999999999999E-3</v>
      </c>
      <c r="G300" s="16"/>
    </row>
    <row r="301" spans="1:7" x14ac:dyDescent="0.3">
      <c r="A301" s="13" t="s">
        <v>1195</v>
      </c>
      <c r="B301" s="32"/>
      <c r="C301" s="32" t="s">
        <v>765</v>
      </c>
      <c r="D301" s="41">
        <v>-1471600</v>
      </c>
      <c r="E301" s="36">
        <v>-1863.05</v>
      </c>
      <c r="F301" s="26">
        <v>-2.8219999999999999E-3</v>
      </c>
      <c r="G301" s="16"/>
    </row>
    <row r="302" spans="1:7" x14ac:dyDescent="0.3">
      <c r="A302" s="13" t="s">
        <v>1196</v>
      </c>
      <c r="B302" s="32"/>
      <c r="C302" s="32" t="s">
        <v>856</v>
      </c>
      <c r="D302" s="41">
        <v>-78000</v>
      </c>
      <c r="E302" s="36">
        <v>-1872.23</v>
      </c>
      <c r="F302" s="26">
        <v>-2.836E-3</v>
      </c>
      <c r="G302" s="16"/>
    </row>
    <row r="303" spans="1:7" x14ac:dyDescent="0.3">
      <c r="A303" s="13" t="s">
        <v>1197</v>
      </c>
      <c r="B303" s="32"/>
      <c r="C303" s="32" t="s">
        <v>805</v>
      </c>
      <c r="D303" s="41">
        <v>-258400</v>
      </c>
      <c r="E303" s="36">
        <v>-1927.79</v>
      </c>
      <c r="F303" s="26">
        <v>-2.9199999999999999E-3</v>
      </c>
      <c r="G303" s="16"/>
    </row>
    <row r="304" spans="1:7" x14ac:dyDescent="0.3">
      <c r="A304" s="13" t="s">
        <v>1198</v>
      </c>
      <c r="B304" s="32"/>
      <c r="C304" s="32" t="s">
        <v>725</v>
      </c>
      <c r="D304" s="41">
        <v>-631800</v>
      </c>
      <c r="E304" s="36">
        <v>-1938.05</v>
      </c>
      <c r="F304" s="26">
        <v>-2.9359999999999998E-3</v>
      </c>
      <c r="G304" s="16"/>
    </row>
    <row r="305" spans="1:7" x14ac:dyDescent="0.3">
      <c r="A305" s="13" t="s">
        <v>1199</v>
      </c>
      <c r="B305" s="32"/>
      <c r="C305" s="32" t="s">
        <v>713</v>
      </c>
      <c r="D305" s="41">
        <v>-103250</v>
      </c>
      <c r="E305" s="36">
        <v>-1941.1</v>
      </c>
      <c r="F305" s="26">
        <v>-2.9399999999999999E-3</v>
      </c>
      <c r="G305" s="16"/>
    </row>
    <row r="306" spans="1:7" x14ac:dyDescent="0.3">
      <c r="A306" s="13" t="s">
        <v>1200</v>
      </c>
      <c r="B306" s="32"/>
      <c r="C306" s="32" t="s">
        <v>765</v>
      </c>
      <c r="D306" s="41">
        <v>-115200</v>
      </c>
      <c r="E306" s="36">
        <v>-1979.25</v>
      </c>
      <c r="F306" s="26">
        <v>-2.9979999999999998E-3</v>
      </c>
      <c r="G306" s="16"/>
    </row>
    <row r="307" spans="1:7" x14ac:dyDescent="0.3">
      <c r="A307" s="13" t="s">
        <v>1201</v>
      </c>
      <c r="B307" s="32"/>
      <c r="C307" s="32" t="s">
        <v>731</v>
      </c>
      <c r="D307" s="41">
        <v>-1393600</v>
      </c>
      <c r="E307" s="36">
        <v>-1999.12</v>
      </c>
      <c r="F307" s="26">
        <v>-3.0279999999999999E-3</v>
      </c>
      <c r="G307" s="16"/>
    </row>
    <row r="308" spans="1:7" x14ac:dyDescent="0.3">
      <c r="A308" s="13" t="s">
        <v>1202</v>
      </c>
      <c r="B308" s="32"/>
      <c r="C308" s="32" t="s">
        <v>841</v>
      </c>
      <c r="D308" s="41">
        <v>-383900</v>
      </c>
      <c r="E308" s="36">
        <v>-2014.32</v>
      </c>
      <c r="F308" s="26">
        <v>-3.0509999999999999E-3</v>
      </c>
      <c r="G308" s="16"/>
    </row>
    <row r="309" spans="1:7" x14ac:dyDescent="0.3">
      <c r="A309" s="13" t="s">
        <v>1203</v>
      </c>
      <c r="B309" s="32"/>
      <c r="C309" s="32" t="s">
        <v>784</v>
      </c>
      <c r="D309" s="41">
        <v>-161350</v>
      </c>
      <c r="E309" s="36">
        <v>-2054.71</v>
      </c>
      <c r="F309" s="26">
        <v>-3.1120000000000002E-3</v>
      </c>
      <c r="G309" s="16"/>
    </row>
    <row r="310" spans="1:7" x14ac:dyDescent="0.3">
      <c r="A310" s="13" t="s">
        <v>1204</v>
      </c>
      <c r="B310" s="32"/>
      <c r="C310" s="32" t="s">
        <v>737</v>
      </c>
      <c r="D310" s="41">
        <v>-523200</v>
      </c>
      <c r="E310" s="36">
        <v>-2082.86</v>
      </c>
      <c r="F310" s="26">
        <v>-3.1549999999999998E-3</v>
      </c>
      <c r="G310" s="16"/>
    </row>
    <row r="311" spans="1:7" x14ac:dyDescent="0.3">
      <c r="A311" s="13" t="s">
        <v>1205</v>
      </c>
      <c r="B311" s="32"/>
      <c r="C311" s="32" t="s">
        <v>836</v>
      </c>
      <c r="D311" s="41">
        <v>-150575</v>
      </c>
      <c r="E311" s="36">
        <v>-2092.2399999999998</v>
      </c>
      <c r="F311" s="26">
        <v>-3.1689999999999999E-3</v>
      </c>
      <c r="G311" s="16"/>
    </row>
    <row r="312" spans="1:7" x14ac:dyDescent="0.3">
      <c r="A312" s="13" t="s">
        <v>1206</v>
      </c>
      <c r="B312" s="32"/>
      <c r="C312" s="32" t="s">
        <v>765</v>
      </c>
      <c r="D312" s="41">
        <v>-67550</v>
      </c>
      <c r="E312" s="36">
        <v>-2100.5300000000002</v>
      </c>
      <c r="F312" s="26">
        <v>-3.1819999999999999E-3</v>
      </c>
      <c r="G312" s="16"/>
    </row>
    <row r="313" spans="1:7" x14ac:dyDescent="0.3">
      <c r="A313" s="13" t="s">
        <v>1207</v>
      </c>
      <c r="B313" s="32"/>
      <c r="C313" s="32" t="s">
        <v>829</v>
      </c>
      <c r="D313" s="41">
        <v>-140725</v>
      </c>
      <c r="E313" s="36">
        <v>-2118.7600000000002</v>
      </c>
      <c r="F313" s="26">
        <v>-3.209E-3</v>
      </c>
      <c r="G313" s="16"/>
    </row>
    <row r="314" spans="1:7" x14ac:dyDescent="0.3">
      <c r="A314" s="13" t="s">
        <v>1208</v>
      </c>
      <c r="B314" s="32"/>
      <c r="C314" s="32" t="s">
        <v>829</v>
      </c>
      <c r="D314" s="41">
        <v>-605550</v>
      </c>
      <c r="E314" s="36">
        <v>-2127.3000000000002</v>
      </c>
      <c r="F314" s="26">
        <v>-3.222E-3</v>
      </c>
      <c r="G314" s="16"/>
    </row>
    <row r="315" spans="1:7" x14ac:dyDescent="0.3">
      <c r="A315" s="13" t="s">
        <v>1209</v>
      </c>
      <c r="B315" s="32"/>
      <c r="C315" s="32" t="s">
        <v>805</v>
      </c>
      <c r="D315" s="41">
        <v>-267400</v>
      </c>
      <c r="E315" s="36">
        <v>-2259.4</v>
      </c>
      <c r="F315" s="26">
        <v>-3.4220000000000001E-3</v>
      </c>
      <c r="G315" s="16"/>
    </row>
    <row r="316" spans="1:7" x14ac:dyDescent="0.3">
      <c r="A316" s="13" t="s">
        <v>1210</v>
      </c>
      <c r="B316" s="32"/>
      <c r="C316" s="32" t="s">
        <v>775</v>
      </c>
      <c r="D316" s="41">
        <v>-35600</v>
      </c>
      <c r="E316" s="36">
        <v>-2344.7399999999998</v>
      </c>
      <c r="F316" s="26">
        <v>-3.552E-3</v>
      </c>
      <c r="G316" s="16"/>
    </row>
    <row r="317" spans="1:7" x14ac:dyDescent="0.3">
      <c r="A317" s="13" t="s">
        <v>1211</v>
      </c>
      <c r="B317" s="32"/>
      <c r="C317" s="32" t="s">
        <v>802</v>
      </c>
      <c r="D317" s="41">
        <v>-122000</v>
      </c>
      <c r="E317" s="36">
        <v>-2393.88</v>
      </c>
      <c r="F317" s="26">
        <v>-3.6259999999999999E-3</v>
      </c>
      <c r="G317" s="16"/>
    </row>
    <row r="318" spans="1:7" x14ac:dyDescent="0.3">
      <c r="A318" s="13" t="s">
        <v>1212</v>
      </c>
      <c r="B318" s="32"/>
      <c r="C318" s="32" t="s">
        <v>775</v>
      </c>
      <c r="D318" s="41">
        <v>-781500</v>
      </c>
      <c r="E318" s="36">
        <v>-2413.66</v>
      </c>
      <c r="F318" s="26">
        <v>-3.656E-3</v>
      </c>
      <c r="G318" s="16"/>
    </row>
    <row r="319" spans="1:7" x14ac:dyDescent="0.3">
      <c r="A319" s="13" t="s">
        <v>1213</v>
      </c>
      <c r="B319" s="32"/>
      <c r="C319" s="32" t="s">
        <v>810</v>
      </c>
      <c r="D319" s="41">
        <v>-305900</v>
      </c>
      <c r="E319" s="36">
        <v>-2425.63</v>
      </c>
      <c r="F319" s="26">
        <v>-3.6740000000000002E-3</v>
      </c>
      <c r="G319" s="16"/>
    </row>
    <row r="320" spans="1:7" x14ac:dyDescent="0.3">
      <c r="A320" s="13" t="s">
        <v>1214</v>
      </c>
      <c r="B320" s="32"/>
      <c r="C320" s="32" t="s">
        <v>737</v>
      </c>
      <c r="D320" s="41">
        <v>-78150</v>
      </c>
      <c r="E320" s="36">
        <v>-2478.7600000000002</v>
      </c>
      <c r="F320" s="26">
        <v>-3.7550000000000001E-3</v>
      </c>
      <c r="G320" s="16"/>
    </row>
    <row r="321" spans="1:7" x14ac:dyDescent="0.3">
      <c r="A321" s="13" t="s">
        <v>1215</v>
      </c>
      <c r="B321" s="32"/>
      <c r="C321" s="32" t="s">
        <v>725</v>
      </c>
      <c r="D321" s="41">
        <v>-177650</v>
      </c>
      <c r="E321" s="36">
        <v>-2540.4</v>
      </c>
      <c r="F321" s="26">
        <v>-3.8479999999999999E-3</v>
      </c>
      <c r="G321" s="16"/>
    </row>
    <row r="322" spans="1:7" x14ac:dyDescent="0.3">
      <c r="A322" s="13" t="s">
        <v>1216</v>
      </c>
      <c r="B322" s="32"/>
      <c r="C322" s="32" t="s">
        <v>765</v>
      </c>
      <c r="D322" s="41">
        <v>-73500</v>
      </c>
      <c r="E322" s="36">
        <v>-2616.86</v>
      </c>
      <c r="F322" s="26">
        <v>-3.9639999999999996E-3</v>
      </c>
      <c r="G322" s="16"/>
    </row>
    <row r="323" spans="1:7" x14ac:dyDescent="0.3">
      <c r="A323" s="13" t="s">
        <v>1217</v>
      </c>
      <c r="B323" s="32"/>
      <c r="C323" s="32" t="s">
        <v>725</v>
      </c>
      <c r="D323" s="41">
        <v>-2480400</v>
      </c>
      <c r="E323" s="36">
        <v>-2650.31</v>
      </c>
      <c r="F323" s="26">
        <v>-4.0150000000000003E-3</v>
      </c>
      <c r="G323" s="16"/>
    </row>
    <row r="324" spans="1:7" x14ac:dyDescent="0.3">
      <c r="A324" s="13" t="s">
        <v>1218</v>
      </c>
      <c r="B324" s="32"/>
      <c r="C324" s="32" t="s">
        <v>725</v>
      </c>
      <c r="D324" s="41">
        <v>-7952000</v>
      </c>
      <c r="E324" s="36">
        <v>-2783.2</v>
      </c>
      <c r="F324" s="26">
        <v>-4.2160000000000001E-3</v>
      </c>
      <c r="G324" s="16"/>
    </row>
    <row r="325" spans="1:7" x14ac:dyDescent="0.3">
      <c r="A325" s="13" t="s">
        <v>1219</v>
      </c>
      <c r="B325" s="32"/>
      <c r="C325" s="32" t="s">
        <v>765</v>
      </c>
      <c r="D325" s="41">
        <v>-250600</v>
      </c>
      <c r="E325" s="36">
        <v>-2829.4</v>
      </c>
      <c r="F325" s="26">
        <v>-4.2859999999999999E-3</v>
      </c>
      <c r="G325" s="16"/>
    </row>
    <row r="326" spans="1:7" x14ac:dyDescent="0.3">
      <c r="A326" s="13" t="s">
        <v>1220</v>
      </c>
      <c r="B326" s="32"/>
      <c r="C326" s="32" t="s">
        <v>805</v>
      </c>
      <c r="D326" s="41">
        <v>-788700</v>
      </c>
      <c r="E326" s="36">
        <v>-2842.87</v>
      </c>
      <c r="F326" s="26">
        <v>-4.3059999999999999E-3</v>
      </c>
      <c r="G326" s="16"/>
    </row>
    <row r="327" spans="1:7" x14ac:dyDescent="0.3">
      <c r="A327" s="13" t="s">
        <v>1221</v>
      </c>
      <c r="B327" s="32"/>
      <c r="C327" s="32" t="s">
        <v>802</v>
      </c>
      <c r="D327" s="41">
        <v>-59500</v>
      </c>
      <c r="E327" s="36">
        <v>-2855.02</v>
      </c>
      <c r="F327" s="26">
        <v>-4.3249999999999999E-3</v>
      </c>
      <c r="G327" s="16"/>
    </row>
    <row r="328" spans="1:7" x14ac:dyDescent="0.3">
      <c r="A328" s="13" t="s">
        <v>1222</v>
      </c>
      <c r="B328" s="32"/>
      <c r="C328" s="32" t="s">
        <v>742</v>
      </c>
      <c r="D328" s="41">
        <v>-473850</v>
      </c>
      <c r="E328" s="36">
        <v>-2979.33</v>
      </c>
      <c r="F328" s="26">
        <v>-4.5129999999999997E-3</v>
      </c>
      <c r="G328" s="16"/>
    </row>
    <row r="329" spans="1:7" x14ac:dyDescent="0.3">
      <c r="A329" s="13" t="s">
        <v>1223</v>
      </c>
      <c r="B329" s="32"/>
      <c r="C329" s="32" t="s">
        <v>793</v>
      </c>
      <c r="D329" s="41">
        <v>-105125</v>
      </c>
      <c r="E329" s="36">
        <v>-3068.07</v>
      </c>
      <c r="F329" s="26">
        <v>-4.6470000000000001E-3</v>
      </c>
      <c r="G329" s="16"/>
    </row>
    <row r="330" spans="1:7" x14ac:dyDescent="0.3">
      <c r="A330" s="13" t="s">
        <v>1224</v>
      </c>
      <c r="B330" s="32"/>
      <c r="C330" s="32" t="s">
        <v>716</v>
      </c>
      <c r="D330" s="41">
        <v>-894000</v>
      </c>
      <c r="E330" s="36">
        <v>-3069.1</v>
      </c>
      <c r="F330" s="26">
        <v>-4.6490000000000004E-3</v>
      </c>
      <c r="G330" s="16"/>
    </row>
    <row r="331" spans="1:7" x14ac:dyDescent="0.3">
      <c r="A331" s="13" t="s">
        <v>1225</v>
      </c>
      <c r="B331" s="32"/>
      <c r="C331" s="32" t="s">
        <v>722</v>
      </c>
      <c r="D331" s="41">
        <v>-260000</v>
      </c>
      <c r="E331" s="36">
        <v>-3084.51</v>
      </c>
      <c r="F331" s="26">
        <v>-4.6719999999999999E-3</v>
      </c>
      <c r="G331" s="16"/>
    </row>
    <row r="332" spans="1:7" x14ac:dyDescent="0.3">
      <c r="A332" s="13" t="s">
        <v>1226</v>
      </c>
      <c r="B332" s="32"/>
      <c r="C332" s="32" t="s">
        <v>745</v>
      </c>
      <c r="D332" s="41">
        <v>-125500</v>
      </c>
      <c r="E332" s="36">
        <v>-3106.13</v>
      </c>
      <c r="F332" s="26">
        <v>-4.705E-3</v>
      </c>
      <c r="G332" s="16"/>
    </row>
    <row r="333" spans="1:7" x14ac:dyDescent="0.3">
      <c r="A333" s="13" t="s">
        <v>1227</v>
      </c>
      <c r="B333" s="32"/>
      <c r="C333" s="32" t="s">
        <v>725</v>
      </c>
      <c r="D333" s="41">
        <v>-2328700</v>
      </c>
      <c r="E333" s="36">
        <v>-3112.31</v>
      </c>
      <c r="F333" s="26">
        <v>-4.7140000000000003E-3</v>
      </c>
      <c r="G333" s="16"/>
    </row>
    <row r="334" spans="1:7" x14ac:dyDescent="0.3">
      <c r="A334" s="13" t="s">
        <v>1228</v>
      </c>
      <c r="B334" s="32"/>
      <c r="C334" s="32" t="s">
        <v>784</v>
      </c>
      <c r="D334" s="41">
        <v>-1616250</v>
      </c>
      <c r="E334" s="36">
        <v>-3334.32</v>
      </c>
      <c r="F334" s="26">
        <v>-5.0509999999999999E-3</v>
      </c>
      <c r="G334" s="16"/>
    </row>
    <row r="335" spans="1:7" x14ac:dyDescent="0.3">
      <c r="A335" s="13" t="s">
        <v>1229</v>
      </c>
      <c r="B335" s="32"/>
      <c r="C335" s="32" t="s">
        <v>716</v>
      </c>
      <c r="D335" s="41">
        <v>-3279800</v>
      </c>
      <c r="E335" s="36">
        <v>-3611.06</v>
      </c>
      <c r="F335" s="26">
        <v>-5.47E-3</v>
      </c>
      <c r="G335" s="16"/>
    </row>
    <row r="336" spans="1:7" x14ac:dyDescent="0.3">
      <c r="A336" s="13" t="s">
        <v>1230</v>
      </c>
      <c r="B336" s="32"/>
      <c r="C336" s="32" t="s">
        <v>734</v>
      </c>
      <c r="D336" s="41">
        <v>-808500</v>
      </c>
      <c r="E336" s="36">
        <v>-3612.38</v>
      </c>
      <c r="F336" s="26">
        <v>-5.4720000000000003E-3</v>
      </c>
      <c r="G336" s="16"/>
    </row>
    <row r="337" spans="1:7" x14ac:dyDescent="0.3">
      <c r="A337" s="13" t="s">
        <v>1231</v>
      </c>
      <c r="B337" s="32"/>
      <c r="C337" s="32" t="s">
        <v>716</v>
      </c>
      <c r="D337" s="41">
        <v>-188650</v>
      </c>
      <c r="E337" s="36">
        <v>-3915.53</v>
      </c>
      <c r="F337" s="26">
        <v>-5.9309999999999996E-3</v>
      </c>
      <c r="G337" s="16"/>
    </row>
    <row r="338" spans="1:7" x14ac:dyDescent="0.3">
      <c r="A338" s="13" t="s">
        <v>1232</v>
      </c>
      <c r="B338" s="32"/>
      <c r="C338" s="32" t="s">
        <v>775</v>
      </c>
      <c r="D338" s="41">
        <v>-247475</v>
      </c>
      <c r="E338" s="36">
        <v>-3961.7</v>
      </c>
      <c r="F338" s="26">
        <v>-6.0010000000000003E-3</v>
      </c>
      <c r="G338" s="16"/>
    </row>
    <row r="339" spans="1:7" x14ac:dyDescent="0.3">
      <c r="A339" s="13" t="s">
        <v>1233</v>
      </c>
      <c r="B339" s="32"/>
      <c r="C339" s="32" t="s">
        <v>765</v>
      </c>
      <c r="D339" s="41">
        <v>-102400</v>
      </c>
      <c r="E339" s="36">
        <v>-3972.1</v>
      </c>
      <c r="F339" s="26">
        <v>-6.0169999999999998E-3</v>
      </c>
      <c r="G339" s="16"/>
    </row>
    <row r="340" spans="1:7" x14ac:dyDescent="0.3">
      <c r="A340" s="13" t="s">
        <v>1234</v>
      </c>
      <c r="B340" s="32"/>
      <c r="C340" s="32" t="s">
        <v>716</v>
      </c>
      <c r="D340" s="41">
        <v>-6880000</v>
      </c>
      <c r="E340" s="36">
        <v>-3980.08</v>
      </c>
      <c r="F340" s="26">
        <v>-6.0289999999999996E-3</v>
      </c>
      <c r="G340" s="16"/>
    </row>
    <row r="341" spans="1:7" x14ac:dyDescent="0.3">
      <c r="A341" s="13" t="s">
        <v>1235</v>
      </c>
      <c r="B341" s="32"/>
      <c r="C341" s="32" t="s">
        <v>768</v>
      </c>
      <c r="D341" s="41">
        <v>-1917000</v>
      </c>
      <c r="E341" s="36">
        <v>-4276.83</v>
      </c>
      <c r="F341" s="26">
        <v>-6.4790000000000004E-3</v>
      </c>
      <c r="G341" s="16"/>
    </row>
    <row r="342" spans="1:7" x14ac:dyDescent="0.3">
      <c r="A342" s="13" t="s">
        <v>1236</v>
      </c>
      <c r="B342" s="32"/>
      <c r="C342" s="32" t="s">
        <v>765</v>
      </c>
      <c r="D342" s="41">
        <v>-321000</v>
      </c>
      <c r="E342" s="36">
        <v>-4522.8900000000003</v>
      </c>
      <c r="F342" s="26">
        <v>-6.8510000000000003E-3</v>
      </c>
      <c r="G342" s="16"/>
    </row>
    <row r="343" spans="1:7" x14ac:dyDescent="0.3">
      <c r="A343" s="13" t="s">
        <v>1237</v>
      </c>
      <c r="B343" s="32"/>
      <c r="C343" s="32" t="s">
        <v>725</v>
      </c>
      <c r="D343" s="41">
        <v>-253200</v>
      </c>
      <c r="E343" s="36">
        <v>-4662.3</v>
      </c>
      <c r="F343" s="26">
        <v>-7.0629999999999998E-3</v>
      </c>
      <c r="G343" s="16"/>
    </row>
    <row r="344" spans="1:7" x14ac:dyDescent="0.3">
      <c r="A344" s="13" t="s">
        <v>1238</v>
      </c>
      <c r="B344" s="32"/>
      <c r="C344" s="32" t="s">
        <v>737</v>
      </c>
      <c r="D344" s="41">
        <v>-540000</v>
      </c>
      <c r="E344" s="36">
        <v>-4789.53</v>
      </c>
      <c r="F344" s="26">
        <v>-7.2550000000000002E-3</v>
      </c>
      <c r="G344" s="16"/>
    </row>
    <row r="345" spans="1:7" x14ac:dyDescent="0.3">
      <c r="A345" s="13" t="s">
        <v>1239</v>
      </c>
      <c r="B345" s="32"/>
      <c r="C345" s="32" t="s">
        <v>728</v>
      </c>
      <c r="D345" s="41">
        <v>-3995000</v>
      </c>
      <c r="E345" s="36">
        <v>-4859.92</v>
      </c>
      <c r="F345" s="26">
        <v>-7.3619999999999996E-3</v>
      </c>
      <c r="G345" s="16"/>
    </row>
    <row r="346" spans="1:7" x14ac:dyDescent="0.3">
      <c r="A346" s="13" t="s">
        <v>1240</v>
      </c>
      <c r="B346" s="32"/>
      <c r="C346" s="32" t="s">
        <v>722</v>
      </c>
      <c r="D346" s="41">
        <v>-47250000</v>
      </c>
      <c r="E346" s="36">
        <v>-4890.38</v>
      </c>
      <c r="F346" s="26">
        <v>-7.4079999999999997E-3</v>
      </c>
      <c r="G346" s="16"/>
    </row>
    <row r="347" spans="1:7" x14ac:dyDescent="0.3">
      <c r="A347" s="13" t="s">
        <v>1241</v>
      </c>
      <c r="B347" s="32"/>
      <c r="C347" s="32" t="s">
        <v>737</v>
      </c>
      <c r="D347" s="41">
        <v>-227700</v>
      </c>
      <c r="E347" s="36">
        <v>-4957.83</v>
      </c>
      <c r="F347" s="26">
        <v>-7.5100000000000002E-3</v>
      </c>
      <c r="G347" s="16"/>
    </row>
    <row r="348" spans="1:7" x14ac:dyDescent="0.3">
      <c r="A348" s="13" t="s">
        <v>1242</v>
      </c>
      <c r="B348" s="32"/>
      <c r="C348" s="32" t="s">
        <v>742</v>
      </c>
      <c r="D348" s="41">
        <v>-5272500</v>
      </c>
      <c r="E348" s="36">
        <v>-5066.87</v>
      </c>
      <c r="F348" s="26">
        <v>-7.6750000000000004E-3</v>
      </c>
      <c r="G348" s="16"/>
    </row>
    <row r="349" spans="1:7" x14ac:dyDescent="0.3">
      <c r="A349" s="13" t="s">
        <v>1243</v>
      </c>
      <c r="B349" s="32"/>
      <c r="C349" s="32" t="s">
        <v>750</v>
      </c>
      <c r="D349" s="41">
        <v>-3724000</v>
      </c>
      <c r="E349" s="36">
        <v>-5606.48</v>
      </c>
      <c r="F349" s="26">
        <v>-8.4930000000000005E-3</v>
      </c>
      <c r="G349" s="16"/>
    </row>
    <row r="350" spans="1:7" x14ac:dyDescent="0.3">
      <c r="A350" s="13" t="s">
        <v>1244</v>
      </c>
      <c r="B350" s="32"/>
      <c r="C350" s="32" t="s">
        <v>725</v>
      </c>
      <c r="D350" s="41">
        <v>-613800</v>
      </c>
      <c r="E350" s="36">
        <v>-5659.85</v>
      </c>
      <c r="F350" s="26">
        <v>-8.574E-3</v>
      </c>
      <c r="G350" s="16"/>
    </row>
    <row r="351" spans="1:7" x14ac:dyDescent="0.3">
      <c r="A351" s="13" t="s">
        <v>1245</v>
      </c>
      <c r="B351" s="32"/>
      <c r="C351" s="32" t="s">
        <v>745</v>
      </c>
      <c r="D351" s="41">
        <v>-859300</v>
      </c>
      <c r="E351" s="36">
        <v>-5732.39</v>
      </c>
      <c r="F351" s="26">
        <v>-8.6840000000000007E-3</v>
      </c>
      <c r="G351" s="16"/>
    </row>
    <row r="352" spans="1:7" x14ac:dyDescent="0.3">
      <c r="A352" s="13" t="s">
        <v>1246</v>
      </c>
      <c r="B352" s="32"/>
      <c r="C352" s="32" t="s">
        <v>742</v>
      </c>
      <c r="D352" s="41">
        <v>-516800</v>
      </c>
      <c r="E352" s="36">
        <v>-6302.89</v>
      </c>
      <c r="F352" s="26">
        <v>-9.5479999999999992E-3</v>
      </c>
      <c r="G352" s="16"/>
    </row>
    <row r="353" spans="1:7" x14ac:dyDescent="0.3">
      <c r="A353" s="13" t="s">
        <v>1247</v>
      </c>
      <c r="B353" s="32"/>
      <c r="C353" s="32" t="s">
        <v>716</v>
      </c>
      <c r="D353" s="41">
        <v>-105750</v>
      </c>
      <c r="E353" s="36">
        <v>-7403.98</v>
      </c>
      <c r="F353" s="26">
        <v>-1.1216E-2</v>
      </c>
      <c r="G353" s="16"/>
    </row>
    <row r="354" spans="1:7" x14ac:dyDescent="0.3">
      <c r="A354" s="13" t="s">
        <v>1248</v>
      </c>
      <c r="B354" s="32"/>
      <c r="C354" s="32" t="s">
        <v>737</v>
      </c>
      <c r="D354" s="41">
        <v>-4188800</v>
      </c>
      <c r="E354" s="36">
        <v>-9039.43</v>
      </c>
      <c r="F354" s="26">
        <v>-1.3694E-2</v>
      </c>
      <c r="G354" s="16"/>
    </row>
    <row r="355" spans="1:7" x14ac:dyDescent="0.3">
      <c r="A355" s="13" t="s">
        <v>1249</v>
      </c>
      <c r="B355" s="32"/>
      <c r="C355" s="32" t="s">
        <v>734</v>
      </c>
      <c r="D355" s="41">
        <v>-4011000</v>
      </c>
      <c r="E355" s="36">
        <v>-9239.34</v>
      </c>
      <c r="F355" s="26">
        <v>-1.3996E-2</v>
      </c>
      <c r="G355" s="16"/>
    </row>
    <row r="356" spans="1:7" x14ac:dyDescent="0.3">
      <c r="A356" s="13" t="s">
        <v>1250</v>
      </c>
      <c r="B356" s="32"/>
      <c r="C356" s="32" t="s">
        <v>731</v>
      </c>
      <c r="D356" s="41">
        <v>-590500</v>
      </c>
      <c r="E356" s="36">
        <v>-9721.7000000000007</v>
      </c>
      <c r="F356" s="26">
        <v>-1.4727000000000001E-2</v>
      </c>
      <c r="G356" s="16"/>
    </row>
    <row r="357" spans="1:7" x14ac:dyDescent="0.3">
      <c r="A357" s="13" t="s">
        <v>1251</v>
      </c>
      <c r="B357" s="32"/>
      <c r="C357" s="32" t="s">
        <v>728</v>
      </c>
      <c r="D357" s="41">
        <v>-2060775</v>
      </c>
      <c r="E357" s="36">
        <v>-11802.06</v>
      </c>
      <c r="F357" s="26">
        <v>-1.7878999999999999E-2</v>
      </c>
      <c r="G357" s="16"/>
    </row>
    <row r="358" spans="1:7" x14ac:dyDescent="0.3">
      <c r="A358" s="13" t="s">
        <v>1252</v>
      </c>
      <c r="B358" s="32"/>
      <c r="C358" s="32" t="s">
        <v>725</v>
      </c>
      <c r="D358" s="41">
        <v>-2047375</v>
      </c>
      <c r="E358" s="36">
        <v>-15193.57</v>
      </c>
      <c r="F358" s="26">
        <v>-2.3016999999999999E-2</v>
      </c>
      <c r="G358" s="16"/>
    </row>
    <row r="359" spans="1:7" x14ac:dyDescent="0.3">
      <c r="A359" s="13" t="s">
        <v>1253</v>
      </c>
      <c r="B359" s="32"/>
      <c r="C359" s="32" t="s">
        <v>722</v>
      </c>
      <c r="D359" s="41">
        <v>-2961150</v>
      </c>
      <c r="E359" s="36">
        <v>-20320.89</v>
      </c>
      <c r="F359" s="26">
        <v>-3.0783999999999999E-2</v>
      </c>
      <c r="G359" s="16"/>
    </row>
    <row r="360" spans="1:7" x14ac:dyDescent="0.3">
      <c r="A360" s="13" t="s">
        <v>1254</v>
      </c>
      <c r="B360" s="32"/>
      <c r="C360" s="32" t="s">
        <v>719</v>
      </c>
      <c r="D360" s="41">
        <v>-864250</v>
      </c>
      <c r="E360" s="36">
        <v>-20427.41</v>
      </c>
      <c r="F360" s="26">
        <v>-3.0946000000000001E-2</v>
      </c>
      <c r="G360" s="16"/>
    </row>
    <row r="361" spans="1:7" x14ac:dyDescent="0.3">
      <c r="A361" s="13" t="s">
        <v>1255</v>
      </c>
      <c r="B361" s="32"/>
      <c r="C361" s="32" t="s">
        <v>716</v>
      </c>
      <c r="D361" s="41">
        <v>-863700</v>
      </c>
      <c r="E361" s="36">
        <v>-20473.14</v>
      </c>
      <c r="F361" s="26">
        <v>-3.1015000000000001E-2</v>
      </c>
      <c r="G361" s="16"/>
    </row>
    <row r="362" spans="1:7" x14ac:dyDescent="0.3">
      <c r="A362" s="13" t="s">
        <v>1256</v>
      </c>
      <c r="B362" s="32"/>
      <c r="C362" s="32" t="s">
        <v>713</v>
      </c>
      <c r="D362" s="41">
        <v>-3770000</v>
      </c>
      <c r="E362" s="36">
        <v>-26721.759999999998</v>
      </c>
      <c r="F362" s="26">
        <v>-4.0481000000000003E-2</v>
      </c>
      <c r="G362" s="16"/>
    </row>
    <row r="363" spans="1:7" x14ac:dyDescent="0.3">
      <c r="A363" s="17" t="s">
        <v>100</v>
      </c>
      <c r="B363" s="33"/>
      <c r="C363" s="33"/>
      <c r="D363" s="18"/>
      <c r="E363" s="42">
        <v>-376699.18</v>
      </c>
      <c r="F363" s="43">
        <v>-0.57058500000000001</v>
      </c>
      <c r="G363" s="21"/>
    </row>
    <row r="364" spans="1:7" x14ac:dyDescent="0.3">
      <c r="A364" s="13"/>
      <c r="B364" s="32"/>
      <c r="C364" s="32"/>
      <c r="D364" s="14"/>
      <c r="E364" s="15"/>
      <c r="F364" s="16"/>
      <c r="G364" s="16"/>
    </row>
    <row r="365" spans="1:7" x14ac:dyDescent="0.3">
      <c r="A365" s="13"/>
      <c r="B365" s="32"/>
      <c r="C365" s="32"/>
      <c r="D365" s="14"/>
      <c r="E365" s="15"/>
      <c r="F365" s="16"/>
      <c r="G365" s="16"/>
    </row>
    <row r="366" spans="1:7" x14ac:dyDescent="0.3">
      <c r="A366" s="13"/>
      <c r="B366" s="32"/>
      <c r="C366" s="32"/>
      <c r="D366" s="14"/>
      <c r="E366" s="15"/>
      <c r="F366" s="16"/>
      <c r="G366" s="16"/>
    </row>
    <row r="367" spans="1:7" x14ac:dyDescent="0.3">
      <c r="A367" s="24" t="s">
        <v>103</v>
      </c>
      <c r="B367" s="34"/>
      <c r="C367" s="34"/>
      <c r="D367" s="25"/>
      <c r="E367" s="44">
        <v>-376699.18</v>
      </c>
      <c r="F367" s="45">
        <v>-0.57058500000000001</v>
      </c>
      <c r="G367" s="21"/>
    </row>
    <row r="368" spans="1:7" x14ac:dyDescent="0.3">
      <c r="A368" s="13"/>
      <c r="B368" s="32"/>
      <c r="C368" s="32"/>
      <c r="D368" s="14"/>
      <c r="E368" s="15"/>
      <c r="F368" s="16"/>
      <c r="G368" s="16"/>
    </row>
    <row r="369" spans="1:7" x14ac:dyDescent="0.3">
      <c r="A369" s="17" t="s">
        <v>89</v>
      </c>
      <c r="B369" s="32"/>
      <c r="C369" s="32"/>
      <c r="D369" s="14"/>
      <c r="E369" s="15"/>
      <c r="F369" s="16"/>
      <c r="G369" s="16"/>
    </row>
    <row r="370" spans="1:7" x14ac:dyDescent="0.3">
      <c r="A370" s="17" t="s">
        <v>90</v>
      </c>
      <c r="B370" s="32"/>
      <c r="C370" s="32"/>
      <c r="D370" s="14"/>
      <c r="E370" s="15"/>
      <c r="F370" s="16"/>
      <c r="G370" s="16"/>
    </row>
    <row r="371" spans="1:7" x14ac:dyDescent="0.3">
      <c r="A371" s="13" t="s">
        <v>1257</v>
      </c>
      <c r="B371" s="32" t="s">
        <v>1258</v>
      </c>
      <c r="C371" s="32" t="s">
        <v>93</v>
      </c>
      <c r="D371" s="14">
        <v>10000000</v>
      </c>
      <c r="E371" s="15">
        <v>10055.799999999999</v>
      </c>
      <c r="F371" s="16">
        <v>1.52E-2</v>
      </c>
      <c r="G371" s="16">
        <v>4.1699E-2</v>
      </c>
    </row>
    <row r="372" spans="1:7" x14ac:dyDescent="0.3">
      <c r="A372" s="17" t="s">
        <v>100</v>
      </c>
      <c r="B372" s="33"/>
      <c r="C372" s="33"/>
      <c r="D372" s="18"/>
      <c r="E372" s="37">
        <v>10055.799999999999</v>
      </c>
      <c r="F372" s="38">
        <v>1.52E-2</v>
      </c>
      <c r="G372" s="21"/>
    </row>
    <row r="373" spans="1:7" x14ac:dyDescent="0.3">
      <c r="A373" s="13"/>
      <c r="B373" s="32"/>
      <c r="C373" s="32"/>
      <c r="D373" s="14"/>
      <c r="E373" s="15"/>
      <c r="F373" s="16"/>
      <c r="G373" s="16"/>
    </row>
    <row r="374" spans="1:7" x14ac:dyDescent="0.3">
      <c r="A374" s="17" t="s">
        <v>285</v>
      </c>
      <c r="B374" s="32"/>
      <c r="C374" s="32"/>
      <c r="D374" s="14"/>
      <c r="E374" s="15"/>
      <c r="F374" s="16"/>
      <c r="G374" s="16"/>
    </row>
    <row r="375" spans="1:7" x14ac:dyDescent="0.3">
      <c r="A375" s="13" t="s">
        <v>1259</v>
      </c>
      <c r="B375" s="32" t="s">
        <v>1260</v>
      </c>
      <c r="C375" s="32" t="s">
        <v>108</v>
      </c>
      <c r="D375" s="14">
        <v>10000000</v>
      </c>
      <c r="E375" s="15">
        <v>10113.24</v>
      </c>
      <c r="F375" s="16">
        <v>1.5299999999999999E-2</v>
      </c>
      <c r="G375" s="16">
        <v>3.9334000000000001E-2</v>
      </c>
    </row>
    <row r="376" spans="1:7" x14ac:dyDescent="0.3">
      <c r="A376" s="13" t="s">
        <v>1261</v>
      </c>
      <c r="B376" s="32" t="s">
        <v>1262</v>
      </c>
      <c r="C376" s="32" t="s">
        <v>108</v>
      </c>
      <c r="D376" s="14">
        <v>10000000</v>
      </c>
      <c r="E376" s="15">
        <v>10090.77</v>
      </c>
      <c r="F376" s="16">
        <v>1.5299999999999999E-2</v>
      </c>
      <c r="G376" s="16">
        <v>3.7474E-2</v>
      </c>
    </row>
    <row r="377" spans="1:7" x14ac:dyDescent="0.3">
      <c r="A377" s="13" t="s">
        <v>1263</v>
      </c>
      <c r="B377" s="32" t="s">
        <v>1264</v>
      </c>
      <c r="C377" s="32" t="s">
        <v>108</v>
      </c>
      <c r="D377" s="14">
        <v>10000000</v>
      </c>
      <c r="E377" s="15">
        <v>10015.14</v>
      </c>
      <c r="F377" s="16">
        <v>1.52E-2</v>
      </c>
      <c r="G377" s="16">
        <v>3.6782000000000002E-2</v>
      </c>
    </row>
    <row r="378" spans="1:7" x14ac:dyDescent="0.3">
      <c r="A378" s="13" t="s">
        <v>1265</v>
      </c>
      <c r="B378" s="32" t="s">
        <v>1266</v>
      </c>
      <c r="C378" s="32" t="s">
        <v>108</v>
      </c>
      <c r="D378" s="14">
        <v>5000000</v>
      </c>
      <c r="E378" s="15">
        <v>5094.45</v>
      </c>
      <c r="F378" s="16">
        <v>7.7000000000000002E-3</v>
      </c>
      <c r="G378" s="16">
        <v>4.3996E-2</v>
      </c>
    </row>
    <row r="379" spans="1:7" x14ac:dyDescent="0.3">
      <c r="A379" s="13" t="s">
        <v>1267</v>
      </c>
      <c r="B379" s="32" t="s">
        <v>1268</v>
      </c>
      <c r="C379" s="32" t="s">
        <v>108</v>
      </c>
      <c r="D379" s="14">
        <v>5000000</v>
      </c>
      <c r="E379" s="15">
        <v>5077.93</v>
      </c>
      <c r="F379" s="16">
        <v>7.7000000000000002E-3</v>
      </c>
      <c r="G379" s="16">
        <v>4.2450000000000002E-2</v>
      </c>
    </row>
    <row r="380" spans="1:7" x14ac:dyDescent="0.3">
      <c r="A380" s="13" t="s">
        <v>1269</v>
      </c>
      <c r="B380" s="32" t="s">
        <v>1270</v>
      </c>
      <c r="C380" s="32" t="s">
        <v>108</v>
      </c>
      <c r="D380" s="14">
        <v>5000000</v>
      </c>
      <c r="E380" s="15">
        <v>4984.7</v>
      </c>
      <c r="F380" s="16">
        <v>7.6E-3</v>
      </c>
      <c r="G380" s="16">
        <v>4.4084999999999999E-2</v>
      </c>
    </row>
    <row r="381" spans="1:7" x14ac:dyDescent="0.3">
      <c r="A381" s="17" t="s">
        <v>100</v>
      </c>
      <c r="B381" s="33"/>
      <c r="C381" s="33"/>
      <c r="D381" s="18"/>
      <c r="E381" s="37">
        <v>45376.23</v>
      </c>
      <c r="F381" s="38">
        <v>6.88E-2</v>
      </c>
      <c r="G381" s="21"/>
    </row>
    <row r="382" spans="1:7" x14ac:dyDescent="0.3">
      <c r="A382" s="13"/>
      <c r="B382" s="32"/>
      <c r="C382" s="32"/>
      <c r="D382" s="14"/>
      <c r="E382" s="15"/>
      <c r="F382" s="16"/>
      <c r="G382" s="16"/>
    </row>
    <row r="383" spans="1:7" x14ac:dyDescent="0.3">
      <c r="A383" s="17" t="s">
        <v>101</v>
      </c>
      <c r="B383" s="32"/>
      <c r="C383" s="32"/>
      <c r="D383" s="14"/>
      <c r="E383" s="15"/>
      <c r="F383" s="16"/>
      <c r="G383" s="16"/>
    </row>
    <row r="384" spans="1:7" x14ac:dyDescent="0.3">
      <c r="A384" s="17" t="s">
        <v>100</v>
      </c>
      <c r="B384" s="32"/>
      <c r="C384" s="32"/>
      <c r="D384" s="14"/>
      <c r="E384" s="39" t="s">
        <v>88</v>
      </c>
      <c r="F384" s="40" t="s">
        <v>88</v>
      </c>
      <c r="G384" s="16"/>
    </row>
    <row r="385" spans="1:7" x14ac:dyDescent="0.3">
      <c r="A385" s="13"/>
      <c r="B385" s="32"/>
      <c r="C385" s="32"/>
      <c r="D385" s="14"/>
      <c r="E385" s="15"/>
      <c r="F385" s="16"/>
      <c r="G385" s="16"/>
    </row>
    <row r="386" spans="1:7" x14ac:dyDescent="0.3">
      <c r="A386" s="17" t="s">
        <v>102</v>
      </c>
      <c r="B386" s="32"/>
      <c r="C386" s="32"/>
      <c r="D386" s="14"/>
      <c r="E386" s="15"/>
      <c r="F386" s="16"/>
      <c r="G386" s="16"/>
    </row>
    <row r="387" spans="1:7" x14ac:dyDescent="0.3">
      <c r="A387" s="17" t="s">
        <v>100</v>
      </c>
      <c r="B387" s="32"/>
      <c r="C387" s="32"/>
      <c r="D387" s="14"/>
      <c r="E387" s="39" t="s">
        <v>88</v>
      </c>
      <c r="F387" s="40" t="s">
        <v>88</v>
      </c>
      <c r="G387" s="16"/>
    </row>
    <row r="388" spans="1:7" x14ac:dyDescent="0.3">
      <c r="A388" s="13"/>
      <c r="B388" s="32"/>
      <c r="C388" s="32"/>
      <c r="D388" s="14"/>
      <c r="E388" s="15"/>
      <c r="F388" s="16"/>
      <c r="G388" s="16"/>
    </row>
    <row r="389" spans="1:7" x14ac:dyDescent="0.3">
      <c r="A389" s="24" t="s">
        <v>103</v>
      </c>
      <c r="B389" s="34"/>
      <c r="C389" s="34"/>
      <c r="D389" s="25"/>
      <c r="E389" s="19">
        <v>55432.03</v>
      </c>
      <c r="F389" s="20">
        <v>8.4000000000000005E-2</v>
      </c>
      <c r="G389" s="21"/>
    </row>
    <row r="390" spans="1:7" x14ac:dyDescent="0.3">
      <c r="A390" s="13"/>
      <c r="B390" s="32"/>
      <c r="C390" s="32"/>
      <c r="D390" s="14"/>
      <c r="E390" s="15"/>
      <c r="F390" s="16"/>
      <c r="G390" s="16"/>
    </row>
    <row r="391" spans="1:7" x14ac:dyDescent="0.3">
      <c r="A391" s="17" t="s">
        <v>104</v>
      </c>
      <c r="B391" s="32"/>
      <c r="C391" s="32"/>
      <c r="D391" s="14"/>
      <c r="E391" s="15"/>
      <c r="F391" s="16"/>
      <c r="G391" s="16"/>
    </row>
    <row r="392" spans="1:7" x14ac:dyDescent="0.3">
      <c r="A392" s="13"/>
      <c r="B392" s="32"/>
      <c r="C392" s="32"/>
      <c r="D392" s="14"/>
      <c r="E392" s="15"/>
      <c r="F392" s="16"/>
      <c r="G392" s="16"/>
    </row>
    <row r="393" spans="1:7" x14ac:dyDescent="0.3">
      <c r="A393" s="17" t="s">
        <v>105</v>
      </c>
      <c r="B393" s="32"/>
      <c r="C393" s="32"/>
      <c r="D393" s="14"/>
      <c r="E393" s="15"/>
      <c r="F393" s="16"/>
      <c r="G393" s="16"/>
    </row>
    <row r="394" spans="1:7" x14ac:dyDescent="0.3">
      <c r="A394" s="13" t="s">
        <v>1271</v>
      </c>
      <c r="B394" s="32" t="s">
        <v>1272</v>
      </c>
      <c r="C394" s="32" t="s">
        <v>108</v>
      </c>
      <c r="D394" s="14">
        <v>12500000</v>
      </c>
      <c r="E394" s="15">
        <v>12314.63</v>
      </c>
      <c r="F394" s="16">
        <v>1.8700000000000001E-2</v>
      </c>
      <c r="G394" s="16">
        <v>4.0698999999999999E-2</v>
      </c>
    </row>
    <row r="395" spans="1:7" x14ac:dyDescent="0.3">
      <c r="A395" s="13" t="s">
        <v>1273</v>
      </c>
      <c r="B395" s="32" t="s">
        <v>1274</v>
      </c>
      <c r="C395" s="32" t="s">
        <v>108</v>
      </c>
      <c r="D395" s="14">
        <v>12500000</v>
      </c>
      <c r="E395" s="15">
        <v>12305.16</v>
      </c>
      <c r="F395" s="16">
        <v>1.8599999999999998E-2</v>
      </c>
      <c r="G395" s="16">
        <v>4.07E-2</v>
      </c>
    </row>
    <row r="396" spans="1:7" x14ac:dyDescent="0.3">
      <c r="A396" s="13" t="s">
        <v>1275</v>
      </c>
      <c r="B396" s="32" t="s">
        <v>1276</v>
      </c>
      <c r="C396" s="32" t="s">
        <v>108</v>
      </c>
      <c r="D396" s="14">
        <v>10000000</v>
      </c>
      <c r="E396" s="15">
        <v>9934.5400000000009</v>
      </c>
      <c r="F396" s="16">
        <v>1.5100000000000001E-2</v>
      </c>
      <c r="G396" s="16">
        <v>3.7000999999999999E-2</v>
      </c>
    </row>
    <row r="397" spans="1:7" x14ac:dyDescent="0.3">
      <c r="A397" s="13" t="s">
        <v>1277</v>
      </c>
      <c r="B397" s="32" t="s">
        <v>1278</v>
      </c>
      <c r="C397" s="32" t="s">
        <v>108</v>
      </c>
      <c r="D397" s="14">
        <v>10000000</v>
      </c>
      <c r="E397" s="15">
        <v>9927.5400000000009</v>
      </c>
      <c r="F397" s="16">
        <v>1.4999999999999999E-2</v>
      </c>
      <c r="G397" s="16">
        <v>3.7000999999999999E-2</v>
      </c>
    </row>
    <row r="398" spans="1:7" x14ac:dyDescent="0.3">
      <c r="A398" s="13" t="s">
        <v>1279</v>
      </c>
      <c r="B398" s="32" t="s">
        <v>1280</v>
      </c>
      <c r="C398" s="32" t="s">
        <v>108</v>
      </c>
      <c r="D398" s="14">
        <v>10000000</v>
      </c>
      <c r="E398" s="15">
        <v>9823.66</v>
      </c>
      <c r="F398" s="16">
        <v>1.49E-2</v>
      </c>
      <c r="G398" s="16">
        <v>4.2000000000000003E-2</v>
      </c>
    </row>
    <row r="399" spans="1:7" x14ac:dyDescent="0.3">
      <c r="A399" s="13" t="s">
        <v>1281</v>
      </c>
      <c r="B399" s="32" t="s">
        <v>1282</v>
      </c>
      <c r="C399" s="32" t="s">
        <v>108</v>
      </c>
      <c r="D399" s="14">
        <v>10000000</v>
      </c>
      <c r="E399" s="15">
        <v>9617.9500000000007</v>
      </c>
      <c r="F399" s="16">
        <v>1.46E-2</v>
      </c>
      <c r="G399" s="16">
        <v>4.4749999999999998E-2</v>
      </c>
    </row>
    <row r="400" spans="1:7" x14ac:dyDescent="0.3">
      <c r="A400" s="13" t="s">
        <v>1283</v>
      </c>
      <c r="B400" s="32" t="s">
        <v>1284</v>
      </c>
      <c r="C400" s="32" t="s">
        <v>108</v>
      </c>
      <c r="D400" s="14">
        <v>9000000</v>
      </c>
      <c r="E400" s="15">
        <v>8955.2099999999991</v>
      </c>
      <c r="F400" s="16">
        <v>1.3599999999999999E-2</v>
      </c>
      <c r="G400" s="16">
        <v>3.5798000000000003E-2</v>
      </c>
    </row>
    <row r="401" spans="1:7" x14ac:dyDescent="0.3">
      <c r="A401" s="13" t="s">
        <v>1285</v>
      </c>
      <c r="B401" s="32" t="s">
        <v>1286</v>
      </c>
      <c r="C401" s="32" t="s">
        <v>108</v>
      </c>
      <c r="D401" s="14">
        <v>7500000</v>
      </c>
      <c r="E401" s="15">
        <v>7484.44</v>
      </c>
      <c r="F401" s="16">
        <v>1.1299999999999999E-2</v>
      </c>
      <c r="G401" s="16">
        <v>3.2998E-2</v>
      </c>
    </row>
    <row r="402" spans="1:7" x14ac:dyDescent="0.3">
      <c r="A402" s="13" t="s">
        <v>1287</v>
      </c>
      <c r="B402" s="32" t="s">
        <v>1288</v>
      </c>
      <c r="C402" s="32" t="s">
        <v>108</v>
      </c>
      <c r="D402" s="14">
        <v>7500000</v>
      </c>
      <c r="E402" s="15">
        <v>7299.18</v>
      </c>
      <c r="F402" s="16">
        <v>1.11E-2</v>
      </c>
      <c r="G402" s="16">
        <v>4.3098999999999998E-2</v>
      </c>
    </row>
    <row r="403" spans="1:7" x14ac:dyDescent="0.3">
      <c r="A403" s="13" t="s">
        <v>1289</v>
      </c>
      <c r="B403" s="32" t="s">
        <v>1290</v>
      </c>
      <c r="C403" s="32" t="s">
        <v>108</v>
      </c>
      <c r="D403" s="14">
        <v>5000000</v>
      </c>
      <c r="E403" s="15">
        <v>4995.91</v>
      </c>
      <c r="F403" s="16">
        <v>7.6E-3</v>
      </c>
      <c r="G403" s="16">
        <v>3.3242000000000001E-2</v>
      </c>
    </row>
    <row r="404" spans="1:7" x14ac:dyDescent="0.3">
      <c r="A404" s="13" t="s">
        <v>109</v>
      </c>
      <c r="B404" s="32" t="s">
        <v>110</v>
      </c>
      <c r="C404" s="32" t="s">
        <v>108</v>
      </c>
      <c r="D404" s="14">
        <v>5000000</v>
      </c>
      <c r="E404" s="15">
        <v>4995.45</v>
      </c>
      <c r="F404" s="16">
        <v>7.6E-3</v>
      </c>
      <c r="G404" s="16">
        <v>3.3244999999999997E-2</v>
      </c>
    </row>
    <row r="405" spans="1:7" x14ac:dyDescent="0.3">
      <c r="A405" s="13" t="s">
        <v>1291</v>
      </c>
      <c r="B405" s="32" t="s">
        <v>1292</v>
      </c>
      <c r="C405" s="32" t="s">
        <v>108</v>
      </c>
      <c r="D405" s="14">
        <v>5000000</v>
      </c>
      <c r="E405" s="15">
        <v>4992.8</v>
      </c>
      <c r="F405" s="16">
        <v>7.6E-3</v>
      </c>
      <c r="G405" s="16">
        <v>3.2919999999999998E-2</v>
      </c>
    </row>
    <row r="406" spans="1:7" x14ac:dyDescent="0.3">
      <c r="A406" s="13" t="s">
        <v>1293</v>
      </c>
      <c r="B406" s="32" t="s">
        <v>1294</v>
      </c>
      <c r="C406" s="32" t="s">
        <v>108</v>
      </c>
      <c r="D406" s="14">
        <v>5000000</v>
      </c>
      <c r="E406" s="15">
        <v>4986.78</v>
      </c>
      <c r="F406" s="16">
        <v>7.6E-3</v>
      </c>
      <c r="G406" s="16">
        <v>3.3378999999999999E-2</v>
      </c>
    </row>
    <row r="407" spans="1:7" x14ac:dyDescent="0.3">
      <c r="A407" s="13" t="s">
        <v>1295</v>
      </c>
      <c r="B407" s="32" t="s">
        <v>1296</v>
      </c>
      <c r="C407" s="32" t="s">
        <v>108</v>
      </c>
      <c r="D407" s="14">
        <v>5000000</v>
      </c>
      <c r="E407" s="15">
        <v>4979</v>
      </c>
      <c r="F407" s="16">
        <v>7.4999999999999997E-3</v>
      </c>
      <c r="G407" s="16">
        <v>3.4995999999999999E-2</v>
      </c>
    </row>
    <row r="408" spans="1:7" x14ac:dyDescent="0.3">
      <c r="A408" s="13" t="s">
        <v>1297</v>
      </c>
      <c r="B408" s="32" t="s">
        <v>1298</v>
      </c>
      <c r="C408" s="32" t="s">
        <v>108</v>
      </c>
      <c r="D408" s="14">
        <v>2500000</v>
      </c>
      <c r="E408" s="15">
        <v>2499.54</v>
      </c>
      <c r="F408" s="16">
        <v>3.8E-3</v>
      </c>
      <c r="G408" s="16">
        <v>3.3585999999999998E-2</v>
      </c>
    </row>
    <row r="409" spans="1:7" x14ac:dyDescent="0.3">
      <c r="A409" s="13" t="s">
        <v>1299</v>
      </c>
      <c r="B409" s="32" t="s">
        <v>1300</v>
      </c>
      <c r="C409" s="32" t="s">
        <v>108</v>
      </c>
      <c r="D409" s="14">
        <v>500000</v>
      </c>
      <c r="E409" s="15">
        <v>481.69</v>
      </c>
      <c r="F409" s="16">
        <v>6.9999999999999999E-4</v>
      </c>
      <c r="G409" s="16">
        <v>4.4749999999999998E-2</v>
      </c>
    </row>
    <row r="410" spans="1:7" x14ac:dyDescent="0.3">
      <c r="A410" s="17" t="s">
        <v>100</v>
      </c>
      <c r="B410" s="33"/>
      <c r="C410" s="33"/>
      <c r="D410" s="18"/>
      <c r="E410" s="37">
        <v>115593.48</v>
      </c>
      <c r="F410" s="38">
        <v>0.17530000000000001</v>
      </c>
      <c r="G410" s="21"/>
    </row>
    <row r="411" spans="1:7" x14ac:dyDescent="0.3">
      <c r="A411" s="13"/>
      <c r="B411" s="32"/>
      <c r="C411" s="32"/>
      <c r="D411" s="14"/>
      <c r="E411" s="15"/>
      <c r="F411" s="16"/>
      <c r="G411" s="16"/>
    </row>
    <row r="412" spans="1:7" x14ac:dyDescent="0.3">
      <c r="A412" s="17" t="s">
        <v>126</v>
      </c>
      <c r="B412" s="32"/>
      <c r="C412" s="32"/>
      <c r="D412" s="14"/>
      <c r="E412" s="15"/>
      <c r="F412" s="16"/>
      <c r="G412" s="16"/>
    </row>
    <row r="413" spans="1:7" x14ac:dyDescent="0.3">
      <c r="A413" s="13" t="s">
        <v>2002</v>
      </c>
      <c r="B413" s="32" t="s">
        <v>1301</v>
      </c>
      <c r="C413" s="32" t="s">
        <v>1302</v>
      </c>
      <c r="D413" s="14">
        <v>15000000</v>
      </c>
      <c r="E413" s="15">
        <v>14484.32</v>
      </c>
      <c r="F413" s="16">
        <v>2.1899999999999999E-2</v>
      </c>
      <c r="G413" s="16">
        <v>4.9599999999999998E-2</v>
      </c>
    </row>
    <row r="414" spans="1:7" x14ac:dyDescent="0.3">
      <c r="A414" s="17" t="s">
        <v>100</v>
      </c>
      <c r="B414" s="33"/>
      <c r="C414" s="33"/>
      <c r="D414" s="18"/>
      <c r="E414" s="37">
        <v>14484.32</v>
      </c>
      <c r="F414" s="38">
        <v>2.1899999999999999E-2</v>
      </c>
      <c r="G414" s="21"/>
    </row>
    <row r="415" spans="1:7" x14ac:dyDescent="0.3">
      <c r="A415" s="13"/>
      <c r="B415" s="32"/>
      <c r="C415" s="32"/>
      <c r="D415" s="14"/>
      <c r="E415" s="15"/>
      <c r="F415" s="16"/>
      <c r="G415" s="16"/>
    </row>
    <row r="416" spans="1:7" x14ac:dyDescent="0.3">
      <c r="A416" s="24" t="s">
        <v>103</v>
      </c>
      <c r="B416" s="34"/>
      <c r="C416" s="34"/>
      <c r="D416" s="25"/>
      <c r="E416" s="19">
        <v>130077.8</v>
      </c>
      <c r="F416" s="20">
        <v>0.19719999999999999</v>
      </c>
      <c r="G416" s="21"/>
    </row>
    <row r="417" spans="1:7" x14ac:dyDescent="0.3">
      <c r="A417" s="13"/>
      <c r="B417" s="32"/>
      <c r="C417" s="32"/>
      <c r="D417" s="14"/>
      <c r="E417" s="15"/>
      <c r="F417" s="16"/>
      <c r="G417" s="16"/>
    </row>
    <row r="418" spans="1:7" x14ac:dyDescent="0.3">
      <c r="A418" s="13"/>
      <c r="B418" s="32"/>
      <c r="C418" s="32"/>
      <c r="D418" s="14"/>
      <c r="E418" s="15"/>
      <c r="F418" s="16"/>
      <c r="G418" s="16"/>
    </row>
    <row r="419" spans="1:7" x14ac:dyDescent="0.3">
      <c r="A419" s="17" t="s">
        <v>132</v>
      </c>
      <c r="B419" s="32"/>
      <c r="C419" s="32"/>
      <c r="D419" s="14"/>
      <c r="E419" s="15"/>
      <c r="F419" s="16"/>
      <c r="G419" s="16"/>
    </row>
    <row r="420" spans="1:7" x14ac:dyDescent="0.3">
      <c r="A420" s="13" t="s">
        <v>133</v>
      </c>
      <c r="B420" s="32"/>
      <c r="C420" s="32"/>
      <c r="D420" s="14"/>
      <c r="E420" s="15">
        <v>123836.87</v>
      </c>
      <c r="F420" s="16">
        <v>0.18759999999999999</v>
      </c>
      <c r="G420" s="16">
        <v>3.2613999999999997E-2</v>
      </c>
    </row>
    <row r="421" spans="1:7" x14ac:dyDescent="0.3">
      <c r="A421" s="17" t="s">
        <v>100</v>
      </c>
      <c r="B421" s="33"/>
      <c r="C421" s="33"/>
      <c r="D421" s="18"/>
      <c r="E421" s="37">
        <v>123836.87</v>
      </c>
      <c r="F421" s="38">
        <v>0.18759999999999999</v>
      </c>
      <c r="G421" s="21"/>
    </row>
    <row r="422" spans="1:7" x14ac:dyDescent="0.3">
      <c r="A422" s="13"/>
      <c r="B422" s="32"/>
      <c r="C422" s="32"/>
      <c r="D422" s="14"/>
      <c r="E422" s="15"/>
      <c r="F422" s="16"/>
      <c r="G422" s="16"/>
    </row>
    <row r="423" spans="1:7" x14ac:dyDescent="0.3">
      <c r="A423" s="24" t="s">
        <v>103</v>
      </c>
      <c r="B423" s="34"/>
      <c r="C423" s="34"/>
      <c r="D423" s="25"/>
      <c r="E423" s="19">
        <v>123836.87</v>
      </c>
      <c r="F423" s="20">
        <v>0.18759999999999999</v>
      </c>
      <c r="G423" s="21"/>
    </row>
    <row r="424" spans="1:7" x14ac:dyDescent="0.3">
      <c r="A424" s="13" t="s">
        <v>134</v>
      </c>
      <c r="B424" s="32"/>
      <c r="C424" s="32"/>
      <c r="D424" s="14"/>
      <c r="E424" s="15">
        <v>1346.5111769</v>
      </c>
      <c r="F424" s="16">
        <v>2.039E-3</v>
      </c>
      <c r="G424" s="16"/>
    </row>
    <row r="425" spans="1:7" x14ac:dyDescent="0.3">
      <c r="A425" s="13" t="s">
        <v>135</v>
      </c>
      <c r="B425" s="32"/>
      <c r="C425" s="32"/>
      <c r="D425" s="14"/>
      <c r="E425" s="36">
        <v>-26929.251176900001</v>
      </c>
      <c r="F425" s="26">
        <v>-4.0238999999999997E-2</v>
      </c>
      <c r="G425" s="16">
        <v>3.2613999999999997E-2</v>
      </c>
    </row>
    <row r="426" spans="1:7" x14ac:dyDescent="0.3">
      <c r="A426" s="27" t="s">
        <v>136</v>
      </c>
      <c r="B426" s="35"/>
      <c r="C426" s="35"/>
      <c r="D426" s="28"/>
      <c r="E426" s="29">
        <v>660095.39</v>
      </c>
      <c r="F426" s="30">
        <v>1</v>
      </c>
      <c r="G426" s="30"/>
    </row>
    <row r="428" spans="1:7" x14ac:dyDescent="0.3">
      <c r="A428" s="1" t="s">
        <v>1303</v>
      </c>
    </row>
    <row r="429" spans="1:7" x14ac:dyDescent="0.3">
      <c r="A429" s="1" t="s">
        <v>138</v>
      </c>
    </row>
    <row r="431" spans="1:7" x14ac:dyDescent="0.3">
      <c r="A431" s="1" t="s">
        <v>1842</v>
      </c>
    </row>
    <row r="432" spans="1:7" x14ac:dyDescent="0.3">
      <c r="A432" s="47" t="s">
        <v>1843</v>
      </c>
      <c r="B432" s="3" t="s">
        <v>88</v>
      </c>
    </row>
    <row r="433" spans="1:7" x14ac:dyDescent="0.3">
      <c r="A433" t="s">
        <v>1844</v>
      </c>
    </row>
    <row r="434" spans="1:7" x14ac:dyDescent="0.3">
      <c r="A434" t="s">
        <v>1845</v>
      </c>
      <c r="B434" t="s">
        <v>1846</v>
      </c>
      <c r="C434" t="s">
        <v>1846</v>
      </c>
    </row>
    <row r="435" spans="1:7" x14ac:dyDescent="0.3">
      <c r="B435" s="48">
        <v>44592</v>
      </c>
      <c r="C435" s="48">
        <v>44620</v>
      </c>
    </row>
    <row r="436" spans="1:7" x14ac:dyDescent="0.3">
      <c r="A436" t="s">
        <v>1850</v>
      </c>
      <c r="B436">
        <v>16.374199999999998</v>
      </c>
      <c r="C436">
        <v>16.457999999999998</v>
      </c>
      <c r="E436" s="2"/>
      <c r="G436"/>
    </row>
    <row r="437" spans="1:7" x14ac:dyDescent="0.3">
      <c r="A437" t="s">
        <v>1851</v>
      </c>
      <c r="B437">
        <v>11.705500000000001</v>
      </c>
      <c r="C437">
        <v>11.765499999999999</v>
      </c>
      <c r="E437" s="2"/>
      <c r="G437"/>
    </row>
    <row r="438" spans="1:7" x14ac:dyDescent="0.3">
      <c r="A438" t="s">
        <v>1872</v>
      </c>
      <c r="B438">
        <v>13.4513</v>
      </c>
      <c r="C438">
        <v>13.520200000000001</v>
      </c>
      <c r="E438" s="2"/>
      <c r="G438"/>
    </row>
    <row r="439" spans="1:7" x14ac:dyDescent="0.3">
      <c r="A439" t="s">
        <v>1859</v>
      </c>
      <c r="B439">
        <v>15.629200000000001</v>
      </c>
      <c r="C439">
        <v>15.7006</v>
      </c>
      <c r="E439" s="2"/>
      <c r="G439"/>
    </row>
    <row r="440" spans="1:7" x14ac:dyDescent="0.3">
      <c r="A440" t="s">
        <v>1875</v>
      </c>
      <c r="B440">
        <v>15.625999999999999</v>
      </c>
      <c r="C440">
        <v>15.6973</v>
      </c>
      <c r="E440" s="2"/>
      <c r="G440"/>
    </row>
    <row r="441" spans="1:7" x14ac:dyDescent="0.3">
      <c r="A441" t="s">
        <v>1876</v>
      </c>
      <c r="B441">
        <v>11.4666</v>
      </c>
      <c r="C441">
        <v>11.5189</v>
      </c>
      <c r="E441" s="2"/>
      <c r="G441"/>
    </row>
    <row r="442" spans="1:7" x14ac:dyDescent="0.3">
      <c r="A442" t="s">
        <v>1877</v>
      </c>
      <c r="B442">
        <v>12.7662</v>
      </c>
      <c r="C442">
        <v>12.824400000000001</v>
      </c>
      <c r="E442" s="2"/>
      <c r="G442"/>
    </row>
    <row r="443" spans="1:7" x14ac:dyDescent="0.3">
      <c r="E443" s="2"/>
      <c r="G443"/>
    </row>
    <row r="444" spans="1:7" x14ac:dyDescent="0.3">
      <c r="A444" t="s">
        <v>1861</v>
      </c>
      <c r="B444" s="3" t="s">
        <v>88</v>
      </c>
    </row>
    <row r="445" spans="1:7" x14ac:dyDescent="0.3">
      <c r="A445" t="s">
        <v>1862</v>
      </c>
      <c r="B445" s="3" t="s">
        <v>88</v>
      </c>
    </row>
    <row r="446" spans="1:7" ht="28.8" x14ac:dyDescent="0.3">
      <c r="A446" s="47" t="s">
        <v>1863</v>
      </c>
      <c r="B446" s="3" t="s">
        <v>88</v>
      </c>
    </row>
    <row r="447" spans="1:7" x14ac:dyDescent="0.3">
      <c r="A447" s="47" t="s">
        <v>1864</v>
      </c>
      <c r="B447" s="3" t="s">
        <v>88</v>
      </c>
    </row>
    <row r="448" spans="1:7" x14ac:dyDescent="0.3">
      <c r="A448" t="s">
        <v>1901</v>
      </c>
      <c r="B448" s="49">
        <v>14.224304000000002</v>
      </c>
    </row>
    <row r="449" spans="1:4" ht="28.8" x14ac:dyDescent="0.3">
      <c r="A449" s="47" t="s">
        <v>1866</v>
      </c>
      <c r="B449" s="3">
        <v>0</v>
      </c>
    </row>
    <row r="450" spans="1:4" ht="28.8" x14ac:dyDescent="0.3">
      <c r="A450" s="47" t="s">
        <v>1867</v>
      </c>
      <c r="B450" s="3" t="s">
        <v>88</v>
      </c>
    </row>
    <row r="451" spans="1:4" x14ac:dyDescent="0.3">
      <c r="A451" t="s">
        <v>1996</v>
      </c>
      <c r="B451" s="3" t="s">
        <v>88</v>
      </c>
    </row>
    <row r="452" spans="1:4" x14ac:dyDescent="0.3">
      <c r="A452" t="s">
        <v>1997</v>
      </c>
      <c r="B452" s="3" t="s">
        <v>88</v>
      </c>
    </row>
    <row r="455" spans="1:4" ht="28.8" x14ac:dyDescent="0.3">
      <c r="A455" s="62" t="s">
        <v>2039</v>
      </c>
      <c r="B455" s="57" t="s">
        <v>2040</v>
      </c>
      <c r="C455" s="57" t="s">
        <v>2004</v>
      </c>
      <c r="D455" s="65" t="s">
        <v>2005</v>
      </c>
    </row>
    <row r="456" spans="1:4" ht="54.6" customHeight="1" x14ac:dyDescent="0.3">
      <c r="A456" s="64" t="str">
        <f>HYPERLINK("[EDEL_Portfolio Monthly 28-Feb-2022.xlsx]EEARBF!A1","Edelweiss Arbitrage Fund")</f>
        <v>Edelweiss Arbitrage Fund</v>
      </c>
      <c r="B456" s="58"/>
      <c r="C456" s="58" t="s">
        <v>2017</v>
      </c>
      <c r="D45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870E1-A937-4053-B64B-1B3B86DBA292}">
  <dimension ref="A1:H241"/>
  <sheetViews>
    <sheetView showGridLines="0" workbookViewId="0">
      <pane ySplit="4" topLeftCell="A228" activePane="bottomLeft" state="frozen"/>
      <selection activeCell="A36" sqref="A36"/>
      <selection pane="bottomLeft" activeCell="A240" sqref="A240:D240"/>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41</v>
      </c>
      <c r="B1" s="67"/>
      <c r="C1" s="67"/>
      <c r="D1" s="67"/>
      <c r="E1" s="67"/>
      <c r="F1" s="67"/>
      <c r="G1" s="67"/>
      <c r="H1" s="51" t="str">
        <f>HYPERLINK("[EDEL_Portfolio Monthly 28-Feb-2022.xlsx]Index!A1","Index")</f>
        <v>Index</v>
      </c>
    </row>
    <row r="2" spans="1:8" ht="18" x14ac:dyDescent="0.3">
      <c r="A2" s="67" t="s">
        <v>42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717</v>
      </c>
      <c r="B8" s="32" t="s">
        <v>718</v>
      </c>
      <c r="C8" s="32" t="s">
        <v>719</v>
      </c>
      <c r="D8" s="14">
        <v>1768299</v>
      </c>
      <c r="E8" s="15">
        <v>41723.9</v>
      </c>
      <c r="F8" s="16">
        <v>5.5800000000000002E-2</v>
      </c>
      <c r="G8" s="16"/>
    </row>
    <row r="9" spans="1:8" x14ac:dyDescent="0.3">
      <c r="A9" s="13" t="s">
        <v>723</v>
      </c>
      <c r="B9" s="32" t="s">
        <v>724</v>
      </c>
      <c r="C9" s="32" t="s">
        <v>725</v>
      </c>
      <c r="D9" s="14">
        <v>5420587</v>
      </c>
      <c r="E9" s="15">
        <v>40258.699999999997</v>
      </c>
      <c r="F9" s="16">
        <v>5.3900000000000003E-2</v>
      </c>
      <c r="G9" s="16"/>
    </row>
    <row r="10" spans="1:8" x14ac:dyDescent="0.3">
      <c r="A10" s="13" t="s">
        <v>815</v>
      </c>
      <c r="B10" s="32" t="s">
        <v>816</v>
      </c>
      <c r="C10" s="32" t="s">
        <v>725</v>
      </c>
      <c r="D10" s="14">
        <v>2730549</v>
      </c>
      <c r="E10" s="15">
        <v>38944.46</v>
      </c>
      <c r="F10" s="16">
        <v>5.21E-2</v>
      </c>
      <c r="G10" s="16"/>
    </row>
    <row r="11" spans="1:8" x14ac:dyDescent="0.3">
      <c r="A11" s="13" t="s">
        <v>846</v>
      </c>
      <c r="B11" s="32" t="s">
        <v>847</v>
      </c>
      <c r="C11" s="32" t="s">
        <v>765</v>
      </c>
      <c r="D11" s="14">
        <v>1706029</v>
      </c>
      <c r="E11" s="15">
        <v>29268.63</v>
      </c>
      <c r="F11" s="16">
        <v>3.9199999999999999E-2</v>
      </c>
      <c r="G11" s="16"/>
    </row>
    <row r="12" spans="1:8" x14ac:dyDescent="0.3">
      <c r="A12" s="13" t="s">
        <v>1304</v>
      </c>
      <c r="B12" s="32" t="s">
        <v>1305</v>
      </c>
      <c r="C12" s="32" t="s">
        <v>810</v>
      </c>
      <c r="D12" s="14">
        <v>1326284</v>
      </c>
      <c r="E12" s="15">
        <v>24548.85</v>
      </c>
      <c r="F12" s="16">
        <v>3.2899999999999999E-2</v>
      </c>
      <c r="G12" s="16"/>
    </row>
    <row r="13" spans="1:8" x14ac:dyDescent="0.3">
      <c r="A13" s="13" t="s">
        <v>1306</v>
      </c>
      <c r="B13" s="32" t="s">
        <v>1307</v>
      </c>
      <c r="C13" s="32" t="s">
        <v>725</v>
      </c>
      <c r="D13" s="14">
        <v>4617696</v>
      </c>
      <c r="E13" s="15">
        <v>22312.71</v>
      </c>
      <c r="F13" s="16">
        <v>2.9899999999999999E-2</v>
      </c>
      <c r="G13" s="16"/>
    </row>
    <row r="14" spans="1:8" x14ac:dyDescent="0.3">
      <c r="A14" s="13" t="s">
        <v>909</v>
      </c>
      <c r="B14" s="32" t="s">
        <v>910</v>
      </c>
      <c r="C14" s="32" t="s">
        <v>725</v>
      </c>
      <c r="D14" s="14">
        <v>2966238</v>
      </c>
      <c r="E14" s="15">
        <v>22021.35</v>
      </c>
      <c r="F14" s="16">
        <v>2.9499999999999998E-2</v>
      </c>
      <c r="G14" s="16"/>
    </row>
    <row r="15" spans="1:8" x14ac:dyDescent="0.3">
      <c r="A15" s="13" t="s">
        <v>813</v>
      </c>
      <c r="B15" s="32" t="s">
        <v>814</v>
      </c>
      <c r="C15" s="32" t="s">
        <v>765</v>
      </c>
      <c r="D15" s="14">
        <v>468096</v>
      </c>
      <c r="E15" s="15">
        <v>16637.07</v>
      </c>
      <c r="F15" s="16">
        <v>2.23E-2</v>
      </c>
      <c r="G15" s="16"/>
    </row>
    <row r="16" spans="1:8" x14ac:dyDescent="0.3">
      <c r="A16" s="13" t="s">
        <v>720</v>
      </c>
      <c r="B16" s="32" t="s">
        <v>721</v>
      </c>
      <c r="C16" s="32" t="s">
        <v>722</v>
      </c>
      <c r="D16" s="14">
        <v>1694624</v>
      </c>
      <c r="E16" s="15">
        <v>11633.59</v>
      </c>
      <c r="F16" s="16">
        <v>1.5599999999999999E-2</v>
      </c>
      <c r="G16" s="16"/>
    </row>
    <row r="17" spans="1:7" x14ac:dyDescent="0.3">
      <c r="A17" s="13" t="s">
        <v>714</v>
      </c>
      <c r="B17" s="32" t="s">
        <v>715</v>
      </c>
      <c r="C17" s="32" t="s">
        <v>716</v>
      </c>
      <c r="D17" s="14">
        <v>472377</v>
      </c>
      <c r="E17" s="15">
        <v>11169.35</v>
      </c>
      <c r="F17" s="16">
        <v>1.49E-2</v>
      </c>
      <c r="G17" s="16"/>
    </row>
    <row r="18" spans="1:7" x14ac:dyDescent="0.3">
      <c r="A18" s="13" t="s">
        <v>735</v>
      </c>
      <c r="B18" s="32" t="s">
        <v>736</v>
      </c>
      <c r="C18" s="32" t="s">
        <v>737</v>
      </c>
      <c r="D18" s="14">
        <v>4916182</v>
      </c>
      <c r="E18" s="15">
        <v>10611.58</v>
      </c>
      <c r="F18" s="16">
        <v>1.4200000000000001E-2</v>
      </c>
      <c r="G18" s="16"/>
    </row>
    <row r="19" spans="1:7" x14ac:dyDescent="0.3">
      <c r="A19" s="13" t="s">
        <v>872</v>
      </c>
      <c r="B19" s="32" t="s">
        <v>873</v>
      </c>
      <c r="C19" s="32" t="s">
        <v>874</v>
      </c>
      <c r="D19" s="14">
        <v>562399</v>
      </c>
      <c r="E19" s="15">
        <v>10217.379999999999</v>
      </c>
      <c r="F19" s="16">
        <v>1.37E-2</v>
      </c>
      <c r="G19" s="16"/>
    </row>
    <row r="20" spans="1:7" x14ac:dyDescent="0.3">
      <c r="A20" s="13" t="s">
        <v>761</v>
      </c>
      <c r="B20" s="32" t="s">
        <v>762</v>
      </c>
      <c r="C20" s="32" t="s">
        <v>725</v>
      </c>
      <c r="D20" s="14">
        <v>546024</v>
      </c>
      <c r="E20" s="15">
        <v>10061.86</v>
      </c>
      <c r="F20" s="16">
        <v>1.35E-2</v>
      </c>
      <c r="G20" s="16"/>
    </row>
    <row r="21" spans="1:7" x14ac:dyDescent="0.3">
      <c r="A21" s="13" t="s">
        <v>740</v>
      </c>
      <c r="B21" s="32" t="s">
        <v>741</v>
      </c>
      <c r="C21" s="32" t="s">
        <v>742</v>
      </c>
      <c r="D21" s="14">
        <v>728764</v>
      </c>
      <c r="E21" s="15">
        <v>8896.39</v>
      </c>
      <c r="F21" s="16">
        <v>1.1900000000000001E-2</v>
      </c>
      <c r="G21" s="16"/>
    </row>
    <row r="22" spans="1:7" x14ac:dyDescent="0.3">
      <c r="A22" s="13" t="s">
        <v>753</v>
      </c>
      <c r="B22" s="32" t="s">
        <v>754</v>
      </c>
      <c r="C22" s="32" t="s">
        <v>737</v>
      </c>
      <c r="D22" s="14">
        <v>356447</v>
      </c>
      <c r="E22" s="15">
        <v>7742.39</v>
      </c>
      <c r="F22" s="16">
        <v>1.04E-2</v>
      </c>
      <c r="G22" s="16"/>
    </row>
    <row r="23" spans="1:7" x14ac:dyDescent="0.3">
      <c r="A23" s="13" t="s">
        <v>954</v>
      </c>
      <c r="B23" s="32" t="s">
        <v>955</v>
      </c>
      <c r="C23" s="32" t="s">
        <v>810</v>
      </c>
      <c r="D23" s="14">
        <v>212039</v>
      </c>
      <c r="E23" s="15">
        <v>7485.72</v>
      </c>
      <c r="F23" s="16">
        <v>0.01</v>
      </c>
      <c r="G23" s="16"/>
    </row>
    <row r="24" spans="1:7" x14ac:dyDescent="0.3">
      <c r="A24" s="13" t="s">
        <v>1007</v>
      </c>
      <c r="B24" s="32" t="s">
        <v>1008</v>
      </c>
      <c r="C24" s="32" t="s">
        <v>737</v>
      </c>
      <c r="D24" s="14">
        <v>1452433</v>
      </c>
      <c r="E24" s="15">
        <v>7475.67</v>
      </c>
      <c r="F24" s="16">
        <v>0.01</v>
      </c>
      <c r="G24" s="16"/>
    </row>
    <row r="25" spans="1:7" x14ac:dyDescent="0.3">
      <c r="A25" s="13" t="s">
        <v>958</v>
      </c>
      <c r="B25" s="32" t="s">
        <v>959</v>
      </c>
      <c r="C25" s="32" t="s">
        <v>841</v>
      </c>
      <c r="D25" s="14">
        <v>700000</v>
      </c>
      <c r="E25" s="15">
        <v>7421.05</v>
      </c>
      <c r="F25" s="16">
        <v>9.9000000000000008E-3</v>
      </c>
      <c r="G25" s="16"/>
    </row>
    <row r="26" spans="1:7" x14ac:dyDescent="0.3">
      <c r="A26" s="13" t="s">
        <v>982</v>
      </c>
      <c r="B26" s="32" t="s">
        <v>983</v>
      </c>
      <c r="C26" s="32" t="s">
        <v>765</v>
      </c>
      <c r="D26" s="14">
        <v>1321146</v>
      </c>
      <c r="E26" s="15">
        <v>7342.93</v>
      </c>
      <c r="F26" s="16">
        <v>9.7999999999999997E-3</v>
      </c>
      <c r="G26" s="16"/>
    </row>
    <row r="27" spans="1:7" x14ac:dyDescent="0.3">
      <c r="A27" s="13" t="s">
        <v>785</v>
      </c>
      <c r="B27" s="32" t="s">
        <v>786</v>
      </c>
      <c r="C27" s="32" t="s">
        <v>765</v>
      </c>
      <c r="D27" s="14">
        <v>635908</v>
      </c>
      <c r="E27" s="15">
        <v>7166.37</v>
      </c>
      <c r="F27" s="16">
        <v>9.5999999999999992E-3</v>
      </c>
      <c r="G27" s="16"/>
    </row>
    <row r="28" spans="1:7" x14ac:dyDescent="0.3">
      <c r="A28" s="13" t="s">
        <v>825</v>
      </c>
      <c r="B28" s="32" t="s">
        <v>826</v>
      </c>
      <c r="C28" s="32" t="s">
        <v>805</v>
      </c>
      <c r="D28" s="14">
        <v>780332</v>
      </c>
      <c r="E28" s="15">
        <v>6585.22</v>
      </c>
      <c r="F28" s="16">
        <v>8.8000000000000005E-3</v>
      </c>
      <c r="G28" s="16"/>
    </row>
    <row r="29" spans="1:7" x14ac:dyDescent="0.3">
      <c r="A29" s="13" t="s">
        <v>988</v>
      </c>
      <c r="B29" s="32" t="s">
        <v>989</v>
      </c>
      <c r="C29" s="32" t="s">
        <v>768</v>
      </c>
      <c r="D29" s="14">
        <v>4902418</v>
      </c>
      <c r="E29" s="15">
        <v>6544.73</v>
      </c>
      <c r="F29" s="16">
        <v>8.8000000000000005E-3</v>
      </c>
      <c r="G29" s="16"/>
    </row>
    <row r="30" spans="1:7" x14ac:dyDescent="0.3">
      <c r="A30" s="13" t="s">
        <v>763</v>
      </c>
      <c r="B30" s="32" t="s">
        <v>764</v>
      </c>
      <c r="C30" s="32" t="s">
        <v>765</v>
      </c>
      <c r="D30" s="14">
        <v>423258</v>
      </c>
      <c r="E30" s="15">
        <v>5967.94</v>
      </c>
      <c r="F30" s="16">
        <v>8.0000000000000002E-3</v>
      </c>
      <c r="G30" s="16"/>
    </row>
    <row r="31" spans="1:7" x14ac:dyDescent="0.3">
      <c r="A31" s="13" t="s">
        <v>726</v>
      </c>
      <c r="B31" s="32" t="s">
        <v>727</v>
      </c>
      <c r="C31" s="32" t="s">
        <v>728</v>
      </c>
      <c r="D31" s="14">
        <v>988625</v>
      </c>
      <c r="E31" s="15">
        <v>5672.24</v>
      </c>
      <c r="F31" s="16">
        <v>7.6E-3</v>
      </c>
      <c r="G31" s="16"/>
    </row>
    <row r="32" spans="1:7" x14ac:dyDescent="0.3">
      <c r="A32" s="13" t="s">
        <v>911</v>
      </c>
      <c r="B32" s="32" t="s">
        <v>912</v>
      </c>
      <c r="C32" s="32" t="s">
        <v>810</v>
      </c>
      <c r="D32" s="14">
        <v>59309</v>
      </c>
      <c r="E32" s="15">
        <v>4931.04</v>
      </c>
      <c r="F32" s="16">
        <v>6.6E-3</v>
      </c>
      <c r="G32" s="16"/>
    </row>
    <row r="33" spans="1:7" x14ac:dyDescent="0.3">
      <c r="A33" s="13" t="s">
        <v>743</v>
      </c>
      <c r="B33" s="32" t="s">
        <v>744</v>
      </c>
      <c r="C33" s="32" t="s">
        <v>745</v>
      </c>
      <c r="D33" s="14">
        <v>736584</v>
      </c>
      <c r="E33" s="15">
        <v>4901.6000000000004</v>
      </c>
      <c r="F33" s="16">
        <v>6.6E-3</v>
      </c>
      <c r="G33" s="16"/>
    </row>
    <row r="34" spans="1:7" x14ac:dyDescent="0.3">
      <c r="A34" s="13" t="s">
        <v>986</v>
      </c>
      <c r="B34" s="32" t="s">
        <v>987</v>
      </c>
      <c r="C34" s="32" t="s">
        <v>765</v>
      </c>
      <c r="D34" s="14">
        <v>120042</v>
      </c>
      <c r="E34" s="15">
        <v>4727.01</v>
      </c>
      <c r="F34" s="16">
        <v>6.3E-3</v>
      </c>
      <c r="G34" s="16"/>
    </row>
    <row r="35" spans="1:7" x14ac:dyDescent="0.3">
      <c r="A35" s="13" t="s">
        <v>711</v>
      </c>
      <c r="B35" s="32" t="s">
        <v>712</v>
      </c>
      <c r="C35" s="32" t="s">
        <v>713</v>
      </c>
      <c r="D35" s="14">
        <v>660000</v>
      </c>
      <c r="E35" s="15">
        <v>4669.5</v>
      </c>
      <c r="F35" s="16">
        <v>6.1999999999999998E-3</v>
      </c>
      <c r="G35" s="16"/>
    </row>
    <row r="36" spans="1:7" x14ac:dyDescent="0.3">
      <c r="A36" s="13" t="s">
        <v>1308</v>
      </c>
      <c r="B36" s="32" t="s">
        <v>1309</v>
      </c>
      <c r="C36" s="32" t="s">
        <v>805</v>
      </c>
      <c r="D36" s="14">
        <v>139488</v>
      </c>
      <c r="E36" s="15">
        <v>4551.7700000000004</v>
      </c>
      <c r="F36" s="16">
        <v>6.1000000000000004E-3</v>
      </c>
      <c r="G36" s="16"/>
    </row>
    <row r="37" spans="1:7" x14ac:dyDescent="0.3">
      <c r="A37" s="13" t="s">
        <v>759</v>
      </c>
      <c r="B37" s="32" t="s">
        <v>760</v>
      </c>
      <c r="C37" s="32" t="s">
        <v>737</v>
      </c>
      <c r="D37" s="14">
        <v>478548</v>
      </c>
      <c r="E37" s="15">
        <v>4235.87</v>
      </c>
      <c r="F37" s="16">
        <v>5.7000000000000002E-3</v>
      </c>
      <c r="G37" s="16"/>
    </row>
    <row r="38" spans="1:7" x14ac:dyDescent="0.3">
      <c r="A38" s="13" t="s">
        <v>823</v>
      </c>
      <c r="B38" s="32" t="s">
        <v>824</v>
      </c>
      <c r="C38" s="32" t="s">
        <v>775</v>
      </c>
      <c r="D38" s="14">
        <v>63997</v>
      </c>
      <c r="E38" s="15">
        <v>4203.26</v>
      </c>
      <c r="F38" s="16">
        <v>5.5999999999999999E-3</v>
      </c>
      <c r="G38" s="16"/>
    </row>
    <row r="39" spans="1:7" x14ac:dyDescent="0.3">
      <c r="A39" s="13" t="s">
        <v>808</v>
      </c>
      <c r="B39" s="32" t="s">
        <v>809</v>
      </c>
      <c r="C39" s="32" t="s">
        <v>810</v>
      </c>
      <c r="D39" s="14">
        <v>510473</v>
      </c>
      <c r="E39" s="15">
        <v>4037.08</v>
      </c>
      <c r="F39" s="16">
        <v>5.4000000000000003E-3</v>
      </c>
      <c r="G39" s="16"/>
    </row>
    <row r="40" spans="1:7" x14ac:dyDescent="0.3">
      <c r="A40" s="13" t="s">
        <v>791</v>
      </c>
      <c r="B40" s="32" t="s">
        <v>792</v>
      </c>
      <c r="C40" s="32" t="s">
        <v>793</v>
      </c>
      <c r="D40" s="14">
        <v>132941</v>
      </c>
      <c r="E40" s="15">
        <v>3869.25</v>
      </c>
      <c r="F40" s="16">
        <v>5.1999999999999998E-3</v>
      </c>
      <c r="G40" s="16"/>
    </row>
    <row r="41" spans="1:7" x14ac:dyDescent="0.3">
      <c r="A41" s="13" t="s">
        <v>738</v>
      </c>
      <c r="B41" s="32" t="s">
        <v>739</v>
      </c>
      <c r="C41" s="32" t="s">
        <v>716</v>
      </c>
      <c r="D41" s="14">
        <v>52782</v>
      </c>
      <c r="E41" s="15">
        <v>3695.95</v>
      </c>
      <c r="F41" s="16">
        <v>4.8999999999999998E-3</v>
      </c>
      <c r="G41" s="16"/>
    </row>
    <row r="42" spans="1:7" x14ac:dyDescent="0.3">
      <c r="A42" s="13" t="s">
        <v>907</v>
      </c>
      <c r="B42" s="32" t="s">
        <v>908</v>
      </c>
      <c r="C42" s="32" t="s">
        <v>805</v>
      </c>
      <c r="D42" s="14">
        <v>110919</v>
      </c>
      <c r="E42" s="15">
        <v>3635.87</v>
      </c>
      <c r="F42" s="16">
        <v>4.8999999999999998E-3</v>
      </c>
      <c r="G42" s="16"/>
    </row>
    <row r="43" spans="1:7" x14ac:dyDescent="0.3">
      <c r="A43" s="13" t="s">
        <v>1310</v>
      </c>
      <c r="B43" s="32" t="s">
        <v>1311</v>
      </c>
      <c r="C43" s="32" t="s">
        <v>716</v>
      </c>
      <c r="D43" s="14">
        <v>3400000</v>
      </c>
      <c r="E43" s="15">
        <v>3626.1</v>
      </c>
      <c r="F43" s="16">
        <v>4.8999999999999998E-3</v>
      </c>
      <c r="G43" s="16"/>
    </row>
    <row r="44" spans="1:7" x14ac:dyDescent="0.3">
      <c r="A44" s="13" t="s">
        <v>1005</v>
      </c>
      <c r="B44" s="32" t="s">
        <v>1006</v>
      </c>
      <c r="C44" s="32" t="s">
        <v>856</v>
      </c>
      <c r="D44" s="14">
        <v>149980</v>
      </c>
      <c r="E44" s="15">
        <v>3575</v>
      </c>
      <c r="F44" s="16">
        <v>4.7999999999999996E-3</v>
      </c>
      <c r="G44" s="16"/>
    </row>
    <row r="45" spans="1:7" x14ac:dyDescent="0.3">
      <c r="A45" s="13" t="s">
        <v>1045</v>
      </c>
      <c r="B45" s="32" t="s">
        <v>1046</v>
      </c>
      <c r="C45" s="32" t="s">
        <v>765</v>
      </c>
      <c r="D45" s="14">
        <v>60278</v>
      </c>
      <c r="E45" s="15">
        <v>3526.14</v>
      </c>
      <c r="F45" s="16">
        <v>4.7000000000000002E-3</v>
      </c>
      <c r="G45" s="16"/>
    </row>
    <row r="46" spans="1:7" x14ac:dyDescent="0.3">
      <c r="A46" s="13" t="s">
        <v>1049</v>
      </c>
      <c r="B46" s="32" t="s">
        <v>1050</v>
      </c>
      <c r="C46" s="32" t="s">
        <v>716</v>
      </c>
      <c r="D46" s="14">
        <v>253163</v>
      </c>
      <c r="E46" s="15">
        <v>3439.85</v>
      </c>
      <c r="F46" s="16">
        <v>4.5999999999999999E-3</v>
      </c>
      <c r="G46" s="16"/>
    </row>
    <row r="47" spans="1:7" x14ac:dyDescent="0.3">
      <c r="A47" s="13" t="s">
        <v>817</v>
      </c>
      <c r="B47" s="32" t="s">
        <v>818</v>
      </c>
      <c r="C47" s="32" t="s">
        <v>737</v>
      </c>
      <c r="D47" s="14">
        <v>105784</v>
      </c>
      <c r="E47" s="15">
        <v>3358.27</v>
      </c>
      <c r="F47" s="16">
        <v>4.4999999999999997E-3</v>
      </c>
      <c r="G47" s="16"/>
    </row>
    <row r="48" spans="1:7" x14ac:dyDescent="0.3">
      <c r="A48" s="13" t="s">
        <v>930</v>
      </c>
      <c r="B48" s="32" t="s">
        <v>931</v>
      </c>
      <c r="C48" s="32" t="s">
        <v>719</v>
      </c>
      <c r="D48" s="14">
        <v>940136</v>
      </c>
      <c r="E48" s="15">
        <v>3288.6</v>
      </c>
      <c r="F48" s="16">
        <v>4.4000000000000003E-3</v>
      </c>
      <c r="G48" s="16"/>
    </row>
    <row r="49" spans="1:7" x14ac:dyDescent="0.3">
      <c r="A49" s="13" t="s">
        <v>976</v>
      </c>
      <c r="B49" s="32" t="s">
        <v>977</v>
      </c>
      <c r="C49" s="32" t="s">
        <v>841</v>
      </c>
      <c r="D49" s="14">
        <v>20146</v>
      </c>
      <c r="E49" s="15">
        <v>3225.89</v>
      </c>
      <c r="F49" s="16">
        <v>4.3E-3</v>
      </c>
      <c r="G49" s="16"/>
    </row>
    <row r="50" spans="1:7" x14ac:dyDescent="0.3">
      <c r="A50" s="13" t="s">
        <v>1312</v>
      </c>
      <c r="B50" s="32" t="s">
        <v>1313</v>
      </c>
      <c r="C50" s="32" t="s">
        <v>765</v>
      </c>
      <c r="D50" s="14">
        <v>49910</v>
      </c>
      <c r="E50" s="15">
        <v>3210.14</v>
      </c>
      <c r="F50" s="16">
        <v>4.3E-3</v>
      </c>
      <c r="G50" s="16"/>
    </row>
    <row r="51" spans="1:7" x14ac:dyDescent="0.3">
      <c r="A51" s="13" t="s">
        <v>1314</v>
      </c>
      <c r="B51" s="32" t="s">
        <v>1315</v>
      </c>
      <c r="C51" s="32" t="s">
        <v>728</v>
      </c>
      <c r="D51" s="14">
        <v>812197</v>
      </c>
      <c r="E51" s="15">
        <v>3088.79</v>
      </c>
      <c r="F51" s="16">
        <v>4.1000000000000003E-3</v>
      </c>
      <c r="G51" s="16"/>
    </row>
    <row r="52" spans="1:7" x14ac:dyDescent="0.3">
      <c r="A52" s="13" t="s">
        <v>917</v>
      </c>
      <c r="B52" s="32" t="s">
        <v>918</v>
      </c>
      <c r="C52" s="32" t="s">
        <v>919</v>
      </c>
      <c r="D52" s="14">
        <v>158331</v>
      </c>
      <c r="E52" s="15">
        <v>3074.39</v>
      </c>
      <c r="F52" s="16">
        <v>4.1000000000000003E-3</v>
      </c>
      <c r="G52" s="16"/>
    </row>
    <row r="53" spans="1:7" x14ac:dyDescent="0.3">
      <c r="A53" s="13" t="s">
        <v>1316</v>
      </c>
      <c r="B53" s="32" t="s">
        <v>1317</v>
      </c>
      <c r="C53" s="32" t="s">
        <v>829</v>
      </c>
      <c r="D53" s="14">
        <v>987600</v>
      </c>
      <c r="E53" s="15">
        <v>3001.51</v>
      </c>
      <c r="F53" s="16">
        <v>4.0000000000000001E-3</v>
      </c>
      <c r="G53" s="16"/>
    </row>
    <row r="54" spans="1:7" x14ac:dyDescent="0.3">
      <c r="A54" s="13" t="s">
        <v>952</v>
      </c>
      <c r="B54" s="32" t="s">
        <v>953</v>
      </c>
      <c r="C54" s="32" t="s">
        <v>716</v>
      </c>
      <c r="D54" s="14">
        <v>348475</v>
      </c>
      <c r="E54" s="15">
        <v>2737.45</v>
      </c>
      <c r="F54" s="16">
        <v>3.7000000000000002E-3</v>
      </c>
      <c r="G54" s="16"/>
    </row>
    <row r="55" spans="1:7" x14ac:dyDescent="0.3">
      <c r="A55" s="13" t="s">
        <v>877</v>
      </c>
      <c r="B55" s="32" t="s">
        <v>878</v>
      </c>
      <c r="C55" s="32" t="s">
        <v>805</v>
      </c>
      <c r="D55" s="14">
        <v>63711</v>
      </c>
      <c r="E55" s="15">
        <v>2717.27</v>
      </c>
      <c r="F55" s="16">
        <v>3.5999999999999999E-3</v>
      </c>
      <c r="G55" s="16"/>
    </row>
    <row r="56" spans="1:7" x14ac:dyDescent="0.3">
      <c r="A56" s="13" t="s">
        <v>1318</v>
      </c>
      <c r="B56" s="32" t="s">
        <v>1319</v>
      </c>
      <c r="C56" s="32" t="s">
        <v>919</v>
      </c>
      <c r="D56" s="14">
        <v>130842</v>
      </c>
      <c r="E56" s="15">
        <v>2672.32</v>
      </c>
      <c r="F56" s="16">
        <v>3.5999999999999999E-3</v>
      </c>
      <c r="G56" s="16"/>
    </row>
    <row r="57" spans="1:7" x14ac:dyDescent="0.3">
      <c r="A57" s="13" t="s">
        <v>1320</v>
      </c>
      <c r="B57" s="32" t="s">
        <v>1321</v>
      </c>
      <c r="C57" s="32" t="s">
        <v>750</v>
      </c>
      <c r="D57" s="14">
        <v>174868</v>
      </c>
      <c r="E57" s="15">
        <v>2648.29</v>
      </c>
      <c r="F57" s="16">
        <v>3.5000000000000001E-3</v>
      </c>
      <c r="G57" s="16"/>
    </row>
    <row r="58" spans="1:7" x14ac:dyDescent="0.3">
      <c r="A58" s="13" t="s">
        <v>748</v>
      </c>
      <c r="B58" s="32" t="s">
        <v>749</v>
      </c>
      <c r="C58" s="32" t="s">
        <v>750</v>
      </c>
      <c r="D58" s="14">
        <v>1760136</v>
      </c>
      <c r="E58" s="15">
        <v>2648.12</v>
      </c>
      <c r="F58" s="16">
        <v>3.5000000000000001E-3</v>
      </c>
      <c r="G58" s="16"/>
    </row>
    <row r="59" spans="1:7" x14ac:dyDescent="0.3">
      <c r="A59" s="13" t="s">
        <v>1322</v>
      </c>
      <c r="B59" s="32" t="s">
        <v>1323</v>
      </c>
      <c r="C59" s="32" t="s">
        <v>716</v>
      </c>
      <c r="D59" s="14">
        <v>769063</v>
      </c>
      <c r="E59" s="15">
        <v>2643.65</v>
      </c>
      <c r="F59" s="16">
        <v>3.5000000000000001E-3</v>
      </c>
      <c r="G59" s="16"/>
    </row>
    <row r="60" spans="1:7" x14ac:dyDescent="0.3">
      <c r="A60" s="13" t="s">
        <v>974</v>
      </c>
      <c r="B60" s="32" t="s">
        <v>975</v>
      </c>
      <c r="C60" s="32" t="s">
        <v>810</v>
      </c>
      <c r="D60" s="14">
        <v>97475</v>
      </c>
      <c r="E60" s="15">
        <v>2524.41</v>
      </c>
      <c r="F60" s="16">
        <v>3.3999999999999998E-3</v>
      </c>
      <c r="G60" s="16"/>
    </row>
    <row r="61" spans="1:7" x14ac:dyDescent="0.3">
      <c r="A61" s="13" t="s">
        <v>1324</v>
      </c>
      <c r="B61" s="32" t="s">
        <v>1325</v>
      </c>
      <c r="C61" s="32" t="s">
        <v>829</v>
      </c>
      <c r="D61" s="14">
        <v>504998</v>
      </c>
      <c r="E61" s="15">
        <v>2509.59</v>
      </c>
      <c r="F61" s="16">
        <v>3.3999999999999998E-3</v>
      </c>
      <c r="G61" s="16"/>
    </row>
    <row r="62" spans="1:7" x14ac:dyDescent="0.3">
      <c r="A62" s="13" t="s">
        <v>932</v>
      </c>
      <c r="B62" s="32" t="s">
        <v>933</v>
      </c>
      <c r="C62" s="32" t="s">
        <v>737</v>
      </c>
      <c r="D62" s="14">
        <v>13808</v>
      </c>
      <c r="E62" s="15">
        <v>2435.61</v>
      </c>
      <c r="F62" s="16">
        <v>3.3E-3</v>
      </c>
      <c r="G62" s="16"/>
    </row>
    <row r="63" spans="1:7" x14ac:dyDescent="0.3">
      <c r="A63" s="13" t="s">
        <v>771</v>
      </c>
      <c r="B63" s="32" t="s">
        <v>772</v>
      </c>
      <c r="C63" s="32" t="s">
        <v>765</v>
      </c>
      <c r="D63" s="14">
        <v>61870</v>
      </c>
      <c r="E63" s="15">
        <v>2401.3000000000002</v>
      </c>
      <c r="F63" s="16">
        <v>3.2000000000000002E-3</v>
      </c>
      <c r="G63" s="16"/>
    </row>
    <row r="64" spans="1:7" x14ac:dyDescent="0.3">
      <c r="A64" s="13" t="s">
        <v>859</v>
      </c>
      <c r="B64" s="32" t="s">
        <v>860</v>
      </c>
      <c r="C64" s="32" t="s">
        <v>737</v>
      </c>
      <c r="D64" s="14">
        <v>295910</v>
      </c>
      <c r="E64" s="15">
        <v>2272.44</v>
      </c>
      <c r="F64" s="16">
        <v>3.0000000000000001E-3</v>
      </c>
      <c r="G64" s="16"/>
    </row>
    <row r="65" spans="1:7" x14ac:dyDescent="0.3">
      <c r="A65" s="13" t="s">
        <v>1326</v>
      </c>
      <c r="B65" s="32" t="s">
        <v>1327</v>
      </c>
      <c r="C65" s="32" t="s">
        <v>784</v>
      </c>
      <c r="D65" s="14">
        <v>321947</v>
      </c>
      <c r="E65" s="15">
        <v>2144.0100000000002</v>
      </c>
      <c r="F65" s="16">
        <v>2.8999999999999998E-3</v>
      </c>
      <c r="G65" s="16"/>
    </row>
    <row r="66" spans="1:7" x14ac:dyDescent="0.3">
      <c r="A66" s="13" t="s">
        <v>844</v>
      </c>
      <c r="B66" s="32" t="s">
        <v>845</v>
      </c>
      <c r="C66" s="32" t="s">
        <v>731</v>
      </c>
      <c r="D66" s="14">
        <v>1495910</v>
      </c>
      <c r="E66" s="15">
        <v>2141.4</v>
      </c>
      <c r="F66" s="16">
        <v>2.8999999999999998E-3</v>
      </c>
      <c r="G66" s="16"/>
    </row>
    <row r="67" spans="1:7" x14ac:dyDescent="0.3">
      <c r="A67" s="13" t="s">
        <v>1328</v>
      </c>
      <c r="B67" s="32" t="s">
        <v>1329</v>
      </c>
      <c r="C67" s="32" t="s">
        <v>750</v>
      </c>
      <c r="D67" s="14">
        <v>233000</v>
      </c>
      <c r="E67" s="15">
        <v>2141.04</v>
      </c>
      <c r="F67" s="16">
        <v>2.8999999999999998E-3</v>
      </c>
      <c r="G67" s="16"/>
    </row>
    <row r="68" spans="1:7" x14ac:dyDescent="0.3">
      <c r="A68" s="13" t="s">
        <v>1330</v>
      </c>
      <c r="B68" s="32" t="s">
        <v>1331</v>
      </c>
      <c r="C68" s="32" t="s">
        <v>919</v>
      </c>
      <c r="D68" s="14">
        <v>103019</v>
      </c>
      <c r="E68" s="15">
        <v>2088.66</v>
      </c>
      <c r="F68" s="16">
        <v>2.8E-3</v>
      </c>
      <c r="G68" s="16"/>
    </row>
    <row r="69" spans="1:7" x14ac:dyDescent="0.3">
      <c r="A69" s="13" t="s">
        <v>1332</v>
      </c>
      <c r="B69" s="32" t="s">
        <v>1333</v>
      </c>
      <c r="C69" s="32" t="s">
        <v>829</v>
      </c>
      <c r="D69" s="14">
        <v>651775</v>
      </c>
      <c r="E69" s="15">
        <v>2017.9</v>
      </c>
      <c r="F69" s="16">
        <v>2.7000000000000001E-3</v>
      </c>
      <c r="G69" s="16"/>
    </row>
    <row r="70" spans="1:7" x14ac:dyDescent="0.3">
      <c r="A70" s="13" t="s">
        <v>1334</v>
      </c>
      <c r="B70" s="32" t="s">
        <v>1335</v>
      </c>
      <c r="C70" s="32" t="s">
        <v>737</v>
      </c>
      <c r="D70" s="14">
        <v>350423</v>
      </c>
      <c r="E70" s="15">
        <v>1735.82</v>
      </c>
      <c r="F70" s="16">
        <v>2.3E-3</v>
      </c>
      <c r="G70" s="16"/>
    </row>
    <row r="71" spans="1:7" x14ac:dyDescent="0.3">
      <c r="A71" s="13" t="s">
        <v>1336</v>
      </c>
      <c r="B71" s="32" t="s">
        <v>1337</v>
      </c>
      <c r="C71" s="32" t="s">
        <v>867</v>
      </c>
      <c r="D71" s="14">
        <v>48132</v>
      </c>
      <c r="E71" s="15">
        <v>1675.86</v>
      </c>
      <c r="F71" s="16">
        <v>2.2000000000000001E-3</v>
      </c>
      <c r="G71" s="16"/>
    </row>
    <row r="72" spans="1:7" x14ac:dyDescent="0.3">
      <c r="A72" s="13" t="s">
        <v>1338</v>
      </c>
      <c r="B72" s="32" t="s">
        <v>1339</v>
      </c>
      <c r="C72" s="32" t="s">
        <v>992</v>
      </c>
      <c r="D72" s="14">
        <v>49110</v>
      </c>
      <c r="E72" s="15">
        <v>1674.41</v>
      </c>
      <c r="F72" s="16">
        <v>2.2000000000000001E-3</v>
      </c>
      <c r="G72" s="16"/>
    </row>
    <row r="73" spans="1:7" x14ac:dyDescent="0.3">
      <c r="A73" s="13" t="s">
        <v>940</v>
      </c>
      <c r="B73" s="32" t="s">
        <v>941</v>
      </c>
      <c r="C73" s="32" t="s">
        <v>805</v>
      </c>
      <c r="D73" s="14">
        <v>40441</v>
      </c>
      <c r="E73" s="15">
        <v>1643.28</v>
      </c>
      <c r="F73" s="16">
        <v>2.2000000000000001E-3</v>
      </c>
      <c r="G73" s="16"/>
    </row>
    <row r="74" spans="1:7" x14ac:dyDescent="0.3">
      <c r="A74" s="13" t="s">
        <v>1340</v>
      </c>
      <c r="B74" s="32" t="s">
        <v>1341</v>
      </c>
      <c r="C74" s="32" t="s">
        <v>856</v>
      </c>
      <c r="D74" s="14">
        <v>50266</v>
      </c>
      <c r="E74" s="15">
        <v>1509.64</v>
      </c>
      <c r="F74" s="16">
        <v>2E-3</v>
      </c>
      <c r="G74" s="16"/>
    </row>
    <row r="75" spans="1:7" x14ac:dyDescent="0.3">
      <c r="A75" s="13" t="s">
        <v>1342</v>
      </c>
      <c r="B75" s="32" t="s">
        <v>1343</v>
      </c>
      <c r="C75" s="32" t="s">
        <v>784</v>
      </c>
      <c r="D75" s="14">
        <v>60000</v>
      </c>
      <c r="E75" s="15">
        <v>1496.58</v>
      </c>
      <c r="F75" s="16">
        <v>2E-3</v>
      </c>
      <c r="G75" s="16"/>
    </row>
    <row r="76" spans="1:7" x14ac:dyDescent="0.3">
      <c r="A76" s="13" t="s">
        <v>1344</v>
      </c>
      <c r="B76" s="32" t="s">
        <v>1345</v>
      </c>
      <c r="C76" s="32" t="s">
        <v>867</v>
      </c>
      <c r="D76" s="14">
        <v>446245</v>
      </c>
      <c r="E76" s="15">
        <v>1470.38</v>
      </c>
      <c r="F76" s="16">
        <v>2E-3</v>
      </c>
      <c r="G76" s="16"/>
    </row>
    <row r="77" spans="1:7" x14ac:dyDescent="0.3">
      <c r="A77" s="13" t="s">
        <v>729</v>
      </c>
      <c r="B77" s="32" t="s">
        <v>730</v>
      </c>
      <c r="C77" s="32" t="s">
        <v>731</v>
      </c>
      <c r="D77" s="14">
        <v>88000</v>
      </c>
      <c r="E77" s="15">
        <v>1447.12</v>
      </c>
      <c r="F77" s="16">
        <v>1.9E-3</v>
      </c>
      <c r="G77" s="16"/>
    </row>
    <row r="78" spans="1:7" x14ac:dyDescent="0.3">
      <c r="A78" s="13" t="s">
        <v>1346</v>
      </c>
      <c r="B78" s="32" t="s">
        <v>1347</v>
      </c>
      <c r="C78" s="32" t="s">
        <v>919</v>
      </c>
      <c r="D78" s="14">
        <v>77530</v>
      </c>
      <c r="E78" s="15">
        <v>1413.64</v>
      </c>
      <c r="F78" s="16">
        <v>1.9E-3</v>
      </c>
      <c r="G78" s="16"/>
    </row>
    <row r="79" spans="1:7" x14ac:dyDescent="0.3">
      <c r="A79" s="13" t="s">
        <v>751</v>
      </c>
      <c r="B79" s="32" t="s">
        <v>752</v>
      </c>
      <c r="C79" s="32" t="s">
        <v>742</v>
      </c>
      <c r="D79" s="14">
        <v>1425404</v>
      </c>
      <c r="E79" s="15">
        <v>1373.38</v>
      </c>
      <c r="F79" s="16">
        <v>1.8E-3</v>
      </c>
      <c r="G79" s="16"/>
    </row>
    <row r="80" spans="1:7" x14ac:dyDescent="0.3">
      <c r="A80" s="13" t="s">
        <v>832</v>
      </c>
      <c r="B80" s="32" t="s">
        <v>833</v>
      </c>
      <c r="C80" s="32" t="s">
        <v>765</v>
      </c>
      <c r="D80" s="14">
        <v>39602</v>
      </c>
      <c r="E80" s="15">
        <v>1231.1099999999999</v>
      </c>
      <c r="F80" s="16">
        <v>1.6000000000000001E-3</v>
      </c>
      <c r="G80" s="16"/>
    </row>
    <row r="81" spans="1:7" x14ac:dyDescent="0.3">
      <c r="A81" s="13" t="s">
        <v>755</v>
      </c>
      <c r="B81" s="32" t="s">
        <v>756</v>
      </c>
      <c r="C81" s="32" t="s">
        <v>722</v>
      </c>
      <c r="D81" s="14">
        <v>11130000</v>
      </c>
      <c r="E81" s="15">
        <v>1146.3900000000001</v>
      </c>
      <c r="F81" s="16">
        <v>1.5E-3</v>
      </c>
      <c r="G81" s="16"/>
    </row>
    <row r="82" spans="1:7" x14ac:dyDescent="0.3">
      <c r="A82" s="13" t="s">
        <v>1023</v>
      </c>
      <c r="B82" s="32" t="s">
        <v>1024</v>
      </c>
      <c r="C82" s="32" t="s">
        <v>731</v>
      </c>
      <c r="D82" s="14">
        <v>420000</v>
      </c>
      <c r="E82" s="15">
        <v>712.11</v>
      </c>
      <c r="F82" s="16">
        <v>1E-3</v>
      </c>
      <c r="G82" s="16"/>
    </row>
    <row r="83" spans="1:7" x14ac:dyDescent="0.3">
      <c r="A83" s="13" t="s">
        <v>1003</v>
      </c>
      <c r="B83" s="32" t="s">
        <v>1004</v>
      </c>
      <c r="C83" s="32" t="s">
        <v>805</v>
      </c>
      <c r="D83" s="14">
        <v>73895</v>
      </c>
      <c r="E83" s="15">
        <v>683.57</v>
      </c>
      <c r="F83" s="16">
        <v>8.9999999999999998E-4</v>
      </c>
      <c r="G83" s="16"/>
    </row>
    <row r="84" spans="1:7" x14ac:dyDescent="0.3">
      <c r="A84" s="13" t="s">
        <v>769</v>
      </c>
      <c r="B84" s="32" t="s">
        <v>770</v>
      </c>
      <c r="C84" s="32" t="s">
        <v>716</v>
      </c>
      <c r="D84" s="14">
        <v>1160000</v>
      </c>
      <c r="E84" s="15">
        <v>671.64</v>
      </c>
      <c r="F84" s="16">
        <v>8.9999999999999998E-4</v>
      </c>
      <c r="G84" s="16"/>
    </row>
    <row r="85" spans="1:7" x14ac:dyDescent="0.3">
      <c r="A85" s="13" t="s">
        <v>1348</v>
      </c>
      <c r="B85" s="32" t="s">
        <v>1349</v>
      </c>
      <c r="C85" s="32" t="s">
        <v>716</v>
      </c>
      <c r="D85" s="14">
        <v>108600</v>
      </c>
      <c r="E85" s="15">
        <v>651.6</v>
      </c>
      <c r="F85" s="16">
        <v>8.9999999999999998E-4</v>
      </c>
      <c r="G85" s="16"/>
    </row>
    <row r="86" spans="1:7" x14ac:dyDescent="0.3">
      <c r="A86" s="13" t="s">
        <v>720</v>
      </c>
      <c r="B86" s="32" t="s">
        <v>1350</v>
      </c>
      <c r="C86" s="32" t="s">
        <v>722</v>
      </c>
      <c r="D86" s="14">
        <v>193325</v>
      </c>
      <c r="E86" s="15">
        <v>634.59</v>
      </c>
      <c r="F86" s="16">
        <v>8.0000000000000004E-4</v>
      </c>
      <c r="G86" s="16"/>
    </row>
    <row r="87" spans="1:7" x14ac:dyDescent="0.3">
      <c r="A87" s="13" t="s">
        <v>861</v>
      </c>
      <c r="B87" s="32" t="s">
        <v>862</v>
      </c>
      <c r="C87" s="32" t="s">
        <v>810</v>
      </c>
      <c r="D87" s="14">
        <v>100001</v>
      </c>
      <c r="E87" s="15">
        <v>617.61</v>
      </c>
      <c r="F87" s="16">
        <v>8.0000000000000004E-4</v>
      </c>
      <c r="G87" s="16"/>
    </row>
    <row r="88" spans="1:7" x14ac:dyDescent="0.3">
      <c r="A88" s="13" t="s">
        <v>926</v>
      </c>
      <c r="B88" s="32" t="s">
        <v>927</v>
      </c>
      <c r="C88" s="32" t="s">
        <v>716</v>
      </c>
      <c r="D88" s="14">
        <v>394000</v>
      </c>
      <c r="E88" s="15">
        <v>415.87</v>
      </c>
      <c r="F88" s="16">
        <v>5.9999999999999995E-4</v>
      </c>
      <c r="G88" s="16"/>
    </row>
    <row r="89" spans="1:7" x14ac:dyDescent="0.3">
      <c r="A89" s="13" t="s">
        <v>787</v>
      </c>
      <c r="B89" s="32" t="s">
        <v>788</v>
      </c>
      <c r="C89" s="32" t="s">
        <v>725</v>
      </c>
      <c r="D89" s="14">
        <v>284200</v>
      </c>
      <c r="E89" s="15">
        <v>378.98</v>
      </c>
      <c r="F89" s="16">
        <v>5.0000000000000001E-4</v>
      </c>
      <c r="G89" s="16"/>
    </row>
    <row r="90" spans="1:7" x14ac:dyDescent="0.3">
      <c r="A90" s="13" t="s">
        <v>1351</v>
      </c>
      <c r="B90" s="32" t="s">
        <v>1352</v>
      </c>
      <c r="C90" s="32" t="s">
        <v>805</v>
      </c>
      <c r="D90" s="14">
        <v>24748</v>
      </c>
      <c r="E90" s="15">
        <v>375.98</v>
      </c>
      <c r="F90" s="16">
        <v>5.0000000000000001E-4</v>
      </c>
      <c r="G90" s="16"/>
    </row>
    <row r="91" spans="1:7" x14ac:dyDescent="0.3">
      <c r="A91" s="13" t="s">
        <v>942</v>
      </c>
      <c r="B91" s="32" t="s">
        <v>943</v>
      </c>
      <c r="C91" s="32" t="s">
        <v>750</v>
      </c>
      <c r="D91" s="14">
        <v>100000</v>
      </c>
      <c r="E91" s="15">
        <v>184.7</v>
      </c>
      <c r="F91" s="16">
        <v>2.0000000000000001E-4</v>
      </c>
      <c r="G91" s="16"/>
    </row>
    <row r="92" spans="1:7" x14ac:dyDescent="0.3">
      <c r="A92" s="13" t="s">
        <v>778</v>
      </c>
      <c r="B92" s="32" t="s">
        <v>779</v>
      </c>
      <c r="C92" s="32" t="s">
        <v>734</v>
      </c>
      <c r="D92" s="14">
        <v>22500</v>
      </c>
      <c r="E92" s="15">
        <v>100.7</v>
      </c>
      <c r="F92" s="16">
        <v>1E-4</v>
      </c>
      <c r="G92" s="16"/>
    </row>
    <row r="93" spans="1:7" x14ac:dyDescent="0.3">
      <c r="A93" s="13" t="s">
        <v>839</v>
      </c>
      <c r="B93" s="32" t="s">
        <v>840</v>
      </c>
      <c r="C93" s="32" t="s">
        <v>841</v>
      </c>
      <c r="D93" s="14">
        <v>18700</v>
      </c>
      <c r="E93" s="15">
        <v>97.84</v>
      </c>
      <c r="F93" s="16">
        <v>1E-4</v>
      </c>
      <c r="G93" s="16"/>
    </row>
    <row r="94" spans="1:7" x14ac:dyDescent="0.3">
      <c r="A94" s="13" t="s">
        <v>944</v>
      </c>
      <c r="B94" s="32" t="s">
        <v>945</v>
      </c>
      <c r="C94" s="32" t="s">
        <v>725</v>
      </c>
      <c r="D94" s="14">
        <v>27000</v>
      </c>
      <c r="E94" s="15">
        <v>59.29</v>
      </c>
      <c r="F94" s="16">
        <v>1E-4</v>
      </c>
      <c r="G94" s="16"/>
    </row>
    <row r="95" spans="1:7" x14ac:dyDescent="0.3">
      <c r="A95" s="13" t="s">
        <v>913</v>
      </c>
      <c r="B95" s="32" t="s">
        <v>914</v>
      </c>
      <c r="C95" s="32" t="s">
        <v>805</v>
      </c>
      <c r="D95" s="14">
        <v>17050</v>
      </c>
      <c r="E95" s="15">
        <v>49.56</v>
      </c>
      <c r="F95" s="16">
        <v>1E-4</v>
      </c>
      <c r="G95" s="16"/>
    </row>
    <row r="96" spans="1:7" x14ac:dyDescent="0.3">
      <c r="A96" s="13" t="s">
        <v>782</v>
      </c>
      <c r="B96" s="32" t="s">
        <v>783</v>
      </c>
      <c r="C96" s="32" t="s">
        <v>784</v>
      </c>
      <c r="D96" s="14">
        <v>15000</v>
      </c>
      <c r="E96" s="15">
        <v>30.88</v>
      </c>
      <c r="F96" s="16">
        <v>0</v>
      </c>
      <c r="G96" s="16"/>
    </row>
    <row r="97" spans="1:7" x14ac:dyDescent="0.3">
      <c r="A97" s="13" t="s">
        <v>1353</v>
      </c>
      <c r="B97" s="32" t="s">
        <v>1354</v>
      </c>
      <c r="C97" s="32" t="s">
        <v>775</v>
      </c>
      <c r="D97" s="14">
        <v>103</v>
      </c>
      <c r="E97" s="15">
        <v>2.93</v>
      </c>
      <c r="F97" s="16">
        <v>0</v>
      </c>
      <c r="G97" s="16"/>
    </row>
    <row r="98" spans="1:7" x14ac:dyDescent="0.3">
      <c r="A98" s="13" t="s">
        <v>1355</v>
      </c>
      <c r="B98" s="32" t="s">
        <v>1356</v>
      </c>
      <c r="C98" s="32" t="s">
        <v>737</v>
      </c>
      <c r="D98" s="14">
        <v>188</v>
      </c>
      <c r="E98" s="15">
        <v>2.82</v>
      </c>
      <c r="F98" s="16">
        <v>0</v>
      </c>
      <c r="G98" s="16"/>
    </row>
    <row r="99" spans="1:7" x14ac:dyDescent="0.3">
      <c r="A99" s="13" t="s">
        <v>1357</v>
      </c>
      <c r="B99" s="32" t="s">
        <v>1358</v>
      </c>
      <c r="C99" s="32" t="s">
        <v>867</v>
      </c>
      <c r="D99" s="14">
        <v>176</v>
      </c>
      <c r="E99" s="15">
        <v>2.2200000000000002</v>
      </c>
      <c r="F99" s="16">
        <v>0</v>
      </c>
      <c r="G99" s="16"/>
    </row>
    <row r="100" spans="1:7" x14ac:dyDescent="0.3">
      <c r="A100" s="17" t="s">
        <v>100</v>
      </c>
      <c r="B100" s="33"/>
      <c r="C100" s="33"/>
      <c r="D100" s="18"/>
      <c r="E100" s="37">
        <f>SUM(E8:E99)</f>
        <v>513816.91999999993</v>
      </c>
      <c r="F100" s="38">
        <f>SUM(F8:F99)</f>
        <v>0.68749999999999989</v>
      </c>
      <c r="G100" s="21"/>
    </row>
    <row r="101" spans="1:7" x14ac:dyDescent="0.3">
      <c r="A101" s="13"/>
      <c r="B101" s="32"/>
      <c r="C101" s="32"/>
      <c r="D101" s="14"/>
      <c r="E101" s="15"/>
      <c r="F101" s="16"/>
      <c r="G101" s="16"/>
    </row>
    <row r="102" spans="1:7" x14ac:dyDescent="0.3">
      <c r="A102" s="17" t="s">
        <v>1070</v>
      </c>
      <c r="B102" s="32"/>
      <c r="C102" s="32"/>
      <c r="D102" s="14"/>
      <c r="E102" s="15"/>
      <c r="F102" s="16"/>
      <c r="G102" s="16"/>
    </row>
    <row r="103" spans="1:7" x14ac:dyDescent="0.3">
      <c r="A103" s="13" t="s">
        <v>1359</v>
      </c>
      <c r="B103" s="32" t="s">
        <v>1360</v>
      </c>
      <c r="C103" s="32" t="s">
        <v>750</v>
      </c>
      <c r="D103" s="14">
        <v>1760136</v>
      </c>
      <c r="E103" s="15">
        <v>866.87</v>
      </c>
      <c r="F103" s="16">
        <v>1.1999999999999999E-3</v>
      </c>
      <c r="G103" s="16"/>
    </row>
    <row r="104" spans="1:7" x14ac:dyDescent="0.3">
      <c r="A104" s="17" t="s">
        <v>100</v>
      </c>
      <c r="B104" s="33"/>
      <c r="C104" s="33"/>
      <c r="D104" s="18"/>
      <c r="E104" s="37">
        <v>866.87</v>
      </c>
      <c r="F104" s="38">
        <v>1.1999999999999999E-3</v>
      </c>
      <c r="G104" s="21"/>
    </row>
    <row r="105" spans="1:7" x14ac:dyDescent="0.3">
      <c r="A105" s="24" t="s">
        <v>103</v>
      </c>
      <c r="B105" s="34"/>
      <c r="C105" s="34"/>
      <c r="D105" s="25"/>
      <c r="E105" s="29">
        <v>514683.79</v>
      </c>
      <c r="F105" s="30">
        <v>0.68869999999999998</v>
      </c>
      <c r="G105" s="21"/>
    </row>
    <row r="106" spans="1:7" x14ac:dyDescent="0.3">
      <c r="A106" s="17" t="s">
        <v>1071</v>
      </c>
      <c r="B106" s="32"/>
      <c r="C106" s="32"/>
      <c r="D106" s="14"/>
      <c r="E106" s="15"/>
      <c r="F106" s="16"/>
      <c r="G106" s="16"/>
    </row>
    <row r="107" spans="1:7" x14ac:dyDescent="0.3">
      <c r="A107" s="17" t="s">
        <v>1072</v>
      </c>
      <c r="B107" s="32"/>
      <c r="C107" s="32"/>
      <c r="D107" s="14"/>
      <c r="E107" s="15"/>
      <c r="F107" s="16"/>
      <c r="G107" s="16"/>
    </row>
    <row r="108" spans="1:7" x14ac:dyDescent="0.3">
      <c r="A108" s="13" t="s">
        <v>1361</v>
      </c>
      <c r="B108" s="32"/>
      <c r="C108" s="32" t="s">
        <v>1362</v>
      </c>
      <c r="D108" s="14">
        <v>38700</v>
      </c>
      <c r="E108" s="15">
        <v>14033.26</v>
      </c>
      <c r="F108" s="16">
        <v>1.8780000000000002E-2</v>
      </c>
      <c r="G108" s="16"/>
    </row>
    <row r="109" spans="1:7" x14ac:dyDescent="0.3">
      <c r="A109" s="13" t="s">
        <v>1363</v>
      </c>
      <c r="B109" s="32"/>
      <c r="C109" s="32" t="s">
        <v>810</v>
      </c>
      <c r="D109" s="14">
        <v>479050</v>
      </c>
      <c r="E109" s="15">
        <v>8571.8799999999992</v>
      </c>
      <c r="F109" s="16">
        <v>1.1471E-2</v>
      </c>
      <c r="G109" s="16"/>
    </row>
    <row r="110" spans="1:7" x14ac:dyDescent="0.3">
      <c r="A110" s="13" t="s">
        <v>1364</v>
      </c>
      <c r="B110" s="32"/>
      <c r="C110" s="32" t="s">
        <v>867</v>
      </c>
      <c r="D110" s="14">
        <v>313000</v>
      </c>
      <c r="E110" s="15">
        <v>3896.85</v>
      </c>
      <c r="F110" s="16">
        <v>5.215E-3</v>
      </c>
      <c r="G110" s="16"/>
    </row>
    <row r="111" spans="1:7" x14ac:dyDescent="0.3">
      <c r="A111" s="13" t="s">
        <v>1193</v>
      </c>
      <c r="B111" s="32"/>
      <c r="C111" s="32" t="s">
        <v>810</v>
      </c>
      <c r="D111" s="14">
        <v>460600</v>
      </c>
      <c r="E111" s="15">
        <v>2843.28</v>
      </c>
      <c r="F111" s="16">
        <v>3.8049999999999998E-3</v>
      </c>
      <c r="G111" s="16"/>
    </row>
    <row r="112" spans="1:7" x14ac:dyDescent="0.3">
      <c r="A112" s="13" t="s">
        <v>1365</v>
      </c>
      <c r="B112" s="32"/>
      <c r="C112" s="32" t="s">
        <v>775</v>
      </c>
      <c r="D112" s="14">
        <v>98875</v>
      </c>
      <c r="E112" s="15">
        <v>2810.42</v>
      </c>
      <c r="F112" s="16">
        <v>3.761E-3</v>
      </c>
      <c r="G112" s="16"/>
    </row>
    <row r="113" spans="1:7" x14ac:dyDescent="0.3">
      <c r="A113" s="13" t="s">
        <v>1366</v>
      </c>
      <c r="B113" s="32"/>
      <c r="C113" s="32" t="s">
        <v>737</v>
      </c>
      <c r="D113" s="14">
        <v>167650</v>
      </c>
      <c r="E113" s="15">
        <v>2521.54</v>
      </c>
      <c r="F113" s="16">
        <v>3.3739999999999998E-3</v>
      </c>
      <c r="G113" s="16"/>
    </row>
    <row r="114" spans="1:7" x14ac:dyDescent="0.3">
      <c r="A114" s="13" t="s">
        <v>1215</v>
      </c>
      <c r="B114" s="32"/>
      <c r="C114" s="32" t="s">
        <v>725</v>
      </c>
      <c r="D114" s="14">
        <v>145750</v>
      </c>
      <c r="E114" s="15">
        <v>2084.23</v>
      </c>
      <c r="F114" s="16">
        <v>2.7889999999999998E-3</v>
      </c>
      <c r="G114" s="16"/>
    </row>
    <row r="115" spans="1:7" x14ac:dyDescent="0.3">
      <c r="A115" s="13" t="s">
        <v>1122</v>
      </c>
      <c r="B115" s="32"/>
      <c r="C115" s="32" t="s">
        <v>805</v>
      </c>
      <c r="D115" s="14">
        <v>165750</v>
      </c>
      <c r="E115" s="15">
        <v>1536.25</v>
      </c>
      <c r="F115" s="16">
        <v>2.055E-3</v>
      </c>
      <c r="G115" s="16"/>
    </row>
    <row r="116" spans="1:7" x14ac:dyDescent="0.3">
      <c r="A116" s="13" t="s">
        <v>1158</v>
      </c>
      <c r="B116" s="32"/>
      <c r="C116" s="32" t="s">
        <v>793</v>
      </c>
      <c r="D116" s="14">
        <v>406222</v>
      </c>
      <c r="E116" s="15">
        <v>813.05</v>
      </c>
      <c r="F116" s="16">
        <v>1.088E-3</v>
      </c>
      <c r="G116" s="16"/>
    </row>
    <row r="117" spans="1:7" x14ac:dyDescent="0.3">
      <c r="A117" s="13" t="s">
        <v>1367</v>
      </c>
      <c r="B117" s="32"/>
      <c r="C117" s="32" t="s">
        <v>867</v>
      </c>
      <c r="D117" s="14">
        <v>16750</v>
      </c>
      <c r="E117" s="15">
        <v>280.72000000000003</v>
      </c>
      <c r="F117" s="16">
        <v>3.7500000000000001E-4</v>
      </c>
      <c r="G117" s="16"/>
    </row>
    <row r="118" spans="1:7" x14ac:dyDescent="0.3">
      <c r="A118" s="13" t="s">
        <v>1228</v>
      </c>
      <c r="B118" s="32"/>
      <c r="C118" s="32" t="s">
        <v>784</v>
      </c>
      <c r="D118" s="41">
        <v>-15000</v>
      </c>
      <c r="E118" s="36">
        <v>-30.95</v>
      </c>
      <c r="F118" s="26">
        <v>-4.1E-5</v>
      </c>
      <c r="G118" s="16"/>
    </row>
    <row r="119" spans="1:7" x14ac:dyDescent="0.3">
      <c r="A119" s="13" t="s">
        <v>1233</v>
      </c>
      <c r="B119" s="32"/>
      <c r="C119" s="32" t="s">
        <v>765</v>
      </c>
      <c r="D119" s="41">
        <v>-1000</v>
      </c>
      <c r="E119" s="36">
        <v>-38.79</v>
      </c>
      <c r="F119" s="26">
        <v>-5.1E-5</v>
      </c>
      <c r="G119" s="16"/>
    </row>
    <row r="120" spans="1:7" x14ac:dyDescent="0.3">
      <c r="A120" s="13" t="s">
        <v>1169</v>
      </c>
      <c r="B120" s="32"/>
      <c r="C120" s="32" t="s">
        <v>805</v>
      </c>
      <c r="D120" s="41">
        <v>-17050</v>
      </c>
      <c r="E120" s="36">
        <v>-49.74</v>
      </c>
      <c r="F120" s="26">
        <v>-6.6000000000000005E-5</v>
      </c>
      <c r="G120" s="16"/>
    </row>
    <row r="121" spans="1:7" x14ac:dyDescent="0.3">
      <c r="A121" s="13" t="s">
        <v>1157</v>
      </c>
      <c r="B121" s="32"/>
      <c r="C121" s="32" t="s">
        <v>725</v>
      </c>
      <c r="D121" s="41">
        <v>-27000</v>
      </c>
      <c r="E121" s="36">
        <v>-59.33</v>
      </c>
      <c r="F121" s="26">
        <v>-7.8999999999999996E-5</v>
      </c>
      <c r="G121" s="16"/>
    </row>
    <row r="122" spans="1:7" x14ac:dyDescent="0.3">
      <c r="A122" s="13" t="s">
        <v>1245</v>
      </c>
      <c r="B122" s="32"/>
      <c r="C122" s="32" t="s">
        <v>745</v>
      </c>
      <c r="D122" s="41">
        <v>-11700</v>
      </c>
      <c r="E122" s="36">
        <v>-78.05</v>
      </c>
      <c r="F122" s="26">
        <v>-1.0399999999999999E-4</v>
      </c>
      <c r="G122" s="16"/>
    </row>
    <row r="123" spans="1:7" x14ac:dyDescent="0.3">
      <c r="A123" s="13" t="s">
        <v>1202</v>
      </c>
      <c r="B123" s="32"/>
      <c r="C123" s="32" t="s">
        <v>841</v>
      </c>
      <c r="D123" s="41">
        <v>-18700</v>
      </c>
      <c r="E123" s="36">
        <v>-98.12</v>
      </c>
      <c r="F123" s="26">
        <v>-1.3100000000000001E-4</v>
      </c>
      <c r="G123" s="16"/>
    </row>
    <row r="124" spans="1:7" x14ac:dyDescent="0.3">
      <c r="A124" s="13" t="s">
        <v>1230</v>
      </c>
      <c r="B124" s="32"/>
      <c r="C124" s="32" t="s">
        <v>734</v>
      </c>
      <c r="D124" s="41">
        <v>-22500</v>
      </c>
      <c r="E124" s="36">
        <v>-100.53</v>
      </c>
      <c r="F124" s="26">
        <v>-1.34E-4</v>
      </c>
      <c r="G124" s="16"/>
    </row>
    <row r="125" spans="1:7" x14ac:dyDescent="0.3">
      <c r="A125" s="13" t="s">
        <v>1154</v>
      </c>
      <c r="B125" s="32"/>
      <c r="C125" s="32" t="s">
        <v>719</v>
      </c>
      <c r="D125" s="41">
        <v>-50400</v>
      </c>
      <c r="E125" s="36">
        <v>-174.86</v>
      </c>
      <c r="F125" s="26">
        <v>-2.34E-4</v>
      </c>
      <c r="G125" s="16"/>
    </row>
    <row r="126" spans="1:7" x14ac:dyDescent="0.3">
      <c r="A126" s="13" t="s">
        <v>1129</v>
      </c>
      <c r="B126" s="32"/>
      <c r="C126" s="32" t="s">
        <v>750</v>
      </c>
      <c r="D126" s="41">
        <v>-100000</v>
      </c>
      <c r="E126" s="36">
        <v>-185.2</v>
      </c>
      <c r="F126" s="26">
        <v>-2.4699999999999999E-4</v>
      </c>
      <c r="G126" s="16"/>
    </row>
    <row r="127" spans="1:7" x14ac:dyDescent="0.3">
      <c r="A127" s="13" t="s">
        <v>1227</v>
      </c>
      <c r="B127" s="32"/>
      <c r="C127" s="32" t="s">
        <v>725</v>
      </c>
      <c r="D127" s="41">
        <v>-284200</v>
      </c>
      <c r="E127" s="36">
        <v>-379.83</v>
      </c>
      <c r="F127" s="26">
        <v>-5.0799999999999999E-4</v>
      </c>
      <c r="G127" s="16"/>
    </row>
    <row r="128" spans="1:7" x14ac:dyDescent="0.3">
      <c r="A128" s="13" t="s">
        <v>1368</v>
      </c>
      <c r="B128" s="32"/>
      <c r="C128" s="32" t="s">
        <v>728</v>
      </c>
      <c r="D128" s="41">
        <v>-145700</v>
      </c>
      <c r="E128" s="36">
        <v>-538.94000000000005</v>
      </c>
      <c r="F128" s="26">
        <v>-7.2099999999999996E-4</v>
      </c>
      <c r="G128" s="16"/>
    </row>
    <row r="129" spans="1:7" x14ac:dyDescent="0.3">
      <c r="A129" s="13" t="s">
        <v>1234</v>
      </c>
      <c r="B129" s="32"/>
      <c r="C129" s="32" t="s">
        <v>716</v>
      </c>
      <c r="D129" s="41">
        <v>-1160000</v>
      </c>
      <c r="E129" s="36">
        <v>-671.06</v>
      </c>
      <c r="F129" s="26">
        <v>-8.9800000000000004E-4</v>
      </c>
      <c r="G129" s="16"/>
    </row>
    <row r="130" spans="1:7" x14ac:dyDescent="0.3">
      <c r="A130" s="13" t="s">
        <v>1107</v>
      </c>
      <c r="B130" s="32"/>
      <c r="C130" s="32" t="s">
        <v>731</v>
      </c>
      <c r="D130" s="41">
        <v>-420000</v>
      </c>
      <c r="E130" s="36">
        <v>-709.8</v>
      </c>
      <c r="F130" s="26">
        <v>-9.4899999999999997E-4</v>
      </c>
      <c r="G130" s="16"/>
    </row>
    <row r="131" spans="1:7" x14ac:dyDescent="0.3">
      <c r="A131" s="13" t="s">
        <v>1253</v>
      </c>
      <c r="B131" s="32"/>
      <c r="C131" s="32" t="s">
        <v>722</v>
      </c>
      <c r="D131" s="41">
        <v>-103550</v>
      </c>
      <c r="E131" s="36">
        <v>-710.61</v>
      </c>
      <c r="F131" s="26">
        <v>-9.5100000000000002E-4</v>
      </c>
      <c r="G131" s="16"/>
    </row>
    <row r="132" spans="1:7" x14ac:dyDescent="0.3">
      <c r="A132" s="13" t="s">
        <v>1242</v>
      </c>
      <c r="B132" s="32"/>
      <c r="C132" s="32" t="s">
        <v>742</v>
      </c>
      <c r="D132" s="41">
        <v>-760000</v>
      </c>
      <c r="E132" s="36">
        <v>-730.36</v>
      </c>
      <c r="F132" s="26">
        <v>-9.77E-4</v>
      </c>
      <c r="G132" s="16"/>
    </row>
    <row r="133" spans="1:7" x14ac:dyDescent="0.3">
      <c r="A133" s="13" t="s">
        <v>1240</v>
      </c>
      <c r="B133" s="32"/>
      <c r="C133" s="32" t="s">
        <v>722</v>
      </c>
      <c r="D133" s="41">
        <v>-11130000</v>
      </c>
      <c r="E133" s="36">
        <v>-1151.96</v>
      </c>
      <c r="F133" s="26">
        <v>-1.5410000000000001E-3</v>
      </c>
      <c r="G133" s="16"/>
    </row>
    <row r="134" spans="1:7" x14ac:dyDescent="0.3">
      <c r="A134" s="13" t="s">
        <v>1250</v>
      </c>
      <c r="B134" s="32"/>
      <c r="C134" s="32" t="s">
        <v>731</v>
      </c>
      <c r="D134" s="41">
        <v>-88000</v>
      </c>
      <c r="E134" s="36">
        <v>-1448.79</v>
      </c>
      <c r="F134" s="26">
        <v>-1.9380000000000001E-3</v>
      </c>
      <c r="G134" s="16"/>
    </row>
    <row r="135" spans="1:7" x14ac:dyDescent="0.3">
      <c r="A135" s="13" t="s">
        <v>1216</v>
      </c>
      <c r="B135" s="32"/>
      <c r="C135" s="32" t="s">
        <v>765</v>
      </c>
      <c r="D135" s="41">
        <v>-113250</v>
      </c>
      <c r="E135" s="36">
        <v>-4032.1</v>
      </c>
      <c r="F135" s="26">
        <v>-5.3959999999999998E-3</v>
      </c>
      <c r="G135" s="16"/>
    </row>
    <row r="136" spans="1:7" x14ac:dyDescent="0.3">
      <c r="A136" s="13" t="s">
        <v>1369</v>
      </c>
      <c r="B136" s="32"/>
      <c r="C136" s="32" t="s">
        <v>810</v>
      </c>
      <c r="D136" s="41">
        <v>-260150</v>
      </c>
      <c r="E136" s="36">
        <v>-4549.5</v>
      </c>
      <c r="F136" s="26">
        <v>-6.0879999999999997E-3</v>
      </c>
      <c r="G136" s="16"/>
    </row>
    <row r="137" spans="1:7" x14ac:dyDescent="0.3">
      <c r="A137" s="13" t="s">
        <v>1256</v>
      </c>
      <c r="B137" s="32"/>
      <c r="C137" s="32" t="s">
        <v>713</v>
      </c>
      <c r="D137" s="41">
        <v>-660000</v>
      </c>
      <c r="E137" s="36">
        <v>-4678.08</v>
      </c>
      <c r="F137" s="26">
        <v>-6.2599999999999999E-3</v>
      </c>
      <c r="G137" s="16"/>
    </row>
    <row r="138" spans="1:7" x14ac:dyDescent="0.3">
      <c r="A138" s="13" t="s">
        <v>1370</v>
      </c>
      <c r="B138" s="32"/>
      <c r="C138" s="32" t="s">
        <v>1362</v>
      </c>
      <c r="D138" s="41">
        <v>-317800</v>
      </c>
      <c r="E138" s="36">
        <v>-53372.13</v>
      </c>
      <c r="F138" s="26">
        <v>-7.1427000000000004E-2</v>
      </c>
      <c r="G138" s="16"/>
    </row>
    <row r="139" spans="1:7" x14ac:dyDescent="0.3">
      <c r="A139" s="17" t="s">
        <v>100</v>
      </c>
      <c r="B139" s="33"/>
      <c r="C139" s="33"/>
      <c r="D139" s="18"/>
      <c r="E139" s="42">
        <v>-34397.25</v>
      </c>
      <c r="F139" s="43">
        <v>-4.6027999999999999E-2</v>
      </c>
      <c r="G139" s="21"/>
    </row>
    <row r="140" spans="1:7" x14ac:dyDescent="0.3">
      <c r="A140" s="13"/>
      <c r="B140" s="32"/>
      <c r="C140" s="32"/>
      <c r="D140" s="14"/>
      <c r="E140" s="15"/>
      <c r="F140" s="16"/>
      <c r="G140" s="16"/>
    </row>
    <row r="141" spans="1:7" x14ac:dyDescent="0.3">
      <c r="A141" s="13"/>
      <c r="B141" s="32"/>
      <c r="C141" s="32"/>
      <c r="D141" s="14"/>
      <c r="E141" s="15"/>
      <c r="F141" s="16"/>
      <c r="G141" s="16"/>
    </row>
    <row r="142" spans="1:7" x14ac:dyDescent="0.3">
      <c r="A142" s="17" t="s">
        <v>1371</v>
      </c>
      <c r="B142" s="33"/>
      <c r="C142" s="33"/>
      <c r="D142" s="18"/>
      <c r="E142" s="46"/>
      <c r="F142" s="21"/>
      <c r="G142" s="21"/>
    </row>
    <row r="143" spans="1:7" x14ac:dyDescent="0.3">
      <c r="A143" s="13" t="s">
        <v>1372</v>
      </c>
      <c r="B143" s="32"/>
      <c r="C143" s="32" t="s">
        <v>1373</v>
      </c>
      <c r="D143" s="14">
        <v>450000</v>
      </c>
      <c r="E143" s="15">
        <v>4000.05</v>
      </c>
      <c r="F143" s="16">
        <v>5.4000000000000003E-3</v>
      </c>
      <c r="G143" s="16"/>
    </row>
    <row r="144" spans="1:7" x14ac:dyDescent="0.3">
      <c r="A144" s="13" t="s">
        <v>1374</v>
      </c>
      <c r="B144" s="32"/>
      <c r="C144" s="32" t="s">
        <v>1373</v>
      </c>
      <c r="D144" s="14">
        <v>280000</v>
      </c>
      <c r="E144" s="15">
        <v>3549</v>
      </c>
      <c r="F144" s="16">
        <v>4.7000000000000002E-3</v>
      </c>
      <c r="G144" s="16"/>
    </row>
    <row r="145" spans="1:7" x14ac:dyDescent="0.3">
      <c r="A145" s="13" t="s">
        <v>1375</v>
      </c>
      <c r="B145" s="32"/>
      <c r="C145" s="32" t="s">
        <v>1373</v>
      </c>
      <c r="D145" s="14">
        <v>350000</v>
      </c>
      <c r="E145" s="15">
        <v>2087.4</v>
      </c>
      <c r="F145" s="16">
        <v>2.8E-3</v>
      </c>
      <c r="G145" s="16"/>
    </row>
    <row r="146" spans="1:7" x14ac:dyDescent="0.3">
      <c r="A146" s="17" t="s">
        <v>100</v>
      </c>
      <c r="B146" s="33"/>
      <c r="C146" s="33"/>
      <c r="D146" s="18"/>
      <c r="E146" s="37">
        <v>9636.4500000000007</v>
      </c>
      <c r="F146" s="38">
        <v>1.29E-2</v>
      </c>
      <c r="G146" s="21"/>
    </row>
    <row r="147" spans="1:7" x14ac:dyDescent="0.3">
      <c r="A147" s="13"/>
      <c r="B147" s="32"/>
      <c r="C147" s="32"/>
      <c r="D147" s="14"/>
      <c r="E147" s="15"/>
      <c r="F147" s="16"/>
      <c r="G147" s="16"/>
    </row>
    <row r="148" spans="1:7" x14ac:dyDescent="0.3">
      <c r="A148" s="24" t="s">
        <v>103</v>
      </c>
      <c r="B148" s="34"/>
      <c r="C148" s="34"/>
      <c r="D148" s="25"/>
      <c r="E148" s="19">
        <v>9636.4500000000007</v>
      </c>
      <c r="F148" s="20">
        <v>1.29E-2</v>
      </c>
      <c r="G148" s="21"/>
    </row>
    <row r="149" spans="1:7" x14ac:dyDescent="0.3">
      <c r="A149" s="17" t="s">
        <v>89</v>
      </c>
      <c r="B149" s="32"/>
      <c r="C149" s="32"/>
      <c r="D149" s="14"/>
      <c r="E149" s="15"/>
      <c r="F149" s="16"/>
      <c r="G149" s="16"/>
    </row>
    <row r="150" spans="1:7" x14ac:dyDescent="0.3">
      <c r="A150" s="17" t="s">
        <v>90</v>
      </c>
      <c r="B150" s="32"/>
      <c r="C150" s="32"/>
      <c r="D150" s="14"/>
      <c r="E150" s="15"/>
      <c r="F150" s="16"/>
      <c r="G150" s="16"/>
    </row>
    <row r="151" spans="1:7" x14ac:dyDescent="0.3">
      <c r="A151" s="13" t="s">
        <v>1376</v>
      </c>
      <c r="B151" s="32" t="s">
        <v>1377</v>
      </c>
      <c r="C151" s="32" t="s">
        <v>141</v>
      </c>
      <c r="D151" s="14">
        <v>10000000</v>
      </c>
      <c r="E151" s="15">
        <v>9954.35</v>
      </c>
      <c r="F151" s="16">
        <v>1.3299999999999999E-2</v>
      </c>
      <c r="G151" s="16">
        <v>5.3911000000000001E-2</v>
      </c>
    </row>
    <row r="152" spans="1:7" x14ac:dyDescent="0.3">
      <c r="A152" s="13" t="s">
        <v>1378</v>
      </c>
      <c r="B152" s="32" t="s">
        <v>1379</v>
      </c>
      <c r="C152" s="32" t="s">
        <v>93</v>
      </c>
      <c r="D152" s="14">
        <v>10000000</v>
      </c>
      <c r="E152" s="15">
        <v>9918.5400000000009</v>
      </c>
      <c r="F152" s="16">
        <v>1.3299999999999999E-2</v>
      </c>
      <c r="G152" s="16">
        <v>5.9700000000000003E-2</v>
      </c>
    </row>
    <row r="153" spans="1:7" x14ac:dyDescent="0.3">
      <c r="A153" s="13" t="s">
        <v>142</v>
      </c>
      <c r="B153" s="32" t="s">
        <v>143</v>
      </c>
      <c r="C153" s="32" t="s">
        <v>141</v>
      </c>
      <c r="D153" s="14">
        <v>5000000</v>
      </c>
      <c r="E153" s="15">
        <v>5090.91</v>
      </c>
      <c r="F153" s="16">
        <v>6.7999999999999996E-3</v>
      </c>
      <c r="G153" s="16">
        <v>4.9950000000000001E-2</v>
      </c>
    </row>
    <row r="154" spans="1:7" x14ac:dyDescent="0.3">
      <c r="A154" s="13" t="s">
        <v>1380</v>
      </c>
      <c r="B154" s="32" t="s">
        <v>1381</v>
      </c>
      <c r="C154" s="32" t="s">
        <v>93</v>
      </c>
      <c r="D154" s="14">
        <v>5000000</v>
      </c>
      <c r="E154" s="15">
        <v>5017.93</v>
      </c>
      <c r="F154" s="16">
        <v>6.7000000000000002E-3</v>
      </c>
      <c r="G154" s="16">
        <v>5.0650000000000001E-2</v>
      </c>
    </row>
    <row r="155" spans="1:7" x14ac:dyDescent="0.3">
      <c r="A155" s="13" t="s">
        <v>1382</v>
      </c>
      <c r="B155" s="32" t="s">
        <v>1383</v>
      </c>
      <c r="C155" s="32" t="s">
        <v>93</v>
      </c>
      <c r="D155" s="14">
        <v>2500000</v>
      </c>
      <c r="E155" s="15">
        <v>2612.5300000000002</v>
      </c>
      <c r="F155" s="16">
        <v>3.5000000000000001E-3</v>
      </c>
      <c r="G155" s="16">
        <v>7.4975E-2</v>
      </c>
    </row>
    <row r="156" spans="1:7" x14ac:dyDescent="0.3">
      <c r="A156" s="13" t="s">
        <v>1384</v>
      </c>
      <c r="B156" s="32" t="s">
        <v>1385</v>
      </c>
      <c r="C156" s="32" t="s">
        <v>194</v>
      </c>
      <c r="D156" s="14">
        <v>2500000</v>
      </c>
      <c r="E156" s="15">
        <v>2557.35</v>
      </c>
      <c r="F156" s="16">
        <v>3.3999999999999998E-3</v>
      </c>
      <c r="G156" s="16">
        <v>6.6609000000000002E-2</v>
      </c>
    </row>
    <row r="157" spans="1:7" x14ac:dyDescent="0.3">
      <c r="A157" s="13" t="s">
        <v>1386</v>
      </c>
      <c r="B157" s="32" t="s">
        <v>1387</v>
      </c>
      <c r="C157" s="32" t="s">
        <v>93</v>
      </c>
      <c r="D157" s="14">
        <v>33254</v>
      </c>
      <c r="E157" s="15">
        <v>9.6300000000000008</v>
      </c>
      <c r="F157" s="16">
        <v>0</v>
      </c>
      <c r="G157" s="16">
        <v>5.5750000000000001E-2</v>
      </c>
    </row>
    <row r="158" spans="1:7" x14ac:dyDescent="0.3">
      <c r="A158" s="17" t="s">
        <v>100</v>
      </c>
      <c r="B158" s="33"/>
      <c r="C158" s="33"/>
      <c r="D158" s="18"/>
      <c r="E158" s="37">
        <v>35161.24</v>
      </c>
      <c r="F158" s="38">
        <v>4.7E-2</v>
      </c>
      <c r="G158" s="21"/>
    </row>
    <row r="159" spans="1:7" x14ac:dyDescent="0.3">
      <c r="A159" s="13"/>
      <c r="B159" s="32"/>
      <c r="C159" s="32"/>
      <c r="D159" s="14"/>
      <c r="E159" s="15"/>
      <c r="F159" s="16"/>
      <c r="G159" s="16"/>
    </row>
    <row r="160" spans="1:7" x14ac:dyDescent="0.3">
      <c r="A160" s="17" t="s">
        <v>285</v>
      </c>
      <c r="B160" s="32"/>
      <c r="C160" s="32"/>
      <c r="D160" s="14"/>
      <c r="E160" s="15"/>
      <c r="F160" s="16"/>
      <c r="G160" s="16"/>
    </row>
    <row r="161" spans="1:7" x14ac:dyDescent="0.3">
      <c r="A161" s="13" t="s">
        <v>501</v>
      </c>
      <c r="B161" s="32" t="s">
        <v>502</v>
      </c>
      <c r="C161" s="32" t="s">
        <v>108</v>
      </c>
      <c r="D161" s="14">
        <v>16000000</v>
      </c>
      <c r="E161" s="15">
        <v>15806.91</v>
      </c>
      <c r="F161" s="16">
        <v>2.12E-2</v>
      </c>
      <c r="G161" s="16">
        <v>5.9631000000000003E-2</v>
      </c>
    </row>
    <row r="162" spans="1:7" x14ac:dyDescent="0.3">
      <c r="A162" s="13" t="s">
        <v>1388</v>
      </c>
      <c r="B162" s="32" t="s">
        <v>1389</v>
      </c>
      <c r="C162" s="32" t="s">
        <v>108</v>
      </c>
      <c r="D162" s="14">
        <v>15000000</v>
      </c>
      <c r="E162" s="15">
        <v>14837.13</v>
      </c>
      <c r="F162" s="16">
        <v>1.9900000000000001E-2</v>
      </c>
      <c r="G162" s="16">
        <v>5.5829999999999998E-2</v>
      </c>
    </row>
    <row r="163" spans="1:7" x14ac:dyDescent="0.3">
      <c r="A163" s="13" t="s">
        <v>1267</v>
      </c>
      <c r="B163" s="32" t="s">
        <v>1268</v>
      </c>
      <c r="C163" s="32" t="s">
        <v>108</v>
      </c>
      <c r="D163" s="14">
        <v>5000000</v>
      </c>
      <c r="E163" s="15">
        <v>5077.93</v>
      </c>
      <c r="F163" s="16">
        <v>6.7999999999999996E-3</v>
      </c>
      <c r="G163" s="16">
        <v>4.2450000000000002E-2</v>
      </c>
    </row>
    <row r="164" spans="1:7" x14ac:dyDescent="0.3">
      <c r="A164" s="13" t="s">
        <v>1390</v>
      </c>
      <c r="B164" s="32" t="s">
        <v>1391</v>
      </c>
      <c r="C164" s="32" t="s">
        <v>108</v>
      </c>
      <c r="D164" s="14">
        <v>2500000</v>
      </c>
      <c r="E164" s="15">
        <v>2574.41</v>
      </c>
      <c r="F164" s="16">
        <v>3.3999999999999998E-3</v>
      </c>
      <c r="G164" s="16">
        <v>4.6171999999999998E-2</v>
      </c>
    </row>
    <row r="165" spans="1:7" x14ac:dyDescent="0.3">
      <c r="A165" s="13" t="s">
        <v>1259</v>
      </c>
      <c r="B165" s="32" t="s">
        <v>1260</v>
      </c>
      <c r="C165" s="32" t="s">
        <v>108</v>
      </c>
      <c r="D165" s="14">
        <v>2500000</v>
      </c>
      <c r="E165" s="15">
        <v>2528.31</v>
      </c>
      <c r="F165" s="16">
        <v>3.3999999999999998E-3</v>
      </c>
      <c r="G165" s="16">
        <v>3.9334000000000001E-2</v>
      </c>
    </row>
    <row r="166" spans="1:7" x14ac:dyDescent="0.3">
      <c r="A166" s="13" t="s">
        <v>1261</v>
      </c>
      <c r="B166" s="32" t="s">
        <v>1262</v>
      </c>
      <c r="C166" s="32" t="s">
        <v>108</v>
      </c>
      <c r="D166" s="14">
        <v>2500000</v>
      </c>
      <c r="E166" s="15">
        <v>2522.69</v>
      </c>
      <c r="F166" s="16">
        <v>3.3999999999999998E-3</v>
      </c>
      <c r="G166" s="16">
        <v>3.7474E-2</v>
      </c>
    </row>
    <row r="167" spans="1:7" x14ac:dyDescent="0.3">
      <c r="A167" s="17" t="s">
        <v>100</v>
      </c>
      <c r="B167" s="33"/>
      <c r="C167" s="33"/>
      <c r="D167" s="18"/>
      <c r="E167" s="37">
        <v>43347.38</v>
      </c>
      <c r="F167" s="38">
        <v>5.8099999999999999E-2</v>
      </c>
      <c r="G167" s="21"/>
    </row>
    <row r="168" spans="1:7" x14ac:dyDescent="0.3">
      <c r="A168" s="17" t="s">
        <v>505</v>
      </c>
      <c r="B168" s="32"/>
      <c r="C168" s="32"/>
      <c r="D168" s="14"/>
      <c r="E168" s="15"/>
      <c r="F168" s="16"/>
      <c r="G168" s="16"/>
    </row>
    <row r="169" spans="1:7" x14ac:dyDescent="0.3">
      <c r="A169" s="13" t="s">
        <v>1392</v>
      </c>
      <c r="B169" s="32" t="s">
        <v>1393</v>
      </c>
      <c r="C169" s="32" t="s">
        <v>108</v>
      </c>
      <c r="D169" s="14">
        <v>10000000</v>
      </c>
      <c r="E169" s="15">
        <v>10304.81</v>
      </c>
      <c r="F169" s="16">
        <v>1.38E-2</v>
      </c>
      <c r="G169" s="16">
        <v>6.5000000000000002E-2</v>
      </c>
    </row>
    <row r="170" spans="1:7" x14ac:dyDescent="0.3">
      <c r="A170" s="17" t="s">
        <v>100</v>
      </c>
      <c r="B170" s="33"/>
      <c r="C170" s="33"/>
      <c r="D170" s="18"/>
      <c r="E170" s="37">
        <v>10304.81</v>
      </c>
      <c r="F170" s="38">
        <v>1.38E-2</v>
      </c>
      <c r="G170" s="21"/>
    </row>
    <row r="171" spans="1:7" x14ac:dyDescent="0.3">
      <c r="A171" s="13"/>
      <c r="B171" s="32"/>
      <c r="C171" s="32"/>
      <c r="D171" s="14"/>
      <c r="E171" s="15"/>
      <c r="F171" s="16"/>
      <c r="G171" s="16"/>
    </row>
    <row r="172" spans="1:7" x14ac:dyDescent="0.3">
      <c r="A172" s="13"/>
      <c r="B172" s="32"/>
      <c r="C172" s="32"/>
      <c r="D172" s="14"/>
      <c r="E172" s="15"/>
      <c r="F172" s="16"/>
      <c r="G172" s="16"/>
    </row>
    <row r="173" spans="1:7" x14ac:dyDescent="0.3">
      <c r="A173" s="17" t="s">
        <v>101</v>
      </c>
      <c r="B173" s="32"/>
      <c r="C173" s="32"/>
      <c r="D173" s="14"/>
      <c r="E173" s="15"/>
      <c r="F173" s="16"/>
      <c r="G173" s="16"/>
    </row>
    <row r="174" spans="1:7" x14ac:dyDescent="0.3">
      <c r="A174" s="17" t="s">
        <v>100</v>
      </c>
      <c r="B174" s="32"/>
      <c r="C174" s="32"/>
      <c r="D174" s="14"/>
      <c r="E174" s="39" t="s">
        <v>88</v>
      </c>
      <c r="F174" s="40" t="s">
        <v>88</v>
      </c>
      <c r="G174" s="16"/>
    </row>
    <row r="175" spans="1:7" x14ac:dyDescent="0.3">
      <c r="A175" s="13"/>
      <c r="B175" s="32"/>
      <c r="C175" s="32"/>
      <c r="D175" s="14"/>
      <c r="E175" s="15"/>
      <c r="F175" s="16"/>
      <c r="G175" s="16"/>
    </row>
    <row r="176" spans="1:7" x14ac:dyDescent="0.3">
      <c r="A176" s="17" t="s">
        <v>102</v>
      </c>
      <c r="B176" s="32"/>
      <c r="C176" s="32"/>
      <c r="D176" s="14"/>
      <c r="E176" s="15"/>
      <c r="F176" s="16"/>
      <c r="G176" s="16"/>
    </row>
    <row r="177" spans="1:7" x14ac:dyDescent="0.3">
      <c r="A177" s="17" t="s">
        <v>100</v>
      </c>
      <c r="B177" s="32"/>
      <c r="C177" s="32"/>
      <c r="D177" s="14"/>
      <c r="E177" s="39" t="s">
        <v>88</v>
      </c>
      <c r="F177" s="40" t="s">
        <v>88</v>
      </c>
      <c r="G177" s="16"/>
    </row>
    <row r="178" spans="1:7" x14ac:dyDescent="0.3">
      <c r="A178" s="13"/>
      <c r="B178" s="32"/>
      <c r="C178" s="32"/>
      <c r="D178" s="14"/>
      <c r="E178" s="15"/>
      <c r="F178" s="16"/>
      <c r="G178" s="16"/>
    </row>
    <row r="179" spans="1:7" x14ac:dyDescent="0.3">
      <c r="A179" s="24" t="s">
        <v>103</v>
      </c>
      <c r="B179" s="34"/>
      <c r="C179" s="34"/>
      <c r="D179" s="25"/>
      <c r="E179" s="19">
        <v>88813.43</v>
      </c>
      <c r="F179" s="20">
        <v>0.11890000000000001</v>
      </c>
      <c r="G179" s="21"/>
    </row>
    <row r="180" spans="1:7" x14ac:dyDescent="0.3">
      <c r="A180" s="13"/>
      <c r="B180" s="32"/>
      <c r="C180" s="32"/>
      <c r="D180" s="14"/>
      <c r="E180" s="15"/>
      <c r="F180" s="16"/>
      <c r="G180" s="16"/>
    </row>
    <row r="181" spans="1:7" x14ac:dyDescent="0.3">
      <c r="A181" s="17" t="s">
        <v>104</v>
      </c>
      <c r="B181" s="32"/>
      <c r="C181" s="32"/>
      <c r="D181" s="14"/>
      <c r="E181" s="15"/>
      <c r="F181" s="16"/>
      <c r="G181" s="16"/>
    </row>
    <row r="182" spans="1:7" x14ac:dyDescent="0.3">
      <c r="A182" s="13"/>
      <c r="B182" s="32"/>
      <c r="C182" s="32"/>
      <c r="D182" s="14"/>
      <c r="E182" s="15"/>
      <c r="F182" s="16"/>
      <c r="G182" s="16"/>
    </row>
    <row r="183" spans="1:7" x14ac:dyDescent="0.3">
      <c r="A183" s="17" t="s">
        <v>105</v>
      </c>
      <c r="B183" s="32"/>
      <c r="C183" s="32"/>
      <c r="D183" s="14"/>
      <c r="E183" s="15"/>
      <c r="F183" s="16"/>
      <c r="G183" s="16"/>
    </row>
    <row r="184" spans="1:7" x14ac:dyDescent="0.3">
      <c r="A184" s="13" t="s">
        <v>1275</v>
      </c>
      <c r="B184" s="32" t="s">
        <v>1276</v>
      </c>
      <c r="C184" s="32" t="s">
        <v>108</v>
      </c>
      <c r="D184" s="14">
        <v>40000000</v>
      </c>
      <c r="E184" s="15">
        <v>39738.160000000003</v>
      </c>
      <c r="F184" s="16">
        <v>5.3199999999999997E-2</v>
      </c>
      <c r="G184" s="16">
        <v>3.7000999999999999E-2</v>
      </c>
    </row>
    <row r="185" spans="1:7" x14ac:dyDescent="0.3">
      <c r="A185" s="13" t="s">
        <v>1291</v>
      </c>
      <c r="B185" s="32" t="s">
        <v>1292</v>
      </c>
      <c r="C185" s="32" t="s">
        <v>108</v>
      </c>
      <c r="D185" s="14">
        <v>2500000</v>
      </c>
      <c r="E185" s="15">
        <v>2496.4</v>
      </c>
      <c r="F185" s="16">
        <v>3.3E-3</v>
      </c>
      <c r="G185" s="16">
        <v>3.2919999999999998E-2</v>
      </c>
    </row>
    <row r="186" spans="1:7" x14ac:dyDescent="0.3">
      <c r="A186" s="13" t="s">
        <v>1299</v>
      </c>
      <c r="B186" s="32" t="s">
        <v>1300</v>
      </c>
      <c r="C186" s="32" t="s">
        <v>108</v>
      </c>
      <c r="D186" s="14">
        <v>500000</v>
      </c>
      <c r="E186" s="15">
        <v>481.69</v>
      </c>
      <c r="F186" s="16">
        <v>5.9999999999999995E-4</v>
      </c>
      <c r="G186" s="16">
        <v>4.4749999999999998E-2</v>
      </c>
    </row>
    <row r="187" spans="1:7" x14ac:dyDescent="0.3">
      <c r="A187" s="17" t="s">
        <v>100</v>
      </c>
      <c r="B187" s="33"/>
      <c r="C187" s="33"/>
      <c r="D187" s="18"/>
      <c r="E187" s="37">
        <v>42716.25</v>
      </c>
      <c r="F187" s="38">
        <v>5.7099999999999998E-2</v>
      </c>
      <c r="G187" s="21"/>
    </row>
    <row r="188" spans="1:7" x14ac:dyDescent="0.3">
      <c r="A188" s="17" t="s">
        <v>111</v>
      </c>
      <c r="B188" s="32"/>
      <c r="C188" s="32"/>
      <c r="D188" s="14"/>
      <c r="E188" s="15"/>
      <c r="F188" s="16"/>
      <c r="G188" s="16"/>
    </row>
    <row r="189" spans="1:7" x14ac:dyDescent="0.3">
      <c r="A189" s="13" t="s">
        <v>1394</v>
      </c>
      <c r="B189" s="32" t="s">
        <v>1395</v>
      </c>
      <c r="C189" s="32" t="s">
        <v>114</v>
      </c>
      <c r="D189" s="14">
        <v>10000000</v>
      </c>
      <c r="E189" s="15">
        <v>9684.3799999999992</v>
      </c>
      <c r="F189" s="16">
        <v>1.2999999999999999E-2</v>
      </c>
      <c r="G189" s="16">
        <v>4.6649999999999997E-2</v>
      </c>
    </row>
    <row r="190" spans="1:7" x14ac:dyDescent="0.3">
      <c r="A190" s="17" t="s">
        <v>100</v>
      </c>
      <c r="B190" s="33"/>
      <c r="C190" s="33"/>
      <c r="D190" s="18"/>
      <c r="E190" s="37">
        <v>9684.3799999999992</v>
      </c>
      <c r="F190" s="38">
        <v>1.2999999999999999E-2</v>
      </c>
      <c r="G190" s="21"/>
    </row>
    <row r="191" spans="1:7" x14ac:dyDescent="0.3">
      <c r="A191" s="13"/>
      <c r="B191" s="32"/>
      <c r="C191" s="32"/>
      <c r="D191" s="14"/>
      <c r="E191" s="15"/>
      <c r="F191" s="16"/>
      <c r="G191" s="16"/>
    </row>
    <row r="192" spans="1:7" x14ac:dyDescent="0.3">
      <c r="A192" s="17" t="s">
        <v>126</v>
      </c>
      <c r="B192" s="32"/>
      <c r="C192" s="32"/>
      <c r="D192" s="14"/>
      <c r="E192" s="15"/>
      <c r="F192" s="16"/>
      <c r="G192" s="16"/>
    </row>
    <row r="193" spans="1:7" x14ac:dyDescent="0.3">
      <c r="A193" s="13" t="s">
        <v>1982</v>
      </c>
      <c r="B193" s="32" t="s">
        <v>1396</v>
      </c>
      <c r="C193" s="32" t="s">
        <v>114</v>
      </c>
      <c r="D193" s="14">
        <v>5000000</v>
      </c>
      <c r="E193" s="15">
        <v>4893.8500000000004</v>
      </c>
      <c r="F193" s="16">
        <v>6.4999999999999997E-3</v>
      </c>
      <c r="G193" s="16">
        <v>4.5499999999999999E-2</v>
      </c>
    </row>
    <row r="194" spans="1:7" x14ac:dyDescent="0.3">
      <c r="A194" s="17" t="s">
        <v>100</v>
      </c>
      <c r="B194" s="33"/>
      <c r="C194" s="33"/>
      <c r="D194" s="18"/>
      <c r="E194" s="37">
        <v>4893.8500000000004</v>
      </c>
      <c r="F194" s="38">
        <v>6.4999999999999997E-3</v>
      </c>
      <c r="G194" s="21"/>
    </row>
    <row r="195" spans="1:7" x14ac:dyDescent="0.3">
      <c r="A195" s="13"/>
      <c r="B195" s="32"/>
      <c r="C195" s="32"/>
      <c r="D195" s="14"/>
      <c r="E195" s="15"/>
      <c r="F195" s="16"/>
      <c r="G195" s="16"/>
    </row>
    <row r="196" spans="1:7" x14ac:dyDescent="0.3">
      <c r="A196" s="24" t="s">
        <v>103</v>
      </c>
      <c r="B196" s="34"/>
      <c r="C196" s="34"/>
      <c r="D196" s="25"/>
      <c r="E196" s="19">
        <v>57294.48</v>
      </c>
      <c r="F196" s="20">
        <v>7.6600000000000001E-2</v>
      </c>
      <c r="G196" s="21"/>
    </row>
    <row r="197" spans="1:7" x14ac:dyDescent="0.3">
      <c r="A197" s="13"/>
      <c r="B197" s="32"/>
      <c r="C197" s="32"/>
      <c r="D197" s="14"/>
      <c r="E197" s="15"/>
      <c r="F197" s="16"/>
      <c r="G197" s="16"/>
    </row>
    <row r="198" spans="1:7" x14ac:dyDescent="0.3">
      <c r="A198" s="17" t="s">
        <v>132</v>
      </c>
      <c r="B198" s="32"/>
      <c r="C198" s="32"/>
      <c r="D198" s="14"/>
      <c r="E198" s="15"/>
      <c r="F198" s="16"/>
      <c r="G198" s="16"/>
    </row>
    <row r="199" spans="1:7" x14ac:dyDescent="0.3">
      <c r="A199" s="13" t="s">
        <v>133</v>
      </c>
      <c r="B199" s="32"/>
      <c r="C199" s="32"/>
      <c r="D199" s="14"/>
      <c r="E199" s="15">
        <v>78788.320000000007</v>
      </c>
      <c r="F199" s="16">
        <v>0.10539999999999999</v>
      </c>
      <c r="G199" s="16">
        <v>3.2613999999999997E-2</v>
      </c>
    </row>
    <row r="200" spans="1:7" x14ac:dyDescent="0.3">
      <c r="A200" s="17" t="s">
        <v>100</v>
      </c>
      <c r="B200" s="33"/>
      <c r="C200" s="33"/>
      <c r="D200" s="18"/>
      <c r="E200" s="37">
        <v>78788.320000000007</v>
      </c>
      <c r="F200" s="38">
        <v>0.10539999999999999</v>
      </c>
      <c r="G200" s="21"/>
    </row>
    <row r="201" spans="1:7" x14ac:dyDescent="0.3">
      <c r="A201" s="13"/>
      <c r="B201" s="32"/>
      <c r="C201" s="32"/>
      <c r="D201" s="14"/>
      <c r="E201" s="15"/>
      <c r="F201" s="16"/>
      <c r="G201" s="16"/>
    </row>
    <row r="202" spans="1:7" x14ac:dyDescent="0.3">
      <c r="A202" s="24" t="s">
        <v>103</v>
      </c>
      <c r="B202" s="34"/>
      <c r="C202" s="34"/>
      <c r="D202" s="25"/>
      <c r="E202" s="19">
        <v>78788.320000000007</v>
      </c>
      <c r="F202" s="20">
        <v>0.10539999999999999</v>
      </c>
      <c r="G202" s="21"/>
    </row>
    <row r="203" spans="1:7" x14ac:dyDescent="0.3">
      <c r="A203" s="13" t="s">
        <v>134</v>
      </c>
      <c r="B203" s="32"/>
      <c r="C203" s="32"/>
      <c r="D203" s="14"/>
      <c r="E203" s="15">
        <v>1704.7203254999999</v>
      </c>
      <c r="F203" s="16">
        <v>2.281E-3</v>
      </c>
      <c r="G203" s="16"/>
    </row>
    <row r="204" spans="1:7" x14ac:dyDescent="0.3">
      <c r="A204" s="13" t="s">
        <v>135</v>
      </c>
      <c r="B204" s="32"/>
      <c r="C204" s="32"/>
      <c r="D204" s="14"/>
      <c r="E204" s="36">
        <v>-3701.9903254999999</v>
      </c>
      <c r="F204" s="26">
        <v>-4.7809999999999997E-3</v>
      </c>
      <c r="G204" s="16">
        <v>3.2613999999999997E-2</v>
      </c>
    </row>
    <row r="205" spans="1:7" x14ac:dyDescent="0.3">
      <c r="A205" s="27" t="s">
        <v>136</v>
      </c>
      <c r="B205" s="35"/>
      <c r="C205" s="35"/>
      <c r="D205" s="28"/>
      <c r="E205" s="29">
        <v>747219.2</v>
      </c>
      <c r="F205" s="30">
        <v>1</v>
      </c>
      <c r="G205" s="30"/>
    </row>
    <row r="207" spans="1:7" x14ac:dyDescent="0.3">
      <c r="A207" s="1" t="s">
        <v>1303</v>
      </c>
    </row>
    <row r="208" spans="1:7" x14ac:dyDescent="0.3">
      <c r="A208" s="1" t="s">
        <v>137</v>
      </c>
    </row>
    <row r="209" spans="1:7" x14ac:dyDescent="0.3">
      <c r="A209" s="1" t="s">
        <v>138</v>
      </c>
    </row>
    <row r="210" spans="1:7" x14ac:dyDescent="0.3">
      <c r="A210" s="1" t="s">
        <v>1842</v>
      </c>
    </row>
    <row r="211" spans="1:7" x14ac:dyDescent="0.3">
      <c r="A211" s="47" t="s">
        <v>1843</v>
      </c>
      <c r="B211" s="3" t="s">
        <v>88</v>
      </c>
    </row>
    <row r="212" spans="1:7" x14ac:dyDescent="0.3">
      <c r="A212" t="s">
        <v>1844</v>
      </c>
    </row>
    <row r="213" spans="1:7" x14ac:dyDescent="0.3">
      <c r="A213" t="s">
        <v>1845</v>
      </c>
      <c r="B213" t="s">
        <v>1846</v>
      </c>
      <c r="C213" t="s">
        <v>1846</v>
      </c>
    </row>
    <row r="214" spans="1:7" x14ac:dyDescent="0.3">
      <c r="B214" s="48">
        <v>44592</v>
      </c>
      <c r="C214" s="48">
        <v>44620</v>
      </c>
    </row>
    <row r="215" spans="1:7" x14ac:dyDescent="0.3">
      <c r="A215" t="s">
        <v>1902</v>
      </c>
      <c r="B215">
        <v>21.45</v>
      </c>
      <c r="C215">
        <v>21.03</v>
      </c>
      <c r="E215" s="2"/>
      <c r="G215"/>
    </row>
    <row r="216" spans="1:7" x14ac:dyDescent="0.3">
      <c r="A216" t="s">
        <v>1850</v>
      </c>
      <c r="B216">
        <v>39.049999999999997</v>
      </c>
      <c r="C216">
        <v>38.28</v>
      </c>
      <c r="E216" s="2"/>
      <c r="G216"/>
    </row>
    <row r="217" spans="1:7" x14ac:dyDescent="0.3">
      <c r="A217" t="s">
        <v>1872</v>
      </c>
      <c r="B217">
        <v>23.74</v>
      </c>
      <c r="C217">
        <v>23.13</v>
      </c>
      <c r="E217" s="2"/>
      <c r="G217"/>
    </row>
    <row r="218" spans="1:7" x14ac:dyDescent="0.3">
      <c r="A218" t="s">
        <v>1903</v>
      </c>
      <c r="B218">
        <v>17.149999999999999</v>
      </c>
      <c r="C218">
        <v>16.79</v>
      </c>
      <c r="E218" s="2"/>
      <c r="G218"/>
    </row>
    <row r="219" spans="1:7" x14ac:dyDescent="0.3">
      <c r="A219" t="s">
        <v>1875</v>
      </c>
      <c r="B219">
        <v>35.840000000000003</v>
      </c>
      <c r="C219">
        <v>35.1</v>
      </c>
      <c r="E219" s="2"/>
      <c r="G219"/>
    </row>
    <row r="220" spans="1:7" x14ac:dyDescent="0.3">
      <c r="A220" t="s">
        <v>1877</v>
      </c>
      <c r="B220">
        <v>21.09</v>
      </c>
      <c r="C220">
        <v>20.51</v>
      </c>
      <c r="E220" s="2"/>
      <c r="G220"/>
    </row>
    <row r="221" spans="1:7" x14ac:dyDescent="0.3">
      <c r="E221" s="2"/>
      <c r="G221"/>
    </row>
    <row r="222" spans="1:7" x14ac:dyDescent="0.3">
      <c r="A222" t="s">
        <v>1879</v>
      </c>
    </row>
    <row r="224" spans="1:7" x14ac:dyDescent="0.3">
      <c r="A224" s="50" t="s">
        <v>1880</v>
      </c>
      <c r="B224" s="50" t="s">
        <v>1881</v>
      </c>
      <c r="C224" s="50" t="s">
        <v>1882</v>
      </c>
      <c r="D224" s="50" t="s">
        <v>1883</v>
      </c>
    </row>
    <row r="225" spans="1:4" x14ac:dyDescent="0.3">
      <c r="A225" s="50" t="s">
        <v>1904</v>
      </c>
      <c r="B225" s="50"/>
      <c r="C225" s="50">
        <v>0.15</v>
      </c>
      <c r="D225" s="50">
        <v>0.15</v>
      </c>
    </row>
    <row r="226" spans="1:4" x14ac:dyDescent="0.3">
      <c r="A226" s="50" t="s">
        <v>1905</v>
      </c>
      <c r="B226" s="50"/>
      <c r="C226" s="50">
        <v>0.15</v>
      </c>
      <c r="D226" s="50">
        <v>0.15</v>
      </c>
    </row>
    <row r="228" spans="1:4" x14ac:dyDescent="0.3">
      <c r="A228" t="s">
        <v>1862</v>
      </c>
      <c r="B228" s="3" t="s">
        <v>88</v>
      </c>
    </row>
    <row r="229" spans="1:4" ht="28.8" x14ac:dyDescent="0.3">
      <c r="A229" s="47" t="s">
        <v>1863</v>
      </c>
      <c r="B229" s="3" t="s">
        <v>88</v>
      </c>
    </row>
    <row r="230" spans="1:4" x14ac:dyDescent="0.3">
      <c r="A230" s="47" t="s">
        <v>1864</v>
      </c>
      <c r="B230" s="3" t="s">
        <v>88</v>
      </c>
    </row>
    <row r="231" spans="1:4" x14ac:dyDescent="0.3">
      <c r="A231" t="s">
        <v>1901</v>
      </c>
      <c r="B231" s="49">
        <v>3.5395910000000002</v>
      </c>
    </row>
    <row r="232" spans="1:4" ht="28.8" x14ac:dyDescent="0.3">
      <c r="A232" s="47" t="s">
        <v>1866</v>
      </c>
      <c r="B232" s="3">
        <v>49027.940182999999</v>
      </c>
    </row>
    <row r="233" spans="1:4" ht="28.8" x14ac:dyDescent="0.3">
      <c r="A233" s="47" t="s">
        <v>1867</v>
      </c>
      <c r="B233" s="3" t="s">
        <v>88</v>
      </c>
    </row>
    <row r="234" spans="1:4" x14ac:dyDescent="0.3">
      <c r="A234" t="s">
        <v>1996</v>
      </c>
      <c r="B234" s="3" t="s">
        <v>88</v>
      </c>
    </row>
    <row r="235" spans="1:4" x14ac:dyDescent="0.3">
      <c r="A235" t="s">
        <v>1997</v>
      </c>
      <c r="B235" s="3" t="s">
        <v>88</v>
      </c>
    </row>
    <row r="240" spans="1:4" ht="28.8" x14ac:dyDescent="0.3">
      <c r="A240" s="62" t="s">
        <v>2039</v>
      </c>
      <c r="B240" s="57" t="s">
        <v>2040</v>
      </c>
      <c r="C240" s="57" t="s">
        <v>2004</v>
      </c>
      <c r="D240" s="65" t="s">
        <v>2005</v>
      </c>
    </row>
    <row r="241" spans="1:4" ht="66" customHeight="1" x14ac:dyDescent="0.3">
      <c r="A241" s="64" t="str">
        <f>HYPERLINK("[EDEL_Portfolio Monthly 28-Feb-2022.xlsx]EEARFD!A1","Edelweiss Balanced Advantage Fund")</f>
        <v>Edelweiss Balanced Advantage Fund</v>
      </c>
      <c r="B241" s="58"/>
      <c r="C241" s="59" t="s">
        <v>2018</v>
      </c>
      <c r="D241"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3"/>
  <sheetViews>
    <sheetView showGridLines="0" workbookViewId="0">
      <pane ySplit="4" topLeftCell="A86" activePane="bottomLeft" state="frozen"/>
      <selection activeCell="A36" sqref="A36"/>
      <selection pane="bottomLeft" activeCell="A92" sqref="A92:D92"/>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v>
      </c>
      <c r="B1" s="67"/>
      <c r="C1" s="67"/>
      <c r="D1" s="67"/>
      <c r="E1" s="67"/>
      <c r="F1" s="67"/>
      <c r="G1" s="67"/>
      <c r="H1" s="51" t="str">
        <f>HYPERLINK("[EDEL_Portfolio Monthly 28-Feb-2022.xlsx]Index!A1","Index")</f>
        <v>Index</v>
      </c>
    </row>
    <row r="2" spans="1:8" ht="18" x14ac:dyDescent="0.3">
      <c r="A2" s="67" t="s">
        <v>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91</v>
      </c>
      <c r="B11" s="32" t="s">
        <v>92</v>
      </c>
      <c r="C11" s="32" t="s">
        <v>93</v>
      </c>
      <c r="D11" s="14">
        <v>150000</v>
      </c>
      <c r="E11" s="15">
        <v>150.30000000000001</v>
      </c>
      <c r="F11" s="16">
        <v>4.1999999999999997E-3</v>
      </c>
      <c r="G11" s="16">
        <v>5.9933E-2</v>
      </c>
    </row>
    <row r="12" spans="1:8" x14ac:dyDescent="0.3">
      <c r="A12" s="13" t="s">
        <v>94</v>
      </c>
      <c r="B12" s="32" t="s">
        <v>95</v>
      </c>
      <c r="C12" s="32" t="s">
        <v>96</v>
      </c>
      <c r="D12" s="14">
        <v>10000</v>
      </c>
      <c r="E12" s="15">
        <v>10.4</v>
      </c>
      <c r="F12" s="16">
        <v>2.9999999999999997E-4</v>
      </c>
      <c r="G12" s="16">
        <v>6.9449999999999998E-2</v>
      </c>
    </row>
    <row r="13" spans="1:8" x14ac:dyDescent="0.3">
      <c r="A13" s="13" t="s">
        <v>97</v>
      </c>
      <c r="B13" s="32" t="s">
        <v>98</v>
      </c>
      <c r="C13" s="32" t="s">
        <v>99</v>
      </c>
      <c r="D13" s="14">
        <v>2850</v>
      </c>
      <c r="E13" s="15">
        <v>2.87</v>
      </c>
      <c r="F13" s="16">
        <v>1E-4</v>
      </c>
      <c r="G13" s="16">
        <v>4.2752999999999999E-2</v>
      </c>
    </row>
    <row r="14" spans="1:8" x14ac:dyDescent="0.3">
      <c r="A14" s="17" t="s">
        <v>100</v>
      </c>
      <c r="B14" s="33"/>
      <c r="C14" s="33"/>
      <c r="D14" s="18"/>
      <c r="E14" s="19">
        <v>163.57</v>
      </c>
      <c r="F14" s="20">
        <v>4.5999999999999999E-3</v>
      </c>
      <c r="G14" s="21"/>
    </row>
    <row r="15" spans="1:8" x14ac:dyDescent="0.3">
      <c r="A15" s="13"/>
      <c r="B15" s="32"/>
      <c r="C15" s="32"/>
      <c r="D15" s="14"/>
      <c r="E15" s="15"/>
      <c r="F15" s="16"/>
      <c r="G15" s="16"/>
    </row>
    <row r="16" spans="1:8" x14ac:dyDescent="0.3">
      <c r="A16" s="17" t="s">
        <v>101</v>
      </c>
      <c r="B16" s="32"/>
      <c r="C16" s="32"/>
      <c r="D16" s="14"/>
      <c r="E16" s="15"/>
      <c r="F16" s="16"/>
      <c r="G16" s="16"/>
    </row>
    <row r="17" spans="1:7" x14ac:dyDescent="0.3">
      <c r="A17" s="17" t="s">
        <v>100</v>
      </c>
      <c r="B17" s="32"/>
      <c r="C17" s="32"/>
      <c r="D17" s="14"/>
      <c r="E17" s="22" t="s">
        <v>88</v>
      </c>
      <c r="F17" s="23" t="s">
        <v>88</v>
      </c>
      <c r="G17" s="16"/>
    </row>
    <row r="18" spans="1:7" x14ac:dyDescent="0.3">
      <c r="A18" s="13"/>
      <c r="B18" s="32"/>
      <c r="C18" s="32"/>
      <c r="D18" s="14"/>
      <c r="E18" s="15"/>
      <c r="F18" s="16"/>
      <c r="G18" s="16"/>
    </row>
    <row r="19" spans="1:7" x14ac:dyDescent="0.3">
      <c r="A19" s="17" t="s">
        <v>102</v>
      </c>
      <c r="B19" s="32"/>
      <c r="C19" s="32"/>
      <c r="D19" s="14"/>
      <c r="E19" s="15"/>
      <c r="F19" s="16"/>
      <c r="G19" s="16"/>
    </row>
    <row r="20" spans="1:7" x14ac:dyDescent="0.3">
      <c r="A20" s="17" t="s">
        <v>100</v>
      </c>
      <c r="B20" s="32"/>
      <c r="C20" s="32"/>
      <c r="D20" s="14"/>
      <c r="E20" s="22" t="s">
        <v>88</v>
      </c>
      <c r="F20" s="23" t="s">
        <v>88</v>
      </c>
      <c r="G20" s="16"/>
    </row>
    <row r="21" spans="1:7" x14ac:dyDescent="0.3">
      <c r="A21" s="13"/>
      <c r="B21" s="32"/>
      <c r="C21" s="32"/>
      <c r="D21" s="14"/>
      <c r="E21" s="15"/>
      <c r="F21" s="16"/>
      <c r="G21" s="16"/>
    </row>
    <row r="22" spans="1:7" x14ac:dyDescent="0.3">
      <c r="A22" s="24" t="s">
        <v>103</v>
      </c>
      <c r="B22" s="34"/>
      <c r="C22" s="34"/>
      <c r="D22" s="25"/>
      <c r="E22" s="19">
        <v>163.57</v>
      </c>
      <c r="F22" s="20">
        <v>4.5999999999999999E-3</v>
      </c>
      <c r="G22" s="21"/>
    </row>
    <row r="23" spans="1:7" x14ac:dyDescent="0.3">
      <c r="A23" s="13"/>
      <c r="B23" s="32"/>
      <c r="C23" s="32"/>
      <c r="D23" s="14"/>
      <c r="E23" s="15"/>
      <c r="F23" s="16"/>
      <c r="G23" s="16"/>
    </row>
    <row r="24" spans="1:7" x14ac:dyDescent="0.3">
      <c r="A24" s="17" t="s">
        <v>104</v>
      </c>
      <c r="B24" s="32"/>
      <c r="C24" s="32"/>
      <c r="D24" s="14"/>
      <c r="E24" s="15"/>
      <c r="F24" s="16"/>
      <c r="G24" s="16"/>
    </row>
    <row r="25" spans="1:7" x14ac:dyDescent="0.3">
      <c r="A25" s="13"/>
      <c r="B25" s="32"/>
      <c r="C25" s="32"/>
      <c r="D25" s="14"/>
      <c r="E25" s="15"/>
      <c r="F25" s="16"/>
      <c r="G25" s="16"/>
    </row>
    <row r="26" spans="1:7" x14ac:dyDescent="0.3">
      <c r="A26" s="17" t="s">
        <v>105</v>
      </c>
      <c r="B26" s="32"/>
      <c r="C26" s="32"/>
      <c r="D26" s="14"/>
      <c r="E26" s="15"/>
      <c r="F26" s="16"/>
      <c r="G26" s="16"/>
    </row>
    <row r="27" spans="1:7" x14ac:dyDescent="0.3">
      <c r="A27" s="13" t="s">
        <v>106</v>
      </c>
      <c r="B27" s="32" t="s">
        <v>107</v>
      </c>
      <c r="C27" s="32" t="s">
        <v>108</v>
      </c>
      <c r="D27" s="14">
        <v>5000000</v>
      </c>
      <c r="E27" s="15">
        <v>4986.33</v>
      </c>
      <c r="F27" s="16">
        <v>0.1399</v>
      </c>
      <c r="G27" s="16">
        <v>3.3373E-2</v>
      </c>
    </row>
    <row r="28" spans="1:7" x14ac:dyDescent="0.3">
      <c r="A28" s="13" t="s">
        <v>109</v>
      </c>
      <c r="B28" s="32" t="s">
        <v>110</v>
      </c>
      <c r="C28" s="32" t="s">
        <v>108</v>
      </c>
      <c r="D28" s="14">
        <v>2500000</v>
      </c>
      <c r="E28" s="15">
        <v>2497.73</v>
      </c>
      <c r="F28" s="16">
        <v>7.0099999999999996E-2</v>
      </c>
      <c r="G28" s="16">
        <v>3.3244999999999997E-2</v>
      </c>
    </row>
    <row r="29" spans="1:7" x14ac:dyDescent="0.3">
      <c r="A29" s="17" t="s">
        <v>100</v>
      </c>
      <c r="B29" s="33"/>
      <c r="C29" s="33"/>
      <c r="D29" s="18"/>
      <c r="E29" s="19">
        <v>7484.06</v>
      </c>
      <c r="F29" s="20">
        <v>0.21</v>
      </c>
      <c r="G29" s="21"/>
    </row>
    <row r="30" spans="1:7" x14ac:dyDescent="0.3">
      <c r="A30" s="17" t="s">
        <v>111</v>
      </c>
      <c r="B30" s="32"/>
      <c r="C30" s="32"/>
      <c r="D30" s="14"/>
      <c r="E30" s="15"/>
      <c r="F30" s="16"/>
      <c r="G30" s="16"/>
    </row>
    <row r="31" spans="1:7" x14ac:dyDescent="0.3">
      <c r="A31" s="13" t="s">
        <v>112</v>
      </c>
      <c r="B31" s="32" t="s">
        <v>113</v>
      </c>
      <c r="C31" s="32" t="s">
        <v>114</v>
      </c>
      <c r="D31" s="14">
        <v>2500000</v>
      </c>
      <c r="E31" s="15">
        <v>2497.5</v>
      </c>
      <c r="F31" s="16">
        <v>7.0099999999999996E-2</v>
      </c>
      <c r="G31" s="16">
        <v>3.6554999999999997E-2</v>
      </c>
    </row>
    <row r="32" spans="1:7" x14ac:dyDescent="0.3">
      <c r="A32" s="13" t="s">
        <v>115</v>
      </c>
      <c r="B32" s="32" t="s">
        <v>116</v>
      </c>
      <c r="C32" s="32" t="s">
        <v>114</v>
      </c>
      <c r="D32" s="14">
        <v>2500000</v>
      </c>
      <c r="E32" s="15">
        <v>2470.96</v>
      </c>
      <c r="F32" s="16">
        <v>6.93E-2</v>
      </c>
      <c r="G32" s="16">
        <v>4.0099000000000003E-2</v>
      </c>
    </row>
    <row r="33" spans="1:7" x14ac:dyDescent="0.3">
      <c r="A33" s="13" t="s">
        <v>117</v>
      </c>
      <c r="B33" s="32" t="s">
        <v>118</v>
      </c>
      <c r="C33" s="32" t="s">
        <v>119</v>
      </c>
      <c r="D33" s="14">
        <v>2500000</v>
      </c>
      <c r="E33" s="15">
        <v>2450.48</v>
      </c>
      <c r="F33" s="16">
        <v>6.8699999999999997E-2</v>
      </c>
      <c r="G33" s="16">
        <v>4.3650000000000001E-2</v>
      </c>
    </row>
    <row r="34" spans="1:7" x14ac:dyDescent="0.3">
      <c r="A34" s="13" t="s">
        <v>120</v>
      </c>
      <c r="B34" s="32" t="s">
        <v>121</v>
      </c>
      <c r="C34" s="32" t="s">
        <v>114</v>
      </c>
      <c r="D34" s="14">
        <v>2500000</v>
      </c>
      <c r="E34" s="15">
        <v>2449.04</v>
      </c>
      <c r="F34" s="16">
        <v>6.8699999999999997E-2</v>
      </c>
      <c r="G34" s="16">
        <v>4.3650000000000001E-2</v>
      </c>
    </row>
    <row r="35" spans="1:7" x14ac:dyDescent="0.3">
      <c r="A35" s="13" t="s">
        <v>122</v>
      </c>
      <c r="B35" s="32" t="s">
        <v>123</v>
      </c>
      <c r="C35" s="32" t="s">
        <v>114</v>
      </c>
      <c r="D35" s="14">
        <v>2500000</v>
      </c>
      <c r="E35" s="15">
        <v>2388.7600000000002</v>
      </c>
      <c r="F35" s="16">
        <v>6.7000000000000004E-2</v>
      </c>
      <c r="G35" s="16">
        <v>4.8149999999999998E-2</v>
      </c>
    </row>
    <row r="36" spans="1:7" x14ac:dyDescent="0.3">
      <c r="A36" s="13" t="s">
        <v>124</v>
      </c>
      <c r="B36" s="32" t="s">
        <v>125</v>
      </c>
      <c r="C36" s="32" t="s">
        <v>114</v>
      </c>
      <c r="D36" s="14">
        <v>2500000</v>
      </c>
      <c r="E36" s="15">
        <v>2387.19</v>
      </c>
      <c r="F36" s="16">
        <v>6.7000000000000004E-2</v>
      </c>
      <c r="G36" s="16">
        <v>4.9001000000000003E-2</v>
      </c>
    </row>
    <row r="37" spans="1:7" x14ac:dyDescent="0.3">
      <c r="A37" s="17" t="s">
        <v>100</v>
      </c>
      <c r="B37" s="33"/>
      <c r="C37" s="33"/>
      <c r="D37" s="18"/>
      <c r="E37" s="19">
        <v>14643.93</v>
      </c>
      <c r="F37" s="20">
        <v>0.4108</v>
      </c>
      <c r="G37" s="21"/>
    </row>
    <row r="38" spans="1:7" x14ac:dyDescent="0.3">
      <c r="A38" s="13"/>
      <c r="B38" s="32"/>
      <c r="C38" s="32"/>
      <c r="D38" s="14"/>
      <c r="E38" s="15"/>
      <c r="F38" s="16"/>
      <c r="G38" s="16"/>
    </row>
    <row r="39" spans="1:7" x14ac:dyDescent="0.3">
      <c r="A39" s="17" t="s">
        <v>126</v>
      </c>
      <c r="B39" s="32"/>
      <c r="C39" s="32"/>
      <c r="D39" s="14"/>
      <c r="E39" s="15"/>
      <c r="F39" s="16"/>
      <c r="G39" s="16"/>
    </row>
    <row r="40" spans="1:7" x14ac:dyDescent="0.3">
      <c r="A40" s="13" t="s">
        <v>1977</v>
      </c>
      <c r="B40" s="32" t="s">
        <v>127</v>
      </c>
      <c r="C40" s="32" t="s">
        <v>114</v>
      </c>
      <c r="D40" s="14">
        <v>2500000</v>
      </c>
      <c r="E40" s="15">
        <v>2483.15</v>
      </c>
      <c r="F40" s="16">
        <v>6.9699999999999998E-2</v>
      </c>
      <c r="G40" s="16">
        <v>4.2696999999999999E-2</v>
      </c>
    </row>
    <row r="41" spans="1:7" x14ac:dyDescent="0.3">
      <c r="A41" s="13" t="s">
        <v>1978</v>
      </c>
      <c r="B41" s="32" t="s">
        <v>128</v>
      </c>
      <c r="C41" s="32" t="s">
        <v>114</v>
      </c>
      <c r="D41" s="14">
        <v>2500000</v>
      </c>
      <c r="E41" s="15">
        <v>2469.2199999999998</v>
      </c>
      <c r="F41" s="16">
        <v>6.93E-2</v>
      </c>
      <c r="G41" s="16">
        <v>4.505E-2</v>
      </c>
    </row>
    <row r="42" spans="1:7" x14ac:dyDescent="0.3">
      <c r="A42" s="13" t="s">
        <v>1979</v>
      </c>
      <c r="B42" s="32" t="s">
        <v>129</v>
      </c>
      <c r="C42" s="32" t="s">
        <v>114</v>
      </c>
      <c r="D42" s="14">
        <v>2500000</v>
      </c>
      <c r="E42" s="15">
        <v>2468.58</v>
      </c>
      <c r="F42" s="16">
        <v>6.9199999999999998E-2</v>
      </c>
      <c r="G42" s="16">
        <v>4.1849999999999998E-2</v>
      </c>
    </row>
    <row r="43" spans="1:7" x14ac:dyDescent="0.3">
      <c r="A43" s="13" t="s">
        <v>1980</v>
      </c>
      <c r="B43" s="32" t="s">
        <v>130</v>
      </c>
      <c r="C43" s="32" t="s">
        <v>114</v>
      </c>
      <c r="D43" s="14">
        <v>2500000</v>
      </c>
      <c r="E43" s="15">
        <v>2467.6</v>
      </c>
      <c r="F43" s="16">
        <v>6.9199999999999998E-2</v>
      </c>
      <c r="G43" s="16">
        <v>4.4798999999999999E-2</v>
      </c>
    </row>
    <row r="44" spans="1:7" x14ac:dyDescent="0.3">
      <c r="A44" s="13" t="s">
        <v>1981</v>
      </c>
      <c r="B44" s="32" t="s">
        <v>131</v>
      </c>
      <c r="C44" s="32" t="s">
        <v>114</v>
      </c>
      <c r="D44" s="14">
        <v>2500000</v>
      </c>
      <c r="E44" s="15">
        <v>2449.59</v>
      </c>
      <c r="F44" s="16">
        <v>6.8699999999999997E-2</v>
      </c>
      <c r="G44" s="16">
        <v>4.58E-2</v>
      </c>
    </row>
    <row r="45" spans="1:7" x14ac:dyDescent="0.3">
      <c r="A45" s="17" t="s">
        <v>100</v>
      </c>
      <c r="B45" s="33"/>
      <c r="C45" s="33"/>
      <c r="D45" s="18"/>
      <c r="E45" s="19">
        <v>12338.14</v>
      </c>
      <c r="F45" s="20">
        <v>0.34610000000000002</v>
      </c>
      <c r="G45" s="21"/>
    </row>
    <row r="46" spans="1:7" x14ac:dyDescent="0.3">
      <c r="A46" s="13"/>
      <c r="B46" s="32"/>
      <c r="C46" s="32"/>
      <c r="D46" s="14"/>
      <c r="E46" s="15"/>
      <c r="F46" s="16"/>
      <c r="G46" s="16"/>
    </row>
    <row r="47" spans="1:7" x14ac:dyDescent="0.3">
      <c r="A47" s="24" t="s">
        <v>103</v>
      </c>
      <c r="B47" s="34"/>
      <c r="C47" s="34"/>
      <c r="D47" s="25"/>
      <c r="E47" s="19">
        <v>34466.129999999997</v>
      </c>
      <c r="F47" s="20">
        <v>0.96689999999999998</v>
      </c>
      <c r="G47" s="21"/>
    </row>
    <row r="48" spans="1:7" x14ac:dyDescent="0.3">
      <c r="A48" s="13"/>
      <c r="B48" s="32"/>
      <c r="C48" s="32"/>
      <c r="D48" s="14"/>
      <c r="E48" s="15"/>
      <c r="F48" s="16"/>
      <c r="G48" s="16"/>
    </row>
    <row r="49" spans="1:7" x14ac:dyDescent="0.3">
      <c r="A49" s="13"/>
      <c r="B49" s="32"/>
      <c r="C49" s="32"/>
      <c r="D49" s="14"/>
      <c r="E49" s="15"/>
      <c r="F49" s="16"/>
      <c r="G49" s="16"/>
    </row>
    <row r="50" spans="1:7" x14ac:dyDescent="0.3">
      <c r="A50" s="17" t="s">
        <v>132</v>
      </c>
      <c r="B50" s="32"/>
      <c r="C50" s="32"/>
      <c r="D50" s="14"/>
      <c r="E50" s="15"/>
      <c r="F50" s="16"/>
      <c r="G50" s="16"/>
    </row>
    <row r="51" spans="1:7" x14ac:dyDescent="0.3">
      <c r="A51" s="13" t="s">
        <v>133</v>
      </c>
      <c r="B51" s="32"/>
      <c r="C51" s="32"/>
      <c r="D51" s="14"/>
      <c r="E51" s="15">
        <v>1012.82</v>
      </c>
      <c r="F51" s="16">
        <v>2.8400000000000002E-2</v>
      </c>
      <c r="G51" s="16">
        <v>3.2613999999999997E-2</v>
      </c>
    </row>
    <row r="52" spans="1:7" x14ac:dyDescent="0.3">
      <c r="A52" s="17" t="s">
        <v>100</v>
      </c>
      <c r="B52" s="33"/>
      <c r="C52" s="33"/>
      <c r="D52" s="18"/>
      <c r="E52" s="19">
        <v>1012.82</v>
      </c>
      <c r="F52" s="20">
        <v>2.8400000000000002E-2</v>
      </c>
      <c r="G52" s="21"/>
    </row>
    <row r="53" spans="1:7" x14ac:dyDescent="0.3">
      <c r="A53" s="13"/>
      <c r="B53" s="32"/>
      <c r="C53" s="32"/>
      <c r="D53" s="14"/>
      <c r="E53" s="15"/>
      <c r="F53" s="16"/>
      <c r="G53" s="16"/>
    </row>
    <row r="54" spans="1:7" x14ac:dyDescent="0.3">
      <c r="A54" s="24" t="s">
        <v>103</v>
      </c>
      <c r="B54" s="34"/>
      <c r="C54" s="34"/>
      <c r="D54" s="25"/>
      <c r="E54" s="19">
        <v>1012.82</v>
      </c>
      <c r="F54" s="20">
        <v>2.8400000000000002E-2</v>
      </c>
      <c r="G54" s="21"/>
    </row>
    <row r="55" spans="1:7" x14ac:dyDescent="0.3">
      <c r="A55" s="13" t="s">
        <v>134</v>
      </c>
      <c r="B55" s="32"/>
      <c r="C55" s="32"/>
      <c r="D55" s="14"/>
      <c r="E55" s="15">
        <v>6.2588356000000003</v>
      </c>
      <c r="F55" s="16">
        <v>1.75E-4</v>
      </c>
      <c r="G55" s="16"/>
    </row>
    <row r="56" spans="1:7" x14ac:dyDescent="0.3">
      <c r="A56" s="13" t="s">
        <v>135</v>
      </c>
      <c r="B56" s="32"/>
      <c r="C56" s="32"/>
      <c r="D56" s="14"/>
      <c r="E56" s="15">
        <v>1.2211643999999999</v>
      </c>
      <c r="F56" s="26">
        <v>-7.4999999999999993E-5</v>
      </c>
      <c r="G56" s="16">
        <v>3.2613999999999997E-2</v>
      </c>
    </row>
    <row r="57" spans="1:7" x14ac:dyDescent="0.3">
      <c r="A57" s="27" t="s">
        <v>136</v>
      </c>
      <c r="B57" s="35"/>
      <c r="C57" s="35"/>
      <c r="D57" s="28"/>
      <c r="E57" s="29">
        <v>35650</v>
      </c>
      <c r="F57" s="30">
        <v>1</v>
      </c>
      <c r="G57" s="30"/>
    </row>
    <row r="59" spans="1:7" x14ac:dyDescent="0.3">
      <c r="A59" s="1" t="s">
        <v>137</v>
      </c>
    </row>
    <row r="60" spans="1:7" x14ac:dyDescent="0.3">
      <c r="A60" s="1" t="s">
        <v>138</v>
      </c>
    </row>
    <row r="62" spans="1:7" x14ac:dyDescent="0.3">
      <c r="A62" s="1" t="s">
        <v>1842</v>
      </c>
    </row>
    <row r="63" spans="1:7" x14ac:dyDescent="0.3">
      <c r="A63" s="47" t="s">
        <v>1843</v>
      </c>
      <c r="B63" s="3" t="s">
        <v>88</v>
      </c>
    </row>
    <row r="64" spans="1:7" x14ac:dyDescent="0.3">
      <c r="A64" t="s">
        <v>1844</v>
      </c>
    </row>
    <row r="65" spans="1:7" x14ac:dyDescent="0.3">
      <c r="A65" t="s">
        <v>1845</v>
      </c>
      <c r="B65" t="s">
        <v>1846</v>
      </c>
      <c r="C65" t="s">
        <v>1846</v>
      </c>
    </row>
    <row r="66" spans="1:7" x14ac:dyDescent="0.3">
      <c r="B66" s="48">
        <v>44592</v>
      </c>
      <c r="C66" s="48">
        <v>44620</v>
      </c>
    </row>
    <row r="67" spans="1:7" x14ac:dyDescent="0.3">
      <c r="A67" t="s">
        <v>1847</v>
      </c>
      <c r="B67" s="3">
        <v>25.1051</v>
      </c>
      <c r="C67" s="3">
        <v>25.177399999999999</v>
      </c>
      <c r="E67" s="2"/>
      <c r="G67"/>
    </row>
    <row r="68" spans="1:7" x14ac:dyDescent="0.3">
      <c r="A68" t="s">
        <v>1848</v>
      </c>
      <c r="B68" s="3" t="s">
        <v>1849</v>
      </c>
      <c r="C68" s="3" t="s">
        <v>1849</v>
      </c>
      <c r="E68" s="2"/>
      <c r="G68"/>
    </row>
    <row r="69" spans="1:7" x14ac:dyDescent="0.3">
      <c r="A69" t="s">
        <v>1850</v>
      </c>
      <c r="B69" s="3">
        <v>25.107500000000002</v>
      </c>
      <c r="C69" s="3">
        <v>25.1797</v>
      </c>
      <c r="E69" s="2"/>
      <c r="G69"/>
    </row>
    <row r="70" spans="1:7" x14ac:dyDescent="0.3">
      <c r="A70" t="s">
        <v>1851</v>
      </c>
      <c r="B70" s="3">
        <v>23.414100000000001</v>
      </c>
      <c r="C70" s="3">
        <v>23.4815</v>
      </c>
      <c r="E70" s="2"/>
      <c r="G70"/>
    </row>
    <row r="71" spans="1:7" x14ac:dyDescent="0.3">
      <c r="A71" t="s">
        <v>1852</v>
      </c>
      <c r="B71" s="3" t="s">
        <v>1849</v>
      </c>
      <c r="C71" s="3" t="s">
        <v>1849</v>
      </c>
      <c r="E71" s="2"/>
      <c r="G71"/>
    </row>
    <row r="72" spans="1:7" x14ac:dyDescent="0.3">
      <c r="A72" t="s">
        <v>1853</v>
      </c>
      <c r="B72" s="3">
        <v>19.9635</v>
      </c>
      <c r="C72" s="3">
        <v>20.009</v>
      </c>
      <c r="E72" s="2"/>
      <c r="G72"/>
    </row>
    <row r="73" spans="1:7" x14ac:dyDescent="0.3">
      <c r="A73" t="s">
        <v>1854</v>
      </c>
      <c r="B73" s="3" t="s">
        <v>1849</v>
      </c>
      <c r="C73" s="3" t="s">
        <v>1849</v>
      </c>
      <c r="E73" s="2"/>
      <c r="G73"/>
    </row>
    <row r="74" spans="1:7" x14ac:dyDescent="0.3">
      <c r="A74" t="s">
        <v>1855</v>
      </c>
      <c r="B74" s="3">
        <v>23.131799999999998</v>
      </c>
      <c r="C74" s="3">
        <v>23.184699999999999</v>
      </c>
      <c r="E74" s="2"/>
      <c r="G74"/>
    </row>
    <row r="75" spans="1:7" x14ac:dyDescent="0.3">
      <c r="A75" t="s">
        <v>1856</v>
      </c>
      <c r="B75" s="3" t="s">
        <v>1849</v>
      </c>
      <c r="C75" s="3" t="s">
        <v>1849</v>
      </c>
      <c r="E75" s="2"/>
      <c r="G75"/>
    </row>
    <row r="76" spans="1:7" x14ac:dyDescent="0.3">
      <c r="A76" t="s">
        <v>1857</v>
      </c>
      <c r="B76" s="3">
        <v>23.3264</v>
      </c>
      <c r="C76" s="3">
        <v>23.379899999999999</v>
      </c>
      <c r="E76" s="2"/>
      <c r="G76"/>
    </row>
    <row r="77" spans="1:7" x14ac:dyDescent="0.3">
      <c r="A77" t="s">
        <v>1858</v>
      </c>
      <c r="B77" s="3">
        <v>21.941199999999998</v>
      </c>
      <c r="C77" s="3">
        <v>21.991399999999999</v>
      </c>
      <c r="E77" s="2"/>
      <c r="G77"/>
    </row>
    <row r="78" spans="1:7" x14ac:dyDescent="0.3">
      <c r="A78" t="s">
        <v>1859</v>
      </c>
      <c r="B78" s="3" t="s">
        <v>1849</v>
      </c>
      <c r="C78" s="3" t="s">
        <v>1849</v>
      </c>
      <c r="E78" s="2"/>
      <c r="G78"/>
    </row>
    <row r="79" spans="1:7" x14ac:dyDescent="0.3">
      <c r="A79" t="s">
        <v>1860</v>
      </c>
      <c r="E79" s="2"/>
      <c r="G79"/>
    </row>
    <row r="81" spans="1:4" x14ac:dyDescent="0.3">
      <c r="A81" t="s">
        <v>1861</v>
      </c>
      <c r="B81" s="3" t="s">
        <v>88</v>
      </c>
    </row>
    <row r="82" spans="1:4" x14ac:dyDescent="0.3">
      <c r="A82" t="s">
        <v>1862</v>
      </c>
      <c r="B82" s="3" t="s">
        <v>88</v>
      </c>
    </row>
    <row r="83" spans="1:4" ht="28.8" x14ac:dyDescent="0.3">
      <c r="A83" s="47" t="s">
        <v>1863</v>
      </c>
      <c r="B83" s="3" t="s">
        <v>88</v>
      </c>
    </row>
    <row r="84" spans="1:4" x14ac:dyDescent="0.3">
      <c r="A84" s="47" t="s">
        <v>1864</v>
      </c>
      <c r="B84" s="3" t="s">
        <v>88</v>
      </c>
    </row>
    <row r="85" spans="1:4" x14ac:dyDescent="0.3">
      <c r="A85" t="s">
        <v>1865</v>
      </c>
      <c r="B85" s="49">
        <v>0.33475899999999997</v>
      </c>
    </row>
    <row r="86" spans="1:4" ht="28.8" x14ac:dyDescent="0.3">
      <c r="A86" s="47" t="s">
        <v>1866</v>
      </c>
      <c r="B86" s="3" t="s">
        <v>88</v>
      </c>
    </row>
    <row r="87" spans="1:4" ht="28.8" x14ac:dyDescent="0.3">
      <c r="A87" s="47" t="s">
        <v>1867</v>
      </c>
      <c r="B87" s="3" t="s">
        <v>88</v>
      </c>
    </row>
    <row r="88" spans="1:4" x14ac:dyDescent="0.3">
      <c r="A88" t="s">
        <v>1996</v>
      </c>
      <c r="B88" s="3" t="s">
        <v>88</v>
      </c>
    </row>
    <row r="89" spans="1:4" x14ac:dyDescent="0.3">
      <c r="A89" t="s">
        <v>1997</v>
      </c>
      <c r="B89" s="3" t="s">
        <v>88</v>
      </c>
    </row>
    <row r="92" spans="1:4" ht="28.8" x14ac:dyDescent="0.3">
      <c r="A92" s="62" t="s">
        <v>2039</v>
      </c>
      <c r="B92" s="57" t="s">
        <v>2040</v>
      </c>
      <c r="C92" s="57" t="s">
        <v>2004</v>
      </c>
      <c r="D92" s="65" t="s">
        <v>2005</v>
      </c>
    </row>
    <row r="93" spans="1:4" ht="64.2" customHeight="1" x14ac:dyDescent="0.3">
      <c r="A93" s="64" t="str">
        <f>HYPERLINK("[EDEL_Portfolio Monthly 28-Feb-2022.xlsx]EDACBF!A1","Edelweiss Money Market Fund")</f>
        <v>Edelweiss Money Market Fund</v>
      </c>
      <c r="B93" s="58"/>
      <c r="C93" s="58" t="s">
        <v>2006</v>
      </c>
      <c r="D9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65E-6480-4F81-B577-A4FC555C4BB1}">
  <dimension ref="A1:H143"/>
  <sheetViews>
    <sheetView showGridLines="0" workbookViewId="0">
      <pane ySplit="4" topLeftCell="A137" activePane="bottomLeft" state="frozen"/>
      <selection activeCell="A36" sqref="A36"/>
      <selection pane="bottomLeft" activeCell="A142" sqref="A142:D142"/>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43</v>
      </c>
      <c r="B1" s="67"/>
      <c r="C1" s="67"/>
      <c r="D1" s="67"/>
      <c r="E1" s="67"/>
      <c r="F1" s="67"/>
      <c r="G1" s="67"/>
      <c r="H1" s="51" t="str">
        <f>HYPERLINK("[EDEL_Portfolio Monthly 28-Feb-2022.xlsx]Index!A1","Index")</f>
        <v>Index</v>
      </c>
    </row>
    <row r="2" spans="1:8" ht="18" x14ac:dyDescent="0.3">
      <c r="A2" s="67" t="s">
        <v>44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723</v>
      </c>
      <c r="B8" s="32" t="s">
        <v>724</v>
      </c>
      <c r="C8" s="32" t="s">
        <v>725</v>
      </c>
      <c r="D8" s="14">
        <v>313044</v>
      </c>
      <c r="E8" s="15">
        <v>2324.98</v>
      </c>
      <c r="F8" s="16">
        <v>7.5300000000000006E-2</v>
      </c>
      <c r="G8" s="16"/>
    </row>
    <row r="9" spans="1:8" x14ac:dyDescent="0.3">
      <c r="A9" s="13" t="s">
        <v>846</v>
      </c>
      <c r="B9" s="32" t="s">
        <v>847</v>
      </c>
      <c r="C9" s="32" t="s">
        <v>765</v>
      </c>
      <c r="D9" s="14">
        <v>127996</v>
      </c>
      <c r="E9" s="15">
        <v>2195.9</v>
      </c>
      <c r="F9" s="16">
        <v>7.1099999999999997E-2</v>
      </c>
      <c r="G9" s="16"/>
    </row>
    <row r="10" spans="1:8" x14ac:dyDescent="0.3">
      <c r="A10" s="13" t="s">
        <v>815</v>
      </c>
      <c r="B10" s="32" t="s">
        <v>816</v>
      </c>
      <c r="C10" s="32" t="s">
        <v>725</v>
      </c>
      <c r="D10" s="14">
        <v>150893</v>
      </c>
      <c r="E10" s="15">
        <v>2152.11</v>
      </c>
      <c r="F10" s="16">
        <v>6.9699999999999998E-2</v>
      </c>
      <c r="G10" s="16"/>
    </row>
    <row r="11" spans="1:8" x14ac:dyDescent="0.3">
      <c r="A11" s="13" t="s">
        <v>717</v>
      </c>
      <c r="B11" s="32" t="s">
        <v>718</v>
      </c>
      <c r="C11" s="32" t="s">
        <v>719</v>
      </c>
      <c r="D11" s="14">
        <v>90722</v>
      </c>
      <c r="E11" s="15">
        <v>2140.63</v>
      </c>
      <c r="F11" s="16">
        <v>6.93E-2</v>
      </c>
      <c r="G11" s="16"/>
    </row>
    <row r="12" spans="1:8" x14ac:dyDescent="0.3">
      <c r="A12" s="13" t="s">
        <v>720</v>
      </c>
      <c r="B12" s="32" t="s">
        <v>721</v>
      </c>
      <c r="C12" s="32" t="s">
        <v>722</v>
      </c>
      <c r="D12" s="14">
        <v>221154</v>
      </c>
      <c r="E12" s="15">
        <v>1518.22</v>
      </c>
      <c r="F12" s="16">
        <v>4.9099999999999998E-2</v>
      </c>
      <c r="G12" s="16"/>
    </row>
    <row r="13" spans="1:8" x14ac:dyDescent="0.3">
      <c r="A13" s="13" t="s">
        <v>1306</v>
      </c>
      <c r="B13" s="32" t="s">
        <v>1307</v>
      </c>
      <c r="C13" s="32" t="s">
        <v>725</v>
      </c>
      <c r="D13" s="14">
        <v>257654</v>
      </c>
      <c r="E13" s="15">
        <v>1244.98</v>
      </c>
      <c r="F13" s="16">
        <v>4.0300000000000002E-2</v>
      </c>
      <c r="G13" s="16"/>
    </row>
    <row r="14" spans="1:8" x14ac:dyDescent="0.3">
      <c r="A14" s="13" t="s">
        <v>909</v>
      </c>
      <c r="B14" s="32" t="s">
        <v>910</v>
      </c>
      <c r="C14" s="32" t="s">
        <v>725</v>
      </c>
      <c r="D14" s="14">
        <v>165976</v>
      </c>
      <c r="E14" s="15">
        <v>1232.21</v>
      </c>
      <c r="F14" s="16">
        <v>3.9899999999999998E-2</v>
      </c>
      <c r="G14" s="16"/>
    </row>
    <row r="15" spans="1:8" x14ac:dyDescent="0.3">
      <c r="A15" s="13" t="s">
        <v>872</v>
      </c>
      <c r="B15" s="32" t="s">
        <v>873</v>
      </c>
      <c r="C15" s="32" t="s">
        <v>874</v>
      </c>
      <c r="D15" s="14">
        <v>48034</v>
      </c>
      <c r="E15" s="15">
        <v>872.66</v>
      </c>
      <c r="F15" s="16">
        <v>2.8199999999999999E-2</v>
      </c>
      <c r="G15" s="16"/>
    </row>
    <row r="16" spans="1:8" x14ac:dyDescent="0.3">
      <c r="A16" s="13" t="s">
        <v>813</v>
      </c>
      <c r="B16" s="32" t="s">
        <v>814</v>
      </c>
      <c r="C16" s="32" t="s">
        <v>765</v>
      </c>
      <c r="D16" s="14">
        <v>20820</v>
      </c>
      <c r="E16" s="15">
        <v>739.98</v>
      </c>
      <c r="F16" s="16">
        <v>2.4E-2</v>
      </c>
      <c r="G16" s="16"/>
    </row>
    <row r="17" spans="1:7" x14ac:dyDescent="0.3">
      <c r="A17" s="13" t="s">
        <v>735</v>
      </c>
      <c r="B17" s="32" t="s">
        <v>736</v>
      </c>
      <c r="C17" s="32" t="s">
        <v>737</v>
      </c>
      <c r="D17" s="14">
        <v>341197</v>
      </c>
      <c r="E17" s="15">
        <v>736.47</v>
      </c>
      <c r="F17" s="16">
        <v>2.3800000000000002E-2</v>
      </c>
      <c r="G17" s="16"/>
    </row>
    <row r="18" spans="1:7" x14ac:dyDescent="0.3">
      <c r="A18" s="13" t="s">
        <v>785</v>
      </c>
      <c r="B18" s="32" t="s">
        <v>786</v>
      </c>
      <c r="C18" s="32" t="s">
        <v>765</v>
      </c>
      <c r="D18" s="14">
        <v>61976</v>
      </c>
      <c r="E18" s="15">
        <v>698.44</v>
      </c>
      <c r="F18" s="16">
        <v>2.2599999999999999E-2</v>
      </c>
      <c r="G18" s="16"/>
    </row>
    <row r="19" spans="1:7" x14ac:dyDescent="0.3">
      <c r="A19" s="13" t="s">
        <v>763</v>
      </c>
      <c r="B19" s="32" t="s">
        <v>764</v>
      </c>
      <c r="C19" s="32" t="s">
        <v>765</v>
      </c>
      <c r="D19" s="14">
        <v>40957</v>
      </c>
      <c r="E19" s="15">
        <v>577.49</v>
      </c>
      <c r="F19" s="16">
        <v>1.8700000000000001E-2</v>
      </c>
      <c r="G19" s="16"/>
    </row>
    <row r="20" spans="1:7" x14ac:dyDescent="0.3">
      <c r="A20" s="13" t="s">
        <v>982</v>
      </c>
      <c r="B20" s="32" t="s">
        <v>983</v>
      </c>
      <c r="C20" s="32" t="s">
        <v>765</v>
      </c>
      <c r="D20" s="14">
        <v>98297</v>
      </c>
      <c r="E20" s="15">
        <v>546.33000000000004</v>
      </c>
      <c r="F20" s="16">
        <v>1.77E-2</v>
      </c>
      <c r="G20" s="16"/>
    </row>
    <row r="21" spans="1:7" x14ac:dyDescent="0.3">
      <c r="A21" s="13" t="s">
        <v>761</v>
      </c>
      <c r="B21" s="32" t="s">
        <v>762</v>
      </c>
      <c r="C21" s="32" t="s">
        <v>725</v>
      </c>
      <c r="D21" s="14">
        <v>28092</v>
      </c>
      <c r="E21" s="15">
        <v>517.66999999999996</v>
      </c>
      <c r="F21" s="16">
        <v>1.6799999999999999E-2</v>
      </c>
      <c r="G21" s="16"/>
    </row>
    <row r="22" spans="1:7" x14ac:dyDescent="0.3">
      <c r="A22" s="13" t="s">
        <v>911</v>
      </c>
      <c r="B22" s="32" t="s">
        <v>912</v>
      </c>
      <c r="C22" s="32" t="s">
        <v>810</v>
      </c>
      <c r="D22" s="14">
        <v>5790</v>
      </c>
      <c r="E22" s="15">
        <v>481.39</v>
      </c>
      <c r="F22" s="16">
        <v>1.5599999999999999E-2</v>
      </c>
      <c r="G22" s="16"/>
    </row>
    <row r="23" spans="1:7" x14ac:dyDescent="0.3">
      <c r="A23" s="13" t="s">
        <v>825</v>
      </c>
      <c r="B23" s="32" t="s">
        <v>826</v>
      </c>
      <c r="C23" s="32" t="s">
        <v>805</v>
      </c>
      <c r="D23" s="14">
        <v>53638</v>
      </c>
      <c r="E23" s="15">
        <v>452.65</v>
      </c>
      <c r="F23" s="16">
        <v>1.47E-2</v>
      </c>
      <c r="G23" s="16"/>
    </row>
    <row r="24" spans="1:7" x14ac:dyDescent="0.3">
      <c r="A24" s="13" t="s">
        <v>738</v>
      </c>
      <c r="B24" s="32" t="s">
        <v>739</v>
      </c>
      <c r="C24" s="32" t="s">
        <v>716</v>
      </c>
      <c r="D24" s="14">
        <v>6171</v>
      </c>
      <c r="E24" s="15">
        <v>432.11</v>
      </c>
      <c r="F24" s="16">
        <v>1.4E-2</v>
      </c>
      <c r="G24" s="16"/>
    </row>
    <row r="25" spans="1:7" x14ac:dyDescent="0.3">
      <c r="A25" s="13" t="s">
        <v>1308</v>
      </c>
      <c r="B25" s="32" t="s">
        <v>1309</v>
      </c>
      <c r="C25" s="32" t="s">
        <v>805</v>
      </c>
      <c r="D25" s="14">
        <v>12733</v>
      </c>
      <c r="E25" s="15">
        <v>415.5</v>
      </c>
      <c r="F25" s="16">
        <v>1.34E-2</v>
      </c>
      <c r="G25" s="16"/>
    </row>
    <row r="26" spans="1:7" x14ac:dyDescent="0.3">
      <c r="A26" s="13" t="s">
        <v>865</v>
      </c>
      <c r="B26" s="32" t="s">
        <v>866</v>
      </c>
      <c r="C26" s="32" t="s">
        <v>867</v>
      </c>
      <c r="D26" s="14">
        <v>16203</v>
      </c>
      <c r="E26" s="15">
        <v>412.62</v>
      </c>
      <c r="F26" s="16">
        <v>1.34E-2</v>
      </c>
      <c r="G26" s="16"/>
    </row>
    <row r="27" spans="1:7" x14ac:dyDescent="0.3">
      <c r="A27" s="13" t="s">
        <v>823</v>
      </c>
      <c r="B27" s="32" t="s">
        <v>824</v>
      </c>
      <c r="C27" s="32" t="s">
        <v>775</v>
      </c>
      <c r="D27" s="14">
        <v>6227</v>
      </c>
      <c r="E27" s="15">
        <v>408.98</v>
      </c>
      <c r="F27" s="16">
        <v>1.32E-2</v>
      </c>
      <c r="G27" s="16"/>
    </row>
    <row r="28" spans="1:7" x14ac:dyDescent="0.3">
      <c r="A28" s="13" t="s">
        <v>988</v>
      </c>
      <c r="B28" s="32" t="s">
        <v>989</v>
      </c>
      <c r="C28" s="32" t="s">
        <v>768</v>
      </c>
      <c r="D28" s="14">
        <v>294889</v>
      </c>
      <c r="E28" s="15">
        <v>393.68</v>
      </c>
      <c r="F28" s="16">
        <v>1.2699999999999999E-2</v>
      </c>
      <c r="G28" s="16"/>
    </row>
    <row r="29" spans="1:7" x14ac:dyDescent="0.3">
      <c r="A29" s="13" t="s">
        <v>740</v>
      </c>
      <c r="B29" s="32" t="s">
        <v>741</v>
      </c>
      <c r="C29" s="32" t="s">
        <v>742</v>
      </c>
      <c r="D29" s="14">
        <v>31649</v>
      </c>
      <c r="E29" s="15">
        <v>386.36</v>
      </c>
      <c r="F29" s="16">
        <v>1.2500000000000001E-2</v>
      </c>
      <c r="G29" s="16"/>
    </row>
    <row r="30" spans="1:7" x14ac:dyDescent="0.3">
      <c r="A30" s="13" t="s">
        <v>1348</v>
      </c>
      <c r="B30" s="32" t="s">
        <v>1349</v>
      </c>
      <c r="C30" s="32" t="s">
        <v>716</v>
      </c>
      <c r="D30" s="14">
        <v>60000</v>
      </c>
      <c r="E30" s="15">
        <v>360</v>
      </c>
      <c r="F30" s="16">
        <v>1.17E-2</v>
      </c>
      <c r="G30" s="16"/>
    </row>
    <row r="31" spans="1:7" x14ac:dyDescent="0.3">
      <c r="A31" s="13" t="s">
        <v>753</v>
      </c>
      <c r="B31" s="32" t="s">
        <v>754</v>
      </c>
      <c r="C31" s="32" t="s">
        <v>737</v>
      </c>
      <c r="D31" s="14">
        <v>15540</v>
      </c>
      <c r="E31" s="15">
        <v>337.54</v>
      </c>
      <c r="F31" s="16">
        <v>1.09E-2</v>
      </c>
      <c r="G31" s="16"/>
    </row>
    <row r="32" spans="1:7" x14ac:dyDescent="0.3">
      <c r="A32" s="13" t="s">
        <v>1007</v>
      </c>
      <c r="B32" s="32" t="s">
        <v>1008</v>
      </c>
      <c r="C32" s="32" t="s">
        <v>737</v>
      </c>
      <c r="D32" s="14">
        <v>63243</v>
      </c>
      <c r="E32" s="15">
        <v>325.51</v>
      </c>
      <c r="F32" s="16">
        <v>1.0500000000000001E-2</v>
      </c>
      <c r="G32" s="16"/>
    </row>
    <row r="33" spans="1:7" x14ac:dyDescent="0.3">
      <c r="A33" s="13" t="s">
        <v>958</v>
      </c>
      <c r="B33" s="32" t="s">
        <v>959</v>
      </c>
      <c r="C33" s="32" t="s">
        <v>841</v>
      </c>
      <c r="D33" s="14">
        <v>23408</v>
      </c>
      <c r="E33" s="15">
        <v>248.16</v>
      </c>
      <c r="F33" s="16">
        <v>8.0000000000000002E-3</v>
      </c>
      <c r="G33" s="16"/>
    </row>
    <row r="34" spans="1:7" x14ac:dyDescent="0.3">
      <c r="A34" s="13" t="s">
        <v>938</v>
      </c>
      <c r="B34" s="32" t="s">
        <v>939</v>
      </c>
      <c r="C34" s="32" t="s">
        <v>793</v>
      </c>
      <c r="D34" s="14">
        <v>116132</v>
      </c>
      <c r="E34" s="15">
        <v>231.63</v>
      </c>
      <c r="F34" s="16">
        <v>7.4999999999999997E-3</v>
      </c>
      <c r="G34" s="16"/>
    </row>
    <row r="35" spans="1:7" x14ac:dyDescent="0.3">
      <c r="A35" s="13" t="s">
        <v>751</v>
      </c>
      <c r="B35" s="32" t="s">
        <v>752</v>
      </c>
      <c r="C35" s="32" t="s">
        <v>742</v>
      </c>
      <c r="D35" s="14">
        <v>228318</v>
      </c>
      <c r="E35" s="15">
        <v>219.98</v>
      </c>
      <c r="F35" s="16">
        <v>7.1000000000000004E-3</v>
      </c>
      <c r="G35" s="16"/>
    </row>
    <row r="36" spans="1:7" x14ac:dyDescent="0.3">
      <c r="A36" s="13" t="s">
        <v>1037</v>
      </c>
      <c r="B36" s="32" t="s">
        <v>1038</v>
      </c>
      <c r="C36" s="32" t="s">
        <v>867</v>
      </c>
      <c r="D36" s="14">
        <v>48860</v>
      </c>
      <c r="E36" s="15">
        <v>209.37</v>
      </c>
      <c r="F36" s="16">
        <v>6.7999999999999996E-3</v>
      </c>
      <c r="G36" s="16"/>
    </row>
    <row r="37" spans="1:7" x14ac:dyDescent="0.3">
      <c r="A37" s="13" t="s">
        <v>832</v>
      </c>
      <c r="B37" s="32" t="s">
        <v>833</v>
      </c>
      <c r="C37" s="32" t="s">
        <v>765</v>
      </c>
      <c r="D37" s="14">
        <v>6711</v>
      </c>
      <c r="E37" s="15">
        <v>208.62</v>
      </c>
      <c r="F37" s="16">
        <v>6.7999999999999996E-3</v>
      </c>
      <c r="G37" s="16"/>
    </row>
    <row r="38" spans="1:7" x14ac:dyDescent="0.3">
      <c r="A38" s="13" t="s">
        <v>819</v>
      </c>
      <c r="B38" s="32" t="s">
        <v>820</v>
      </c>
      <c r="C38" s="32" t="s">
        <v>775</v>
      </c>
      <c r="D38" s="14">
        <v>66141</v>
      </c>
      <c r="E38" s="15">
        <v>207.85</v>
      </c>
      <c r="F38" s="16">
        <v>6.7000000000000002E-3</v>
      </c>
      <c r="G38" s="16"/>
    </row>
    <row r="39" spans="1:7" x14ac:dyDescent="0.3">
      <c r="A39" s="13" t="s">
        <v>859</v>
      </c>
      <c r="B39" s="32" t="s">
        <v>860</v>
      </c>
      <c r="C39" s="32" t="s">
        <v>737</v>
      </c>
      <c r="D39" s="14">
        <v>26565</v>
      </c>
      <c r="E39" s="15">
        <v>204.01</v>
      </c>
      <c r="F39" s="16">
        <v>6.6E-3</v>
      </c>
      <c r="G39" s="16"/>
    </row>
    <row r="40" spans="1:7" x14ac:dyDescent="0.3">
      <c r="A40" s="13" t="s">
        <v>986</v>
      </c>
      <c r="B40" s="32" t="s">
        <v>987</v>
      </c>
      <c r="C40" s="32" t="s">
        <v>765</v>
      </c>
      <c r="D40" s="14">
        <v>4965</v>
      </c>
      <c r="E40" s="15">
        <v>195.51</v>
      </c>
      <c r="F40" s="16">
        <v>6.3E-3</v>
      </c>
      <c r="G40" s="16"/>
    </row>
    <row r="41" spans="1:7" x14ac:dyDescent="0.3">
      <c r="A41" s="13" t="s">
        <v>1053</v>
      </c>
      <c r="B41" s="32" t="s">
        <v>1054</v>
      </c>
      <c r="C41" s="32" t="s">
        <v>765</v>
      </c>
      <c r="D41" s="14">
        <v>3916</v>
      </c>
      <c r="E41" s="15">
        <v>177.48</v>
      </c>
      <c r="F41" s="16">
        <v>5.7000000000000002E-3</v>
      </c>
      <c r="G41" s="16"/>
    </row>
    <row r="42" spans="1:7" x14ac:dyDescent="0.3">
      <c r="A42" s="13" t="s">
        <v>903</v>
      </c>
      <c r="B42" s="32" t="s">
        <v>904</v>
      </c>
      <c r="C42" s="32" t="s">
        <v>737</v>
      </c>
      <c r="D42" s="14">
        <v>5161</v>
      </c>
      <c r="E42" s="15">
        <v>176.89</v>
      </c>
      <c r="F42" s="16">
        <v>5.7000000000000002E-3</v>
      </c>
      <c r="G42" s="16"/>
    </row>
    <row r="43" spans="1:7" x14ac:dyDescent="0.3">
      <c r="A43" s="13" t="s">
        <v>759</v>
      </c>
      <c r="B43" s="32" t="s">
        <v>760</v>
      </c>
      <c r="C43" s="32" t="s">
        <v>737</v>
      </c>
      <c r="D43" s="14">
        <v>19952</v>
      </c>
      <c r="E43" s="15">
        <v>176.61</v>
      </c>
      <c r="F43" s="16">
        <v>5.7000000000000002E-3</v>
      </c>
      <c r="G43" s="16"/>
    </row>
    <row r="44" spans="1:7" x14ac:dyDescent="0.3">
      <c r="A44" s="13" t="s">
        <v>1005</v>
      </c>
      <c r="B44" s="32" t="s">
        <v>1006</v>
      </c>
      <c r="C44" s="32" t="s">
        <v>856</v>
      </c>
      <c r="D44" s="14">
        <v>7280</v>
      </c>
      <c r="E44" s="15">
        <v>173.53</v>
      </c>
      <c r="F44" s="16">
        <v>5.5999999999999999E-3</v>
      </c>
      <c r="G44" s="16"/>
    </row>
    <row r="45" spans="1:7" x14ac:dyDescent="0.3">
      <c r="A45" s="13" t="s">
        <v>1318</v>
      </c>
      <c r="B45" s="32" t="s">
        <v>1319</v>
      </c>
      <c r="C45" s="32" t="s">
        <v>919</v>
      </c>
      <c r="D45" s="14">
        <v>8356</v>
      </c>
      <c r="E45" s="15">
        <v>170.66</v>
      </c>
      <c r="F45" s="16">
        <v>5.4999999999999997E-3</v>
      </c>
      <c r="G45" s="16"/>
    </row>
    <row r="46" spans="1:7" x14ac:dyDescent="0.3">
      <c r="A46" s="13" t="s">
        <v>1334</v>
      </c>
      <c r="B46" s="32" t="s">
        <v>1335</v>
      </c>
      <c r="C46" s="32" t="s">
        <v>737</v>
      </c>
      <c r="D46" s="14">
        <v>34164</v>
      </c>
      <c r="E46" s="15">
        <v>169.23</v>
      </c>
      <c r="F46" s="16">
        <v>5.4999999999999997E-3</v>
      </c>
      <c r="G46" s="16"/>
    </row>
    <row r="47" spans="1:7" x14ac:dyDescent="0.3">
      <c r="A47" s="13" t="s">
        <v>932</v>
      </c>
      <c r="B47" s="32" t="s">
        <v>933</v>
      </c>
      <c r="C47" s="32" t="s">
        <v>737</v>
      </c>
      <c r="D47" s="14">
        <v>937</v>
      </c>
      <c r="E47" s="15">
        <v>165.28</v>
      </c>
      <c r="F47" s="16">
        <v>5.4000000000000003E-3</v>
      </c>
      <c r="G47" s="16"/>
    </row>
    <row r="48" spans="1:7" x14ac:dyDescent="0.3">
      <c r="A48" s="13" t="s">
        <v>844</v>
      </c>
      <c r="B48" s="32" t="s">
        <v>845</v>
      </c>
      <c r="C48" s="32" t="s">
        <v>731</v>
      </c>
      <c r="D48" s="14">
        <v>113180</v>
      </c>
      <c r="E48" s="15">
        <v>162.02000000000001</v>
      </c>
      <c r="F48" s="16">
        <v>5.1999999999999998E-3</v>
      </c>
      <c r="G48" s="16"/>
    </row>
    <row r="49" spans="1:7" x14ac:dyDescent="0.3">
      <c r="A49" s="13" t="s">
        <v>1351</v>
      </c>
      <c r="B49" s="32" t="s">
        <v>1352</v>
      </c>
      <c r="C49" s="32" t="s">
        <v>805</v>
      </c>
      <c r="D49" s="14">
        <v>10346</v>
      </c>
      <c r="E49" s="15">
        <v>157.18</v>
      </c>
      <c r="F49" s="16">
        <v>5.1000000000000004E-3</v>
      </c>
      <c r="G49" s="16"/>
    </row>
    <row r="50" spans="1:7" x14ac:dyDescent="0.3">
      <c r="A50" s="13" t="s">
        <v>952</v>
      </c>
      <c r="B50" s="32" t="s">
        <v>953</v>
      </c>
      <c r="C50" s="32" t="s">
        <v>716</v>
      </c>
      <c r="D50" s="14">
        <v>19817</v>
      </c>
      <c r="E50" s="15">
        <v>155.66999999999999</v>
      </c>
      <c r="F50" s="16">
        <v>5.0000000000000001E-3</v>
      </c>
      <c r="G50" s="16"/>
    </row>
    <row r="51" spans="1:7" x14ac:dyDescent="0.3">
      <c r="A51" s="13" t="s">
        <v>854</v>
      </c>
      <c r="B51" s="32" t="s">
        <v>855</v>
      </c>
      <c r="C51" s="32" t="s">
        <v>856</v>
      </c>
      <c r="D51" s="14">
        <v>6437</v>
      </c>
      <c r="E51" s="15">
        <v>154.68</v>
      </c>
      <c r="F51" s="16">
        <v>5.0000000000000001E-3</v>
      </c>
      <c r="G51" s="16"/>
    </row>
    <row r="52" spans="1:7" x14ac:dyDescent="0.3">
      <c r="A52" s="13" t="s">
        <v>1397</v>
      </c>
      <c r="B52" s="32" t="s">
        <v>1398</v>
      </c>
      <c r="C52" s="32" t="s">
        <v>768</v>
      </c>
      <c r="D52" s="14">
        <v>73864</v>
      </c>
      <c r="E52" s="15">
        <v>154.49</v>
      </c>
      <c r="F52" s="16">
        <v>5.0000000000000001E-3</v>
      </c>
      <c r="G52" s="16"/>
    </row>
    <row r="53" spans="1:7" x14ac:dyDescent="0.3">
      <c r="A53" s="13" t="s">
        <v>1326</v>
      </c>
      <c r="B53" s="32" t="s">
        <v>1327</v>
      </c>
      <c r="C53" s="32" t="s">
        <v>784</v>
      </c>
      <c r="D53" s="14">
        <v>22910</v>
      </c>
      <c r="E53" s="15">
        <v>152.57</v>
      </c>
      <c r="F53" s="16">
        <v>4.8999999999999998E-3</v>
      </c>
      <c r="G53" s="16"/>
    </row>
    <row r="54" spans="1:7" x14ac:dyDescent="0.3">
      <c r="A54" s="13" t="s">
        <v>917</v>
      </c>
      <c r="B54" s="32" t="s">
        <v>918</v>
      </c>
      <c r="C54" s="32" t="s">
        <v>919</v>
      </c>
      <c r="D54" s="14">
        <v>7597</v>
      </c>
      <c r="E54" s="15">
        <v>147.51</v>
      </c>
      <c r="F54" s="16">
        <v>4.7999999999999996E-3</v>
      </c>
      <c r="G54" s="16"/>
    </row>
    <row r="55" spans="1:7" x14ac:dyDescent="0.3">
      <c r="A55" s="13" t="s">
        <v>1312</v>
      </c>
      <c r="B55" s="32" t="s">
        <v>1313</v>
      </c>
      <c r="C55" s="32" t="s">
        <v>765</v>
      </c>
      <c r="D55" s="14">
        <v>2215</v>
      </c>
      <c r="E55" s="15">
        <v>142.47</v>
      </c>
      <c r="F55" s="16">
        <v>4.5999999999999999E-3</v>
      </c>
      <c r="G55" s="16"/>
    </row>
    <row r="56" spans="1:7" x14ac:dyDescent="0.3">
      <c r="A56" s="13" t="s">
        <v>1399</v>
      </c>
      <c r="B56" s="32" t="s">
        <v>1400</v>
      </c>
      <c r="C56" s="32" t="s">
        <v>1401</v>
      </c>
      <c r="D56" s="14">
        <v>329</v>
      </c>
      <c r="E56" s="15">
        <v>139.02000000000001</v>
      </c>
      <c r="F56" s="16">
        <v>4.4999999999999997E-3</v>
      </c>
      <c r="G56" s="16"/>
    </row>
    <row r="57" spans="1:7" x14ac:dyDescent="0.3">
      <c r="A57" s="13" t="s">
        <v>1402</v>
      </c>
      <c r="B57" s="32" t="s">
        <v>1403</v>
      </c>
      <c r="C57" s="32" t="s">
        <v>1404</v>
      </c>
      <c r="D57" s="14">
        <v>20415</v>
      </c>
      <c r="E57" s="15">
        <v>135.16</v>
      </c>
      <c r="F57" s="16">
        <v>4.4000000000000003E-3</v>
      </c>
      <c r="G57" s="16"/>
    </row>
    <row r="58" spans="1:7" x14ac:dyDescent="0.3">
      <c r="A58" s="13" t="s">
        <v>771</v>
      </c>
      <c r="B58" s="32" t="s">
        <v>772</v>
      </c>
      <c r="C58" s="32" t="s">
        <v>765</v>
      </c>
      <c r="D58" s="14">
        <v>3253</v>
      </c>
      <c r="E58" s="15">
        <v>126.26</v>
      </c>
      <c r="F58" s="16">
        <v>4.1000000000000003E-3</v>
      </c>
      <c r="G58" s="16"/>
    </row>
    <row r="59" spans="1:7" x14ac:dyDescent="0.3">
      <c r="A59" s="13" t="s">
        <v>926</v>
      </c>
      <c r="B59" s="32" t="s">
        <v>927</v>
      </c>
      <c r="C59" s="32" t="s">
        <v>716</v>
      </c>
      <c r="D59" s="14">
        <v>116215</v>
      </c>
      <c r="E59" s="15">
        <v>122.66</v>
      </c>
      <c r="F59" s="16">
        <v>4.0000000000000001E-3</v>
      </c>
      <c r="G59" s="16"/>
    </row>
    <row r="60" spans="1:7" x14ac:dyDescent="0.3">
      <c r="A60" s="13" t="s">
        <v>817</v>
      </c>
      <c r="B60" s="32" t="s">
        <v>818</v>
      </c>
      <c r="C60" s="32" t="s">
        <v>737</v>
      </c>
      <c r="D60" s="14">
        <v>3662</v>
      </c>
      <c r="E60" s="15">
        <v>116.26</v>
      </c>
      <c r="F60" s="16">
        <v>3.8E-3</v>
      </c>
      <c r="G60" s="16"/>
    </row>
    <row r="61" spans="1:7" x14ac:dyDescent="0.3">
      <c r="A61" s="13" t="s">
        <v>882</v>
      </c>
      <c r="B61" s="32" t="s">
        <v>883</v>
      </c>
      <c r="C61" s="32" t="s">
        <v>836</v>
      </c>
      <c r="D61" s="14">
        <v>54175</v>
      </c>
      <c r="E61" s="15">
        <v>114.01</v>
      </c>
      <c r="F61" s="16">
        <v>3.7000000000000002E-3</v>
      </c>
      <c r="G61" s="16"/>
    </row>
    <row r="62" spans="1:7" x14ac:dyDescent="0.3">
      <c r="A62" s="13" t="s">
        <v>791</v>
      </c>
      <c r="B62" s="32" t="s">
        <v>792</v>
      </c>
      <c r="C62" s="32" t="s">
        <v>793</v>
      </c>
      <c r="D62" s="14">
        <v>3513</v>
      </c>
      <c r="E62" s="15">
        <v>102.25</v>
      </c>
      <c r="F62" s="16">
        <v>3.3E-3</v>
      </c>
      <c r="G62" s="16"/>
    </row>
    <row r="63" spans="1:7" x14ac:dyDescent="0.3">
      <c r="A63" s="13" t="s">
        <v>748</v>
      </c>
      <c r="B63" s="32" t="s">
        <v>749</v>
      </c>
      <c r="C63" s="32" t="s">
        <v>750</v>
      </c>
      <c r="D63" s="14">
        <v>67247</v>
      </c>
      <c r="E63" s="15">
        <v>101.17</v>
      </c>
      <c r="F63" s="16">
        <v>3.3E-3</v>
      </c>
      <c r="G63" s="16"/>
    </row>
    <row r="64" spans="1:7" x14ac:dyDescent="0.3">
      <c r="A64" s="13" t="s">
        <v>877</v>
      </c>
      <c r="B64" s="32" t="s">
        <v>878</v>
      </c>
      <c r="C64" s="32" t="s">
        <v>805</v>
      </c>
      <c r="D64" s="14">
        <v>2333</v>
      </c>
      <c r="E64" s="15">
        <v>99.5</v>
      </c>
      <c r="F64" s="16">
        <v>3.2000000000000002E-3</v>
      </c>
      <c r="G64" s="16"/>
    </row>
    <row r="65" spans="1:7" x14ac:dyDescent="0.3">
      <c r="A65" s="13" t="s">
        <v>714</v>
      </c>
      <c r="B65" s="32" t="s">
        <v>715</v>
      </c>
      <c r="C65" s="32" t="s">
        <v>716</v>
      </c>
      <c r="D65" s="14">
        <v>2256</v>
      </c>
      <c r="E65" s="15">
        <v>53.34</v>
      </c>
      <c r="F65" s="16">
        <v>1.6999999999999999E-3</v>
      </c>
      <c r="G65" s="16"/>
    </row>
    <row r="66" spans="1:7" x14ac:dyDescent="0.3">
      <c r="A66" s="13" t="s">
        <v>720</v>
      </c>
      <c r="B66" s="32" t="s">
        <v>1350</v>
      </c>
      <c r="C66" s="32" t="s">
        <v>722</v>
      </c>
      <c r="D66" s="14">
        <v>11158</v>
      </c>
      <c r="E66" s="15">
        <v>36.630000000000003</v>
      </c>
      <c r="F66" s="16">
        <v>1.1999999999999999E-3</v>
      </c>
      <c r="G66" s="16"/>
    </row>
    <row r="67" spans="1:7" x14ac:dyDescent="0.3">
      <c r="A67" s="13" t="s">
        <v>861</v>
      </c>
      <c r="B67" s="32" t="s">
        <v>862</v>
      </c>
      <c r="C67" s="32" t="s">
        <v>810</v>
      </c>
      <c r="D67" s="14">
        <v>4338</v>
      </c>
      <c r="E67" s="15">
        <v>26.79</v>
      </c>
      <c r="F67" s="16">
        <v>8.9999999999999998E-4</v>
      </c>
      <c r="G67" s="16"/>
    </row>
    <row r="68" spans="1:7" x14ac:dyDescent="0.3">
      <c r="A68" s="13" t="s">
        <v>1055</v>
      </c>
      <c r="B68" s="32" t="s">
        <v>1056</v>
      </c>
      <c r="C68" s="32" t="s">
        <v>810</v>
      </c>
      <c r="D68" s="14">
        <v>2722</v>
      </c>
      <c r="E68" s="15">
        <v>12.36</v>
      </c>
      <c r="F68" s="16">
        <v>4.0000000000000002E-4</v>
      </c>
      <c r="G68" s="16"/>
    </row>
    <row r="69" spans="1:7" x14ac:dyDescent="0.3">
      <c r="A69" s="13" t="s">
        <v>1353</v>
      </c>
      <c r="B69" s="32" t="s">
        <v>1354</v>
      </c>
      <c r="C69" s="32" t="s">
        <v>775</v>
      </c>
      <c r="D69" s="14">
        <v>149</v>
      </c>
      <c r="E69" s="15">
        <v>4.24</v>
      </c>
      <c r="F69" s="16">
        <v>1E-4</v>
      </c>
      <c r="G69" s="16"/>
    </row>
    <row r="70" spans="1:7" x14ac:dyDescent="0.3">
      <c r="A70" s="13" t="s">
        <v>1003</v>
      </c>
      <c r="B70" s="32" t="s">
        <v>1004</v>
      </c>
      <c r="C70" s="32" t="s">
        <v>805</v>
      </c>
      <c r="D70" s="14">
        <v>139</v>
      </c>
      <c r="E70" s="15">
        <v>1.29</v>
      </c>
      <c r="F70" s="16">
        <v>0</v>
      </c>
      <c r="G70" s="16"/>
    </row>
    <row r="71" spans="1:7" x14ac:dyDescent="0.3">
      <c r="A71" s="17" t="s">
        <v>100</v>
      </c>
      <c r="B71" s="33"/>
      <c r="C71" s="33"/>
      <c r="D71" s="18"/>
      <c r="E71" s="37">
        <f>SUM(E8:E70)</f>
        <v>27256.749999999989</v>
      </c>
      <c r="F71" s="38">
        <f>SUM(F8:F70)</f>
        <v>0.8822000000000001</v>
      </c>
      <c r="G71" s="21"/>
    </row>
    <row r="72" spans="1:7" x14ac:dyDescent="0.3">
      <c r="A72" s="13"/>
      <c r="B72" s="32"/>
      <c r="C72" s="32"/>
      <c r="D72" s="14"/>
      <c r="E72" s="15"/>
      <c r="F72" s="16"/>
      <c r="G72" s="16"/>
    </row>
    <row r="73" spans="1:7" x14ac:dyDescent="0.3">
      <c r="A73" s="17" t="s">
        <v>1070</v>
      </c>
      <c r="B73" s="32"/>
      <c r="C73" s="32"/>
      <c r="D73" s="14"/>
      <c r="E73" s="15"/>
      <c r="F73" s="16"/>
      <c r="G73" s="16"/>
    </row>
    <row r="74" spans="1:7" x14ac:dyDescent="0.3">
      <c r="A74" s="13" t="s">
        <v>1359</v>
      </c>
      <c r="B74" s="32" t="s">
        <v>1360</v>
      </c>
      <c r="C74" s="32" t="s">
        <v>750</v>
      </c>
      <c r="D74" s="14">
        <v>67247</v>
      </c>
      <c r="E74" s="15">
        <v>33.119999999999997</v>
      </c>
      <c r="F74" s="16">
        <v>1.1000000000000001E-3</v>
      </c>
      <c r="G74" s="16"/>
    </row>
    <row r="75" spans="1:7" x14ac:dyDescent="0.3">
      <c r="A75" s="17" t="s">
        <v>100</v>
      </c>
      <c r="B75" s="33"/>
      <c r="C75" s="33"/>
      <c r="D75" s="18"/>
      <c r="E75" s="37">
        <v>33.119999999999997</v>
      </c>
      <c r="F75" s="38">
        <v>1.1000000000000001E-3</v>
      </c>
      <c r="G75" s="21"/>
    </row>
    <row r="76" spans="1:7" x14ac:dyDescent="0.3">
      <c r="A76" s="24" t="s">
        <v>103</v>
      </c>
      <c r="B76" s="34"/>
      <c r="C76" s="34"/>
      <c r="D76" s="25"/>
      <c r="E76" s="29">
        <v>27289.87</v>
      </c>
      <c r="F76" s="30">
        <v>0.88329999999999997</v>
      </c>
      <c r="G76" s="21"/>
    </row>
    <row r="77" spans="1:7" x14ac:dyDescent="0.3">
      <c r="A77" s="13"/>
      <c r="B77" s="32"/>
      <c r="C77" s="32"/>
      <c r="D77" s="14"/>
      <c r="E77" s="15"/>
      <c r="F77" s="16"/>
      <c r="G77" s="16"/>
    </row>
    <row r="78" spans="1:7" x14ac:dyDescent="0.3">
      <c r="A78" s="17" t="s">
        <v>1071</v>
      </c>
      <c r="B78" s="32"/>
      <c r="C78" s="32"/>
      <c r="D78" s="14"/>
      <c r="E78" s="15"/>
      <c r="F78" s="16"/>
      <c r="G78" s="16"/>
    </row>
    <row r="79" spans="1:7" x14ac:dyDescent="0.3">
      <c r="A79" s="17" t="s">
        <v>1072</v>
      </c>
      <c r="B79" s="32"/>
      <c r="C79" s="32"/>
      <c r="D79" s="14"/>
      <c r="E79" s="15"/>
      <c r="F79" s="16"/>
      <c r="G79" s="16"/>
    </row>
    <row r="80" spans="1:7" x14ac:dyDescent="0.3">
      <c r="A80" s="13" t="s">
        <v>1361</v>
      </c>
      <c r="B80" s="32"/>
      <c r="C80" s="32" t="s">
        <v>1362</v>
      </c>
      <c r="D80" s="14">
        <v>1600</v>
      </c>
      <c r="E80" s="15">
        <v>580.19000000000005</v>
      </c>
      <c r="F80" s="16">
        <v>1.8780000000000002E-2</v>
      </c>
      <c r="G80" s="16"/>
    </row>
    <row r="81" spans="1:7" x14ac:dyDescent="0.3">
      <c r="A81" s="13" t="s">
        <v>1188</v>
      </c>
      <c r="B81" s="32"/>
      <c r="C81" s="32" t="s">
        <v>874</v>
      </c>
      <c r="D81" s="14">
        <v>18400</v>
      </c>
      <c r="E81" s="15">
        <v>334.01</v>
      </c>
      <c r="F81" s="16">
        <v>1.0810999999999999E-2</v>
      </c>
      <c r="G81" s="16"/>
    </row>
    <row r="82" spans="1:7" x14ac:dyDescent="0.3">
      <c r="A82" s="13" t="s">
        <v>1084</v>
      </c>
      <c r="B82" s="32"/>
      <c r="C82" s="32" t="s">
        <v>810</v>
      </c>
      <c r="D82" s="14">
        <v>59850</v>
      </c>
      <c r="E82" s="15">
        <v>272.44</v>
      </c>
      <c r="F82" s="16">
        <v>8.8179999999999994E-3</v>
      </c>
      <c r="G82" s="16"/>
    </row>
    <row r="83" spans="1:7" x14ac:dyDescent="0.3">
      <c r="A83" s="13" t="s">
        <v>1215</v>
      </c>
      <c r="B83" s="32"/>
      <c r="C83" s="32" t="s">
        <v>725</v>
      </c>
      <c r="D83" s="14">
        <v>15950</v>
      </c>
      <c r="E83" s="15">
        <v>228.09</v>
      </c>
      <c r="F83" s="16">
        <v>7.3829999999999998E-3</v>
      </c>
      <c r="G83" s="16"/>
    </row>
    <row r="84" spans="1:7" x14ac:dyDescent="0.3">
      <c r="A84" s="13" t="s">
        <v>1122</v>
      </c>
      <c r="B84" s="32"/>
      <c r="C84" s="32" t="s">
        <v>805</v>
      </c>
      <c r="D84" s="14">
        <v>22750</v>
      </c>
      <c r="E84" s="15">
        <v>210.86</v>
      </c>
      <c r="F84" s="16">
        <v>6.8250000000000003E-3</v>
      </c>
      <c r="G84" s="16"/>
    </row>
    <row r="85" spans="1:7" x14ac:dyDescent="0.3">
      <c r="A85" s="13" t="s">
        <v>1193</v>
      </c>
      <c r="B85" s="32"/>
      <c r="C85" s="32" t="s">
        <v>810</v>
      </c>
      <c r="D85" s="14">
        <v>30800</v>
      </c>
      <c r="E85" s="15">
        <v>190.13</v>
      </c>
      <c r="F85" s="16">
        <v>6.1539999999999997E-3</v>
      </c>
      <c r="G85" s="16"/>
    </row>
    <row r="86" spans="1:7" x14ac:dyDescent="0.3">
      <c r="A86" s="13" t="s">
        <v>1370</v>
      </c>
      <c r="B86" s="32"/>
      <c r="C86" s="32" t="s">
        <v>1362</v>
      </c>
      <c r="D86" s="14">
        <v>1050</v>
      </c>
      <c r="E86" s="15">
        <v>176.34</v>
      </c>
      <c r="F86" s="16">
        <v>5.7080000000000004E-3</v>
      </c>
      <c r="G86" s="16"/>
    </row>
    <row r="87" spans="1:7" x14ac:dyDescent="0.3">
      <c r="A87" s="13" t="s">
        <v>1365</v>
      </c>
      <c r="B87" s="32"/>
      <c r="C87" s="32" t="s">
        <v>775</v>
      </c>
      <c r="D87" s="14">
        <v>4025</v>
      </c>
      <c r="E87" s="15">
        <v>114.41</v>
      </c>
      <c r="F87" s="16">
        <v>3.7030000000000001E-3</v>
      </c>
      <c r="G87" s="16"/>
    </row>
    <row r="88" spans="1:7" x14ac:dyDescent="0.3">
      <c r="A88" s="17" t="s">
        <v>100</v>
      </c>
      <c r="B88" s="33"/>
      <c r="C88" s="33"/>
      <c r="D88" s="18"/>
      <c r="E88" s="37">
        <v>2106.4699999999998</v>
      </c>
      <c r="F88" s="38">
        <v>6.8182000000000006E-2</v>
      </c>
      <c r="G88" s="21"/>
    </row>
    <row r="89" spans="1:7" x14ac:dyDescent="0.3">
      <c r="A89" s="13"/>
      <c r="B89" s="32"/>
      <c r="C89" s="32"/>
      <c r="D89" s="14"/>
      <c r="E89" s="15"/>
      <c r="F89" s="16"/>
      <c r="G89" s="16"/>
    </row>
    <row r="90" spans="1:7" x14ac:dyDescent="0.3">
      <c r="A90" s="13"/>
      <c r="B90" s="32"/>
      <c r="C90" s="32"/>
      <c r="D90" s="14"/>
      <c r="E90" s="15"/>
      <c r="F90" s="16"/>
      <c r="G90" s="16"/>
    </row>
    <row r="91" spans="1:7" x14ac:dyDescent="0.3">
      <c r="A91" s="13"/>
      <c r="B91" s="32"/>
      <c r="C91" s="32"/>
      <c r="D91" s="14"/>
      <c r="E91" s="15"/>
      <c r="F91" s="16"/>
      <c r="G91" s="16"/>
    </row>
    <row r="92" spans="1:7" x14ac:dyDescent="0.3">
      <c r="A92" s="24" t="s">
        <v>103</v>
      </c>
      <c r="B92" s="34"/>
      <c r="C92" s="34"/>
      <c r="D92" s="25"/>
      <c r="E92" s="19">
        <v>2106.4699999999998</v>
      </c>
      <c r="F92" s="20">
        <v>6.8182000000000006E-2</v>
      </c>
      <c r="G92" s="21"/>
    </row>
    <row r="93" spans="1:7" x14ac:dyDescent="0.3">
      <c r="A93" s="13"/>
      <c r="B93" s="32"/>
      <c r="C93" s="32"/>
      <c r="D93" s="14"/>
      <c r="E93" s="15"/>
      <c r="F93" s="16"/>
      <c r="G93" s="16"/>
    </row>
    <row r="94" spans="1:7" x14ac:dyDescent="0.3">
      <c r="A94" s="17" t="s">
        <v>104</v>
      </c>
      <c r="B94" s="32"/>
      <c r="C94" s="32"/>
      <c r="D94" s="14"/>
      <c r="E94" s="15"/>
      <c r="F94" s="16"/>
      <c r="G94" s="16"/>
    </row>
    <row r="95" spans="1:7" x14ac:dyDescent="0.3">
      <c r="A95" s="13"/>
      <c r="B95" s="32"/>
      <c r="C95" s="32"/>
      <c r="D95" s="14"/>
      <c r="E95" s="15"/>
      <c r="F95" s="16"/>
      <c r="G95" s="16"/>
    </row>
    <row r="96" spans="1:7" x14ac:dyDescent="0.3">
      <c r="A96" s="17" t="s">
        <v>105</v>
      </c>
      <c r="B96" s="32"/>
      <c r="C96" s="32"/>
      <c r="D96" s="14"/>
      <c r="E96" s="15"/>
      <c r="F96" s="16"/>
      <c r="G96" s="16"/>
    </row>
    <row r="97" spans="1:7" x14ac:dyDescent="0.3">
      <c r="A97" s="13" t="s">
        <v>1405</v>
      </c>
      <c r="B97" s="32" t="s">
        <v>1406</v>
      </c>
      <c r="C97" s="32" t="s">
        <v>108</v>
      </c>
      <c r="D97" s="14">
        <v>500000</v>
      </c>
      <c r="E97" s="15">
        <v>499.28</v>
      </c>
      <c r="F97" s="16">
        <v>1.6199999999999999E-2</v>
      </c>
      <c r="G97" s="16">
        <v>3.2919999999999998E-2</v>
      </c>
    </row>
    <row r="98" spans="1:7" x14ac:dyDescent="0.3">
      <c r="A98" s="17" t="s">
        <v>100</v>
      </c>
      <c r="B98" s="33"/>
      <c r="C98" s="33"/>
      <c r="D98" s="18"/>
      <c r="E98" s="37">
        <v>499.28</v>
      </c>
      <c r="F98" s="38">
        <v>1.6199999999999999E-2</v>
      </c>
      <c r="G98" s="21"/>
    </row>
    <row r="99" spans="1:7" x14ac:dyDescent="0.3">
      <c r="A99" s="13"/>
      <c r="B99" s="32"/>
      <c r="C99" s="32"/>
      <c r="D99" s="14"/>
      <c r="E99" s="15"/>
      <c r="F99" s="16"/>
      <c r="G99" s="16"/>
    </row>
    <row r="100" spans="1:7" x14ac:dyDescent="0.3">
      <c r="A100" s="24" t="s">
        <v>103</v>
      </c>
      <c r="B100" s="34"/>
      <c r="C100" s="34"/>
      <c r="D100" s="25"/>
      <c r="E100" s="19">
        <v>499.28</v>
      </c>
      <c r="F100" s="20">
        <v>1.6199999999999999E-2</v>
      </c>
      <c r="G100" s="21"/>
    </row>
    <row r="101" spans="1:7" x14ac:dyDescent="0.3">
      <c r="A101" s="13"/>
      <c r="B101" s="32"/>
      <c r="C101" s="32"/>
      <c r="D101" s="14"/>
      <c r="E101" s="15"/>
      <c r="F101" s="16"/>
      <c r="G101" s="16"/>
    </row>
    <row r="102" spans="1:7" x14ac:dyDescent="0.3">
      <c r="A102" s="13"/>
      <c r="B102" s="32"/>
      <c r="C102" s="32"/>
      <c r="D102" s="14"/>
      <c r="E102" s="15"/>
      <c r="F102" s="16"/>
      <c r="G102" s="16"/>
    </row>
    <row r="103" spans="1:7" x14ac:dyDescent="0.3">
      <c r="A103" s="17" t="s">
        <v>132</v>
      </c>
      <c r="B103" s="32"/>
      <c r="C103" s="32"/>
      <c r="D103" s="14"/>
      <c r="E103" s="15"/>
      <c r="F103" s="16"/>
      <c r="G103" s="16"/>
    </row>
    <row r="104" spans="1:7" x14ac:dyDescent="0.3">
      <c r="A104" s="13" t="s">
        <v>133</v>
      </c>
      <c r="B104" s="32"/>
      <c r="C104" s="32"/>
      <c r="D104" s="14"/>
      <c r="E104" s="15">
        <v>3167.43</v>
      </c>
      <c r="F104" s="16">
        <v>0.10249999999999999</v>
      </c>
      <c r="G104" s="16">
        <v>3.2613999999999997E-2</v>
      </c>
    </row>
    <row r="105" spans="1:7" x14ac:dyDescent="0.3">
      <c r="A105" s="17" t="s">
        <v>100</v>
      </c>
      <c r="B105" s="33"/>
      <c r="C105" s="33"/>
      <c r="D105" s="18"/>
      <c r="E105" s="37">
        <v>3167.43</v>
      </c>
      <c r="F105" s="38">
        <v>0.10249999999999999</v>
      </c>
      <c r="G105" s="21"/>
    </row>
    <row r="106" spans="1:7" x14ac:dyDescent="0.3">
      <c r="A106" s="13"/>
      <c r="B106" s="32"/>
      <c r="C106" s="32"/>
      <c r="D106" s="14"/>
      <c r="E106" s="15"/>
      <c r="F106" s="16"/>
      <c r="G106" s="16"/>
    </row>
    <row r="107" spans="1:7" x14ac:dyDescent="0.3">
      <c r="A107" s="24" t="s">
        <v>103</v>
      </c>
      <c r="B107" s="34"/>
      <c r="C107" s="34"/>
      <c r="D107" s="25"/>
      <c r="E107" s="19">
        <v>3167.43</v>
      </c>
      <c r="F107" s="20">
        <v>0.10249999999999999</v>
      </c>
      <c r="G107" s="21"/>
    </row>
    <row r="108" spans="1:7" x14ac:dyDescent="0.3">
      <c r="A108" s="13" t="s">
        <v>134</v>
      </c>
      <c r="B108" s="32"/>
      <c r="C108" s="32"/>
      <c r="D108" s="14"/>
      <c r="E108" s="15">
        <v>0.28302110000000003</v>
      </c>
      <c r="F108" s="16">
        <v>9.0000000000000002E-6</v>
      </c>
      <c r="G108" s="16"/>
    </row>
    <row r="109" spans="1:7" x14ac:dyDescent="0.3">
      <c r="A109" s="13" t="s">
        <v>135</v>
      </c>
      <c r="B109" s="32"/>
      <c r="C109" s="32"/>
      <c r="D109" s="14"/>
      <c r="E109" s="36">
        <v>-63.713021099999999</v>
      </c>
      <c r="F109" s="26">
        <v>-2.0089999999999999E-3</v>
      </c>
      <c r="G109" s="16">
        <v>3.2613999999999997E-2</v>
      </c>
    </row>
    <row r="110" spans="1:7" x14ac:dyDescent="0.3">
      <c r="A110" s="27" t="s">
        <v>136</v>
      </c>
      <c r="B110" s="35"/>
      <c r="C110" s="35"/>
      <c r="D110" s="28"/>
      <c r="E110" s="29">
        <v>30893.15</v>
      </c>
      <c r="F110" s="30">
        <v>1</v>
      </c>
      <c r="G110" s="30"/>
    </row>
    <row r="112" spans="1:7" x14ac:dyDescent="0.3">
      <c r="A112" s="1" t="s">
        <v>1303</v>
      </c>
    </row>
    <row r="115" spans="1:7" x14ac:dyDescent="0.3">
      <c r="A115" s="1" t="s">
        <v>1842</v>
      </c>
    </row>
    <row r="116" spans="1:7" x14ac:dyDescent="0.3">
      <c r="A116" s="47" t="s">
        <v>1843</v>
      </c>
      <c r="B116" s="3" t="s">
        <v>88</v>
      </c>
    </row>
    <row r="117" spans="1:7" x14ac:dyDescent="0.3">
      <c r="A117" t="s">
        <v>1844</v>
      </c>
    </row>
    <row r="118" spans="1:7" x14ac:dyDescent="0.3">
      <c r="A118" t="s">
        <v>1845</v>
      </c>
      <c r="B118" t="s">
        <v>1846</v>
      </c>
      <c r="C118" t="s">
        <v>1846</v>
      </c>
    </row>
    <row r="119" spans="1:7" x14ac:dyDescent="0.3">
      <c r="B119" s="48">
        <v>44592</v>
      </c>
      <c r="C119" s="48">
        <v>44620</v>
      </c>
    </row>
    <row r="120" spans="1:7" x14ac:dyDescent="0.3">
      <c r="A120" t="s">
        <v>1850</v>
      </c>
      <c r="B120">
        <v>59.05</v>
      </c>
      <c r="C120">
        <v>56.73</v>
      </c>
      <c r="E120" s="2"/>
      <c r="G120"/>
    </row>
    <row r="121" spans="1:7" x14ac:dyDescent="0.3">
      <c r="A121" t="s">
        <v>1851</v>
      </c>
      <c r="B121">
        <v>29.8</v>
      </c>
      <c r="C121">
        <v>28.63</v>
      </c>
      <c r="E121" s="2"/>
      <c r="G121"/>
    </row>
    <row r="122" spans="1:7" x14ac:dyDescent="0.3">
      <c r="A122" t="s">
        <v>1906</v>
      </c>
      <c r="B122">
        <v>54.55</v>
      </c>
      <c r="C122">
        <v>52.34</v>
      </c>
      <c r="E122" s="2"/>
      <c r="G122"/>
    </row>
    <row r="123" spans="1:7" x14ac:dyDescent="0.3">
      <c r="A123" t="s">
        <v>1907</v>
      </c>
      <c r="B123">
        <v>55.19</v>
      </c>
      <c r="C123">
        <v>52.96</v>
      </c>
      <c r="E123" s="2"/>
      <c r="G123"/>
    </row>
    <row r="124" spans="1:7" x14ac:dyDescent="0.3">
      <c r="A124" t="s">
        <v>1908</v>
      </c>
      <c r="B124">
        <v>53.83</v>
      </c>
      <c r="C124">
        <v>51.65</v>
      </c>
      <c r="E124" s="2"/>
      <c r="G124"/>
    </row>
    <row r="125" spans="1:7" x14ac:dyDescent="0.3">
      <c r="A125" t="s">
        <v>1909</v>
      </c>
      <c r="B125">
        <v>44</v>
      </c>
      <c r="C125">
        <v>42.22</v>
      </c>
      <c r="E125" s="2"/>
      <c r="G125"/>
    </row>
    <row r="126" spans="1:7" x14ac:dyDescent="0.3">
      <c r="A126" t="s">
        <v>1875</v>
      </c>
      <c r="B126">
        <v>54.26</v>
      </c>
      <c r="C126">
        <v>52.07</v>
      </c>
      <c r="E126" s="2"/>
      <c r="G126"/>
    </row>
    <row r="127" spans="1:7" x14ac:dyDescent="0.3">
      <c r="A127" t="s">
        <v>1876</v>
      </c>
      <c r="B127">
        <v>23.78</v>
      </c>
      <c r="C127">
        <v>22.82</v>
      </c>
      <c r="E127" s="2"/>
      <c r="G127"/>
    </row>
    <row r="128" spans="1:7" x14ac:dyDescent="0.3">
      <c r="E128" s="2"/>
      <c r="G128"/>
    </row>
    <row r="129" spans="1:4" x14ac:dyDescent="0.3">
      <c r="A129" t="s">
        <v>1861</v>
      </c>
      <c r="B129" s="3" t="s">
        <v>88</v>
      </c>
    </row>
    <row r="130" spans="1:4" x14ac:dyDescent="0.3">
      <c r="A130" t="s">
        <v>1862</v>
      </c>
      <c r="B130" s="3" t="s">
        <v>88</v>
      </c>
    </row>
    <row r="131" spans="1:4" ht="28.8" x14ac:dyDescent="0.3">
      <c r="A131" s="47" t="s">
        <v>1863</v>
      </c>
      <c r="B131" s="3" t="s">
        <v>88</v>
      </c>
    </row>
    <row r="132" spans="1:4" x14ac:dyDescent="0.3">
      <c r="A132" s="47" t="s">
        <v>1864</v>
      </c>
      <c r="B132" s="3" t="s">
        <v>88</v>
      </c>
    </row>
    <row r="133" spans="1:4" x14ac:dyDescent="0.3">
      <c r="A133" t="s">
        <v>1901</v>
      </c>
      <c r="B133" s="49">
        <v>1.935389</v>
      </c>
    </row>
    <row r="134" spans="1:4" ht="28.8" x14ac:dyDescent="0.3">
      <c r="A134" s="47" t="s">
        <v>1866</v>
      </c>
      <c r="B134" s="3">
        <v>2106.4476</v>
      </c>
    </row>
    <row r="135" spans="1:4" ht="28.8" x14ac:dyDescent="0.3">
      <c r="A135" s="47" t="s">
        <v>1867</v>
      </c>
      <c r="B135" s="3" t="s">
        <v>88</v>
      </c>
    </row>
    <row r="136" spans="1:4" x14ac:dyDescent="0.3">
      <c r="A136" t="s">
        <v>1996</v>
      </c>
      <c r="B136" s="3" t="s">
        <v>88</v>
      </c>
    </row>
    <row r="137" spans="1:4" x14ac:dyDescent="0.3">
      <c r="A137" t="s">
        <v>1997</v>
      </c>
      <c r="B137" s="3" t="s">
        <v>88</v>
      </c>
    </row>
    <row r="142" spans="1:4" ht="28.8" x14ac:dyDescent="0.3">
      <c r="A142" s="62" t="s">
        <v>2039</v>
      </c>
      <c r="B142" s="57" t="s">
        <v>2040</v>
      </c>
      <c r="C142" s="57" t="s">
        <v>2004</v>
      </c>
      <c r="D142" s="65" t="s">
        <v>2005</v>
      </c>
    </row>
    <row r="143" spans="1:4" ht="58.2" customHeight="1" x14ac:dyDescent="0.3">
      <c r="A143" s="64" t="str">
        <f>HYPERLINK("[EDEL_Portfolio Monthly 28-Feb-2022.xlsx]EEDGEF!A1","Edelweiss Large Cap Fund")</f>
        <v>Edelweiss Large Cap Fund</v>
      </c>
      <c r="B143" s="58"/>
      <c r="C143" s="58" t="s">
        <v>2019</v>
      </c>
      <c r="D14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463D4-A4C4-4D35-AED6-3B640C48AAB7}">
  <dimension ref="A1:H105"/>
  <sheetViews>
    <sheetView showGridLines="0" workbookViewId="0">
      <pane ySplit="4" topLeftCell="A92" activePane="bottomLeft" state="frozen"/>
      <selection activeCell="A36" sqref="A36"/>
      <selection pane="bottomLeft" activeCell="A104" sqref="A104:D10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45</v>
      </c>
      <c r="B1" s="67"/>
      <c r="C1" s="67"/>
      <c r="D1" s="67"/>
      <c r="E1" s="67"/>
      <c r="F1" s="67"/>
      <c r="G1" s="67"/>
      <c r="H1" s="51" t="str">
        <f>HYPERLINK("[EDEL_Portfolio Monthly 28-Feb-2022.xlsx]Index!A1","Index")</f>
        <v>Index</v>
      </c>
    </row>
    <row r="2" spans="1:8" ht="18" x14ac:dyDescent="0.3">
      <c r="A2" s="67" t="s">
        <v>46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723</v>
      </c>
      <c r="B8" s="32" t="s">
        <v>724</v>
      </c>
      <c r="C8" s="32" t="s">
        <v>725</v>
      </c>
      <c r="D8" s="14">
        <v>1011360</v>
      </c>
      <c r="E8" s="15">
        <v>7511.37</v>
      </c>
      <c r="F8" s="16">
        <v>8.4699999999999998E-2</v>
      </c>
      <c r="G8" s="16"/>
    </row>
    <row r="9" spans="1:8" x14ac:dyDescent="0.3">
      <c r="A9" s="13" t="s">
        <v>846</v>
      </c>
      <c r="B9" s="32" t="s">
        <v>847</v>
      </c>
      <c r="C9" s="32" t="s">
        <v>765</v>
      </c>
      <c r="D9" s="14">
        <v>399712</v>
      </c>
      <c r="E9" s="15">
        <v>6857.46</v>
      </c>
      <c r="F9" s="16">
        <v>7.7299999999999994E-2</v>
      </c>
      <c r="G9" s="16"/>
    </row>
    <row r="10" spans="1:8" x14ac:dyDescent="0.3">
      <c r="A10" s="13" t="s">
        <v>815</v>
      </c>
      <c r="B10" s="32" t="s">
        <v>816</v>
      </c>
      <c r="C10" s="32" t="s">
        <v>725</v>
      </c>
      <c r="D10" s="14">
        <v>395247</v>
      </c>
      <c r="E10" s="15">
        <v>5637.21</v>
      </c>
      <c r="F10" s="16">
        <v>6.3500000000000001E-2</v>
      </c>
      <c r="G10" s="16"/>
    </row>
    <row r="11" spans="1:8" x14ac:dyDescent="0.3">
      <c r="A11" s="13" t="s">
        <v>1306</v>
      </c>
      <c r="B11" s="32" t="s">
        <v>1307</v>
      </c>
      <c r="C11" s="32" t="s">
        <v>725</v>
      </c>
      <c r="D11" s="14">
        <v>764664</v>
      </c>
      <c r="E11" s="15">
        <v>3694.86</v>
      </c>
      <c r="F11" s="16">
        <v>4.1599999999999998E-2</v>
      </c>
      <c r="G11" s="16"/>
    </row>
    <row r="12" spans="1:8" x14ac:dyDescent="0.3">
      <c r="A12" s="13" t="s">
        <v>909</v>
      </c>
      <c r="B12" s="32" t="s">
        <v>910</v>
      </c>
      <c r="C12" s="32" t="s">
        <v>725</v>
      </c>
      <c r="D12" s="14">
        <v>435639</v>
      </c>
      <c r="E12" s="15">
        <v>3234.18</v>
      </c>
      <c r="F12" s="16">
        <v>3.6499999999999998E-2</v>
      </c>
      <c r="G12" s="16"/>
    </row>
    <row r="13" spans="1:8" x14ac:dyDescent="0.3">
      <c r="A13" s="13" t="s">
        <v>717</v>
      </c>
      <c r="B13" s="32" t="s">
        <v>718</v>
      </c>
      <c r="C13" s="32" t="s">
        <v>719</v>
      </c>
      <c r="D13" s="14">
        <v>124099</v>
      </c>
      <c r="E13" s="15">
        <v>2928.18</v>
      </c>
      <c r="F13" s="16">
        <v>3.3000000000000002E-2</v>
      </c>
      <c r="G13" s="16"/>
    </row>
    <row r="14" spans="1:8" x14ac:dyDescent="0.3">
      <c r="A14" s="13" t="s">
        <v>720</v>
      </c>
      <c r="B14" s="32" t="s">
        <v>721</v>
      </c>
      <c r="C14" s="32" t="s">
        <v>722</v>
      </c>
      <c r="D14" s="14">
        <v>367371</v>
      </c>
      <c r="E14" s="15">
        <v>2522</v>
      </c>
      <c r="F14" s="16">
        <v>2.8400000000000002E-2</v>
      </c>
      <c r="G14" s="16"/>
    </row>
    <row r="15" spans="1:8" x14ac:dyDescent="0.3">
      <c r="A15" s="13" t="s">
        <v>832</v>
      </c>
      <c r="B15" s="32" t="s">
        <v>833</v>
      </c>
      <c r="C15" s="32" t="s">
        <v>765</v>
      </c>
      <c r="D15" s="14">
        <v>80875</v>
      </c>
      <c r="E15" s="15">
        <v>2514.16</v>
      </c>
      <c r="F15" s="16">
        <v>2.8299999999999999E-2</v>
      </c>
      <c r="G15" s="16"/>
    </row>
    <row r="16" spans="1:8" x14ac:dyDescent="0.3">
      <c r="A16" s="13" t="s">
        <v>1005</v>
      </c>
      <c r="B16" s="32" t="s">
        <v>1006</v>
      </c>
      <c r="C16" s="32" t="s">
        <v>856</v>
      </c>
      <c r="D16" s="14">
        <v>102955</v>
      </c>
      <c r="E16" s="15">
        <v>2454.09</v>
      </c>
      <c r="F16" s="16">
        <v>2.7699999999999999E-2</v>
      </c>
      <c r="G16" s="16"/>
    </row>
    <row r="17" spans="1:7" x14ac:dyDescent="0.3">
      <c r="A17" s="13" t="s">
        <v>872</v>
      </c>
      <c r="B17" s="32" t="s">
        <v>873</v>
      </c>
      <c r="C17" s="32" t="s">
        <v>874</v>
      </c>
      <c r="D17" s="14">
        <v>134378</v>
      </c>
      <c r="E17" s="15">
        <v>2441.31</v>
      </c>
      <c r="F17" s="16">
        <v>2.75E-2</v>
      </c>
      <c r="G17" s="16"/>
    </row>
    <row r="18" spans="1:7" x14ac:dyDescent="0.3">
      <c r="A18" s="13" t="s">
        <v>785</v>
      </c>
      <c r="B18" s="32" t="s">
        <v>786</v>
      </c>
      <c r="C18" s="32" t="s">
        <v>765</v>
      </c>
      <c r="D18" s="14">
        <v>212480</v>
      </c>
      <c r="E18" s="15">
        <v>2394.54</v>
      </c>
      <c r="F18" s="16">
        <v>2.7E-2</v>
      </c>
      <c r="G18" s="16"/>
    </row>
    <row r="19" spans="1:7" x14ac:dyDescent="0.3">
      <c r="A19" s="13" t="s">
        <v>968</v>
      </c>
      <c r="B19" s="32" t="s">
        <v>969</v>
      </c>
      <c r="C19" s="32" t="s">
        <v>892</v>
      </c>
      <c r="D19" s="14">
        <v>86760</v>
      </c>
      <c r="E19" s="15">
        <v>1873.54</v>
      </c>
      <c r="F19" s="16">
        <v>2.1100000000000001E-2</v>
      </c>
      <c r="G19" s="16"/>
    </row>
    <row r="20" spans="1:7" x14ac:dyDescent="0.3">
      <c r="A20" s="13" t="s">
        <v>1324</v>
      </c>
      <c r="B20" s="32" t="s">
        <v>1325</v>
      </c>
      <c r="C20" s="32" t="s">
        <v>829</v>
      </c>
      <c r="D20" s="14">
        <v>364299</v>
      </c>
      <c r="E20" s="15">
        <v>1810.38</v>
      </c>
      <c r="F20" s="16">
        <v>2.0400000000000001E-2</v>
      </c>
      <c r="G20" s="16"/>
    </row>
    <row r="21" spans="1:7" x14ac:dyDescent="0.3">
      <c r="A21" s="13" t="s">
        <v>825</v>
      </c>
      <c r="B21" s="32" t="s">
        <v>826</v>
      </c>
      <c r="C21" s="32" t="s">
        <v>805</v>
      </c>
      <c r="D21" s="14">
        <v>210859</v>
      </c>
      <c r="E21" s="15">
        <v>1779.44</v>
      </c>
      <c r="F21" s="16">
        <v>2.01E-2</v>
      </c>
      <c r="G21" s="16"/>
    </row>
    <row r="22" spans="1:7" x14ac:dyDescent="0.3">
      <c r="A22" s="13" t="s">
        <v>1407</v>
      </c>
      <c r="B22" s="32" t="s">
        <v>1408</v>
      </c>
      <c r="C22" s="32" t="s">
        <v>802</v>
      </c>
      <c r="D22" s="14">
        <v>473453</v>
      </c>
      <c r="E22" s="15">
        <v>1772.61</v>
      </c>
      <c r="F22" s="16">
        <v>0.02</v>
      </c>
      <c r="G22" s="16"/>
    </row>
    <row r="23" spans="1:7" x14ac:dyDescent="0.3">
      <c r="A23" s="13" t="s">
        <v>1055</v>
      </c>
      <c r="B23" s="32" t="s">
        <v>1056</v>
      </c>
      <c r="C23" s="32" t="s">
        <v>810</v>
      </c>
      <c r="D23" s="14">
        <v>389196</v>
      </c>
      <c r="E23" s="15">
        <v>1767.14</v>
      </c>
      <c r="F23" s="16">
        <v>1.9900000000000001E-2</v>
      </c>
      <c r="G23" s="16"/>
    </row>
    <row r="24" spans="1:7" x14ac:dyDescent="0.3">
      <c r="A24" s="13" t="s">
        <v>753</v>
      </c>
      <c r="B24" s="32" t="s">
        <v>754</v>
      </c>
      <c r="C24" s="32" t="s">
        <v>737</v>
      </c>
      <c r="D24" s="14">
        <v>77535</v>
      </c>
      <c r="E24" s="15">
        <v>1684.14</v>
      </c>
      <c r="F24" s="16">
        <v>1.9E-2</v>
      </c>
      <c r="G24" s="16"/>
    </row>
    <row r="25" spans="1:7" x14ac:dyDescent="0.3">
      <c r="A25" s="13" t="s">
        <v>735</v>
      </c>
      <c r="B25" s="32" t="s">
        <v>736</v>
      </c>
      <c r="C25" s="32" t="s">
        <v>737</v>
      </c>
      <c r="D25" s="14">
        <v>747835</v>
      </c>
      <c r="E25" s="15">
        <v>1614.2</v>
      </c>
      <c r="F25" s="16">
        <v>1.8200000000000001E-2</v>
      </c>
      <c r="G25" s="16"/>
    </row>
    <row r="26" spans="1:7" x14ac:dyDescent="0.3">
      <c r="A26" s="13" t="s">
        <v>1029</v>
      </c>
      <c r="B26" s="32" t="s">
        <v>1030</v>
      </c>
      <c r="C26" s="32" t="s">
        <v>716</v>
      </c>
      <c r="D26" s="14">
        <v>224253</v>
      </c>
      <c r="E26" s="15">
        <v>1549.48</v>
      </c>
      <c r="F26" s="16">
        <v>1.7500000000000002E-2</v>
      </c>
      <c r="G26" s="16"/>
    </row>
    <row r="27" spans="1:7" x14ac:dyDescent="0.3">
      <c r="A27" s="13" t="s">
        <v>1409</v>
      </c>
      <c r="B27" s="32" t="s">
        <v>1410</v>
      </c>
      <c r="C27" s="32" t="s">
        <v>829</v>
      </c>
      <c r="D27" s="14">
        <v>151837</v>
      </c>
      <c r="E27" s="15">
        <v>1456.19</v>
      </c>
      <c r="F27" s="16">
        <v>1.6400000000000001E-2</v>
      </c>
      <c r="G27" s="16"/>
    </row>
    <row r="28" spans="1:7" x14ac:dyDescent="0.3">
      <c r="A28" s="13" t="s">
        <v>901</v>
      </c>
      <c r="B28" s="32" t="s">
        <v>902</v>
      </c>
      <c r="C28" s="32" t="s">
        <v>716</v>
      </c>
      <c r="D28" s="14">
        <v>249838</v>
      </c>
      <c r="E28" s="15">
        <v>1450.31</v>
      </c>
      <c r="F28" s="16">
        <v>1.6299999999999999E-2</v>
      </c>
      <c r="G28" s="16"/>
    </row>
    <row r="29" spans="1:7" x14ac:dyDescent="0.3">
      <c r="A29" s="13" t="s">
        <v>823</v>
      </c>
      <c r="B29" s="32" t="s">
        <v>824</v>
      </c>
      <c r="C29" s="32" t="s">
        <v>775</v>
      </c>
      <c r="D29" s="14">
        <v>21865</v>
      </c>
      <c r="E29" s="15">
        <v>1436.07</v>
      </c>
      <c r="F29" s="16">
        <v>1.6199999999999999E-2</v>
      </c>
      <c r="G29" s="16"/>
    </row>
    <row r="30" spans="1:7" x14ac:dyDescent="0.3">
      <c r="A30" s="13" t="s">
        <v>714</v>
      </c>
      <c r="B30" s="32" t="s">
        <v>715</v>
      </c>
      <c r="C30" s="32" t="s">
        <v>716</v>
      </c>
      <c r="D30" s="14">
        <v>57666</v>
      </c>
      <c r="E30" s="15">
        <v>1363.51</v>
      </c>
      <c r="F30" s="16">
        <v>1.54E-2</v>
      </c>
      <c r="G30" s="16"/>
    </row>
    <row r="31" spans="1:7" x14ac:dyDescent="0.3">
      <c r="A31" s="13" t="s">
        <v>950</v>
      </c>
      <c r="B31" s="32" t="s">
        <v>951</v>
      </c>
      <c r="C31" s="32" t="s">
        <v>919</v>
      </c>
      <c r="D31" s="14">
        <v>141562</v>
      </c>
      <c r="E31" s="15">
        <v>1355.1</v>
      </c>
      <c r="F31" s="16">
        <v>1.5299999999999999E-2</v>
      </c>
      <c r="G31" s="16"/>
    </row>
    <row r="32" spans="1:7" x14ac:dyDescent="0.3">
      <c r="A32" s="13" t="s">
        <v>940</v>
      </c>
      <c r="B32" s="32" t="s">
        <v>941</v>
      </c>
      <c r="C32" s="32" t="s">
        <v>805</v>
      </c>
      <c r="D32" s="14">
        <v>31902</v>
      </c>
      <c r="E32" s="15">
        <v>1296.31</v>
      </c>
      <c r="F32" s="16">
        <v>1.46E-2</v>
      </c>
      <c r="G32" s="16"/>
    </row>
    <row r="33" spans="1:7" x14ac:dyDescent="0.3">
      <c r="A33" s="13" t="s">
        <v>1328</v>
      </c>
      <c r="B33" s="32" t="s">
        <v>1329</v>
      </c>
      <c r="C33" s="32" t="s">
        <v>750</v>
      </c>
      <c r="D33" s="14">
        <v>139388</v>
      </c>
      <c r="E33" s="15">
        <v>1280.8399999999999</v>
      </c>
      <c r="F33" s="16">
        <v>1.44E-2</v>
      </c>
      <c r="G33" s="16"/>
    </row>
    <row r="34" spans="1:7" x14ac:dyDescent="0.3">
      <c r="A34" s="13" t="s">
        <v>1411</v>
      </c>
      <c r="B34" s="32" t="s">
        <v>1412</v>
      </c>
      <c r="C34" s="32" t="s">
        <v>867</v>
      </c>
      <c r="D34" s="14">
        <v>207616</v>
      </c>
      <c r="E34" s="15">
        <v>1232.0999999999999</v>
      </c>
      <c r="F34" s="16">
        <v>1.3899999999999999E-2</v>
      </c>
      <c r="G34" s="16"/>
    </row>
    <row r="35" spans="1:7" x14ac:dyDescent="0.3">
      <c r="A35" s="13" t="s">
        <v>1334</v>
      </c>
      <c r="B35" s="32" t="s">
        <v>1335</v>
      </c>
      <c r="C35" s="32" t="s">
        <v>737</v>
      </c>
      <c r="D35" s="14">
        <v>241139</v>
      </c>
      <c r="E35" s="15">
        <v>1194.48</v>
      </c>
      <c r="F35" s="16">
        <v>1.35E-2</v>
      </c>
      <c r="G35" s="16"/>
    </row>
    <row r="36" spans="1:7" x14ac:dyDescent="0.3">
      <c r="A36" s="13" t="s">
        <v>1003</v>
      </c>
      <c r="B36" s="32" t="s">
        <v>1004</v>
      </c>
      <c r="C36" s="32" t="s">
        <v>805</v>
      </c>
      <c r="D36" s="14">
        <v>126416</v>
      </c>
      <c r="E36" s="15">
        <v>1169.4100000000001</v>
      </c>
      <c r="F36" s="16">
        <v>1.32E-2</v>
      </c>
      <c r="G36" s="16"/>
    </row>
    <row r="37" spans="1:7" x14ac:dyDescent="0.3">
      <c r="A37" s="13" t="s">
        <v>1336</v>
      </c>
      <c r="B37" s="32" t="s">
        <v>1337</v>
      </c>
      <c r="C37" s="32" t="s">
        <v>867</v>
      </c>
      <c r="D37" s="14">
        <v>32869</v>
      </c>
      <c r="E37" s="15">
        <v>1144.43</v>
      </c>
      <c r="F37" s="16">
        <v>1.29E-2</v>
      </c>
      <c r="G37" s="16"/>
    </row>
    <row r="38" spans="1:7" x14ac:dyDescent="0.3">
      <c r="A38" s="13" t="s">
        <v>958</v>
      </c>
      <c r="B38" s="32" t="s">
        <v>959</v>
      </c>
      <c r="C38" s="32" t="s">
        <v>841</v>
      </c>
      <c r="D38" s="14">
        <v>103690</v>
      </c>
      <c r="E38" s="15">
        <v>1099.27</v>
      </c>
      <c r="F38" s="16">
        <v>1.24E-2</v>
      </c>
      <c r="G38" s="16"/>
    </row>
    <row r="39" spans="1:7" x14ac:dyDescent="0.3">
      <c r="A39" s="13" t="s">
        <v>726</v>
      </c>
      <c r="B39" s="32" t="s">
        <v>727</v>
      </c>
      <c r="C39" s="32" t="s">
        <v>728</v>
      </c>
      <c r="D39" s="14">
        <v>184078</v>
      </c>
      <c r="E39" s="15">
        <v>1056.1500000000001</v>
      </c>
      <c r="F39" s="16">
        <v>1.1900000000000001E-2</v>
      </c>
      <c r="G39" s="16"/>
    </row>
    <row r="40" spans="1:7" x14ac:dyDescent="0.3">
      <c r="A40" s="13" t="s">
        <v>1039</v>
      </c>
      <c r="B40" s="32" t="s">
        <v>1040</v>
      </c>
      <c r="C40" s="32" t="s">
        <v>992</v>
      </c>
      <c r="D40" s="14">
        <v>83239</v>
      </c>
      <c r="E40" s="15">
        <v>922.37</v>
      </c>
      <c r="F40" s="16">
        <v>1.04E-2</v>
      </c>
      <c r="G40" s="16"/>
    </row>
    <row r="41" spans="1:7" x14ac:dyDescent="0.3">
      <c r="A41" s="13" t="s">
        <v>1413</v>
      </c>
      <c r="B41" s="32" t="s">
        <v>1414</v>
      </c>
      <c r="C41" s="32" t="s">
        <v>856</v>
      </c>
      <c r="D41" s="14">
        <v>23689</v>
      </c>
      <c r="E41" s="15">
        <v>921.73</v>
      </c>
      <c r="F41" s="16">
        <v>1.04E-2</v>
      </c>
      <c r="G41" s="16"/>
    </row>
    <row r="42" spans="1:7" x14ac:dyDescent="0.3">
      <c r="A42" s="13" t="s">
        <v>766</v>
      </c>
      <c r="B42" s="32" t="s">
        <v>767</v>
      </c>
      <c r="C42" s="32" t="s">
        <v>768</v>
      </c>
      <c r="D42" s="14">
        <v>408025</v>
      </c>
      <c r="E42" s="15">
        <v>910.1</v>
      </c>
      <c r="F42" s="16">
        <v>1.03E-2</v>
      </c>
      <c r="G42" s="16"/>
    </row>
    <row r="43" spans="1:7" x14ac:dyDescent="0.3">
      <c r="A43" s="13" t="s">
        <v>1059</v>
      </c>
      <c r="B43" s="32" t="s">
        <v>1060</v>
      </c>
      <c r="C43" s="32" t="s">
        <v>1061</v>
      </c>
      <c r="D43" s="14">
        <v>226915</v>
      </c>
      <c r="E43" s="15">
        <v>857.06</v>
      </c>
      <c r="F43" s="16">
        <v>9.7000000000000003E-3</v>
      </c>
      <c r="G43" s="16"/>
    </row>
    <row r="44" spans="1:7" x14ac:dyDescent="0.3">
      <c r="A44" s="13" t="s">
        <v>763</v>
      </c>
      <c r="B44" s="32" t="s">
        <v>764</v>
      </c>
      <c r="C44" s="32" t="s">
        <v>765</v>
      </c>
      <c r="D44" s="14">
        <v>53398</v>
      </c>
      <c r="E44" s="15">
        <v>752.91</v>
      </c>
      <c r="F44" s="16">
        <v>8.5000000000000006E-3</v>
      </c>
      <c r="G44" s="16"/>
    </row>
    <row r="45" spans="1:7" x14ac:dyDescent="0.3">
      <c r="A45" s="13" t="s">
        <v>1415</v>
      </c>
      <c r="B45" s="32" t="s">
        <v>1416</v>
      </c>
      <c r="C45" s="32" t="s">
        <v>892</v>
      </c>
      <c r="D45" s="14">
        <v>16865</v>
      </c>
      <c r="E45" s="15">
        <v>737.35</v>
      </c>
      <c r="F45" s="16">
        <v>8.3000000000000001E-3</v>
      </c>
      <c r="G45" s="16"/>
    </row>
    <row r="46" spans="1:7" x14ac:dyDescent="0.3">
      <c r="A46" s="13" t="s">
        <v>1417</v>
      </c>
      <c r="B46" s="32" t="s">
        <v>1418</v>
      </c>
      <c r="C46" s="32" t="s">
        <v>867</v>
      </c>
      <c r="D46" s="14">
        <v>16454</v>
      </c>
      <c r="E46" s="15">
        <v>710.52</v>
      </c>
      <c r="F46" s="16">
        <v>8.0000000000000002E-3</v>
      </c>
      <c r="G46" s="16"/>
    </row>
    <row r="47" spans="1:7" x14ac:dyDescent="0.3">
      <c r="A47" s="13" t="s">
        <v>911</v>
      </c>
      <c r="B47" s="32" t="s">
        <v>912</v>
      </c>
      <c r="C47" s="32" t="s">
        <v>810</v>
      </c>
      <c r="D47" s="14">
        <v>8432</v>
      </c>
      <c r="E47" s="15">
        <v>701.05</v>
      </c>
      <c r="F47" s="16">
        <v>7.9000000000000008E-3</v>
      </c>
      <c r="G47" s="16"/>
    </row>
    <row r="48" spans="1:7" x14ac:dyDescent="0.3">
      <c r="A48" s="13" t="s">
        <v>1419</v>
      </c>
      <c r="B48" s="32" t="s">
        <v>1420</v>
      </c>
      <c r="C48" s="32" t="s">
        <v>892</v>
      </c>
      <c r="D48" s="14">
        <v>202597</v>
      </c>
      <c r="E48" s="15">
        <v>687.92</v>
      </c>
      <c r="F48" s="16">
        <v>7.7999999999999996E-3</v>
      </c>
      <c r="G48" s="16"/>
    </row>
    <row r="49" spans="1:7" x14ac:dyDescent="0.3">
      <c r="A49" s="13" t="s">
        <v>738</v>
      </c>
      <c r="B49" s="32" t="s">
        <v>739</v>
      </c>
      <c r="C49" s="32" t="s">
        <v>716</v>
      </c>
      <c r="D49" s="14">
        <v>9726</v>
      </c>
      <c r="E49" s="15">
        <v>681.04</v>
      </c>
      <c r="F49" s="16">
        <v>7.7000000000000002E-3</v>
      </c>
      <c r="G49" s="16"/>
    </row>
    <row r="50" spans="1:7" x14ac:dyDescent="0.3">
      <c r="A50" s="13" t="s">
        <v>877</v>
      </c>
      <c r="B50" s="32" t="s">
        <v>878</v>
      </c>
      <c r="C50" s="32" t="s">
        <v>805</v>
      </c>
      <c r="D50" s="14">
        <v>14562</v>
      </c>
      <c r="E50" s="15">
        <v>621.07000000000005</v>
      </c>
      <c r="F50" s="16">
        <v>7.0000000000000001E-3</v>
      </c>
      <c r="G50" s="16"/>
    </row>
    <row r="51" spans="1:7" x14ac:dyDescent="0.3">
      <c r="A51" s="13" t="s">
        <v>1353</v>
      </c>
      <c r="B51" s="32" t="s">
        <v>1354</v>
      </c>
      <c r="C51" s="32" t="s">
        <v>775</v>
      </c>
      <c r="D51" s="14">
        <v>17408</v>
      </c>
      <c r="E51" s="15">
        <v>495.57</v>
      </c>
      <c r="F51" s="16">
        <v>5.5999999999999999E-3</v>
      </c>
      <c r="G51" s="16"/>
    </row>
    <row r="52" spans="1:7" x14ac:dyDescent="0.3">
      <c r="A52" s="13" t="s">
        <v>1421</v>
      </c>
      <c r="B52" s="32" t="s">
        <v>1422</v>
      </c>
      <c r="C52" s="32" t="s">
        <v>892</v>
      </c>
      <c r="D52" s="14">
        <v>223545</v>
      </c>
      <c r="E52" s="15">
        <v>486.32</v>
      </c>
      <c r="F52" s="16">
        <v>5.4999999999999997E-3</v>
      </c>
      <c r="G52" s="16"/>
    </row>
    <row r="53" spans="1:7" x14ac:dyDescent="0.3">
      <c r="A53" s="13" t="s">
        <v>1037</v>
      </c>
      <c r="B53" s="32" t="s">
        <v>1038</v>
      </c>
      <c r="C53" s="32" t="s">
        <v>867</v>
      </c>
      <c r="D53" s="14">
        <v>109830</v>
      </c>
      <c r="E53" s="15">
        <v>470.62</v>
      </c>
      <c r="F53" s="16">
        <v>5.3E-3</v>
      </c>
      <c r="G53" s="16"/>
    </row>
    <row r="54" spans="1:7" x14ac:dyDescent="0.3">
      <c r="A54" s="13" t="s">
        <v>1423</v>
      </c>
      <c r="B54" s="32" t="s">
        <v>1424</v>
      </c>
      <c r="C54" s="32" t="s">
        <v>742</v>
      </c>
      <c r="D54" s="14">
        <v>52169</v>
      </c>
      <c r="E54" s="15">
        <v>443.54</v>
      </c>
      <c r="F54" s="16">
        <v>5.0000000000000001E-3</v>
      </c>
      <c r="G54" s="16"/>
    </row>
    <row r="55" spans="1:7" x14ac:dyDescent="0.3">
      <c r="A55" s="13" t="s">
        <v>1425</v>
      </c>
      <c r="B55" s="32" t="s">
        <v>1426</v>
      </c>
      <c r="C55" s="32" t="s">
        <v>892</v>
      </c>
      <c r="D55" s="14">
        <v>1081</v>
      </c>
      <c r="E55" s="15">
        <v>442.68</v>
      </c>
      <c r="F55" s="16">
        <v>5.0000000000000001E-3</v>
      </c>
      <c r="G55" s="16"/>
    </row>
    <row r="56" spans="1:7" x14ac:dyDescent="0.3">
      <c r="A56" s="13" t="s">
        <v>899</v>
      </c>
      <c r="B56" s="32" t="s">
        <v>900</v>
      </c>
      <c r="C56" s="32" t="s">
        <v>841</v>
      </c>
      <c r="D56" s="14">
        <v>33561</v>
      </c>
      <c r="E56" s="15">
        <v>424.14</v>
      </c>
      <c r="F56" s="16">
        <v>4.7999999999999996E-3</v>
      </c>
      <c r="G56" s="16"/>
    </row>
    <row r="57" spans="1:7" x14ac:dyDescent="0.3">
      <c r="A57" s="13" t="s">
        <v>964</v>
      </c>
      <c r="B57" s="32" t="s">
        <v>965</v>
      </c>
      <c r="C57" s="32" t="s">
        <v>810</v>
      </c>
      <c r="D57" s="14">
        <v>356337</v>
      </c>
      <c r="E57" s="15">
        <v>422.79</v>
      </c>
      <c r="F57" s="16">
        <v>4.7999999999999996E-3</v>
      </c>
      <c r="G57" s="16"/>
    </row>
    <row r="58" spans="1:7" x14ac:dyDescent="0.3">
      <c r="A58" s="13" t="s">
        <v>1427</v>
      </c>
      <c r="B58" s="32" t="s">
        <v>1428</v>
      </c>
      <c r="C58" s="32" t="s">
        <v>713</v>
      </c>
      <c r="D58" s="14">
        <v>104599</v>
      </c>
      <c r="E58" s="15">
        <v>421.9</v>
      </c>
      <c r="F58" s="16">
        <v>4.7999999999999996E-3</v>
      </c>
      <c r="G58" s="16"/>
    </row>
    <row r="59" spans="1:7" x14ac:dyDescent="0.3">
      <c r="A59" s="13" t="s">
        <v>1429</v>
      </c>
      <c r="B59" s="32" t="s">
        <v>1430</v>
      </c>
      <c r="C59" s="32" t="s">
        <v>725</v>
      </c>
      <c r="D59" s="14">
        <v>153127</v>
      </c>
      <c r="E59" s="15">
        <v>334.35</v>
      </c>
      <c r="F59" s="16">
        <v>3.8E-3</v>
      </c>
      <c r="G59" s="16"/>
    </row>
    <row r="60" spans="1:7" x14ac:dyDescent="0.3">
      <c r="A60" s="13" t="s">
        <v>1431</v>
      </c>
      <c r="B60" s="32" t="s">
        <v>1432</v>
      </c>
      <c r="C60" s="32" t="s">
        <v>881</v>
      </c>
      <c r="D60" s="14">
        <v>44114</v>
      </c>
      <c r="E60" s="15">
        <v>257.43</v>
      </c>
      <c r="F60" s="16">
        <v>2.8999999999999998E-3</v>
      </c>
      <c r="G60" s="16"/>
    </row>
    <row r="61" spans="1:7" x14ac:dyDescent="0.3">
      <c r="A61" s="13" t="s">
        <v>720</v>
      </c>
      <c r="B61" s="32" t="s">
        <v>1350</v>
      </c>
      <c r="C61" s="32" t="s">
        <v>722</v>
      </c>
      <c r="D61" s="14">
        <v>28895</v>
      </c>
      <c r="E61" s="15">
        <v>94.85</v>
      </c>
      <c r="F61" s="16">
        <v>1.1000000000000001E-3</v>
      </c>
      <c r="G61" s="16"/>
    </row>
    <row r="62" spans="1:7" x14ac:dyDescent="0.3">
      <c r="A62" s="17" t="s">
        <v>100</v>
      </c>
      <c r="B62" s="33"/>
      <c r="C62" s="33"/>
      <c r="D62" s="18"/>
      <c r="E62" s="37">
        <f>SUM(E8:E61)</f>
        <v>85371.76999999999</v>
      </c>
      <c r="F62" s="38">
        <f>SUM(F8:F61)</f>
        <v>0.96269999999999989</v>
      </c>
      <c r="G62" s="21"/>
    </row>
    <row r="63" spans="1:7" x14ac:dyDescent="0.3">
      <c r="A63" s="13"/>
      <c r="B63" s="32"/>
      <c r="C63" s="32"/>
      <c r="D63" s="14"/>
      <c r="E63" s="15"/>
      <c r="F63" s="16"/>
      <c r="G63" s="16"/>
    </row>
    <row r="64" spans="1:7" x14ac:dyDescent="0.3">
      <c r="A64" s="17" t="s">
        <v>1070</v>
      </c>
      <c r="B64" s="32"/>
      <c r="C64" s="32"/>
      <c r="D64" s="14"/>
      <c r="E64" s="15"/>
      <c r="F64" s="16"/>
      <c r="G64" s="16"/>
    </row>
    <row r="65" spans="1:7" x14ac:dyDescent="0.3">
      <c r="A65" s="13" t="s">
        <v>1433</v>
      </c>
      <c r="B65" s="32" t="s">
        <v>1434</v>
      </c>
      <c r="C65" s="32" t="s">
        <v>713</v>
      </c>
      <c r="D65" s="14">
        <v>776692</v>
      </c>
      <c r="E65" s="15">
        <v>544.38</v>
      </c>
      <c r="F65" s="16">
        <v>6.1000000000000004E-3</v>
      </c>
      <c r="G65" s="16"/>
    </row>
    <row r="66" spans="1:7" x14ac:dyDescent="0.3">
      <c r="A66" s="17" t="s">
        <v>100</v>
      </c>
      <c r="B66" s="33"/>
      <c r="C66" s="33"/>
      <c r="D66" s="18"/>
      <c r="E66" s="37">
        <v>544.38</v>
      </c>
      <c r="F66" s="38">
        <v>6.1000000000000004E-3</v>
      </c>
      <c r="G66" s="21"/>
    </row>
    <row r="67" spans="1:7" x14ac:dyDescent="0.3">
      <c r="A67" s="24" t="s">
        <v>103</v>
      </c>
      <c r="B67" s="34"/>
      <c r="C67" s="34"/>
      <c r="D67" s="25"/>
      <c r="E67" s="29">
        <v>85916.15</v>
      </c>
      <c r="F67" s="30">
        <v>0.96879999999999999</v>
      </c>
      <c r="G67" s="21"/>
    </row>
    <row r="68" spans="1:7" x14ac:dyDescent="0.3">
      <c r="A68" s="13"/>
      <c r="B68" s="32"/>
      <c r="C68" s="32"/>
      <c r="D68" s="14"/>
      <c r="E68" s="15"/>
      <c r="F68" s="16"/>
      <c r="G68" s="16"/>
    </row>
    <row r="69" spans="1:7" x14ac:dyDescent="0.3">
      <c r="A69" s="13"/>
      <c r="B69" s="32"/>
      <c r="C69" s="32"/>
      <c r="D69" s="14"/>
      <c r="E69" s="15"/>
      <c r="F69" s="16"/>
      <c r="G69" s="16"/>
    </row>
    <row r="70" spans="1:7" x14ac:dyDescent="0.3">
      <c r="A70" s="17" t="s">
        <v>132</v>
      </c>
      <c r="B70" s="32"/>
      <c r="C70" s="32"/>
      <c r="D70" s="14"/>
      <c r="E70" s="15"/>
      <c r="F70" s="16"/>
      <c r="G70" s="16"/>
    </row>
    <row r="71" spans="1:7" x14ac:dyDescent="0.3">
      <c r="A71" s="13" t="s">
        <v>133</v>
      </c>
      <c r="B71" s="32"/>
      <c r="C71" s="32"/>
      <c r="D71" s="14"/>
      <c r="E71" s="15">
        <v>2537.5500000000002</v>
      </c>
      <c r="F71" s="16">
        <v>2.86E-2</v>
      </c>
      <c r="G71" s="16">
        <v>3.2613999999999997E-2</v>
      </c>
    </row>
    <row r="72" spans="1:7" x14ac:dyDescent="0.3">
      <c r="A72" s="17" t="s">
        <v>100</v>
      </c>
      <c r="B72" s="33"/>
      <c r="C72" s="33"/>
      <c r="D72" s="18"/>
      <c r="E72" s="37">
        <v>2537.5500000000002</v>
      </c>
      <c r="F72" s="38">
        <v>2.86E-2</v>
      </c>
      <c r="G72" s="21"/>
    </row>
    <row r="73" spans="1:7" x14ac:dyDescent="0.3">
      <c r="A73" s="13"/>
      <c r="B73" s="32"/>
      <c r="C73" s="32"/>
      <c r="D73" s="14"/>
      <c r="E73" s="15"/>
      <c r="F73" s="16"/>
      <c r="G73" s="16"/>
    </row>
    <row r="74" spans="1:7" x14ac:dyDescent="0.3">
      <c r="A74" s="24" t="s">
        <v>103</v>
      </c>
      <c r="B74" s="34"/>
      <c r="C74" s="34"/>
      <c r="D74" s="25"/>
      <c r="E74" s="19">
        <v>2537.5500000000002</v>
      </c>
      <c r="F74" s="20">
        <v>2.86E-2</v>
      </c>
      <c r="G74" s="21"/>
    </row>
    <row r="75" spans="1:7" x14ac:dyDescent="0.3">
      <c r="A75" s="13" t="s">
        <v>134</v>
      </c>
      <c r="B75" s="32"/>
      <c r="C75" s="32"/>
      <c r="D75" s="14"/>
      <c r="E75" s="15">
        <v>0.22673850000000001</v>
      </c>
      <c r="F75" s="16">
        <v>1.9999999999999999E-6</v>
      </c>
      <c r="G75" s="16"/>
    </row>
    <row r="76" spans="1:7" x14ac:dyDescent="0.3">
      <c r="A76" s="13" t="s">
        <v>135</v>
      </c>
      <c r="B76" s="32"/>
      <c r="C76" s="32"/>
      <c r="D76" s="14"/>
      <c r="E76" s="15">
        <v>274.94326150000001</v>
      </c>
      <c r="F76" s="16">
        <v>2.598E-3</v>
      </c>
      <c r="G76" s="16">
        <v>3.2613999999999997E-2</v>
      </c>
    </row>
    <row r="77" spans="1:7" x14ac:dyDescent="0.3">
      <c r="A77" s="27" t="s">
        <v>136</v>
      </c>
      <c r="B77" s="35"/>
      <c r="C77" s="35"/>
      <c r="D77" s="28"/>
      <c r="E77" s="29">
        <v>88728.87</v>
      </c>
      <c r="F77" s="30">
        <v>1</v>
      </c>
      <c r="G77" s="30"/>
    </row>
    <row r="82" spans="1:7" x14ac:dyDescent="0.3">
      <c r="A82" s="1" t="s">
        <v>1842</v>
      </c>
    </row>
    <row r="83" spans="1:7" x14ac:dyDescent="0.3">
      <c r="A83" s="47" t="s">
        <v>1843</v>
      </c>
      <c r="B83" s="3" t="s">
        <v>88</v>
      </c>
    </row>
    <row r="84" spans="1:7" x14ac:dyDescent="0.3">
      <c r="A84" t="s">
        <v>1844</v>
      </c>
    </row>
    <row r="85" spans="1:7" x14ac:dyDescent="0.3">
      <c r="A85" t="s">
        <v>1845</v>
      </c>
      <c r="B85" t="s">
        <v>1846</v>
      </c>
      <c r="C85" t="s">
        <v>1846</v>
      </c>
    </row>
    <row r="86" spans="1:7" x14ac:dyDescent="0.3">
      <c r="B86" s="48">
        <v>44592</v>
      </c>
      <c r="C86" s="48">
        <v>44620</v>
      </c>
    </row>
    <row r="87" spans="1:7" x14ac:dyDescent="0.3">
      <c r="A87" t="s">
        <v>1850</v>
      </c>
      <c r="B87">
        <v>25.161999999999999</v>
      </c>
      <c r="C87">
        <v>24.047000000000001</v>
      </c>
      <c r="E87" s="2"/>
      <c r="G87"/>
    </row>
    <row r="88" spans="1:7" x14ac:dyDescent="0.3">
      <c r="A88" t="s">
        <v>1851</v>
      </c>
      <c r="B88">
        <v>20.658999999999999</v>
      </c>
      <c r="C88">
        <v>19.742999999999999</v>
      </c>
      <c r="E88" s="2"/>
      <c r="G88"/>
    </row>
    <row r="89" spans="1:7" x14ac:dyDescent="0.3">
      <c r="A89" t="s">
        <v>1875</v>
      </c>
      <c r="B89">
        <v>23</v>
      </c>
      <c r="C89">
        <v>21.95</v>
      </c>
      <c r="E89" s="2"/>
      <c r="G89"/>
    </row>
    <row r="90" spans="1:7" x14ac:dyDescent="0.3">
      <c r="A90" t="s">
        <v>1876</v>
      </c>
      <c r="B90">
        <v>18.885000000000002</v>
      </c>
      <c r="C90">
        <v>18.023</v>
      </c>
      <c r="E90" s="2"/>
      <c r="G90"/>
    </row>
    <row r="91" spans="1:7" x14ac:dyDescent="0.3">
      <c r="E91" s="2"/>
      <c r="G91"/>
    </row>
    <row r="92" spans="1:7" x14ac:dyDescent="0.3">
      <c r="A92" t="s">
        <v>1861</v>
      </c>
      <c r="B92" s="3" t="s">
        <v>88</v>
      </c>
    </row>
    <row r="93" spans="1:7" x14ac:dyDescent="0.3">
      <c r="A93" t="s">
        <v>1862</v>
      </c>
      <c r="B93" s="3" t="s">
        <v>88</v>
      </c>
    </row>
    <row r="94" spans="1:7" ht="28.8" x14ac:dyDescent="0.3">
      <c r="A94" s="47" t="s">
        <v>1863</v>
      </c>
      <c r="B94" s="3" t="s">
        <v>88</v>
      </c>
    </row>
    <row r="95" spans="1:7" x14ac:dyDescent="0.3">
      <c r="A95" s="47" t="s">
        <v>1864</v>
      </c>
      <c r="B95" s="3" t="s">
        <v>88</v>
      </c>
    </row>
    <row r="96" spans="1:7" x14ac:dyDescent="0.3">
      <c r="A96" t="s">
        <v>1901</v>
      </c>
      <c r="B96" s="49">
        <v>0.39463599999999999</v>
      </c>
    </row>
    <row r="97" spans="1:4" ht="28.8" x14ac:dyDescent="0.3">
      <c r="A97" s="47" t="s">
        <v>1866</v>
      </c>
      <c r="B97" s="3" t="s">
        <v>88</v>
      </c>
    </row>
    <row r="98" spans="1:4" ht="28.8" x14ac:dyDescent="0.3">
      <c r="A98" s="47" t="s">
        <v>1867</v>
      </c>
      <c r="B98" s="3" t="s">
        <v>88</v>
      </c>
    </row>
    <row r="99" spans="1:4" x14ac:dyDescent="0.3">
      <c r="A99" t="s">
        <v>1996</v>
      </c>
      <c r="B99" s="3" t="s">
        <v>88</v>
      </c>
    </row>
    <row r="100" spans="1:4" x14ac:dyDescent="0.3">
      <c r="A100" t="s">
        <v>1997</v>
      </c>
      <c r="B100" s="3" t="s">
        <v>88</v>
      </c>
    </row>
    <row r="104" spans="1:4" ht="28.8" x14ac:dyDescent="0.3">
      <c r="A104" s="62" t="s">
        <v>2039</v>
      </c>
      <c r="B104" s="57" t="s">
        <v>2040</v>
      </c>
      <c r="C104" s="57" t="s">
        <v>2004</v>
      </c>
      <c r="D104" s="65" t="s">
        <v>2005</v>
      </c>
    </row>
    <row r="105" spans="1:4" ht="55.2" customHeight="1" x14ac:dyDescent="0.3">
      <c r="A105" s="64" t="str">
        <f>HYPERLINK("[EDEL_Portfolio Monthly 28-Feb-2022.xlsx]EEECRF!A1","Edelweiss Flexi-Cap Fund")</f>
        <v>Edelweiss Flexi-Cap Fund</v>
      </c>
      <c r="B105" s="58"/>
      <c r="C105" s="58" t="s">
        <v>2020</v>
      </c>
      <c r="D10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CDE2-3872-4B9D-AB81-5A80D08F1AA9}">
  <dimension ref="A1:H107"/>
  <sheetViews>
    <sheetView showGridLines="0" workbookViewId="0">
      <pane ySplit="4" topLeftCell="A96" activePane="bottomLeft" state="frozen"/>
      <selection activeCell="A36" sqref="A36"/>
      <selection pane="bottomLeft" activeCell="A106" sqref="A106:D106"/>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47</v>
      </c>
      <c r="B1" s="67"/>
      <c r="C1" s="67"/>
      <c r="D1" s="67"/>
      <c r="E1" s="67"/>
      <c r="F1" s="67"/>
      <c r="G1" s="67"/>
      <c r="H1" s="51" t="str">
        <f>HYPERLINK("[EDEL_Portfolio Monthly 28-Feb-2022.xlsx]Index!A1","Index")</f>
        <v>Index</v>
      </c>
    </row>
    <row r="2" spans="1:8" ht="18" x14ac:dyDescent="0.3">
      <c r="A2" s="67" t="s">
        <v>48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846</v>
      </c>
      <c r="B8" s="32" t="s">
        <v>847</v>
      </c>
      <c r="C8" s="32" t="s">
        <v>765</v>
      </c>
      <c r="D8" s="14">
        <v>89207</v>
      </c>
      <c r="E8" s="15">
        <v>1530.44</v>
      </c>
      <c r="F8" s="16">
        <v>7.7200000000000005E-2</v>
      </c>
      <c r="G8" s="16"/>
    </row>
    <row r="9" spans="1:8" x14ac:dyDescent="0.3">
      <c r="A9" s="13" t="s">
        <v>723</v>
      </c>
      <c r="B9" s="32" t="s">
        <v>724</v>
      </c>
      <c r="C9" s="32" t="s">
        <v>725</v>
      </c>
      <c r="D9" s="14">
        <v>204025</v>
      </c>
      <c r="E9" s="15">
        <v>1515.29</v>
      </c>
      <c r="F9" s="16">
        <v>7.6399999999999996E-2</v>
      </c>
      <c r="G9" s="16"/>
    </row>
    <row r="10" spans="1:8" x14ac:dyDescent="0.3">
      <c r="A10" s="13" t="s">
        <v>815</v>
      </c>
      <c r="B10" s="32" t="s">
        <v>816</v>
      </c>
      <c r="C10" s="32" t="s">
        <v>725</v>
      </c>
      <c r="D10" s="14">
        <v>72634</v>
      </c>
      <c r="E10" s="15">
        <v>1035.94</v>
      </c>
      <c r="F10" s="16">
        <v>5.2299999999999999E-2</v>
      </c>
      <c r="G10" s="16"/>
    </row>
    <row r="11" spans="1:8" x14ac:dyDescent="0.3">
      <c r="A11" s="13" t="s">
        <v>909</v>
      </c>
      <c r="B11" s="32" t="s">
        <v>910</v>
      </c>
      <c r="C11" s="32" t="s">
        <v>725</v>
      </c>
      <c r="D11" s="14">
        <v>130004</v>
      </c>
      <c r="E11" s="15">
        <v>965.15</v>
      </c>
      <c r="F11" s="16">
        <v>4.87E-2</v>
      </c>
      <c r="G11" s="16"/>
    </row>
    <row r="12" spans="1:8" x14ac:dyDescent="0.3">
      <c r="A12" s="13" t="s">
        <v>1306</v>
      </c>
      <c r="B12" s="32" t="s">
        <v>1307</v>
      </c>
      <c r="C12" s="32" t="s">
        <v>725</v>
      </c>
      <c r="D12" s="14">
        <v>178089</v>
      </c>
      <c r="E12" s="15">
        <v>860.53</v>
      </c>
      <c r="F12" s="16">
        <v>4.3400000000000001E-2</v>
      </c>
      <c r="G12" s="16"/>
    </row>
    <row r="13" spans="1:8" x14ac:dyDescent="0.3">
      <c r="A13" s="13" t="s">
        <v>872</v>
      </c>
      <c r="B13" s="32" t="s">
        <v>873</v>
      </c>
      <c r="C13" s="32" t="s">
        <v>874</v>
      </c>
      <c r="D13" s="14">
        <v>42374</v>
      </c>
      <c r="E13" s="15">
        <v>769.83</v>
      </c>
      <c r="F13" s="16">
        <v>3.8800000000000001E-2</v>
      </c>
      <c r="G13" s="16"/>
    </row>
    <row r="14" spans="1:8" x14ac:dyDescent="0.3">
      <c r="A14" s="13" t="s">
        <v>717</v>
      </c>
      <c r="B14" s="32" t="s">
        <v>718</v>
      </c>
      <c r="C14" s="32" t="s">
        <v>719</v>
      </c>
      <c r="D14" s="14">
        <v>31028</v>
      </c>
      <c r="E14" s="15">
        <v>732.12</v>
      </c>
      <c r="F14" s="16">
        <v>3.6900000000000002E-2</v>
      </c>
      <c r="G14" s="16"/>
    </row>
    <row r="15" spans="1:8" x14ac:dyDescent="0.3">
      <c r="A15" s="13" t="s">
        <v>720</v>
      </c>
      <c r="B15" s="32" t="s">
        <v>721</v>
      </c>
      <c r="C15" s="32" t="s">
        <v>722</v>
      </c>
      <c r="D15" s="14">
        <v>81926</v>
      </c>
      <c r="E15" s="15">
        <v>562.41999999999996</v>
      </c>
      <c r="F15" s="16">
        <v>2.8400000000000002E-2</v>
      </c>
      <c r="G15" s="16"/>
    </row>
    <row r="16" spans="1:8" x14ac:dyDescent="0.3">
      <c r="A16" s="13" t="s">
        <v>714</v>
      </c>
      <c r="B16" s="32" t="s">
        <v>715</v>
      </c>
      <c r="C16" s="32" t="s">
        <v>716</v>
      </c>
      <c r="D16" s="14">
        <v>23236</v>
      </c>
      <c r="E16" s="15">
        <v>549.41999999999996</v>
      </c>
      <c r="F16" s="16">
        <v>2.7699999999999999E-2</v>
      </c>
      <c r="G16" s="16"/>
    </row>
    <row r="17" spans="1:7" x14ac:dyDescent="0.3">
      <c r="A17" s="13" t="s">
        <v>1435</v>
      </c>
      <c r="B17" s="32" t="s">
        <v>1436</v>
      </c>
      <c r="C17" s="32" t="s">
        <v>867</v>
      </c>
      <c r="D17" s="14">
        <v>113405</v>
      </c>
      <c r="E17" s="15">
        <v>543.61</v>
      </c>
      <c r="F17" s="16">
        <v>2.7400000000000001E-2</v>
      </c>
      <c r="G17" s="16"/>
    </row>
    <row r="18" spans="1:7" x14ac:dyDescent="0.3">
      <c r="A18" s="13" t="s">
        <v>785</v>
      </c>
      <c r="B18" s="32" t="s">
        <v>786</v>
      </c>
      <c r="C18" s="32" t="s">
        <v>765</v>
      </c>
      <c r="D18" s="14">
        <v>48006</v>
      </c>
      <c r="E18" s="15">
        <v>541</v>
      </c>
      <c r="F18" s="16">
        <v>2.7300000000000001E-2</v>
      </c>
      <c r="G18" s="16"/>
    </row>
    <row r="19" spans="1:7" x14ac:dyDescent="0.3">
      <c r="A19" s="13" t="s">
        <v>1055</v>
      </c>
      <c r="B19" s="32" t="s">
        <v>1056</v>
      </c>
      <c r="C19" s="32" t="s">
        <v>810</v>
      </c>
      <c r="D19" s="14">
        <v>104399</v>
      </c>
      <c r="E19" s="15">
        <v>474.02</v>
      </c>
      <c r="F19" s="16">
        <v>2.3900000000000001E-2</v>
      </c>
      <c r="G19" s="16"/>
    </row>
    <row r="20" spans="1:7" x14ac:dyDescent="0.3">
      <c r="A20" s="13" t="s">
        <v>1328</v>
      </c>
      <c r="B20" s="32" t="s">
        <v>1329</v>
      </c>
      <c r="C20" s="32" t="s">
        <v>750</v>
      </c>
      <c r="D20" s="14">
        <v>46839</v>
      </c>
      <c r="E20" s="15">
        <v>430.4</v>
      </c>
      <c r="F20" s="16">
        <v>2.1700000000000001E-2</v>
      </c>
      <c r="G20" s="16"/>
    </row>
    <row r="21" spans="1:7" x14ac:dyDescent="0.3">
      <c r="A21" s="13" t="s">
        <v>825</v>
      </c>
      <c r="B21" s="32" t="s">
        <v>826</v>
      </c>
      <c r="C21" s="32" t="s">
        <v>805</v>
      </c>
      <c r="D21" s="14">
        <v>46689</v>
      </c>
      <c r="E21" s="15">
        <v>394.01</v>
      </c>
      <c r="F21" s="16">
        <v>1.9900000000000001E-2</v>
      </c>
      <c r="G21" s="16"/>
    </row>
    <row r="22" spans="1:7" x14ac:dyDescent="0.3">
      <c r="A22" s="13" t="s">
        <v>735</v>
      </c>
      <c r="B22" s="32" t="s">
        <v>736</v>
      </c>
      <c r="C22" s="32" t="s">
        <v>737</v>
      </c>
      <c r="D22" s="14">
        <v>150932</v>
      </c>
      <c r="E22" s="15">
        <v>325.79000000000002</v>
      </c>
      <c r="F22" s="16">
        <v>1.6400000000000001E-2</v>
      </c>
      <c r="G22" s="16"/>
    </row>
    <row r="23" spans="1:7" x14ac:dyDescent="0.3">
      <c r="A23" s="13" t="s">
        <v>1324</v>
      </c>
      <c r="B23" s="32" t="s">
        <v>1325</v>
      </c>
      <c r="C23" s="32" t="s">
        <v>829</v>
      </c>
      <c r="D23" s="14">
        <v>61235</v>
      </c>
      <c r="E23" s="15">
        <v>304.31</v>
      </c>
      <c r="F23" s="16">
        <v>1.54E-2</v>
      </c>
      <c r="G23" s="16"/>
    </row>
    <row r="24" spans="1:7" x14ac:dyDescent="0.3">
      <c r="A24" s="13" t="s">
        <v>823</v>
      </c>
      <c r="B24" s="32" t="s">
        <v>824</v>
      </c>
      <c r="C24" s="32" t="s">
        <v>775</v>
      </c>
      <c r="D24" s="14">
        <v>4514</v>
      </c>
      <c r="E24" s="15">
        <v>296.48</v>
      </c>
      <c r="F24" s="16">
        <v>1.4999999999999999E-2</v>
      </c>
      <c r="G24" s="16"/>
    </row>
    <row r="25" spans="1:7" x14ac:dyDescent="0.3">
      <c r="A25" s="13" t="s">
        <v>1051</v>
      </c>
      <c r="B25" s="32" t="s">
        <v>1052</v>
      </c>
      <c r="C25" s="32" t="s">
        <v>765</v>
      </c>
      <c r="D25" s="14">
        <v>72370</v>
      </c>
      <c r="E25" s="15">
        <v>295.02</v>
      </c>
      <c r="F25" s="16">
        <v>1.49E-2</v>
      </c>
      <c r="G25" s="16"/>
    </row>
    <row r="26" spans="1:7" x14ac:dyDescent="0.3">
      <c r="A26" s="13" t="s">
        <v>1310</v>
      </c>
      <c r="B26" s="32" t="s">
        <v>1311</v>
      </c>
      <c r="C26" s="32" t="s">
        <v>716</v>
      </c>
      <c r="D26" s="14">
        <v>263421</v>
      </c>
      <c r="E26" s="15">
        <v>280.94</v>
      </c>
      <c r="F26" s="16">
        <v>1.4200000000000001E-2</v>
      </c>
      <c r="G26" s="16"/>
    </row>
    <row r="27" spans="1:7" x14ac:dyDescent="0.3">
      <c r="A27" s="13" t="s">
        <v>958</v>
      </c>
      <c r="B27" s="32" t="s">
        <v>959</v>
      </c>
      <c r="C27" s="32" t="s">
        <v>841</v>
      </c>
      <c r="D27" s="14">
        <v>24716</v>
      </c>
      <c r="E27" s="15">
        <v>262.02999999999997</v>
      </c>
      <c r="F27" s="16">
        <v>1.32E-2</v>
      </c>
      <c r="G27" s="16"/>
    </row>
    <row r="28" spans="1:7" x14ac:dyDescent="0.3">
      <c r="A28" s="13" t="s">
        <v>1005</v>
      </c>
      <c r="B28" s="32" t="s">
        <v>1006</v>
      </c>
      <c r="C28" s="32" t="s">
        <v>856</v>
      </c>
      <c r="D28" s="14">
        <v>10855</v>
      </c>
      <c r="E28" s="15">
        <v>258.75</v>
      </c>
      <c r="F28" s="16">
        <v>1.3100000000000001E-2</v>
      </c>
      <c r="G28" s="16"/>
    </row>
    <row r="29" spans="1:7" x14ac:dyDescent="0.3">
      <c r="A29" s="13" t="s">
        <v>1407</v>
      </c>
      <c r="B29" s="32" t="s">
        <v>1408</v>
      </c>
      <c r="C29" s="32" t="s">
        <v>802</v>
      </c>
      <c r="D29" s="14">
        <v>67670</v>
      </c>
      <c r="E29" s="15">
        <v>253.36</v>
      </c>
      <c r="F29" s="16">
        <v>1.2800000000000001E-2</v>
      </c>
      <c r="G29" s="16"/>
    </row>
    <row r="30" spans="1:7" x14ac:dyDescent="0.3">
      <c r="A30" s="13" t="s">
        <v>1037</v>
      </c>
      <c r="B30" s="32" t="s">
        <v>1038</v>
      </c>
      <c r="C30" s="32" t="s">
        <v>867</v>
      </c>
      <c r="D30" s="14">
        <v>56496</v>
      </c>
      <c r="E30" s="15">
        <v>242.09</v>
      </c>
      <c r="F30" s="16">
        <v>1.2200000000000001E-2</v>
      </c>
      <c r="G30" s="16"/>
    </row>
    <row r="31" spans="1:7" x14ac:dyDescent="0.3">
      <c r="A31" s="13" t="s">
        <v>1411</v>
      </c>
      <c r="B31" s="32" t="s">
        <v>1412</v>
      </c>
      <c r="C31" s="32" t="s">
        <v>867</v>
      </c>
      <c r="D31" s="14">
        <v>40131</v>
      </c>
      <c r="E31" s="15">
        <v>238.16</v>
      </c>
      <c r="F31" s="16">
        <v>1.2E-2</v>
      </c>
      <c r="G31" s="16"/>
    </row>
    <row r="32" spans="1:7" x14ac:dyDescent="0.3">
      <c r="A32" s="13" t="s">
        <v>1334</v>
      </c>
      <c r="B32" s="32" t="s">
        <v>1335</v>
      </c>
      <c r="C32" s="32" t="s">
        <v>737</v>
      </c>
      <c r="D32" s="14">
        <v>47873</v>
      </c>
      <c r="E32" s="15">
        <v>237.14</v>
      </c>
      <c r="F32" s="16">
        <v>1.2E-2</v>
      </c>
      <c r="G32" s="16"/>
    </row>
    <row r="33" spans="1:7" x14ac:dyDescent="0.3">
      <c r="A33" s="13" t="s">
        <v>1039</v>
      </c>
      <c r="B33" s="32" t="s">
        <v>1040</v>
      </c>
      <c r="C33" s="32" t="s">
        <v>992</v>
      </c>
      <c r="D33" s="14">
        <v>20113</v>
      </c>
      <c r="E33" s="15">
        <v>222.87</v>
      </c>
      <c r="F33" s="16">
        <v>1.12E-2</v>
      </c>
      <c r="G33" s="16"/>
    </row>
    <row r="34" spans="1:7" x14ac:dyDescent="0.3">
      <c r="A34" s="13" t="s">
        <v>738</v>
      </c>
      <c r="B34" s="32" t="s">
        <v>739</v>
      </c>
      <c r="C34" s="32" t="s">
        <v>716</v>
      </c>
      <c r="D34" s="14">
        <v>3168</v>
      </c>
      <c r="E34" s="15">
        <v>221.83</v>
      </c>
      <c r="F34" s="16">
        <v>1.12E-2</v>
      </c>
      <c r="G34" s="16"/>
    </row>
    <row r="35" spans="1:7" x14ac:dyDescent="0.3">
      <c r="A35" s="13" t="s">
        <v>832</v>
      </c>
      <c r="B35" s="32" t="s">
        <v>833</v>
      </c>
      <c r="C35" s="32" t="s">
        <v>765</v>
      </c>
      <c r="D35" s="14">
        <v>7014</v>
      </c>
      <c r="E35" s="15">
        <v>218.04</v>
      </c>
      <c r="F35" s="16">
        <v>1.0999999999999999E-2</v>
      </c>
      <c r="G35" s="16"/>
    </row>
    <row r="36" spans="1:7" x14ac:dyDescent="0.3">
      <c r="A36" s="13" t="s">
        <v>1419</v>
      </c>
      <c r="B36" s="32" t="s">
        <v>1420</v>
      </c>
      <c r="C36" s="32" t="s">
        <v>892</v>
      </c>
      <c r="D36" s="14">
        <v>63982</v>
      </c>
      <c r="E36" s="15">
        <v>217.25</v>
      </c>
      <c r="F36" s="16">
        <v>1.0999999999999999E-2</v>
      </c>
      <c r="G36" s="16"/>
    </row>
    <row r="37" spans="1:7" x14ac:dyDescent="0.3">
      <c r="A37" s="13" t="s">
        <v>1415</v>
      </c>
      <c r="B37" s="32" t="s">
        <v>1416</v>
      </c>
      <c r="C37" s="32" t="s">
        <v>892</v>
      </c>
      <c r="D37" s="14">
        <v>4951</v>
      </c>
      <c r="E37" s="15">
        <v>216.46</v>
      </c>
      <c r="F37" s="16">
        <v>1.09E-2</v>
      </c>
      <c r="G37" s="16"/>
    </row>
    <row r="38" spans="1:7" x14ac:dyDescent="0.3">
      <c r="A38" s="13" t="s">
        <v>813</v>
      </c>
      <c r="B38" s="32" t="s">
        <v>814</v>
      </c>
      <c r="C38" s="32" t="s">
        <v>765</v>
      </c>
      <c r="D38" s="14">
        <v>5776</v>
      </c>
      <c r="E38" s="15">
        <v>205.29</v>
      </c>
      <c r="F38" s="16">
        <v>1.04E-2</v>
      </c>
      <c r="G38" s="16"/>
    </row>
    <row r="39" spans="1:7" x14ac:dyDescent="0.3">
      <c r="A39" s="13" t="s">
        <v>1332</v>
      </c>
      <c r="B39" s="32" t="s">
        <v>1333</v>
      </c>
      <c r="C39" s="32" t="s">
        <v>829</v>
      </c>
      <c r="D39" s="14">
        <v>65520</v>
      </c>
      <c r="E39" s="15">
        <v>202.85</v>
      </c>
      <c r="F39" s="16">
        <v>1.0200000000000001E-2</v>
      </c>
      <c r="G39" s="16"/>
    </row>
    <row r="40" spans="1:7" x14ac:dyDescent="0.3">
      <c r="A40" s="13" t="s">
        <v>753</v>
      </c>
      <c r="B40" s="32" t="s">
        <v>754</v>
      </c>
      <c r="C40" s="32" t="s">
        <v>737</v>
      </c>
      <c r="D40" s="14">
        <v>9298</v>
      </c>
      <c r="E40" s="15">
        <v>201.96</v>
      </c>
      <c r="F40" s="16">
        <v>1.0200000000000001E-2</v>
      </c>
      <c r="G40" s="16"/>
    </row>
    <row r="41" spans="1:7" x14ac:dyDescent="0.3">
      <c r="A41" s="13" t="s">
        <v>1417</v>
      </c>
      <c r="B41" s="32" t="s">
        <v>1418</v>
      </c>
      <c r="C41" s="32" t="s">
        <v>867</v>
      </c>
      <c r="D41" s="14">
        <v>4594</v>
      </c>
      <c r="E41" s="15">
        <v>198.38</v>
      </c>
      <c r="F41" s="16">
        <v>0.01</v>
      </c>
      <c r="G41" s="16"/>
    </row>
    <row r="42" spans="1:7" x14ac:dyDescent="0.3">
      <c r="A42" s="13" t="s">
        <v>1413</v>
      </c>
      <c r="B42" s="32" t="s">
        <v>1414</v>
      </c>
      <c r="C42" s="32" t="s">
        <v>856</v>
      </c>
      <c r="D42" s="14">
        <v>5085</v>
      </c>
      <c r="E42" s="15">
        <v>197.85</v>
      </c>
      <c r="F42" s="16">
        <v>0.01</v>
      </c>
      <c r="G42" s="16"/>
    </row>
    <row r="43" spans="1:7" x14ac:dyDescent="0.3">
      <c r="A43" s="13" t="s">
        <v>901</v>
      </c>
      <c r="B43" s="32" t="s">
        <v>902</v>
      </c>
      <c r="C43" s="32" t="s">
        <v>716</v>
      </c>
      <c r="D43" s="14">
        <v>34010</v>
      </c>
      <c r="E43" s="15">
        <v>197.43</v>
      </c>
      <c r="F43" s="16">
        <v>0.01</v>
      </c>
      <c r="G43" s="16"/>
    </row>
    <row r="44" spans="1:7" x14ac:dyDescent="0.3">
      <c r="A44" s="13" t="s">
        <v>1437</v>
      </c>
      <c r="B44" s="32" t="s">
        <v>1438</v>
      </c>
      <c r="C44" s="32" t="s">
        <v>716</v>
      </c>
      <c r="D44" s="14">
        <v>25995</v>
      </c>
      <c r="E44" s="15">
        <v>194.95</v>
      </c>
      <c r="F44" s="16">
        <v>9.7999999999999997E-3</v>
      </c>
      <c r="G44" s="16"/>
    </row>
    <row r="45" spans="1:7" x14ac:dyDescent="0.3">
      <c r="A45" s="13" t="s">
        <v>968</v>
      </c>
      <c r="B45" s="32" t="s">
        <v>969</v>
      </c>
      <c r="C45" s="32" t="s">
        <v>892</v>
      </c>
      <c r="D45" s="14">
        <v>9017</v>
      </c>
      <c r="E45" s="15">
        <v>194.72</v>
      </c>
      <c r="F45" s="16">
        <v>9.7999999999999997E-3</v>
      </c>
      <c r="G45" s="16"/>
    </row>
    <row r="46" spans="1:7" x14ac:dyDescent="0.3">
      <c r="A46" s="13" t="s">
        <v>1439</v>
      </c>
      <c r="B46" s="32" t="s">
        <v>1440</v>
      </c>
      <c r="C46" s="32" t="s">
        <v>829</v>
      </c>
      <c r="D46" s="14">
        <v>208070</v>
      </c>
      <c r="E46" s="15">
        <v>193.71</v>
      </c>
      <c r="F46" s="16">
        <v>9.7999999999999997E-3</v>
      </c>
      <c r="G46" s="16"/>
    </row>
    <row r="47" spans="1:7" x14ac:dyDescent="0.3">
      <c r="A47" s="13" t="s">
        <v>964</v>
      </c>
      <c r="B47" s="32" t="s">
        <v>965</v>
      </c>
      <c r="C47" s="32" t="s">
        <v>810</v>
      </c>
      <c r="D47" s="14">
        <v>159947</v>
      </c>
      <c r="E47" s="15">
        <v>189.78</v>
      </c>
      <c r="F47" s="16">
        <v>9.5999999999999992E-3</v>
      </c>
      <c r="G47" s="16"/>
    </row>
    <row r="48" spans="1:7" x14ac:dyDescent="0.3">
      <c r="A48" s="13" t="s">
        <v>1353</v>
      </c>
      <c r="B48" s="32" t="s">
        <v>1354</v>
      </c>
      <c r="C48" s="32" t="s">
        <v>775</v>
      </c>
      <c r="D48" s="14">
        <v>6315</v>
      </c>
      <c r="E48" s="15">
        <v>179.78</v>
      </c>
      <c r="F48" s="16">
        <v>9.1000000000000004E-3</v>
      </c>
      <c r="G48" s="16"/>
    </row>
    <row r="49" spans="1:7" x14ac:dyDescent="0.3">
      <c r="A49" s="13" t="s">
        <v>726</v>
      </c>
      <c r="B49" s="32" t="s">
        <v>727</v>
      </c>
      <c r="C49" s="32" t="s">
        <v>728</v>
      </c>
      <c r="D49" s="14">
        <v>30387</v>
      </c>
      <c r="E49" s="15">
        <v>174.35</v>
      </c>
      <c r="F49" s="16">
        <v>8.8000000000000005E-3</v>
      </c>
      <c r="G49" s="16"/>
    </row>
    <row r="50" spans="1:7" x14ac:dyDescent="0.3">
      <c r="A50" s="13" t="s">
        <v>940</v>
      </c>
      <c r="B50" s="32" t="s">
        <v>941</v>
      </c>
      <c r="C50" s="32" t="s">
        <v>805</v>
      </c>
      <c r="D50" s="14">
        <v>4279</v>
      </c>
      <c r="E50" s="15">
        <v>173.87</v>
      </c>
      <c r="F50" s="16">
        <v>8.8000000000000005E-3</v>
      </c>
      <c r="G50" s="16"/>
    </row>
    <row r="51" spans="1:7" x14ac:dyDescent="0.3">
      <c r="A51" s="13" t="s">
        <v>1441</v>
      </c>
      <c r="B51" s="32" t="s">
        <v>1442</v>
      </c>
      <c r="C51" s="32" t="s">
        <v>856</v>
      </c>
      <c r="D51" s="14">
        <v>18690</v>
      </c>
      <c r="E51" s="15">
        <v>173.1</v>
      </c>
      <c r="F51" s="16">
        <v>8.6999999999999994E-3</v>
      </c>
      <c r="G51" s="16"/>
    </row>
    <row r="52" spans="1:7" x14ac:dyDescent="0.3">
      <c r="A52" s="13" t="s">
        <v>1431</v>
      </c>
      <c r="B52" s="32" t="s">
        <v>1432</v>
      </c>
      <c r="C52" s="32" t="s">
        <v>881</v>
      </c>
      <c r="D52" s="14">
        <v>29260</v>
      </c>
      <c r="E52" s="15">
        <v>170.75</v>
      </c>
      <c r="F52" s="16">
        <v>8.6E-3</v>
      </c>
      <c r="G52" s="16"/>
    </row>
    <row r="53" spans="1:7" x14ac:dyDescent="0.3">
      <c r="A53" s="13" t="s">
        <v>1059</v>
      </c>
      <c r="B53" s="32" t="s">
        <v>1060</v>
      </c>
      <c r="C53" s="32" t="s">
        <v>1061</v>
      </c>
      <c r="D53" s="14">
        <v>44909</v>
      </c>
      <c r="E53" s="15">
        <v>169.62</v>
      </c>
      <c r="F53" s="16">
        <v>8.6E-3</v>
      </c>
      <c r="G53" s="16"/>
    </row>
    <row r="54" spans="1:7" x14ac:dyDescent="0.3">
      <c r="A54" s="13" t="s">
        <v>1443</v>
      </c>
      <c r="B54" s="32" t="s">
        <v>1444</v>
      </c>
      <c r="C54" s="32" t="s">
        <v>742</v>
      </c>
      <c r="D54" s="14">
        <v>6457</v>
      </c>
      <c r="E54" s="15">
        <v>144.38999999999999</v>
      </c>
      <c r="F54" s="16">
        <v>7.3000000000000001E-3</v>
      </c>
      <c r="G54" s="16"/>
    </row>
    <row r="55" spans="1:7" x14ac:dyDescent="0.3">
      <c r="A55" s="13" t="s">
        <v>877</v>
      </c>
      <c r="B55" s="32" t="s">
        <v>878</v>
      </c>
      <c r="C55" s="32" t="s">
        <v>805</v>
      </c>
      <c r="D55" s="14">
        <v>3155</v>
      </c>
      <c r="E55" s="15">
        <v>134.56</v>
      </c>
      <c r="F55" s="16">
        <v>6.7999999999999996E-3</v>
      </c>
      <c r="G55" s="16"/>
    </row>
    <row r="56" spans="1:7" x14ac:dyDescent="0.3">
      <c r="A56" s="13" t="s">
        <v>1425</v>
      </c>
      <c r="B56" s="32" t="s">
        <v>1426</v>
      </c>
      <c r="C56" s="32" t="s">
        <v>892</v>
      </c>
      <c r="D56" s="14">
        <v>320</v>
      </c>
      <c r="E56" s="15">
        <v>131.04</v>
      </c>
      <c r="F56" s="16">
        <v>6.6E-3</v>
      </c>
      <c r="G56" s="16"/>
    </row>
    <row r="57" spans="1:7" x14ac:dyDescent="0.3">
      <c r="A57" s="13" t="s">
        <v>1003</v>
      </c>
      <c r="B57" s="32" t="s">
        <v>1004</v>
      </c>
      <c r="C57" s="32" t="s">
        <v>805</v>
      </c>
      <c r="D57" s="14">
        <v>13892</v>
      </c>
      <c r="E57" s="15">
        <v>128.51</v>
      </c>
      <c r="F57" s="16">
        <v>6.4999999999999997E-3</v>
      </c>
      <c r="G57" s="16"/>
    </row>
    <row r="58" spans="1:7" x14ac:dyDescent="0.3">
      <c r="A58" s="13" t="s">
        <v>1445</v>
      </c>
      <c r="B58" s="32" t="s">
        <v>1446</v>
      </c>
      <c r="C58" s="32" t="s">
        <v>775</v>
      </c>
      <c r="D58" s="14">
        <v>25837</v>
      </c>
      <c r="E58" s="15">
        <v>115.96</v>
      </c>
      <c r="F58" s="16">
        <v>5.7999999999999996E-3</v>
      </c>
      <c r="G58" s="16"/>
    </row>
    <row r="59" spans="1:7" x14ac:dyDescent="0.3">
      <c r="A59" s="13" t="s">
        <v>1447</v>
      </c>
      <c r="B59" s="32" t="s">
        <v>1448</v>
      </c>
      <c r="C59" s="32" t="s">
        <v>737</v>
      </c>
      <c r="D59" s="14">
        <v>7233</v>
      </c>
      <c r="E59" s="15">
        <v>114.44</v>
      </c>
      <c r="F59" s="16">
        <v>5.7999999999999996E-3</v>
      </c>
      <c r="G59" s="16"/>
    </row>
    <row r="60" spans="1:7" x14ac:dyDescent="0.3">
      <c r="A60" s="13" t="s">
        <v>1029</v>
      </c>
      <c r="B60" s="32" t="s">
        <v>1030</v>
      </c>
      <c r="C60" s="32" t="s">
        <v>716</v>
      </c>
      <c r="D60" s="14">
        <v>14742</v>
      </c>
      <c r="E60" s="15">
        <v>101.86</v>
      </c>
      <c r="F60" s="16">
        <v>5.1000000000000004E-3</v>
      </c>
      <c r="G60" s="16"/>
    </row>
    <row r="61" spans="1:7" x14ac:dyDescent="0.3">
      <c r="A61" s="13" t="s">
        <v>950</v>
      </c>
      <c r="B61" s="32" t="s">
        <v>951</v>
      </c>
      <c r="C61" s="32" t="s">
        <v>919</v>
      </c>
      <c r="D61" s="14">
        <v>10547</v>
      </c>
      <c r="E61" s="15">
        <v>100.96</v>
      </c>
      <c r="F61" s="16">
        <v>5.1000000000000004E-3</v>
      </c>
      <c r="G61" s="16"/>
    </row>
    <row r="62" spans="1:7" x14ac:dyDescent="0.3">
      <c r="A62" s="13" t="s">
        <v>1423</v>
      </c>
      <c r="B62" s="32" t="s">
        <v>1424</v>
      </c>
      <c r="C62" s="32" t="s">
        <v>742</v>
      </c>
      <c r="D62" s="14">
        <v>11784</v>
      </c>
      <c r="E62" s="15">
        <v>100.19</v>
      </c>
      <c r="F62" s="16">
        <v>5.1000000000000004E-3</v>
      </c>
      <c r="G62" s="16"/>
    </row>
    <row r="63" spans="1:7" x14ac:dyDescent="0.3">
      <c r="A63" s="13" t="s">
        <v>911</v>
      </c>
      <c r="B63" s="32" t="s">
        <v>912</v>
      </c>
      <c r="C63" s="32" t="s">
        <v>810</v>
      </c>
      <c r="D63" s="14">
        <v>1173</v>
      </c>
      <c r="E63" s="15">
        <v>97.52</v>
      </c>
      <c r="F63" s="16">
        <v>4.8999999999999998E-3</v>
      </c>
      <c r="G63" s="16"/>
    </row>
    <row r="64" spans="1:7" x14ac:dyDescent="0.3">
      <c r="A64" s="13" t="s">
        <v>1427</v>
      </c>
      <c r="B64" s="32" t="s">
        <v>1428</v>
      </c>
      <c r="C64" s="32" t="s">
        <v>713</v>
      </c>
      <c r="D64" s="14">
        <v>21962</v>
      </c>
      <c r="E64" s="15">
        <v>88.58</v>
      </c>
      <c r="F64" s="16">
        <v>4.4999999999999997E-3</v>
      </c>
      <c r="G64" s="16"/>
    </row>
    <row r="65" spans="1:7" x14ac:dyDescent="0.3">
      <c r="A65" s="13" t="s">
        <v>720</v>
      </c>
      <c r="B65" s="32" t="s">
        <v>1350</v>
      </c>
      <c r="C65" s="32" t="s">
        <v>722</v>
      </c>
      <c r="D65" s="14">
        <v>5851</v>
      </c>
      <c r="E65" s="15">
        <v>19.21</v>
      </c>
      <c r="F65" s="16">
        <v>1E-3</v>
      </c>
      <c r="G65" s="16"/>
    </row>
    <row r="66" spans="1:7" x14ac:dyDescent="0.3">
      <c r="A66" s="17" t="s">
        <v>100</v>
      </c>
      <c r="B66" s="33"/>
      <c r="C66" s="33"/>
      <c r="D66" s="18"/>
      <c r="E66" s="37">
        <v>19290.310000000001</v>
      </c>
      <c r="F66" s="38">
        <v>0.97340000000000004</v>
      </c>
      <c r="G66" s="21"/>
    </row>
    <row r="67" spans="1:7" x14ac:dyDescent="0.3">
      <c r="A67" s="17" t="s">
        <v>1070</v>
      </c>
      <c r="B67" s="32"/>
      <c r="C67" s="32"/>
      <c r="D67" s="14"/>
      <c r="E67" s="15"/>
      <c r="F67" s="16"/>
      <c r="G67" s="16"/>
    </row>
    <row r="68" spans="1:7" x14ac:dyDescent="0.3">
      <c r="A68" s="17" t="s">
        <v>100</v>
      </c>
      <c r="B68" s="32"/>
      <c r="C68" s="32"/>
      <c r="D68" s="14"/>
      <c r="E68" s="39" t="s">
        <v>88</v>
      </c>
      <c r="F68" s="40" t="s">
        <v>88</v>
      </c>
      <c r="G68" s="16"/>
    </row>
    <row r="69" spans="1:7" x14ac:dyDescent="0.3">
      <c r="A69" s="24" t="s">
        <v>103</v>
      </c>
      <c r="B69" s="34"/>
      <c r="C69" s="34"/>
      <c r="D69" s="25"/>
      <c r="E69" s="29">
        <v>19290.310000000001</v>
      </c>
      <c r="F69" s="30">
        <v>0.97340000000000004</v>
      </c>
      <c r="G69" s="21"/>
    </row>
    <row r="70" spans="1:7" x14ac:dyDescent="0.3">
      <c r="A70" s="13"/>
      <c r="B70" s="32"/>
      <c r="C70" s="32"/>
      <c r="D70" s="14"/>
      <c r="E70" s="15"/>
      <c r="F70" s="16"/>
      <c r="G70" s="16"/>
    </row>
    <row r="71" spans="1:7" x14ac:dyDescent="0.3">
      <c r="A71" s="13"/>
      <c r="B71" s="32"/>
      <c r="C71" s="32"/>
      <c r="D71" s="14"/>
      <c r="E71" s="15"/>
      <c r="F71" s="16"/>
      <c r="G71" s="16"/>
    </row>
    <row r="72" spans="1:7" x14ac:dyDescent="0.3">
      <c r="A72" s="17" t="s">
        <v>132</v>
      </c>
      <c r="B72" s="32"/>
      <c r="C72" s="32"/>
      <c r="D72" s="14"/>
      <c r="E72" s="15"/>
      <c r="F72" s="16"/>
      <c r="G72" s="16"/>
    </row>
    <row r="73" spans="1:7" x14ac:dyDescent="0.3">
      <c r="A73" s="13" t="s">
        <v>133</v>
      </c>
      <c r="B73" s="32"/>
      <c r="C73" s="32"/>
      <c r="D73" s="14"/>
      <c r="E73" s="15">
        <v>462.92</v>
      </c>
      <c r="F73" s="16">
        <v>2.3400000000000001E-2</v>
      </c>
      <c r="G73" s="16">
        <v>3.2613999999999997E-2</v>
      </c>
    </row>
    <row r="74" spans="1:7" x14ac:dyDescent="0.3">
      <c r="A74" s="17" t="s">
        <v>100</v>
      </c>
      <c r="B74" s="33"/>
      <c r="C74" s="33"/>
      <c r="D74" s="18"/>
      <c r="E74" s="37">
        <v>462.92</v>
      </c>
      <c r="F74" s="38">
        <v>2.3400000000000001E-2</v>
      </c>
      <c r="G74" s="21"/>
    </row>
    <row r="75" spans="1:7" x14ac:dyDescent="0.3">
      <c r="A75" s="13"/>
      <c r="B75" s="32"/>
      <c r="C75" s="32"/>
      <c r="D75" s="14"/>
      <c r="E75" s="15"/>
      <c r="F75" s="16"/>
      <c r="G75" s="16"/>
    </row>
    <row r="76" spans="1:7" x14ac:dyDescent="0.3">
      <c r="A76" s="24" t="s">
        <v>103</v>
      </c>
      <c r="B76" s="34"/>
      <c r="C76" s="34"/>
      <c r="D76" s="25"/>
      <c r="E76" s="19">
        <v>462.92</v>
      </c>
      <c r="F76" s="20">
        <v>2.3400000000000001E-2</v>
      </c>
      <c r="G76" s="21"/>
    </row>
    <row r="77" spans="1:7" x14ac:dyDescent="0.3">
      <c r="A77" s="13" t="s">
        <v>134</v>
      </c>
      <c r="B77" s="32"/>
      <c r="C77" s="32"/>
      <c r="D77" s="14"/>
      <c r="E77" s="15">
        <v>4.1363200000000003E-2</v>
      </c>
      <c r="F77" s="16">
        <v>1.9999999999999999E-6</v>
      </c>
      <c r="G77" s="16"/>
    </row>
    <row r="78" spans="1:7" x14ac:dyDescent="0.3">
      <c r="A78" s="13" t="s">
        <v>135</v>
      </c>
      <c r="B78" s="32"/>
      <c r="C78" s="32"/>
      <c r="D78" s="14"/>
      <c r="E78" s="15">
        <v>70.928636800000007</v>
      </c>
      <c r="F78" s="16">
        <v>3.1979999999999999E-3</v>
      </c>
      <c r="G78" s="16">
        <v>3.2613999999999997E-2</v>
      </c>
    </row>
    <row r="79" spans="1:7" x14ac:dyDescent="0.3">
      <c r="A79" s="27" t="s">
        <v>136</v>
      </c>
      <c r="B79" s="35"/>
      <c r="C79" s="35"/>
      <c r="D79" s="28"/>
      <c r="E79" s="29">
        <v>19824.2</v>
      </c>
      <c r="F79" s="30">
        <v>1</v>
      </c>
      <c r="G79" s="30"/>
    </row>
    <row r="84" spans="1:7" x14ac:dyDescent="0.3">
      <c r="A84" s="1" t="s">
        <v>1842</v>
      </c>
    </row>
    <row r="85" spans="1:7" x14ac:dyDescent="0.3">
      <c r="A85" s="47" t="s">
        <v>1843</v>
      </c>
      <c r="B85" s="3" t="s">
        <v>88</v>
      </c>
    </row>
    <row r="86" spans="1:7" x14ac:dyDescent="0.3">
      <c r="A86" t="s">
        <v>1844</v>
      </c>
    </row>
    <row r="87" spans="1:7" x14ac:dyDescent="0.3">
      <c r="A87" t="s">
        <v>1845</v>
      </c>
      <c r="B87" t="s">
        <v>1846</v>
      </c>
      <c r="C87" t="s">
        <v>1846</v>
      </c>
    </row>
    <row r="88" spans="1:7" x14ac:dyDescent="0.3">
      <c r="B88" s="48">
        <v>44592</v>
      </c>
      <c r="C88" s="48">
        <v>44620</v>
      </c>
    </row>
    <row r="89" spans="1:7" x14ac:dyDescent="0.3">
      <c r="A89" t="s">
        <v>1850</v>
      </c>
      <c r="B89">
        <v>79.92</v>
      </c>
      <c r="C89">
        <v>75.97</v>
      </c>
      <c r="E89" s="2"/>
      <c r="G89"/>
    </row>
    <row r="90" spans="1:7" x14ac:dyDescent="0.3">
      <c r="A90" t="s">
        <v>1851</v>
      </c>
      <c r="B90">
        <v>28.93</v>
      </c>
      <c r="C90">
        <v>27.5</v>
      </c>
      <c r="E90" s="2"/>
      <c r="G90"/>
    </row>
    <row r="91" spans="1:7" x14ac:dyDescent="0.3">
      <c r="A91" t="s">
        <v>1875</v>
      </c>
      <c r="B91">
        <v>71.599999999999994</v>
      </c>
      <c r="C91">
        <v>67.97</v>
      </c>
      <c r="E91" s="2"/>
      <c r="G91"/>
    </row>
    <row r="92" spans="1:7" x14ac:dyDescent="0.3">
      <c r="A92" t="s">
        <v>1876</v>
      </c>
      <c r="B92">
        <v>21.1</v>
      </c>
      <c r="C92">
        <v>20.03</v>
      </c>
      <c r="E92" s="2"/>
      <c r="G92"/>
    </row>
    <row r="93" spans="1:7" x14ac:dyDescent="0.3">
      <c r="E93" s="2"/>
      <c r="G93"/>
    </row>
    <row r="94" spans="1:7" x14ac:dyDescent="0.3">
      <c r="A94" t="s">
        <v>1861</v>
      </c>
      <c r="B94" s="3" t="s">
        <v>88</v>
      </c>
    </row>
    <row r="95" spans="1:7" x14ac:dyDescent="0.3">
      <c r="A95" t="s">
        <v>1862</v>
      </c>
      <c r="B95" s="3" t="s">
        <v>88</v>
      </c>
    </row>
    <row r="96" spans="1:7" ht="28.8" x14ac:dyDescent="0.3">
      <c r="A96" s="47" t="s">
        <v>1863</v>
      </c>
      <c r="B96" s="3" t="s">
        <v>88</v>
      </c>
    </row>
    <row r="97" spans="1:4" x14ac:dyDescent="0.3">
      <c r="A97" s="47" t="s">
        <v>1864</v>
      </c>
      <c r="B97" s="3" t="s">
        <v>88</v>
      </c>
    </row>
    <row r="98" spans="1:4" x14ac:dyDescent="0.3">
      <c r="A98" t="s">
        <v>1901</v>
      </c>
      <c r="B98" s="49">
        <v>0.29035100000000003</v>
      </c>
    </row>
    <row r="99" spans="1:4" ht="28.8" x14ac:dyDescent="0.3">
      <c r="A99" s="47" t="s">
        <v>1866</v>
      </c>
      <c r="B99" s="3" t="s">
        <v>88</v>
      </c>
    </row>
    <row r="100" spans="1:4" ht="28.8" x14ac:dyDescent="0.3">
      <c r="A100" s="47" t="s">
        <v>1867</v>
      </c>
      <c r="B100" s="3" t="s">
        <v>88</v>
      </c>
    </row>
    <row r="101" spans="1:4" x14ac:dyDescent="0.3">
      <c r="A101" t="s">
        <v>1996</v>
      </c>
      <c r="B101" s="3" t="s">
        <v>88</v>
      </c>
    </row>
    <row r="102" spans="1:4" x14ac:dyDescent="0.3">
      <c r="A102" t="s">
        <v>1997</v>
      </c>
      <c r="B102" s="3" t="s">
        <v>88</v>
      </c>
    </row>
    <row r="106" spans="1:4" ht="28.8" x14ac:dyDescent="0.3">
      <c r="A106" s="62" t="s">
        <v>2039</v>
      </c>
      <c r="B106" s="57" t="s">
        <v>2040</v>
      </c>
      <c r="C106" s="57" t="s">
        <v>2004</v>
      </c>
      <c r="D106" s="65" t="s">
        <v>2005</v>
      </c>
    </row>
    <row r="107" spans="1:4" ht="59.4" customHeight="1" x14ac:dyDescent="0.3">
      <c r="A107" s="64" t="str">
        <f>HYPERLINK("[EDEL_Portfolio Monthly 28-Feb-2022.xlsx]EEELSS!A1","Edelweiss Long Term Equity Fund")</f>
        <v>Edelweiss Long Term Equity Fund</v>
      </c>
      <c r="B107" s="58"/>
      <c r="C107" s="58" t="s">
        <v>2020</v>
      </c>
      <c r="D107"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1ED73-893C-4B88-909A-892812A2A529}">
  <dimension ref="A1:H113"/>
  <sheetViews>
    <sheetView showGridLines="0" workbookViewId="0">
      <pane ySplit="4" topLeftCell="A99" activePane="bottomLeft" state="frozen"/>
      <selection activeCell="A36" sqref="A36"/>
      <selection pane="bottomLeft" activeCell="A112" sqref="A112:D112"/>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49</v>
      </c>
      <c r="B1" s="67"/>
      <c r="C1" s="67"/>
      <c r="D1" s="67"/>
      <c r="E1" s="67"/>
      <c r="F1" s="67"/>
      <c r="G1" s="67"/>
      <c r="H1" s="51" t="str">
        <f>HYPERLINK("[EDEL_Portfolio Monthly 28-Feb-2022.xlsx]Index!A1","Index")</f>
        <v>Index</v>
      </c>
    </row>
    <row r="2" spans="1:8" ht="18" x14ac:dyDescent="0.3">
      <c r="A2" s="67" t="s">
        <v>50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723</v>
      </c>
      <c r="B8" s="32" t="s">
        <v>724</v>
      </c>
      <c r="C8" s="32" t="s">
        <v>725</v>
      </c>
      <c r="D8" s="14">
        <v>1119890</v>
      </c>
      <c r="E8" s="15">
        <v>8317.42</v>
      </c>
      <c r="F8" s="16">
        <v>7.1599999999999997E-2</v>
      </c>
      <c r="G8" s="16"/>
    </row>
    <row r="9" spans="1:8" x14ac:dyDescent="0.3">
      <c r="A9" s="13" t="s">
        <v>846</v>
      </c>
      <c r="B9" s="32" t="s">
        <v>847</v>
      </c>
      <c r="C9" s="32" t="s">
        <v>765</v>
      </c>
      <c r="D9" s="14">
        <v>371141</v>
      </c>
      <c r="E9" s="15">
        <v>6367.29</v>
      </c>
      <c r="F9" s="16">
        <v>5.4800000000000001E-2</v>
      </c>
      <c r="G9" s="16"/>
    </row>
    <row r="10" spans="1:8" x14ac:dyDescent="0.3">
      <c r="A10" s="13" t="s">
        <v>815</v>
      </c>
      <c r="B10" s="32" t="s">
        <v>816</v>
      </c>
      <c r="C10" s="32" t="s">
        <v>725</v>
      </c>
      <c r="D10" s="14">
        <v>357872</v>
      </c>
      <c r="E10" s="15">
        <v>5104.1499999999996</v>
      </c>
      <c r="F10" s="16">
        <v>4.3999999999999997E-2</v>
      </c>
      <c r="G10" s="16"/>
    </row>
    <row r="11" spans="1:8" x14ac:dyDescent="0.3">
      <c r="A11" s="13" t="s">
        <v>1306</v>
      </c>
      <c r="B11" s="32" t="s">
        <v>1307</v>
      </c>
      <c r="C11" s="32" t="s">
        <v>725</v>
      </c>
      <c r="D11" s="14">
        <v>826423</v>
      </c>
      <c r="E11" s="15">
        <v>3993.28</v>
      </c>
      <c r="F11" s="16">
        <v>3.44E-2</v>
      </c>
      <c r="G11" s="16"/>
    </row>
    <row r="12" spans="1:8" x14ac:dyDescent="0.3">
      <c r="A12" s="13" t="s">
        <v>909</v>
      </c>
      <c r="B12" s="32" t="s">
        <v>910</v>
      </c>
      <c r="C12" s="32" t="s">
        <v>725</v>
      </c>
      <c r="D12" s="14">
        <v>506894</v>
      </c>
      <c r="E12" s="15">
        <v>3763.18</v>
      </c>
      <c r="F12" s="16">
        <v>3.2399999999999998E-2</v>
      </c>
      <c r="G12" s="16"/>
    </row>
    <row r="13" spans="1:8" x14ac:dyDescent="0.3">
      <c r="A13" s="13" t="s">
        <v>968</v>
      </c>
      <c r="B13" s="32" t="s">
        <v>969</v>
      </c>
      <c r="C13" s="32" t="s">
        <v>892</v>
      </c>
      <c r="D13" s="14">
        <v>156318</v>
      </c>
      <c r="E13" s="15">
        <v>3375.61</v>
      </c>
      <c r="F13" s="16">
        <v>2.9100000000000001E-2</v>
      </c>
      <c r="G13" s="16"/>
    </row>
    <row r="14" spans="1:8" x14ac:dyDescent="0.3">
      <c r="A14" s="13" t="s">
        <v>717</v>
      </c>
      <c r="B14" s="32" t="s">
        <v>718</v>
      </c>
      <c r="C14" s="32" t="s">
        <v>719</v>
      </c>
      <c r="D14" s="14">
        <v>137317</v>
      </c>
      <c r="E14" s="15">
        <v>3240.06</v>
      </c>
      <c r="F14" s="16">
        <v>2.7900000000000001E-2</v>
      </c>
      <c r="G14" s="16"/>
    </row>
    <row r="15" spans="1:8" x14ac:dyDescent="0.3">
      <c r="A15" s="13" t="s">
        <v>1037</v>
      </c>
      <c r="B15" s="32" t="s">
        <v>1038</v>
      </c>
      <c r="C15" s="32" t="s">
        <v>867</v>
      </c>
      <c r="D15" s="14">
        <v>714628</v>
      </c>
      <c r="E15" s="15">
        <v>3062.18</v>
      </c>
      <c r="F15" s="16">
        <v>2.64E-2</v>
      </c>
      <c r="G15" s="16"/>
    </row>
    <row r="16" spans="1:8" x14ac:dyDescent="0.3">
      <c r="A16" s="13" t="s">
        <v>1029</v>
      </c>
      <c r="B16" s="32" t="s">
        <v>1030</v>
      </c>
      <c r="C16" s="32" t="s">
        <v>716</v>
      </c>
      <c r="D16" s="14">
        <v>430094</v>
      </c>
      <c r="E16" s="15">
        <v>2971.73</v>
      </c>
      <c r="F16" s="16">
        <v>2.5600000000000001E-2</v>
      </c>
      <c r="G16" s="16"/>
    </row>
    <row r="17" spans="1:7" x14ac:dyDescent="0.3">
      <c r="A17" s="13" t="s">
        <v>720</v>
      </c>
      <c r="B17" s="32" t="s">
        <v>721</v>
      </c>
      <c r="C17" s="32" t="s">
        <v>722</v>
      </c>
      <c r="D17" s="14">
        <v>402418</v>
      </c>
      <c r="E17" s="15">
        <v>2762.6</v>
      </c>
      <c r="F17" s="16">
        <v>2.3800000000000002E-2</v>
      </c>
      <c r="G17" s="16"/>
    </row>
    <row r="18" spans="1:7" x14ac:dyDescent="0.3">
      <c r="A18" s="13" t="s">
        <v>986</v>
      </c>
      <c r="B18" s="32" t="s">
        <v>987</v>
      </c>
      <c r="C18" s="32" t="s">
        <v>765</v>
      </c>
      <c r="D18" s="14">
        <v>69851</v>
      </c>
      <c r="E18" s="15">
        <v>2750.59</v>
      </c>
      <c r="F18" s="16">
        <v>2.3699999999999999E-2</v>
      </c>
      <c r="G18" s="16"/>
    </row>
    <row r="19" spans="1:7" x14ac:dyDescent="0.3">
      <c r="A19" s="13" t="s">
        <v>1039</v>
      </c>
      <c r="B19" s="32" t="s">
        <v>1040</v>
      </c>
      <c r="C19" s="32" t="s">
        <v>992</v>
      </c>
      <c r="D19" s="14">
        <v>246484</v>
      </c>
      <c r="E19" s="15">
        <v>2731.29</v>
      </c>
      <c r="F19" s="16">
        <v>2.35E-2</v>
      </c>
      <c r="G19" s="16"/>
    </row>
    <row r="20" spans="1:7" x14ac:dyDescent="0.3">
      <c r="A20" s="13" t="s">
        <v>1417</v>
      </c>
      <c r="B20" s="32" t="s">
        <v>1418</v>
      </c>
      <c r="C20" s="32" t="s">
        <v>867</v>
      </c>
      <c r="D20" s="14">
        <v>58504</v>
      </c>
      <c r="E20" s="15">
        <v>2526.35</v>
      </c>
      <c r="F20" s="16">
        <v>2.18E-2</v>
      </c>
      <c r="G20" s="16"/>
    </row>
    <row r="21" spans="1:7" x14ac:dyDescent="0.3">
      <c r="A21" s="13" t="s">
        <v>950</v>
      </c>
      <c r="B21" s="32" t="s">
        <v>951</v>
      </c>
      <c r="C21" s="32" t="s">
        <v>919</v>
      </c>
      <c r="D21" s="14">
        <v>252953</v>
      </c>
      <c r="E21" s="15">
        <v>2421.39</v>
      </c>
      <c r="F21" s="16">
        <v>2.0899999999999998E-2</v>
      </c>
      <c r="G21" s="16"/>
    </row>
    <row r="22" spans="1:7" x14ac:dyDescent="0.3">
      <c r="A22" s="13" t="s">
        <v>872</v>
      </c>
      <c r="B22" s="32" t="s">
        <v>873</v>
      </c>
      <c r="C22" s="32" t="s">
        <v>874</v>
      </c>
      <c r="D22" s="14">
        <v>129074</v>
      </c>
      <c r="E22" s="15">
        <v>2344.9499999999998</v>
      </c>
      <c r="F22" s="16">
        <v>2.0199999999999999E-2</v>
      </c>
      <c r="G22" s="16"/>
    </row>
    <row r="23" spans="1:7" x14ac:dyDescent="0.3">
      <c r="A23" s="13" t="s">
        <v>1055</v>
      </c>
      <c r="B23" s="32" t="s">
        <v>1056</v>
      </c>
      <c r="C23" s="32" t="s">
        <v>810</v>
      </c>
      <c r="D23" s="14">
        <v>487146</v>
      </c>
      <c r="E23" s="15">
        <v>2211.89</v>
      </c>
      <c r="F23" s="16">
        <v>1.9099999999999999E-2</v>
      </c>
      <c r="G23" s="16"/>
    </row>
    <row r="24" spans="1:7" x14ac:dyDescent="0.3">
      <c r="A24" s="13" t="s">
        <v>1005</v>
      </c>
      <c r="B24" s="32" t="s">
        <v>1006</v>
      </c>
      <c r="C24" s="32" t="s">
        <v>856</v>
      </c>
      <c r="D24" s="14">
        <v>84212</v>
      </c>
      <c r="E24" s="15">
        <v>2007.32</v>
      </c>
      <c r="F24" s="16">
        <v>1.7299999999999999E-2</v>
      </c>
      <c r="G24" s="16"/>
    </row>
    <row r="25" spans="1:7" x14ac:dyDescent="0.3">
      <c r="A25" s="13" t="s">
        <v>1413</v>
      </c>
      <c r="B25" s="32" t="s">
        <v>1414</v>
      </c>
      <c r="C25" s="32" t="s">
        <v>856</v>
      </c>
      <c r="D25" s="14">
        <v>51526</v>
      </c>
      <c r="E25" s="15">
        <v>2004.85</v>
      </c>
      <c r="F25" s="16">
        <v>1.7299999999999999E-2</v>
      </c>
      <c r="G25" s="16"/>
    </row>
    <row r="26" spans="1:7" x14ac:dyDescent="0.3">
      <c r="A26" s="13" t="s">
        <v>1328</v>
      </c>
      <c r="B26" s="32" t="s">
        <v>1329</v>
      </c>
      <c r="C26" s="32" t="s">
        <v>750</v>
      </c>
      <c r="D26" s="14">
        <v>218090</v>
      </c>
      <c r="E26" s="15">
        <v>2004.03</v>
      </c>
      <c r="F26" s="16">
        <v>1.7299999999999999E-2</v>
      </c>
      <c r="G26" s="16"/>
    </row>
    <row r="27" spans="1:7" x14ac:dyDescent="0.3">
      <c r="A27" s="13" t="s">
        <v>1334</v>
      </c>
      <c r="B27" s="32" t="s">
        <v>1335</v>
      </c>
      <c r="C27" s="32" t="s">
        <v>737</v>
      </c>
      <c r="D27" s="14">
        <v>382767</v>
      </c>
      <c r="E27" s="15">
        <v>1896.04</v>
      </c>
      <c r="F27" s="16">
        <v>1.6299999999999999E-2</v>
      </c>
      <c r="G27" s="16"/>
    </row>
    <row r="28" spans="1:7" x14ac:dyDescent="0.3">
      <c r="A28" s="13" t="s">
        <v>825</v>
      </c>
      <c r="B28" s="32" t="s">
        <v>826</v>
      </c>
      <c r="C28" s="32" t="s">
        <v>805</v>
      </c>
      <c r="D28" s="14">
        <v>219753</v>
      </c>
      <c r="E28" s="15">
        <v>1854.5</v>
      </c>
      <c r="F28" s="16">
        <v>1.6E-2</v>
      </c>
      <c r="G28" s="16"/>
    </row>
    <row r="29" spans="1:7" x14ac:dyDescent="0.3">
      <c r="A29" s="13" t="s">
        <v>934</v>
      </c>
      <c r="B29" s="32" t="s">
        <v>935</v>
      </c>
      <c r="C29" s="32" t="s">
        <v>716</v>
      </c>
      <c r="D29" s="14">
        <v>154037</v>
      </c>
      <c r="E29" s="15">
        <v>1731.68</v>
      </c>
      <c r="F29" s="16">
        <v>1.49E-2</v>
      </c>
      <c r="G29" s="16"/>
    </row>
    <row r="30" spans="1:7" x14ac:dyDescent="0.3">
      <c r="A30" s="13" t="s">
        <v>753</v>
      </c>
      <c r="B30" s="32" t="s">
        <v>754</v>
      </c>
      <c r="C30" s="32" t="s">
        <v>737</v>
      </c>
      <c r="D30" s="14">
        <v>77607</v>
      </c>
      <c r="E30" s="15">
        <v>1685.7</v>
      </c>
      <c r="F30" s="16">
        <v>1.4500000000000001E-2</v>
      </c>
      <c r="G30" s="16"/>
    </row>
    <row r="31" spans="1:7" x14ac:dyDescent="0.3">
      <c r="A31" s="13" t="s">
        <v>785</v>
      </c>
      <c r="B31" s="32" t="s">
        <v>786</v>
      </c>
      <c r="C31" s="32" t="s">
        <v>765</v>
      </c>
      <c r="D31" s="14">
        <v>147603</v>
      </c>
      <c r="E31" s="15">
        <v>1663.41</v>
      </c>
      <c r="F31" s="16">
        <v>1.43E-2</v>
      </c>
      <c r="G31" s="16"/>
    </row>
    <row r="32" spans="1:7" x14ac:dyDescent="0.3">
      <c r="A32" s="13" t="s">
        <v>1431</v>
      </c>
      <c r="B32" s="32" t="s">
        <v>1432</v>
      </c>
      <c r="C32" s="32" t="s">
        <v>881</v>
      </c>
      <c r="D32" s="14">
        <v>282601</v>
      </c>
      <c r="E32" s="15">
        <v>1649.12</v>
      </c>
      <c r="F32" s="16">
        <v>1.4200000000000001E-2</v>
      </c>
      <c r="G32" s="16"/>
    </row>
    <row r="33" spans="1:7" x14ac:dyDescent="0.3">
      <c r="A33" s="13" t="s">
        <v>714</v>
      </c>
      <c r="B33" s="32" t="s">
        <v>715</v>
      </c>
      <c r="C33" s="32" t="s">
        <v>716</v>
      </c>
      <c r="D33" s="14">
        <v>69444</v>
      </c>
      <c r="E33" s="15">
        <v>1642</v>
      </c>
      <c r="F33" s="16">
        <v>1.41E-2</v>
      </c>
      <c r="G33" s="16"/>
    </row>
    <row r="34" spans="1:7" x14ac:dyDescent="0.3">
      <c r="A34" s="13" t="s">
        <v>1423</v>
      </c>
      <c r="B34" s="32" t="s">
        <v>1424</v>
      </c>
      <c r="C34" s="32" t="s">
        <v>742</v>
      </c>
      <c r="D34" s="14">
        <v>182172</v>
      </c>
      <c r="E34" s="15">
        <v>1548.83</v>
      </c>
      <c r="F34" s="16">
        <v>1.3299999999999999E-2</v>
      </c>
      <c r="G34" s="16"/>
    </row>
    <row r="35" spans="1:7" x14ac:dyDescent="0.3">
      <c r="A35" s="13" t="s">
        <v>823</v>
      </c>
      <c r="B35" s="32" t="s">
        <v>824</v>
      </c>
      <c r="C35" s="32" t="s">
        <v>775</v>
      </c>
      <c r="D35" s="14">
        <v>23429</v>
      </c>
      <c r="E35" s="15">
        <v>1538.79</v>
      </c>
      <c r="F35" s="16">
        <v>1.3299999999999999E-2</v>
      </c>
      <c r="G35" s="16"/>
    </row>
    <row r="36" spans="1:7" x14ac:dyDescent="0.3">
      <c r="A36" s="13" t="s">
        <v>766</v>
      </c>
      <c r="B36" s="32" t="s">
        <v>767</v>
      </c>
      <c r="C36" s="32" t="s">
        <v>768</v>
      </c>
      <c r="D36" s="14">
        <v>679055</v>
      </c>
      <c r="E36" s="15">
        <v>1514.63</v>
      </c>
      <c r="F36" s="16">
        <v>1.2999999999999999E-2</v>
      </c>
      <c r="G36" s="16"/>
    </row>
    <row r="37" spans="1:7" x14ac:dyDescent="0.3">
      <c r="A37" s="13" t="s">
        <v>1324</v>
      </c>
      <c r="B37" s="32" t="s">
        <v>1325</v>
      </c>
      <c r="C37" s="32" t="s">
        <v>829</v>
      </c>
      <c r="D37" s="14">
        <v>295597</v>
      </c>
      <c r="E37" s="15">
        <v>1468.97</v>
      </c>
      <c r="F37" s="16">
        <v>1.2699999999999999E-2</v>
      </c>
      <c r="G37" s="16"/>
    </row>
    <row r="38" spans="1:7" x14ac:dyDescent="0.3">
      <c r="A38" s="13" t="s">
        <v>928</v>
      </c>
      <c r="B38" s="32" t="s">
        <v>929</v>
      </c>
      <c r="C38" s="32" t="s">
        <v>750</v>
      </c>
      <c r="D38" s="14">
        <v>79114</v>
      </c>
      <c r="E38" s="15">
        <v>1441.89</v>
      </c>
      <c r="F38" s="16">
        <v>1.24E-2</v>
      </c>
      <c r="G38" s="16"/>
    </row>
    <row r="39" spans="1:7" x14ac:dyDescent="0.3">
      <c r="A39" s="13" t="s">
        <v>895</v>
      </c>
      <c r="B39" s="32" t="s">
        <v>896</v>
      </c>
      <c r="C39" s="32" t="s">
        <v>742</v>
      </c>
      <c r="D39" s="14">
        <v>320571</v>
      </c>
      <c r="E39" s="15">
        <v>1361.95</v>
      </c>
      <c r="F39" s="16">
        <v>1.17E-2</v>
      </c>
      <c r="G39" s="16"/>
    </row>
    <row r="40" spans="1:7" x14ac:dyDescent="0.3">
      <c r="A40" s="13" t="s">
        <v>1411</v>
      </c>
      <c r="B40" s="32" t="s">
        <v>1412</v>
      </c>
      <c r="C40" s="32" t="s">
        <v>867</v>
      </c>
      <c r="D40" s="14">
        <v>223409</v>
      </c>
      <c r="E40" s="15">
        <v>1325.82</v>
      </c>
      <c r="F40" s="16">
        <v>1.14E-2</v>
      </c>
      <c r="G40" s="16"/>
    </row>
    <row r="41" spans="1:7" x14ac:dyDescent="0.3">
      <c r="A41" s="13" t="s">
        <v>735</v>
      </c>
      <c r="B41" s="32" t="s">
        <v>736</v>
      </c>
      <c r="C41" s="32" t="s">
        <v>737</v>
      </c>
      <c r="D41" s="14">
        <v>607253</v>
      </c>
      <c r="E41" s="15">
        <v>1310.76</v>
      </c>
      <c r="F41" s="16">
        <v>1.1299999999999999E-2</v>
      </c>
      <c r="G41" s="16"/>
    </row>
    <row r="42" spans="1:7" x14ac:dyDescent="0.3">
      <c r="A42" s="13" t="s">
        <v>800</v>
      </c>
      <c r="B42" s="32" t="s">
        <v>801</v>
      </c>
      <c r="C42" s="32" t="s">
        <v>802</v>
      </c>
      <c r="D42" s="14">
        <v>26541</v>
      </c>
      <c r="E42" s="15">
        <v>1274.71</v>
      </c>
      <c r="F42" s="16">
        <v>1.0999999999999999E-2</v>
      </c>
      <c r="G42" s="16"/>
    </row>
    <row r="43" spans="1:7" x14ac:dyDescent="0.3">
      <c r="A43" s="13" t="s">
        <v>911</v>
      </c>
      <c r="B43" s="32" t="s">
        <v>912</v>
      </c>
      <c r="C43" s="32" t="s">
        <v>810</v>
      </c>
      <c r="D43" s="14">
        <v>15144</v>
      </c>
      <c r="E43" s="15">
        <v>1259.0899999999999</v>
      </c>
      <c r="F43" s="16">
        <v>1.0800000000000001E-2</v>
      </c>
      <c r="G43" s="16"/>
    </row>
    <row r="44" spans="1:7" x14ac:dyDescent="0.3">
      <c r="A44" s="13" t="s">
        <v>940</v>
      </c>
      <c r="B44" s="32" t="s">
        <v>941</v>
      </c>
      <c r="C44" s="32" t="s">
        <v>805</v>
      </c>
      <c r="D44" s="14">
        <v>29950</v>
      </c>
      <c r="E44" s="15">
        <v>1216.99</v>
      </c>
      <c r="F44" s="16">
        <v>1.0500000000000001E-2</v>
      </c>
      <c r="G44" s="16"/>
    </row>
    <row r="45" spans="1:7" x14ac:dyDescent="0.3">
      <c r="A45" s="13" t="s">
        <v>1409</v>
      </c>
      <c r="B45" s="32" t="s">
        <v>1410</v>
      </c>
      <c r="C45" s="32" t="s">
        <v>829</v>
      </c>
      <c r="D45" s="14">
        <v>121873</v>
      </c>
      <c r="E45" s="15">
        <v>1168.82</v>
      </c>
      <c r="F45" s="16">
        <v>1.01E-2</v>
      </c>
      <c r="G45" s="16"/>
    </row>
    <row r="46" spans="1:7" x14ac:dyDescent="0.3">
      <c r="A46" s="13" t="s">
        <v>993</v>
      </c>
      <c r="B46" s="32" t="s">
        <v>994</v>
      </c>
      <c r="C46" s="32" t="s">
        <v>805</v>
      </c>
      <c r="D46" s="14">
        <v>215437</v>
      </c>
      <c r="E46" s="15">
        <v>1166.7</v>
      </c>
      <c r="F46" s="16">
        <v>0.01</v>
      </c>
      <c r="G46" s="16"/>
    </row>
    <row r="47" spans="1:7" x14ac:dyDescent="0.3">
      <c r="A47" s="13" t="s">
        <v>1043</v>
      </c>
      <c r="B47" s="32" t="s">
        <v>1044</v>
      </c>
      <c r="C47" s="32" t="s">
        <v>775</v>
      </c>
      <c r="D47" s="14">
        <v>68615</v>
      </c>
      <c r="E47" s="15">
        <v>1075.2</v>
      </c>
      <c r="F47" s="16">
        <v>9.2999999999999992E-3</v>
      </c>
      <c r="G47" s="16"/>
    </row>
    <row r="48" spans="1:7" x14ac:dyDescent="0.3">
      <c r="A48" s="13" t="s">
        <v>1003</v>
      </c>
      <c r="B48" s="32" t="s">
        <v>1004</v>
      </c>
      <c r="C48" s="32" t="s">
        <v>805</v>
      </c>
      <c r="D48" s="14">
        <v>113713</v>
      </c>
      <c r="E48" s="15">
        <v>1051.9000000000001</v>
      </c>
      <c r="F48" s="16">
        <v>9.1000000000000004E-3</v>
      </c>
      <c r="G48" s="16"/>
    </row>
    <row r="49" spans="1:7" x14ac:dyDescent="0.3">
      <c r="A49" s="13" t="s">
        <v>726</v>
      </c>
      <c r="B49" s="32" t="s">
        <v>727</v>
      </c>
      <c r="C49" s="32" t="s">
        <v>728</v>
      </c>
      <c r="D49" s="14">
        <v>183178</v>
      </c>
      <c r="E49" s="15">
        <v>1050.98</v>
      </c>
      <c r="F49" s="16">
        <v>9.1000000000000004E-3</v>
      </c>
      <c r="G49" s="16"/>
    </row>
    <row r="50" spans="1:7" x14ac:dyDescent="0.3">
      <c r="A50" s="13" t="s">
        <v>964</v>
      </c>
      <c r="B50" s="32" t="s">
        <v>965</v>
      </c>
      <c r="C50" s="32" t="s">
        <v>810</v>
      </c>
      <c r="D50" s="14">
        <v>868459</v>
      </c>
      <c r="E50" s="15">
        <v>1030.43</v>
      </c>
      <c r="F50" s="16">
        <v>8.8999999999999999E-3</v>
      </c>
      <c r="G50" s="16"/>
    </row>
    <row r="51" spans="1:7" x14ac:dyDescent="0.3">
      <c r="A51" s="13" t="s">
        <v>958</v>
      </c>
      <c r="B51" s="32" t="s">
        <v>959</v>
      </c>
      <c r="C51" s="32" t="s">
        <v>841</v>
      </c>
      <c r="D51" s="14">
        <v>91002</v>
      </c>
      <c r="E51" s="15">
        <v>964.76</v>
      </c>
      <c r="F51" s="16">
        <v>8.3000000000000001E-3</v>
      </c>
      <c r="G51" s="16"/>
    </row>
    <row r="52" spans="1:7" x14ac:dyDescent="0.3">
      <c r="A52" s="13" t="s">
        <v>1059</v>
      </c>
      <c r="B52" s="32" t="s">
        <v>1060</v>
      </c>
      <c r="C52" s="32" t="s">
        <v>1061</v>
      </c>
      <c r="D52" s="14">
        <v>249407</v>
      </c>
      <c r="E52" s="15">
        <v>942.01</v>
      </c>
      <c r="F52" s="16">
        <v>8.0999999999999996E-3</v>
      </c>
      <c r="G52" s="16"/>
    </row>
    <row r="53" spans="1:7" x14ac:dyDescent="0.3">
      <c r="A53" s="13" t="s">
        <v>763</v>
      </c>
      <c r="B53" s="32" t="s">
        <v>764</v>
      </c>
      <c r="C53" s="32" t="s">
        <v>765</v>
      </c>
      <c r="D53" s="14">
        <v>66081</v>
      </c>
      <c r="E53" s="15">
        <v>931.74</v>
      </c>
      <c r="F53" s="16">
        <v>8.0000000000000002E-3</v>
      </c>
      <c r="G53" s="16"/>
    </row>
    <row r="54" spans="1:7" x14ac:dyDescent="0.3">
      <c r="A54" s="13" t="s">
        <v>970</v>
      </c>
      <c r="B54" s="32" t="s">
        <v>971</v>
      </c>
      <c r="C54" s="32" t="s">
        <v>768</v>
      </c>
      <c r="D54" s="14">
        <v>181636</v>
      </c>
      <c r="E54" s="15">
        <v>863.13</v>
      </c>
      <c r="F54" s="16">
        <v>7.4000000000000003E-3</v>
      </c>
      <c r="G54" s="16"/>
    </row>
    <row r="55" spans="1:7" x14ac:dyDescent="0.3">
      <c r="A55" s="13" t="s">
        <v>1449</v>
      </c>
      <c r="B55" s="32" t="s">
        <v>1450</v>
      </c>
      <c r="C55" s="32" t="s">
        <v>856</v>
      </c>
      <c r="D55" s="14">
        <v>8917</v>
      </c>
      <c r="E55" s="15">
        <v>825.41</v>
      </c>
      <c r="F55" s="16">
        <v>7.1000000000000004E-3</v>
      </c>
      <c r="G55" s="16"/>
    </row>
    <row r="56" spans="1:7" x14ac:dyDescent="0.3">
      <c r="A56" s="13" t="s">
        <v>1419</v>
      </c>
      <c r="B56" s="32" t="s">
        <v>1420</v>
      </c>
      <c r="C56" s="32" t="s">
        <v>892</v>
      </c>
      <c r="D56" s="14">
        <v>237619</v>
      </c>
      <c r="E56" s="15">
        <v>806.84</v>
      </c>
      <c r="F56" s="16">
        <v>6.8999999999999999E-3</v>
      </c>
      <c r="G56" s="16"/>
    </row>
    <row r="57" spans="1:7" x14ac:dyDescent="0.3">
      <c r="A57" s="13" t="s">
        <v>1425</v>
      </c>
      <c r="B57" s="32" t="s">
        <v>1426</v>
      </c>
      <c r="C57" s="32" t="s">
        <v>892</v>
      </c>
      <c r="D57" s="14">
        <v>1922</v>
      </c>
      <c r="E57" s="15">
        <v>787.08</v>
      </c>
      <c r="F57" s="16">
        <v>6.7999999999999996E-3</v>
      </c>
      <c r="G57" s="16"/>
    </row>
    <row r="58" spans="1:7" x14ac:dyDescent="0.3">
      <c r="A58" s="13" t="s">
        <v>1353</v>
      </c>
      <c r="B58" s="32" t="s">
        <v>1354</v>
      </c>
      <c r="C58" s="32" t="s">
        <v>775</v>
      </c>
      <c r="D58" s="14">
        <v>26523</v>
      </c>
      <c r="E58" s="15">
        <v>755.06</v>
      </c>
      <c r="F58" s="16">
        <v>6.4999999999999997E-3</v>
      </c>
      <c r="G58" s="16"/>
    </row>
    <row r="59" spans="1:7" x14ac:dyDescent="0.3">
      <c r="A59" s="13" t="s">
        <v>1415</v>
      </c>
      <c r="B59" s="32" t="s">
        <v>1416</v>
      </c>
      <c r="C59" s="32" t="s">
        <v>892</v>
      </c>
      <c r="D59" s="14">
        <v>16703</v>
      </c>
      <c r="E59" s="15">
        <v>730.27</v>
      </c>
      <c r="F59" s="16">
        <v>6.3E-3</v>
      </c>
      <c r="G59" s="16"/>
    </row>
    <row r="60" spans="1:7" x14ac:dyDescent="0.3">
      <c r="A60" s="13" t="s">
        <v>1451</v>
      </c>
      <c r="B60" s="32" t="s">
        <v>1452</v>
      </c>
      <c r="C60" s="32" t="s">
        <v>737</v>
      </c>
      <c r="D60" s="14">
        <v>139232</v>
      </c>
      <c r="E60" s="15">
        <v>633.02</v>
      </c>
      <c r="F60" s="16">
        <v>5.4999999999999997E-3</v>
      </c>
      <c r="G60" s="16"/>
    </row>
    <row r="61" spans="1:7" x14ac:dyDescent="0.3">
      <c r="A61" s="13" t="s">
        <v>738</v>
      </c>
      <c r="B61" s="32" t="s">
        <v>739</v>
      </c>
      <c r="C61" s="32" t="s">
        <v>716</v>
      </c>
      <c r="D61" s="14">
        <v>8216</v>
      </c>
      <c r="E61" s="15">
        <v>575.30999999999995</v>
      </c>
      <c r="F61" s="16">
        <v>5.0000000000000001E-3</v>
      </c>
      <c r="G61" s="16"/>
    </row>
    <row r="62" spans="1:7" x14ac:dyDescent="0.3">
      <c r="A62" s="13" t="s">
        <v>1421</v>
      </c>
      <c r="B62" s="32" t="s">
        <v>1422</v>
      </c>
      <c r="C62" s="32" t="s">
        <v>892</v>
      </c>
      <c r="D62" s="14">
        <v>264163</v>
      </c>
      <c r="E62" s="15">
        <v>574.69000000000005</v>
      </c>
      <c r="F62" s="16">
        <v>5.0000000000000001E-3</v>
      </c>
      <c r="G62" s="16"/>
    </row>
    <row r="63" spans="1:7" x14ac:dyDescent="0.3">
      <c r="A63" s="13" t="s">
        <v>901</v>
      </c>
      <c r="B63" s="32" t="s">
        <v>902</v>
      </c>
      <c r="C63" s="32" t="s">
        <v>716</v>
      </c>
      <c r="D63" s="14">
        <v>94920</v>
      </c>
      <c r="E63" s="15">
        <v>551.01</v>
      </c>
      <c r="F63" s="16">
        <v>4.7000000000000002E-3</v>
      </c>
      <c r="G63" s="16"/>
    </row>
    <row r="64" spans="1:7" x14ac:dyDescent="0.3">
      <c r="A64" s="13" t="s">
        <v>884</v>
      </c>
      <c r="B64" s="32" t="s">
        <v>885</v>
      </c>
      <c r="C64" s="32" t="s">
        <v>805</v>
      </c>
      <c r="D64" s="14">
        <v>87417</v>
      </c>
      <c r="E64" s="15">
        <v>546.57000000000005</v>
      </c>
      <c r="F64" s="16">
        <v>4.7000000000000002E-3</v>
      </c>
      <c r="G64" s="16"/>
    </row>
    <row r="65" spans="1:7" x14ac:dyDescent="0.3">
      <c r="A65" s="13" t="s">
        <v>791</v>
      </c>
      <c r="B65" s="32" t="s">
        <v>792</v>
      </c>
      <c r="C65" s="32" t="s">
        <v>793</v>
      </c>
      <c r="D65" s="14">
        <v>17887</v>
      </c>
      <c r="E65" s="15">
        <v>520.6</v>
      </c>
      <c r="F65" s="16">
        <v>4.4999999999999997E-3</v>
      </c>
      <c r="G65" s="16"/>
    </row>
    <row r="66" spans="1:7" x14ac:dyDescent="0.3">
      <c r="A66" s="13" t="s">
        <v>877</v>
      </c>
      <c r="B66" s="32" t="s">
        <v>878</v>
      </c>
      <c r="C66" s="32" t="s">
        <v>805</v>
      </c>
      <c r="D66" s="14">
        <v>11722</v>
      </c>
      <c r="E66" s="15">
        <v>499.94</v>
      </c>
      <c r="F66" s="16">
        <v>4.3E-3</v>
      </c>
      <c r="G66" s="16"/>
    </row>
    <row r="67" spans="1:7" x14ac:dyDescent="0.3">
      <c r="A67" s="13" t="s">
        <v>899</v>
      </c>
      <c r="B67" s="32" t="s">
        <v>900</v>
      </c>
      <c r="C67" s="32" t="s">
        <v>841</v>
      </c>
      <c r="D67" s="14">
        <v>39024</v>
      </c>
      <c r="E67" s="15">
        <v>493.19</v>
      </c>
      <c r="F67" s="16">
        <v>4.1999999999999997E-3</v>
      </c>
      <c r="G67" s="16"/>
    </row>
    <row r="68" spans="1:7" x14ac:dyDescent="0.3">
      <c r="A68" s="13" t="s">
        <v>1453</v>
      </c>
      <c r="B68" s="32" t="s">
        <v>1454</v>
      </c>
      <c r="C68" s="32" t="s">
        <v>919</v>
      </c>
      <c r="D68" s="14">
        <v>28049</v>
      </c>
      <c r="E68" s="15">
        <v>455.57</v>
      </c>
      <c r="F68" s="16">
        <v>3.8999999999999998E-3</v>
      </c>
      <c r="G68" s="16"/>
    </row>
    <row r="69" spans="1:7" x14ac:dyDescent="0.3">
      <c r="A69" s="13" t="s">
        <v>1427</v>
      </c>
      <c r="B69" s="32" t="s">
        <v>1428</v>
      </c>
      <c r="C69" s="32" t="s">
        <v>713</v>
      </c>
      <c r="D69" s="14">
        <v>75005</v>
      </c>
      <c r="E69" s="15">
        <v>302.52999999999997</v>
      </c>
      <c r="F69" s="16">
        <v>2.5999999999999999E-3</v>
      </c>
      <c r="G69" s="16"/>
    </row>
    <row r="70" spans="1:7" x14ac:dyDescent="0.3">
      <c r="A70" s="13" t="s">
        <v>720</v>
      </c>
      <c r="B70" s="32" t="s">
        <v>1350</v>
      </c>
      <c r="C70" s="32" t="s">
        <v>722</v>
      </c>
      <c r="D70" s="14">
        <v>30995</v>
      </c>
      <c r="E70" s="15">
        <v>101.74</v>
      </c>
      <c r="F70" s="16">
        <v>8.9999999999999998E-4</v>
      </c>
      <c r="G70" s="16"/>
    </row>
    <row r="71" spans="1:7" x14ac:dyDescent="0.3">
      <c r="A71" s="17" t="s">
        <v>100</v>
      </c>
      <c r="B71" s="33"/>
      <c r="C71" s="33"/>
      <c r="D71" s="18"/>
      <c r="E71" s="37">
        <f>SUM(E8:E70)</f>
        <v>110749.54</v>
      </c>
      <c r="F71" s="38">
        <f>SUM(F8:F70)</f>
        <v>0.95399999999999974</v>
      </c>
      <c r="G71" s="21"/>
    </row>
    <row r="72" spans="1:7" x14ac:dyDescent="0.3">
      <c r="A72" s="13"/>
      <c r="B72" s="32"/>
      <c r="C72" s="32"/>
      <c r="D72" s="14"/>
      <c r="E72" s="15"/>
      <c r="F72" s="16"/>
      <c r="G72" s="16"/>
    </row>
    <row r="73" spans="1:7" x14ac:dyDescent="0.3">
      <c r="A73" s="17" t="s">
        <v>1070</v>
      </c>
      <c r="B73" s="32"/>
      <c r="C73" s="32"/>
      <c r="D73" s="14"/>
      <c r="E73" s="15"/>
      <c r="F73" s="16"/>
      <c r="G73" s="16"/>
    </row>
    <row r="74" spans="1:7" x14ac:dyDescent="0.3">
      <c r="A74" s="13" t="s">
        <v>1433</v>
      </c>
      <c r="B74" s="32" t="s">
        <v>1434</v>
      </c>
      <c r="C74" s="32" t="s">
        <v>713</v>
      </c>
      <c r="D74" s="14">
        <v>808616</v>
      </c>
      <c r="E74" s="15">
        <v>566.76</v>
      </c>
      <c r="F74" s="16">
        <v>4.8999999999999998E-3</v>
      </c>
      <c r="G74" s="16"/>
    </row>
    <row r="75" spans="1:7" x14ac:dyDescent="0.3">
      <c r="A75" s="17" t="s">
        <v>100</v>
      </c>
      <c r="B75" s="33"/>
      <c r="C75" s="33"/>
      <c r="D75" s="18"/>
      <c r="E75" s="37">
        <v>566.76</v>
      </c>
      <c r="F75" s="38">
        <v>4.8999999999999998E-3</v>
      </c>
      <c r="G75" s="21"/>
    </row>
    <row r="76" spans="1:7" x14ac:dyDescent="0.3">
      <c r="A76" s="24" t="s">
        <v>103</v>
      </c>
      <c r="B76" s="34"/>
      <c r="C76" s="34"/>
      <c r="D76" s="25"/>
      <c r="E76" s="29">
        <v>111316.3</v>
      </c>
      <c r="F76" s="30">
        <v>0.95889999999999997</v>
      </c>
      <c r="G76" s="21"/>
    </row>
    <row r="77" spans="1:7" x14ac:dyDescent="0.3">
      <c r="A77" s="13"/>
      <c r="B77" s="32"/>
      <c r="C77" s="32"/>
      <c r="D77" s="14"/>
      <c r="E77" s="15"/>
      <c r="F77" s="16"/>
      <c r="G77" s="16"/>
    </row>
    <row r="78" spans="1:7" x14ac:dyDescent="0.3">
      <c r="A78" s="13"/>
      <c r="B78" s="32"/>
      <c r="C78" s="32"/>
      <c r="D78" s="14"/>
      <c r="E78" s="15"/>
      <c r="F78" s="16"/>
      <c r="G78" s="16"/>
    </row>
    <row r="79" spans="1:7" x14ac:dyDescent="0.3">
      <c r="A79" s="17" t="s">
        <v>132</v>
      </c>
      <c r="B79" s="32"/>
      <c r="C79" s="32"/>
      <c r="D79" s="14"/>
      <c r="E79" s="15"/>
      <c r="F79" s="16"/>
      <c r="G79" s="16"/>
    </row>
    <row r="80" spans="1:7" x14ac:dyDescent="0.3">
      <c r="A80" s="13" t="s">
        <v>133</v>
      </c>
      <c r="B80" s="32"/>
      <c r="C80" s="32"/>
      <c r="D80" s="14"/>
      <c r="E80" s="15">
        <v>5976.93</v>
      </c>
      <c r="F80" s="16">
        <v>5.1499999999999997E-2</v>
      </c>
      <c r="G80" s="16">
        <v>3.2613999999999997E-2</v>
      </c>
    </row>
    <row r="81" spans="1:7" x14ac:dyDescent="0.3">
      <c r="A81" s="17" t="s">
        <v>100</v>
      </c>
      <c r="B81" s="33"/>
      <c r="C81" s="33"/>
      <c r="D81" s="18"/>
      <c r="E81" s="37">
        <v>5976.93</v>
      </c>
      <c r="F81" s="38">
        <v>5.1499999999999997E-2</v>
      </c>
      <c r="G81" s="21"/>
    </row>
    <row r="82" spans="1:7" x14ac:dyDescent="0.3">
      <c r="A82" s="13"/>
      <c r="B82" s="32"/>
      <c r="C82" s="32"/>
      <c r="D82" s="14"/>
      <c r="E82" s="15"/>
      <c r="F82" s="16"/>
      <c r="G82" s="16"/>
    </row>
    <row r="83" spans="1:7" x14ac:dyDescent="0.3">
      <c r="A83" s="24" t="s">
        <v>103</v>
      </c>
      <c r="B83" s="34"/>
      <c r="C83" s="34"/>
      <c r="D83" s="25"/>
      <c r="E83" s="19">
        <v>5976.93</v>
      </c>
      <c r="F83" s="20">
        <v>5.1499999999999997E-2</v>
      </c>
      <c r="G83" s="21"/>
    </row>
    <row r="84" spans="1:7" x14ac:dyDescent="0.3">
      <c r="A84" s="13" t="s">
        <v>134</v>
      </c>
      <c r="B84" s="32"/>
      <c r="C84" s="32"/>
      <c r="D84" s="14"/>
      <c r="E84" s="15">
        <v>0.53405930000000001</v>
      </c>
      <c r="F84" s="16">
        <v>3.9999999999999998E-6</v>
      </c>
      <c r="G84" s="16"/>
    </row>
    <row r="85" spans="1:7" x14ac:dyDescent="0.3">
      <c r="A85" s="13" t="s">
        <v>135</v>
      </c>
      <c r="B85" s="32"/>
      <c r="C85" s="32"/>
      <c r="D85" s="14"/>
      <c r="E85" s="36">
        <v>-1197.9840592999999</v>
      </c>
      <c r="F85" s="26">
        <v>-1.0404E-2</v>
      </c>
      <c r="G85" s="16">
        <v>3.2613999999999997E-2</v>
      </c>
    </row>
    <row r="86" spans="1:7" x14ac:dyDescent="0.3">
      <c r="A86" s="27" t="s">
        <v>136</v>
      </c>
      <c r="B86" s="35"/>
      <c r="C86" s="35"/>
      <c r="D86" s="28"/>
      <c r="E86" s="29">
        <v>116095.78</v>
      </c>
      <c r="F86" s="30">
        <v>1</v>
      </c>
      <c r="G86" s="30"/>
    </row>
    <row r="91" spans="1:7" x14ac:dyDescent="0.3">
      <c r="A91" s="1" t="s">
        <v>1842</v>
      </c>
    </row>
    <row r="92" spans="1:7" x14ac:dyDescent="0.3">
      <c r="A92" s="47" t="s">
        <v>1843</v>
      </c>
      <c r="B92" s="3" t="s">
        <v>88</v>
      </c>
    </row>
    <row r="93" spans="1:7" x14ac:dyDescent="0.3">
      <c r="A93" t="s">
        <v>1844</v>
      </c>
    </row>
    <row r="94" spans="1:7" x14ac:dyDescent="0.3">
      <c r="A94" t="s">
        <v>1845</v>
      </c>
      <c r="B94" t="s">
        <v>1846</v>
      </c>
      <c r="C94" t="s">
        <v>1846</v>
      </c>
    </row>
    <row r="95" spans="1:7" x14ac:dyDescent="0.3">
      <c r="B95" s="48">
        <v>44592</v>
      </c>
      <c r="C95" s="48">
        <v>44620</v>
      </c>
    </row>
    <row r="96" spans="1:7" x14ac:dyDescent="0.3">
      <c r="A96" t="s">
        <v>1850</v>
      </c>
      <c r="B96">
        <v>58.432000000000002</v>
      </c>
      <c r="C96">
        <v>55.895000000000003</v>
      </c>
      <c r="E96" s="2"/>
      <c r="G96"/>
    </row>
    <row r="97" spans="1:7" x14ac:dyDescent="0.3">
      <c r="A97" t="s">
        <v>1851</v>
      </c>
      <c r="B97">
        <v>23.68</v>
      </c>
      <c r="C97">
        <v>22.652000000000001</v>
      </c>
      <c r="E97" s="2"/>
      <c r="G97"/>
    </row>
    <row r="98" spans="1:7" x14ac:dyDescent="0.3">
      <c r="A98" t="s">
        <v>1875</v>
      </c>
      <c r="B98">
        <v>52.371000000000002</v>
      </c>
      <c r="C98">
        <v>50.027999999999999</v>
      </c>
      <c r="E98" s="2"/>
      <c r="G98"/>
    </row>
    <row r="99" spans="1:7" x14ac:dyDescent="0.3">
      <c r="A99" t="s">
        <v>1876</v>
      </c>
      <c r="B99">
        <v>20.992000000000001</v>
      </c>
      <c r="C99">
        <v>20.053000000000001</v>
      </c>
      <c r="E99" s="2"/>
      <c r="G99"/>
    </row>
    <row r="100" spans="1:7" x14ac:dyDescent="0.3">
      <c r="E100" s="2"/>
      <c r="G100"/>
    </row>
    <row r="101" spans="1:7" x14ac:dyDescent="0.3">
      <c r="A101" t="s">
        <v>1861</v>
      </c>
      <c r="B101" s="3" t="s">
        <v>88</v>
      </c>
    </row>
    <row r="102" spans="1:7" x14ac:dyDescent="0.3">
      <c r="A102" t="s">
        <v>1862</v>
      </c>
      <c r="B102" s="3" t="s">
        <v>88</v>
      </c>
    </row>
    <row r="103" spans="1:7" ht="28.8" x14ac:dyDescent="0.3">
      <c r="A103" s="47" t="s">
        <v>1863</v>
      </c>
      <c r="B103" s="3" t="s">
        <v>88</v>
      </c>
    </row>
    <row r="104" spans="1:7" x14ac:dyDescent="0.3">
      <c r="A104" s="47" t="s">
        <v>1864</v>
      </c>
      <c r="B104" s="3" t="s">
        <v>88</v>
      </c>
    </row>
    <row r="105" spans="1:7" x14ac:dyDescent="0.3">
      <c r="A105" t="s">
        <v>1901</v>
      </c>
      <c r="B105" s="49">
        <v>0.37960899999999997</v>
      </c>
    </row>
    <row r="106" spans="1:7" ht="28.8" x14ac:dyDescent="0.3">
      <c r="A106" s="47" t="s">
        <v>1866</v>
      </c>
      <c r="B106" s="3" t="s">
        <v>88</v>
      </c>
    </row>
    <row r="107" spans="1:7" ht="28.8" x14ac:dyDescent="0.3">
      <c r="A107" s="47" t="s">
        <v>1867</v>
      </c>
      <c r="B107" s="3" t="s">
        <v>88</v>
      </c>
    </row>
    <row r="108" spans="1:7" x14ac:dyDescent="0.3">
      <c r="A108" t="s">
        <v>1996</v>
      </c>
      <c r="B108" s="3" t="s">
        <v>88</v>
      </c>
    </row>
    <row r="109" spans="1:7" x14ac:dyDescent="0.3">
      <c r="A109" t="s">
        <v>1997</v>
      </c>
      <c r="B109" s="3" t="s">
        <v>88</v>
      </c>
    </row>
    <row r="112" spans="1:7" ht="28.8" x14ac:dyDescent="0.3">
      <c r="A112" s="62" t="s">
        <v>2039</v>
      </c>
      <c r="B112" s="57" t="s">
        <v>2040</v>
      </c>
      <c r="C112" s="57" t="s">
        <v>2004</v>
      </c>
      <c r="D112" s="65" t="s">
        <v>2005</v>
      </c>
    </row>
    <row r="113" spans="1:4" ht="54.6" customHeight="1" x14ac:dyDescent="0.3">
      <c r="A113" s="64" t="str">
        <f>HYPERLINK("[EDEL_Portfolio Monthly 28-Feb-2022.xlsx]EEEQTF!A1","Edelweiss Large &amp; Mid Cap Fund")</f>
        <v>Edelweiss Large &amp; Mid Cap Fund</v>
      </c>
      <c r="B113" s="58"/>
      <c r="C113" s="59" t="s">
        <v>2021</v>
      </c>
      <c r="D11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73E06-FF95-4AE5-BBE9-089F435D110F}">
  <dimension ref="A1:H127"/>
  <sheetViews>
    <sheetView showGridLines="0" workbookViewId="0">
      <pane ySplit="4" topLeftCell="A120" activePane="bottomLeft" state="frozen"/>
      <selection activeCell="A36" sqref="A36"/>
      <selection pane="bottomLeft" activeCell="A125" sqref="A125:D125"/>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51</v>
      </c>
      <c r="B1" s="67"/>
      <c r="C1" s="67"/>
      <c r="D1" s="67"/>
      <c r="E1" s="67"/>
      <c r="F1" s="67"/>
      <c r="G1" s="67"/>
      <c r="H1" s="51" t="str">
        <f>HYPERLINK("[EDEL_Portfolio Monthly 28-Feb-2022.xlsx]Index!A1","Index")</f>
        <v>Index</v>
      </c>
    </row>
    <row r="2" spans="1:8" ht="18" x14ac:dyDescent="0.3">
      <c r="A2" s="67" t="s">
        <v>52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986</v>
      </c>
      <c r="B8" s="32" t="s">
        <v>987</v>
      </c>
      <c r="C8" s="32" t="s">
        <v>765</v>
      </c>
      <c r="D8" s="14">
        <v>89084</v>
      </c>
      <c r="E8" s="15">
        <v>3507.95</v>
      </c>
      <c r="F8" s="16">
        <v>3.2000000000000001E-2</v>
      </c>
      <c r="G8" s="16"/>
    </row>
    <row r="9" spans="1:8" x14ac:dyDescent="0.3">
      <c r="A9" s="13" t="s">
        <v>1455</v>
      </c>
      <c r="B9" s="32" t="s">
        <v>1456</v>
      </c>
      <c r="C9" s="32" t="s">
        <v>805</v>
      </c>
      <c r="D9" s="14">
        <v>195568</v>
      </c>
      <c r="E9" s="15">
        <v>3157.64</v>
      </c>
      <c r="F9" s="16">
        <v>2.8799999999999999E-2</v>
      </c>
      <c r="G9" s="16"/>
    </row>
    <row r="10" spans="1:8" x14ac:dyDescent="0.3">
      <c r="A10" s="13" t="s">
        <v>1457</v>
      </c>
      <c r="B10" s="32" t="s">
        <v>1458</v>
      </c>
      <c r="C10" s="32" t="s">
        <v>1401</v>
      </c>
      <c r="D10" s="14">
        <v>404240</v>
      </c>
      <c r="E10" s="15">
        <v>2556.41</v>
      </c>
      <c r="F10" s="16">
        <v>2.3400000000000001E-2</v>
      </c>
      <c r="G10" s="16"/>
    </row>
    <row r="11" spans="1:8" x14ac:dyDescent="0.3">
      <c r="A11" s="13" t="s">
        <v>1059</v>
      </c>
      <c r="B11" s="32" t="s">
        <v>1060</v>
      </c>
      <c r="C11" s="32" t="s">
        <v>1061</v>
      </c>
      <c r="D11" s="14">
        <v>666270</v>
      </c>
      <c r="E11" s="15">
        <v>2516.5</v>
      </c>
      <c r="F11" s="16">
        <v>2.3E-2</v>
      </c>
      <c r="G11" s="16"/>
    </row>
    <row r="12" spans="1:8" x14ac:dyDescent="0.3">
      <c r="A12" s="13" t="s">
        <v>832</v>
      </c>
      <c r="B12" s="32" t="s">
        <v>833</v>
      </c>
      <c r="C12" s="32" t="s">
        <v>765</v>
      </c>
      <c r="D12" s="14">
        <v>80786</v>
      </c>
      <c r="E12" s="15">
        <v>2511.39</v>
      </c>
      <c r="F12" s="16">
        <v>2.29E-2</v>
      </c>
      <c r="G12" s="16"/>
    </row>
    <row r="13" spans="1:8" x14ac:dyDescent="0.3">
      <c r="A13" s="13" t="s">
        <v>1407</v>
      </c>
      <c r="B13" s="32" t="s">
        <v>1408</v>
      </c>
      <c r="C13" s="32" t="s">
        <v>802</v>
      </c>
      <c r="D13" s="14">
        <v>661786</v>
      </c>
      <c r="E13" s="15">
        <v>2477.73</v>
      </c>
      <c r="F13" s="16">
        <v>2.2599999999999999E-2</v>
      </c>
      <c r="G13" s="16"/>
    </row>
    <row r="14" spans="1:8" x14ac:dyDescent="0.3">
      <c r="A14" s="13" t="s">
        <v>1051</v>
      </c>
      <c r="B14" s="32" t="s">
        <v>1052</v>
      </c>
      <c r="C14" s="32" t="s">
        <v>765</v>
      </c>
      <c r="D14" s="14">
        <v>606935</v>
      </c>
      <c r="E14" s="15">
        <v>2474.17</v>
      </c>
      <c r="F14" s="16">
        <v>2.2599999999999999E-2</v>
      </c>
      <c r="G14" s="16"/>
    </row>
    <row r="15" spans="1:8" x14ac:dyDescent="0.3">
      <c r="A15" s="13" t="s">
        <v>901</v>
      </c>
      <c r="B15" s="32" t="s">
        <v>902</v>
      </c>
      <c r="C15" s="32" t="s">
        <v>716</v>
      </c>
      <c r="D15" s="14">
        <v>417772</v>
      </c>
      <c r="E15" s="15">
        <v>2425.17</v>
      </c>
      <c r="F15" s="16">
        <v>2.2200000000000001E-2</v>
      </c>
      <c r="G15" s="16"/>
    </row>
    <row r="16" spans="1:8" x14ac:dyDescent="0.3">
      <c r="A16" s="13" t="s">
        <v>1324</v>
      </c>
      <c r="B16" s="32" t="s">
        <v>1325</v>
      </c>
      <c r="C16" s="32" t="s">
        <v>829</v>
      </c>
      <c r="D16" s="14">
        <v>461156</v>
      </c>
      <c r="E16" s="15">
        <v>2291.71</v>
      </c>
      <c r="F16" s="16">
        <v>2.0899999999999998E-2</v>
      </c>
      <c r="G16" s="16"/>
    </row>
    <row r="17" spans="1:7" x14ac:dyDescent="0.3">
      <c r="A17" s="13" t="s">
        <v>1336</v>
      </c>
      <c r="B17" s="32" t="s">
        <v>1337</v>
      </c>
      <c r="C17" s="32" t="s">
        <v>867</v>
      </c>
      <c r="D17" s="14">
        <v>64520</v>
      </c>
      <c r="E17" s="15">
        <v>2246.46</v>
      </c>
      <c r="F17" s="16">
        <v>2.0500000000000001E-2</v>
      </c>
      <c r="G17" s="16"/>
    </row>
    <row r="18" spans="1:7" x14ac:dyDescent="0.3">
      <c r="A18" s="13" t="s">
        <v>1459</v>
      </c>
      <c r="B18" s="32" t="s">
        <v>1460</v>
      </c>
      <c r="C18" s="32" t="s">
        <v>725</v>
      </c>
      <c r="D18" s="14">
        <v>2308084</v>
      </c>
      <c r="E18" s="15">
        <v>2238.84</v>
      </c>
      <c r="F18" s="16">
        <v>2.0500000000000001E-2</v>
      </c>
      <c r="G18" s="16"/>
    </row>
    <row r="19" spans="1:7" x14ac:dyDescent="0.3">
      <c r="A19" s="13" t="s">
        <v>1461</v>
      </c>
      <c r="B19" s="32" t="s">
        <v>1462</v>
      </c>
      <c r="C19" s="32" t="s">
        <v>765</v>
      </c>
      <c r="D19" s="14">
        <v>73108</v>
      </c>
      <c r="E19" s="15">
        <v>2051.92</v>
      </c>
      <c r="F19" s="16">
        <v>1.8700000000000001E-2</v>
      </c>
      <c r="G19" s="16"/>
    </row>
    <row r="20" spans="1:7" x14ac:dyDescent="0.3">
      <c r="A20" s="13" t="s">
        <v>1463</v>
      </c>
      <c r="B20" s="32" t="s">
        <v>1464</v>
      </c>
      <c r="C20" s="32" t="s">
        <v>919</v>
      </c>
      <c r="D20" s="14">
        <v>204034</v>
      </c>
      <c r="E20" s="15">
        <v>2016.06</v>
      </c>
      <c r="F20" s="16">
        <v>1.84E-2</v>
      </c>
      <c r="G20" s="16"/>
    </row>
    <row r="21" spans="1:7" x14ac:dyDescent="0.3">
      <c r="A21" s="13" t="s">
        <v>1411</v>
      </c>
      <c r="B21" s="32" t="s">
        <v>1412</v>
      </c>
      <c r="C21" s="32" t="s">
        <v>867</v>
      </c>
      <c r="D21" s="14">
        <v>337322</v>
      </c>
      <c r="E21" s="15">
        <v>2001.84</v>
      </c>
      <c r="F21" s="16">
        <v>1.83E-2</v>
      </c>
      <c r="G21" s="16"/>
    </row>
    <row r="22" spans="1:7" x14ac:dyDescent="0.3">
      <c r="A22" s="13" t="s">
        <v>1465</v>
      </c>
      <c r="B22" s="32" t="s">
        <v>1466</v>
      </c>
      <c r="C22" s="32" t="s">
        <v>919</v>
      </c>
      <c r="D22" s="14">
        <v>123479</v>
      </c>
      <c r="E22" s="15">
        <v>1983.2</v>
      </c>
      <c r="F22" s="16">
        <v>1.8100000000000002E-2</v>
      </c>
      <c r="G22" s="16"/>
    </row>
    <row r="23" spans="1:7" x14ac:dyDescent="0.3">
      <c r="A23" s="13" t="s">
        <v>1330</v>
      </c>
      <c r="B23" s="32" t="s">
        <v>1331</v>
      </c>
      <c r="C23" s="32" t="s">
        <v>919</v>
      </c>
      <c r="D23" s="14">
        <v>95682</v>
      </c>
      <c r="E23" s="15">
        <v>1939.9</v>
      </c>
      <c r="F23" s="16">
        <v>1.77E-2</v>
      </c>
      <c r="G23" s="16"/>
    </row>
    <row r="24" spans="1:7" x14ac:dyDescent="0.3">
      <c r="A24" s="13" t="s">
        <v>1419</v>
      </c>
      <c r="B24" s="32" t="s">
        <v>1420</v>
      </c>
      <c r="C24" s="32" t="s">
        <v>892</v>
      </c>
      <c r="D24" s="14">
        <v>549907</v>
      </c>
      <c r="E24" s="15">
        <v>1867.21</v>
      </c>
      <c r="F24" s="16">
        <v>1.7100000000000001E-2</v>
      </c>
      <c r="G24" s="16"/>
    </row>
    <row r="25" spans="1:7" x14ac:dyDescent="0.3">
      <c r="A25" s="13" t="s">
        <v>1413</v>
      </c>
      <c r="B25" s="32" t="s">
        <v>1414</v>
      </c>
      <c r="C25" s="32" t="s">
        <v>856</v>
      </c>
      <c r="D25" s="14">
        <v>46174</v>
      </c>
      <c r="E25" s="15">
        <v>1796.61</v>
      </c>
      <c r="F25" s="16">
        <v>1.6400000000000001E-2</v>
      </c>
      <c r="G25" s="16"/>
    </row>
    <row r="26" spans="1:7" x14ac:dyDescent="0.3">
      <c r="A26" s="13" t="s">
        <v>1332</v>
      </c>
      <c r="B26" s="32" t="s">
        <v>1333</v>
      </c>
      <c r="C26" s="32" t="s">
        <v>829</v>
      </c>
      <c r="D26" s="14">
        <v>570759</v>
      </c>
      <c r="E26" s="15">
        <v>1767.07</v>
      </c>
      <c r="F26" s="16">
        <v>1.61E-2</v>
      </c>
      <c r="G26" s="16"/>
    </row>
    <row r="27" spans="1:7" x14ac:dyDescent="0.3">
      <c r="A27" s="13" t="s">
        <v>1338</v>
      </c>
      <c r="B27" s="32" t="s">
        <v>1339</v>
      </c>
      <c r="C27" s="32" t="s">
        <v>992</v>
      </c>
      <c r="D27" s="14">
        <v>49843</v>
      </c>
      <c r="E27" s="15">
        <v>1699.4</v>
      </c>
      <c r="F27" s="16">
        <v>1.55E-2</v>
      </c>
      <c r="G27" s="16"/>
    </row>
    <row r="28" spans="1:7" x14ac:dyDescent="0.3">
      <c r="A28" s="13" t="s">
        <v>1467</v>
      </c>
      <c r="B28" s="32" t="s">
        <v>1468</v>
      </c>
      <c r="C28" s="32" t="s">
        <v>713</v>
      </c>
      <c r="D28" s="14">
        <v>94803</v>
      </c>
      <c r="E28" s="15">
        <v>1673.32</v>
      </c>
      <c r="F28" s="16">
        <v>1.5299999999999999E-2</v>
      </c>
      <c r="G28" s="16"/>
    </row>
    <row r="29" spans="1:7" x14ac:dyDescent="0.3">
      <c r="A29" s="13" t="s">
        <v>1469</v>
      </c>
      <c r="B29" s="32" t="s">
        <v>1470</v>
      </c>
      <c r="C29" s="32" t="s">
        <v>919</v>
      </c>
      <c r="D29" s="14">
        <v>242071</v>
      </c>
      <c r="E29" s="15">
        <v>1670.53</v>
      </c>
      <c r="F29" s="16">
        <v>1.5299999999999999E-2</v>
      </c>
      <c r="G29" s="16"/>
    </row>
    <row r="30" spans="1:7" x14ac:dyDescent="0.3">
      <c r="A30" s="13" t="s">
        <v>1435</v>
      </c>
      <c r="B30" s="32" t="s">
        <v>1436</v>
      </c>
      <c r="C30" s="32" t="s">
        <v>867</v>
      </c>
      <c r="D30" s="14">
        <v>347466</v>
      </c>
      <c r="E30" s="15">
        <v>1665.58</v>
      </c>
      <c r="F30" s="16">
        <v>1.52E-2</v>
      </c>
      <c r="G30" s="16"/>
    </row>
    <row r="31" spans="1:7" x14ac:dyDescent="0.3">
      <c r="A31" s="13" t="s">
        <v>1423</v>
      </c>
      <c r="B31" s="32" t="s">
        <v>1424</v>
      </c>
      <c r="C31" s="32" t="s">
        <v>742</v>
      </c>
      <c r="D31" s="14">
        <v>192272</v>
      </c>
      <c r="E31" s="15">
        <v>1634.7</v>
      </c>
      <c r="F31" s="16">
        <v>1.49E-2</v>
      </c>
      <c r="G31" s="16"/>
    </row>
    <row r="32" spans="1:7" x14ac:dyDescent="0.3">
      <c r="A32" s="13" t="s">
        <v>1443</v>
      </c>
      <c r="B32" s="32" t="s">
        <v>1444</v>
      </c>
      <c r="C32" s="32" t="s">
        <v>742</v>
      </c>
      <c r="D32" s="14">
        <v>72631</v>
      </c>
      <c r="E32" s="15">
        <v>1624.17</v>
      </c>
      <c r="F32" s="16">
        <v>1.4800000000000001E-2</v>
      </c>
      <c r="G32" s="16"/>
    </row>
    <row r="33" spans="1:7" x14ac:dyDescent="0.3">
      <c r="A33" s="13" t="s">
        <v>1415</v>
      </c>
      <c r="B33" s="32" t="s">
        <v>1416</v>
      </c>
      <c r="C33" s="32" t="s">
        <v>892</v>
      </c>
      <c r="D33" s="14">
        <v>36800</v>
      </c>
      <c r="E33" s="15">
        <v>1608.93</v>
      </c>
      <c r="F33" s="16">
        <v>1.47E-2</v>
      </c>
      <c r="G33" s="16"/>
    </row>
    <row r="34" spans="1:7" x14ac:dyDescent="0.3">
      <c r="A34" s="13" t="s">
        <v>1334</v>
      </c>
      <c r="B34" s="32" t="s">
        <v>1335</v>
      </c>
      <c r="C34" s="32" t="s">
        <v>737</v>
      </c>
      <c r="D34" s="14">
        <v>324619</v>
      </c>
      <c r="E34" s="15">
        <v>1608</v>
      </c>
      <c r="F34" s="16">
        <v>1.47E-2</v>
      </c>
      <c r="G34" s="16"/>
    </row>
    <row r="35" spans="1:7" x14ac:dyDescent="0.3">
      <c r="A35" s="13" t="s">
        <v>1310</v>
      </c>
      <c r="B35" s="32" t="s">
        <v>1311</v>
      </c>
      <c r="C35" s="32" t="s">
        <v>716</v>
      </c>
      <c r="D35" s="14">
        <v>1501991</v>
      </c>
      <c r="E35" s="15">
        <v>1601.87</v>
      </c>
      <c r="F35" s="16">
        <v>1.46E-2</v>
      </c>
      <c r="G35" s="16"/>
    </row>
    <row r="36" spans="1:7" x14ac:dyDescent="0.3">
      <c r="A36" s="13" t="s">
        <v>1471</v>
      </c>
      <c r="B36" s="32" t="s">
        <v>1472</v>
      </c>
      <c r="C36" s="32" t="s">
        <v>1473</v>
      </c>
      <c r="D36" s="14">
        <v>39014</v>
      </c>
      <c r="E36" s="15">
        <v>1601.7</v>
      </c>
      <c r="F36" s="16">
        <v>1.46E-2</v>
      </c>
      <c r="G36" s="16"/>
    </row>
    <row r="37" spans="1:7" x14ac:dyDescent="0.3">
      <c r="A37" s="13" t="s">
        <v>1328</v>
      </c>
      <c r="B37" s="32" t="s">
        <v>1329</v>
      </c>
      <c r="C37" s="32" t="s">
        <v>750</v>
      </c>
      <c r="D37" s="14">
        <v>167885</v>
      </c>
      <c r="E37" s="15">
        <v>1542.7</v>
      </c>
      <c r="F37" s="16">
        <v>1.41E-2</v>
      </c>
      <c r="G37" s="16"/>
    </row>
    <row r="38" spans="1:7" x14ac:dyDescent="0.3">
      <c r="A38" s="13" t="s">
        <v>1474</v>
      </c>
      <c r="B38" s="32" t="s">
        <v>1475</v>
      </c>
      <c r="C38" s="32" t="s">
        <v>768</v>
      </c>
      <c r="D38" s="14">
        <v>326313</v>
      </c>
      <c r="E38" s="15">
        <v>1520.62</v>
      </c>
      <c r="F38" s="16">
        <v>1.3899999999999999E-2</v>
      </c>
      <c r="G38" s="16"/>
    </row>
    <row r="39" spans="1:7" x14ac:dyDescent="0.3">
      <c r="A39" s="13" t="s">
        <v>1005</v>
      </c>
      <c r="B39" s="32" t="s">
        <v>1006</v>
      </c>
      <c r="C39" s="32" t="s">
        <v>856</v>
      </c>
      <c r="D39" s="14">
        <v>63514</v>
      </c>
      <c r="E39" s="15">
        <v>1513.95</v>
      </c>
      <c r="F39" s="16">
        <v>1.38E-2</v>
      </c>
      <c r="G39" s="16"/>
    </row>
    <row r="40" spans="1:7" x14ac:dyDescent="0.3">
      <c r="A40" s="13" t="s">
        <v>1476</v>
      </c>
      <c r="B40" s="32" t="s">
        <v>1477</v>
      </c>
      <c r="C40" s="32" t="s">
        <v>856</v>
      </c>
      <c r="D40" s="14">
        <v>34605</v>
      </c>
      <c r="E40" s="15">
        <v>1484.59</v>
      </c>
      <c r="F40" s="16">
        <v>1.3599999999999999E-2</v>
      </c>
      <c r="G40" s="16"/>
    </row>
    <row r="41" spans="1:7" x14ac:dyDescent="0.3">
      <c r="A41" s="13" t="s">
        <v>1344</v>
      </c>
      <c r="B41" s="32" t="s">
        <v>1345</v>
      </c>
      <c r="C41" s="32" t="s">
        <v>867</v>
      </c>
      <c r="D41" s="14">
        <v>442013</v>
      </c>
      <c r="E41" s="15">
        <v>1456.43</v>
      </c>
      <c r="F41" s="16">
        <v>1.3299999999999999E-2</v>
      </c>
      <c r="G41" s="16"/>
    </row>
    <row r="42" spans="1:7" x14ac:dyDescent="0.3">
      <c r="A42" s="13" t="s">
        <v>1029</v>
      </c>
      <c r="B42" s="32" t="s">
        <v>1030</v>
      </c>
      <c r="C42" s="32" t="s">
        <v>716</v>
      </c>
      <c r="D42" s="14">
        <v>204425</v>
      </c>
      <c r="E42" s="15">
        <v>1412.47</v>
      </c>
      <c r="F42" s="16">
        <v>1.29E-2</v>
      </c>
      <c r="G42" s="16"/>
    </row>
    <row r="43" spans="1:7" x14ac:dyDescent="0.3">
      <c r="A43" s="13" t="s">
        <v>1409</v>
      </c>
      <c r="B43" s="32" t="s">
        <v>1410</v>
      </c>
      <c r="C43" s="32" t="s">
        <v>829</v>
      </c>
      <c r="D43" s="14">
        <v>146537</v>
      </c>
      <c r="E43" s="15">
        <v>1405.36</v>
      </c>
      <c r="F43" s="16">
        <v>1.2800000000000001E-2</v>
      </c>
      <c r="G43" s="16"/>
    </row>
    <row r="44" spans="1:7" x14ac:dyDescent="0.3">
      <c r="A44" s="13" t="s">
        <v>1478</v>
      </c>
      <c r="B44" s="32" t="s">
        <v>1479</v>
      </c>
      <c r="C44" s="32" t="s">
        <v>892</v>
      </c>
      <c r="D44" s="14">
        <v>72737</v>
      </c>
      <c r="E44" s="15">
        <v>1383.82</v>
      </c>
      <c r="F44" s="16">
        <v>1.26E-2</v>
      </c>
      <c r="G44" s="16"/>
    </row>
    <row r="45" spans="1:7" x14ac:dyDescent="0.3">
      <c r="A45" s="13" t="s">
        <v>1480</v>
      </c>
      <c r="B45" s="32" t="s">
        <v>1481</v>
      </c>
      <c r="C45" s="32" t="s">
        <v>1482</v>
      </c>
      <c r="D45" s="14">
        <v>44260</v>
      </c>
      <c r="E45" s="15">
        <v>1309.1199999999999</v>
      </c>
      <c r="F45" s="16">
        <v>1.2E-2</v>
      </c>
      <c r="G45" s="16"/>
    </row>
    <row r="46" spans="1:7" x14ac:dyDescent="0.3">
      <c r="A46" s="13" t="s">
        <v>1483</v>
      </c>
      <c r="B46" s="32" t="s">
        <v>1484</v>
      </c>
      <c r="C46" s="32" t="s">
        <v>829</v>
      </c>
      <c r="D46" s="14">
        <v>489758</v>
      </c>
      <c r="E46" s="15">
        <v>1295.9000000000001</v>
      </c>
      <c r="F46" s="16">
        <v>1.18E-2</v>
      </c>
      <c r="G46" s="16"/>
    </row>
    <row r="47" spans="1:7" x14ac:dyDescent="0.3">
      <c r="A47" s="13" t="s">
        <v>1485</v>
      </c>
      <c r="B47" s="32" t="s">
        <v>1486</v>
      </c>
      <c r="C47" s="32" t="s">
        <v>750</v>
      </c>
      <c r="D47" s="14">
        <v>1268713</v>
      </c>
      <c r="E47" s="15">
        <v>1289.6500000000001</v>
      </c>
      <c r="F47" s="16">
        <v>1.18E-2</v>
      </c>
      <c r="G47" s="16"/>
    </row>
    <row r="48" spans="1:7" x14ac:dyDescent="0.3">
      <c r="A48" s="13" t="s">
        <v>1043</v>
      </c>
      <c r="B48" s="32" t="s">
        <v>1044</v>
      </c>
      <c r="C48" s="32" t="s">
        <v>775</v>
      </c>
      <c r="D48" s="14">
        <v>79851</v>
      </c>
      <c r="E48" s="15">
        <v>1251.27</v>
      </c>
      <c r="F48" s="16">
        <v>1.14E-2</v>
      </c>
      <c r="G48" s="16"/>
    </row>
    <row r="49" spans="1:7" x14ac:dyDescent="0.3">
      <c r="A49" s="13" t="s">
        <v>1429</v>
      </c>
      <c r="B49" s="32" t="s">
        <v>1430</v>
      </c>
      <c r="C49" s="32" t="s">
        <v>725</v>
      </c>
      <c r="D49" s="14">
        <v>568314</v>
      </c>
      <c r="E49" s="15">
        <v>1240.9100000000001</v>
      </c>
      <c r="F49" s="16">
        <v>1.1299999999999999E-2</v>
      </c>
      <c r="G49" s="16"/>
    </row>
    <row r="50" spans="1:7" x14ac:dyDescent="0.3">
      <c r="A50" s="13" t="s">
        <v>1487</v>
      </c>
      <c r="B50" s="32" t="s">
        <v>1488</v>
      </c>
      <c r="C50" s="32" t="s">
        <v>867</v>
      </c>
      <c r="D50" s="14">
        <v>112840</v>
      </c>
      <c r="E50" s="15">
        <v>1220.08</v>
      </c>
      <c r="F50" s="16">
        <v>1.11E-2</v>
      </c>
      <c r="G50" s="16"/>
    </row>
    <row r="51" spans="1:7" x14ac:dyDescent="0.3">
      <c r="A51" s="13" t="s">
        <v>1489</v>
      </c>
      <c r="B51" s="32" t="s">
        <v>1490</v>
      </c>
      <c r="C51" s="32" t="s">
        <v>725</v>
      </c>
      <c r="D51" s="14">
        <v>839743</v>
      </c>
      <c r="E51" s="15">
        <v>1202.0899999999999</v>
      </c>
      <c r="F51" s="16">
        <v>1.0999999999999999E-2</v>
      </c>
      <c r="G51" s="16"/>
    </row>
    <row r="52" spans="1:7" x14ac:dyDescent="0.3">
      <c r="A52" s="13" t="s">
        <v>968</v>
      </c>
      <c r="B52" s="32" t="s">
        <v>969</v>
      </c>
      <c r="C52" s="32" t="s">
        <v>892</v>
      </c>
      <c r="D52" s="14">
        <v>51468</v>
      </c>
      <c r="E52" s="15">
        <v>1111.43</v>
      </c>
      <c r="F52" s="16">
        <v>1.0200000000000001E-2</v>
      </c>
      <c r="G52" s="16"/>
    </row>
    <row r="53" spans="1:7" x14ac:dyDescent="0.3">
      <c r="A53" s="13" t="s">
        <v>842</v>
      </c>
      <c r="B53" s="32" t="s">
        <v>843</v>
      </c>
      <c r="C53" s="32" t="s">
        <v>784</v>
      </c>
      <c r="D53" s="14">
        <v>86415</v>
      </c>
      <c r="E53" s="15">
        <v>1099.4100000000001</v>
      </c>
      <c r="F53" s="16">
        <v>0.01</v>
      </c>
      <c r="G53" s="16"/>
    </row>
    <row r="54" spans="1:7" x14ac:dyDescent="0.3">
      <c r="A54" s="13" t="s">
        <v>1447</v>
      </c>
      <c r="B54" s="32" t="s">
        <v>1448</v>
      </c>
      <c r="C54" s="32" t="s">
        <v>737</v>
      </c>
      <c r="D54" s="14">
        <v>69016</v>
      </c>
      <c r="E54" s="15">
        <v>1092.01</v>
      </c>
      <c r="F54" s="16">
        <v>0.01</v>
      </c>
      <c r="G54" s="16"/>
    </row>
    <row r="55" spans="1:7" x14ac:dyDescent="0.3">
      <c r="A55" s="13" t="s">
        <v>993</v>
      </c>
      <c r="B55" s="32" t="s">
        <v>994</v>
      </c>
      <c r="C55" s="32" t="s">
        <v>805</v>
      </c>
      <c r="D55" s="14">
        <v>198968</v>
      </c>
      <c r="E55" s="15">
        <v>1077.51</v>
      </c>
      <c r="F55" s="16">
        <v>9.7999999999999997E-3</v>
      </c>
      <c r="G55" s="16"/>
    </row>
    <row r="56" spans="1:7" x14ac:dyDescent="0.3">
      <c r="A56" s="13" t="s">
        <v>1491</v>
      </c>
      <c r="B56" s="32" t="s">
        <v>1492</v>
      </c>
      <c r="C56" s="32" t="s">
        <v>750</v>
      </c>
      <c r="D56" s="14">
        <v>305443</v>
      </c>
      <c r="E56" s="15">
        <v>1068.5899999999999</v>
      </c>
      <c r="F56" s="16">
        <v>9.7999999999999997E-3</v>
      </c>
      <c r="G56" s="16"/>
    </row>
    <row r="57" spans="1:7" x14ac:dyDescent="0.3">
      <c r="A57" s="13" t="s">
        <v>1445</v>
      </c>
      <c r="B57" s="32" t="s">
        <v>1446</v>
      </c>
      <c r="C57" s="32" t="s">
        <v>775</v>
      </c>
      <c r="D57" s="14">
        <v>237636</v>
      </c>
      <c r="E57" s="15">
        <v>1066.51</v>
      </c>
      <c r="F57" s="16">
        <v>9.7000000000000003E-3</v>
      </c>
      <c r="G57" s="16"/>
    </row>
    <row r="58" spans="1:7" x14ac:dyDescent="0.3">
      <c r="A58" s="13" t="s">
        <v>1493</v>
      </c>
      <c r="B58" s="32" t="s">
        <v>1494</v>
      </c>
      <c r="C58" s="32" t="s">
        <v>919</v>
      </c>
      <c r="D58" s="14">
        <v>202458</v>
      </c>
      <c r="E58" s="15">
        <v>1055.6199999999999</v>
      </c>
      <c r="F58" s="16">
        <v>9.5999999999999992E-3</v>
      </c>
      <c r="G58" s="16"/>
    </row>
    <row r="59" spans="1:7" x14ac:dyDescent="0.3">
      <c r="A59" s="13" t="s">
        <v>1495</v>
      </c>
      <c r="B59" s="32" t="s">
        <v>1496</v>
      </c>
      <c r="C59" s="32" t="s">
        <v>793</v>
      </c>
      <c r="D59" s="14">
        <v>222985</v>
      </c>
      <c r="E59" s="15">
        <v>1029.8599999999999</v>
      </c>
      <c r="F59" s="16">
        <v>9.4000000000000004E-3</v>
      </c>
      <c r="G59" s="16"/>
    </row>
    <row r="60" spans="1:7" x14ac:dyDescent="0.3">
      <c r="A60" s="13" t="s">
        <v>1421</v>
      </c>
      <c r="B60" s="32" t="s">
        <v>1422</v>
      </c>
      <c r="C60" s="32" t="s">
        <v>892</v>
      </c>
      <c r="D60" s="14">
        <v>440917</v>
      </c>
      <c r="E60" s="15">
        <v>959.21</v>
      </c>
      <c r="F60" s="16">
        <v>8.8000000000000005E-3</v>
      </c>
      <c r="G60" s="16"/>
    </row>
    <row r="61" spans="1:7" x14ac:dyDescent="0.3">
      <c r="A61" s="13" t="s">
        <v>1497</v>
      </c>
      <c r="B61" s="32" t="s">
        <v>1498</v>
      </c>
      <c r="C61" s="32" t="s">
        <v>713</v>
      </c>
      <c r="D61" s="14">
        <v>292438</v>
      </c>
      <c r="E61" s="15">
        <v>951.59</v>
      </c>
      <c r="F61" s="16">
        <v>8.6999999999999994E-3</v>
      </c>
      <c r="G61" s="16"/>
    </row>
    <row r="62" spans="1:7" x14ac:dyDescent="0.3">
      <c r="A62" s="13" t="s">
        <v>1499</v>
      </c>
      <c r="B62" s="32" t="s">
        <v>1500</v>
      </c>
      <c r="C62" s="32" t="s">
        <v>784</v>
      </c>
      <c r="D62" s="14">
        <v>68990</v>
      </c>
      <c r="E62" s="15">
        <v>921.22</v>
      </c>
      <c r="F62" s="16">
        <v>8.3999999999999995E-3</v>
      </c>
      <c r="G62" s="16"/>
    </row>
    <row r="63" spans="1:7" x14ac:dyDescent="0.3">
      <c r="A63" s="13" t="s">
        <v>1501</v>
      </c>
      <c r="B63" s="32" t="s">
        <v>1502</v>
      </c>
      <c r="C63" s="32" t="s">
        <v>737</v>
      </c>
      <c r="D63" s="14">
        <v>100536</v>
      </c>
      <c r="E63" s="15">
        <v>876.62</v>
      </c>
      <c r="F63" s="16">
        <v>8.0000000000000002E-3</v>
      </c>
      <c r="G63" s="16"/>
    </row>
    <row r="64" spans="1:7" x14ac:dyDescent="0.3">
      <c r="A64" s="13" t="s">
        <v>1439</v>
      </c>
      <c r="B64" s="32" t="s">
        <v>1440</v>
      </c>
      <c r="C64" s="32" t="s">
        <v>829</v>
      </c>
      <c r="D64" s="14">
        <v>919902</v>
      </c>
      <c r="E64" s="15">
        <v>856.43</v>
      </c>
      <c r="F64" s="16">
        <v>7.7999999999999996E-3</v>
      </c>
      <c r="G64" s="16"/>
    </row>
    <row r="65" spans="1:7" x14ac:dyDescent="0.3">
      <c r="A65" s="13" t="s">
        <v>1503</v>
      </c>
      <c r="B65" s="32" t="s">
        <v>1504</v>
      </c>
      <c r="C65" s="32" t="s">
        <v>1505</v>
      </c>
      <c r="D65" s="14">
        <v>208540</v>
      </c>
      <c r="E65" s="15">
        <v>849.59</v>
      </c>
      <c r="F65" s="16">
        <v>7.7999999999999996E-3</v>
      </c>
      <c r="G65" s="16"/>
    </row>
    <row r="66" spans="1:7" x14ac:dyDescent="0.3">
      <c r="A66" s="13" t="s">
        <v>1506</v>
      </c>
      <c r="B66" s="32" t="s">
        <v>1507</v>
      </c>
      <c r="C66" s="32" t="s">
        <v>892</v>
      </c>
      <c r="D66" s="14">
        <v>133142</v>
      </c>
      <c r="E66" s="15">
        <v>837.53</v>
      </c>
      <c r="F66" s="16">
        <v>7.7000000000000002E-3</v>
      </c>
      <c r="G66" s="16"/>
    </row>
    <row r="67" spans="1:7" x14ac:dyDescent="0.3">
      <c r="A67" s="13" t="s">
        <v>1417</v>
      </c>
      <c r="B67" s="32" t="s">
        <v>1418</v>
      </c>
      <c r="C67" s="32" t="s">
        <v>867</v>
      </c>
      <c r="D67" s="14">
        <v>18126</v>
      </c>
      <c r="E67" s="15">
        <v>782.73</v>
      </c>
      <c r="F67" s="16">
        <v>7.1999999999999998E-3</v>
      </c>
      <c r="G67" s="16"/>
    </row>
    <row r="68" spans="1:7" x14ac:dyDescent="0.3">
      <c r="A68" s="13" t="s">
        <v>1427</v>
      </c>
      <c r="B68" s="32" t="s">
        <v>1428</v>
      </c>
      <c r="C68" s="32" t="s">
        <v>713</v>
      </c>
      <c r="D68" s="14">
        <v>187258</v>
      </c>
      <c r="E68" s="15">
        <v>755.31</v>
      </c>
      <c r="F68" s="16">
        <v>6.8999999999999999E-3</v>
      </c>
      <c r="G68" s="16"/>
    </row>
    <row r="69" spans="1:7" x14ac:dyDescent="0.3">
      <c r="A69" s="13" t="s">
        <v>1508</v>
      </c>
      <c r="B69" s="32" t="s">
        <v>1509</v>
      </c>
      <c r="C69" s="32" t="s">
        <v>856</v>
      </c>
      <c r="D69" s="14">
        <v>135642</v>
      </c>
      <c r="E69" s="15">
        <v>729.62</v>
      </c>
      <c r="F69" s="16">
        <v>6.7000000000000002E-3</v>
      </c>
      <c r="G69" s="16"/>
    </row>
    <row r="70" spans="1:7" x14ac:dyDescent="0.3">
      <c r="A70" s="13" t="s">
        <v>1510</v>
      </c>
      <c r="B70" s="32" t="s">
        <v>1511</v>
      </c>
      <c r="C70" s="32" t="s">
        <v>805</v>
      </c>
      <c r="D70" s="14">
        <v>131622</v>
      </c>
      <c r="E70" s="15">
        <v>674.5</v>
      </c>
      <c r="F70" s="16">
        <v>6.1999999999999998E-3</v>
      </c>
      <c r="G70" s="16"/>
    </row>
    <row r="71" spans="1:7" x14ac:dyDescent="0.3">
      <c r="A71" s="13" t="s">
        <v>1512</v>
      </c>
      <c r="B71" s="32" t="s">
        <v>1513</v>
      </c>
      <c r="C71" s="32" t="s">
        <v>716</v>
      </c>
      <c r="D71" s="14">
        <v>93300</v>
      </c>
      <c r="E71" s="15">
        <v>602.66999999999996</v>
      </c>
      <c r="F71" s="16">
        <v>5.4999999999999997E-3</v>
      </c>
      <c r="G71" s="16"/>
    </row>
    <row r="72" spans="1:7" x14ac:dyDescent="0.3">
      <c r="A72" s="13" t="s">
        <v>1514</v>
      </c>
      <c r="B72" s="32" t="s">
        <v>1515</v>
      </c>
      <c r="C72" s="32" t="s">
        <v>992</v>
      </c>
      <c r="D72" s="14">
        <v>61461</v>
      </c>
      <c r="E72" s="15">
        <v>548.36</v>
      </c>
      <c r="F72" s="16">
        <v>5.0000000000000001E-3</v>
      </c>
      <c r="G72" s="16"/>
    </row>
    <row r="73" spans="1:7" x14ac:dyDescent="0.3">
      <c r="A73" s="13" t="s">
        <v>1516</v>
      </c>
      <c r="B73" s="32" t="s">
        <v>1517</v>
      </c>
      <c r="C73" s="32" t="s">
        <v>737</v>
      </c>
      <c r="D73" s="14">
        <v>164445</v>
      </c>
      <c r="E73" s="15">
        <v>509.29</v>
      </c>
      <c r="F73" s="16">
        <v>4.7000000000000002E-3</v>
      </c>
      <c r="G73" s="16"/>
    </row>
    <row r="74" spans="1:7" x14ac:dyDescent="0.3">
      <c r="A74" s="13" t="s">
        <v>1015</v>
      </c>
      <c r="B74" s="32" t="s">
        <v>1016</v>
      </c>
      <c r="C74" s="32" t="s">
        <v>856</v>
      </c>
      <c r="D74" s="14">
        <v>58897</v>
      </c>
      <c r="E74" s="15">
        <v>495.47</v>
      </c>
      <c r="F74" s="16">
        <v>4.4999999999999997E-3</v>
      </c>
      <c r="G74" s="16"/>
    </row>
    <row r="75" spans="1:7" x14ac:dyDescent="0.3">
      <c r="A75" s="13" t="s">
        <v>1518</v>
      </c>
      <c r="B75" s="32" t="s">
        <v>1519</v>
      </c>
      <c r="C75" s="32" t="s">
        <v>856</v>
      </c>
      <c r="D75" s="14">
        <v>236382</v>
      </c>
      <c r="E75" s="15">
        <v>495.22</v>
      </c>
      <c r="F75" s="16">
        <v>4.4999999999999997E-3</v>
      </c>
      <c r="G75" s="16"/>
    </row>
    <row r="76" spans="1:7" x14ac:dyDescent="0.3">
      <c r="A76" s="13" t="s">
        <v>893</v>
      </c>
      <c r="B76" s="32" t="s">
        <v>894</v>
      </c>
      <c r="C76" s="32" t="s">
        <v>856</v>
      </c>
      <c r="D76" s="14">
        <v>24767</v>
      </c>
      <c r="E76" s="15">
        <v>495.1</v>
      </c>
      <c r="F76" s="16">
        <v>4.4999999999999997E-3</v>
      </c>
      <c r="G76" s="16"/>
    </row>
    <row r="77" spans="1:7" x14ac:dyDescent="0.3">
      <c r="A77" s="13" t="s">
        <v>1520</v>
      </c>
      <c r="B77" s="32" t="s">
        <v>1521</v>
      </c>
      <c r="C77" s="32" t="s">
        <v>829</v>
      </c>
      <c r="D77" s="14">
        <v>128463</v>
      </c>
      <c r="E77" s="15">
        <v>492.91</v>
      </c>
      <c r="F77" s="16">
        <v>4.4999999999999997E-3</v>
      </c>
      <c r="G77" s="16"/>
    </row>
    <row r="78" spans="1:7" x14ac:dyDescent="0.3">
      <c r="A78" s="13" t="s">
        <v>1522</v>
      </c>
      <c r="B78" s="32" t="s">
        <v>1523</v>
      </c>
      <c r="C78" s="32" t="s">
        <v>856</v>
      </c>
      <c r="D78" s="14">
        <v>26236</v>
      </c>
      <c r="E78" s="15">
        <v>486.06</v>
      </c>
      <c r="F78" s="16">
        <v>4.4000000000000003E-3</v>
      </c>
      <c r="G78" s="16"/>
    </row>
    <row r="79" spans="1:7" x14ac:dyDescent="0.3">
      <c r="A79" s="13" t="s">
        <v>1353</v>
      </c>
      <c r="B79" s="32" t="s">
        <v>1354</v>
      </c>
      <c r="C79" s="32" t="s">
        <v>775</v>
      </c>
      <c r="D79" s="14">
        <v>14658</v>
      </c>
      <c r="E79" s="15">
        <v>417.28</v>
      </c>
      <c r="F79" s="16">
        <v>3.8E-3</v>
      </c>
      <c r="G79" s="16"/>
    </row>
    <row r="80" spans="1:7" x14ac:dyDescent="0.3">
      <c r="A80" s="13" t="s">
        <v>1524</v>
      </c>
      <c r="B80" s="32" t="s">
        <v>1525</v>
      </c>
      <c r="C80" s="32" t="s">
        <v>765</v>
      </c>
      <c r="D80" s="14">
        <v>121901</v>
      </c>
      <c r="E80" s="15">
        <v>365.15</v>
      </c>
      <c r="F80" s="16">
        <v>3.3E-3</v>
      </c>
      <c r="G80" s="16"/>
    </row>
    <row r="81" spans="1:7" x14ac:dyDescent="0.3">
      <c r="A81" s="13" t="s">
        <v>1526</v>
      </c>
      <c r="B81" s="32" t="s">
        <v>1527</v>
      </c>
      <c r="C81" s="32" t="s">
        <v>892</v>
      </c>
      <c r="D81" s="14">
        <v>387505</v>
      </c>
      <c r="E81" s="15">
        <v>248.78</v>
      </c>
      <c r="F81" s="16">
        <v>2.3E-3</v>
      </c>
      <c r="G81" s="16"/>
    </row>
    <row r="82" spans="1:7" x14ac:dyDescent="0.3">
      <c r="A82" s="13" t="s">
        <v>1528</v>
      </c>
      <c r="B82" s="32" t="s">
        <v>1529</v>
      </c>
      <c r="C82" s="32" t="s">
        <v>919</v>
      </c>
      <c r="D82" s="14">
        <v>28476</v>
      </c>
      <c r="E82" s="15">
        <v>143.79</v>
      </c>
      <c r="F82" s="16">
        <v>1.2999999999999999E-3</v>
      </c>
      <c r="G82" s="16"/>
    </row>
    <row r="83" spans="1:7" x14ac:dyDescent="0.3">
      <c r="A83" s="17" t="s">
        <v>100</v>
      </c>
      <c r="B83" s="33"/>
      <c r="C83" s="33"/>
      <c r="D83" s="18"/>
      <c r="E83" s="37">
        <f>SUM(E8:E82)</f>
        <v>103840.30999999992</v>
      </c>
      <c r="F83" s="38">
        <f>SUM(F8:F82)</f>
        <v>0.94820000000000004</v>
      </c>
      <c r="G83" s="21"/>
    </row>
    <row r="84" spans="1:7" x14ac:dyDescent="0.3">
      <c r="A84" s="13"/>
      <c r="B84" s="32"/>
      <c r="C84" s="32"/>
      <c r="D84" s="14"/>
      <c r="E84" s="15"/>
      <c r="F84" s="16"/>
      <c r="G84" s="16"/>
    </row>
    <row r="85" spans="1:7" x14ac:dyDescent="0.3">
      <c r="A85" s="17" t="s">
        <v>1070</v>
      </c>
      <c r="B85" s="32"/>
      <c r="C85" s="32"/>
      <c r="D85" s="14"/>
      <c r="E85" s="15"/>
      <c r="F85" s="16"/>
      <c r="G85" s="16"/>
    </row>
    <row r="86" spans="1:7" x14ac:dyDescent="0.3">
      <c r="A86" s="13" t="s">
        <v>1433</v>
      </c>
      <c r="B86" s="32" t="s">
        <v>1434</v>
      </c>
      <c r="C86" s="32" t="s">
        <v>713</v>
      </c>
      <c r="D86" s="14">
        <v>1996056</v>
      </c>
      <c r="E86" s="15">
        <v>1399.04</v>
      </c>
      <c r="F86" s="16">
        <v>1.2800000000000001E-2</v>
      </c>
      <c r="G86" s="16"/>
    </row>
    <row r="87" spans="1:7" x14ac:dyDescent="0.3">
      <c r="A87" s="17" t="s">
        <v>100</v>
      </c>
      <c r="B87" s="33"/>
      <c r="C87" s="33"/>
      <c r="D87" s="18"/>
      <c r="E87" s="37">
        <v>1399.04</v>
      </c>
      <c r="F87" s="38">
        <v>1.2800000000000001E-2</v>
      </c>
      <c r="G87" s="21"/>
    </row>
    <row r="88" spans="1:7" x14ac:dyDescent="0.3">
      <c r="A88" s="24" t="s">
        <v>103</v>
      </c>
      <c r="B88" s="34"/>
      <c r="C88" s="34"/>
      <c r="D88" s="25"/>
      <c r="E88" s="29">
        <v>105239.35</v>
      </c>
      <c r="F88" s="30">
        <v>0.96099999999999997</v>
      </c>
      <c r="G88" s="21"/>
    </row>
    <row r="89" spans="1:7" x14ac:dyDescent="0.3">
      <c r="A89" s="13"/>
      <c r="B89" s="32"/>
      <c r="C89" s="32"/>
      <c r="D89" s="14"/>
      <c r="E89" s="15"/>
      <c r="F89" s="16"/>
      <c r="G89" s="16"/>
    </row>
    <row r="90" spans="1:7" x14ac:dyDescent="0.3">
      <c r="A90" s="13"/>
      <c r="B90" s="32"/>
      <c r="C90" s="32"/>
      <c r="D90" s="14"/>
      <c r="E90" s="15"/>
      <c r="F90" s="16"/>
      <c r="G90" s="16"/>
    </row>
    <row r="91" spans="1:7" x14ac:dyDescent="0.3">
      <c r="A91" s="17" t="s">
        <v>132</v>
      </c>
      <c r="B91" s="32"/>
      <c r="C91" s="32"/>
      <c r="D91" s="14"/>
      <c r="E91" s="15"/>
      <c r="F91" s="16"/>
      <c r="G91" s="16"/>
    </row>
    <row r="92" spans="1:7" x14ac:dyDescent="0.3">
      <c r="A92" s="13" t="s">
        <v>133</v>
      </c>
      <c r="B92" s="32"/>
      <c r="C92" s="32"/>
      <c r="D92" s="14"/>
      <c r="E92" s="15">
        <v>4707.16</v>
      </c>
      <c r="F92" s="16">
        <v>4.2999999999999997E-2</v>
      </c>
      <c r="G92" s="16">
        <v>3.2613999999999997E-2</v>
      </c>
    </row>
    <row r="93" spans="1:7" x14ac:dyDescent="0.3">
      <c r="A93" s="17" t="s">
        <v>100</v>
      </c>
      <c r="B93" s="33"/>
      <c r="C93" s="33"/>
      <c r="D93" s="18"/>
      <c r="E93" s="37">
        <v>4707.16</v>
      </c>
      <c r="F93" s="38">
        <v>4.2999999999999997E-2</v>
      </c>
      <c r="G93" s="21"/>
    </row>
    <row r="94" spans="1:7" x14ac:dyDescent="0.3">
      <c r="A94" s="13"/>
      <c r="B94" s="32"/>
      <c r="C94" s="32"/>
      <c r="D94" s="14"/>
      <c r="E94" s="15"/>
      <c r="F94" s="16"/>
      <c r="G94" s="16"/>
    </row>
    <row r="95" spans="1:7" x14ac:dyDescent="0.3">
      <c r="A95" s="24" t="s">
        <v>103</v>
      </c>
      <c r="B95" s="34"/>
      <c r="C95" s="34"/>
      <c r="D95" s="25"/>
      <c r="E95" s="19">
        <v>4707.16</v>
      </c>
      <c r="F95" s="20">
        <v>4.2999999999999997E-2</v>
      </c>
      <c r="G95" s="21"/>
    </row>
    <row r="96" spans="1:7" x14ac:dyDescent="0.3">
      <c r="A96" s="13" t="s">
        <v>134</v>
      </c>
      <c r="B96" s="32"/>
      <c r="C96" s="32"/>
      <c r="D96" s="14"/>
      <c r="E96" s="15">
        <v>0.4206008</v>
      </c>
      <c r="F96" s="16">
        <v>3.0000000000000001E-6</v>
      </c>
      <c r="G96" s="16"/>
    </row>
    <row r="97" spans="1:7" x14ac:dyDescent="0.3">
      <c r="A97" s="13" t="s">
        <v>135</v>
      </c>
      <c r="B97" s="32"/>
      <c r="C97" s="32"/>
      <c r="D97" s="14"/>
      <c r="E97" s="36">
        <v>-493.39060080000002</v>
      </c>
      <c r="F97" s="26">
        <v>-4.0029999999999996E-3</v>
      </c>
      <c r="G97" s="16">
        <v>3.2613999999999997E-2</v>
      </c>
    </row>
    <row r="98" spans="1:7" x14ac:dyDescent="0.3">
      <c r="A98" s="27" t="s">
        <v>136</v>
      </c>
      <c r="B98" s="35"/>
      <c r="C98" s="35"/>
      <c r="D98" s="28"/>
      <c r="E98" s="29">
        <v>109453.54</v>
      </c>
      <c r="F98" s="30">
        <v>1</v>
      </c>
      <c r="G98" s="30"/>
    </row>
    <row r="103" spans="1:7" x14ac:dyDescent="0.3">
      <c r="A103" s="1" t="s">
        <v>1842</v>
      </c>
    </row>
    <row r="104" spans="1:7" x14ac:dyDescent="0.3">
      <c r="A104" s="47" t="s">
        <v>1843</v>
      </c>
      <c r="B104" s="3" t="s">
        <v>88</v>
      </c>
    </row>
    <row r="105" spans="1:7" x14ac:dyDescent="0.3">
      <c r="A105" t="s">
        <v>1844</v>
      </c>
    </row>
    <row r="106" spans="1:7" x14ac:dyDescent="0.3">
      <c r="A106" t="s">
        <v>1845</v>
      </c>
      <c r="B106" t="s">
        <v>1846</v>
      </c>
      <c r="C106" t="s">
        <v>1846</v>
      </c>
    </row>
    <row r="107" spans="1:7" x14ac:dyDescent="0.3">
      <c r="B107" s="48">
        <v>44592</v>
      </c>
      <c r="C107" s="48">
        <v>44620</v>
      </c>
    </row>
    <row r="108" spans="1:7" x14ac:dyDescent="0.3">
      <c r="A108" t="s">
        <v>1850</v>
      </c>
      <c r="B108">
        <v>25.777000000000001</v>
      </c>
      <c r="C108">
        <v>24.285</v>
      </c>
      <c r="E108" s="2"/>
      <c r="G108"/>
    </row>
    <row r="109" spans="1:7" x14ac:dyDescent="0.3">
      <c r="A109" t="s">
        <v>1851</v>
      </c>
      <c r="B109">
        <v>24.341999999999999</v>
      </c>
      <c r="C109">
        <v>22.933</v>
      </c>
      <c r="E109" s="2"/>
      <c r="G109"/>
    </row>
    <row r="110" spans="1:7" x14ac:dyDescent="0.3">
      <c r="A110" t="s">
        <v>1875</v>
      </c>
      <c r="B110">
        <v>24.599</v>
      </c>
      <c r="C110">
        <v>23.145</v>
      </c>
      <c r="E110" s="2"/>
      <c r="G110"/>
    </row>
    <row r="111" spans="1:7" x14ac:dyDescent="0.3">
      <c r="A111" t="s">
        <v>1876</v>
      </c>
      <c r="B111">
        <v>23.181000000000001</v>
      </c>
      <c r="C111">
        <v>21.811</v>
      </c>
      <c r="E111" s="2"/>
      <c r="G111"/>
    </row>
    <row r="112" spans="1:7" x14ac:dyDescent="0.3">
      <c r="E112" s="2"/>
      <c r="G112"/>
    </row>
    <row r="113" spans="1:4" x14ac:dyDescent="0.3">
      <c r="A113" t="s">
        <v>1861</v>
      </c>
      <c r="B113" s="3" t="s">
        <v>88</v>
      </c>
    </row>
    <row r="114" spans="1:4" x14ac:dyDescent="0.3">
      <c r="A114" t="s">
        <v>1862</v>
      </c>
      <c r="B114" s="3" t="s">
        <v>88</v>
      </c>
    </row>
    <row r="115" spans="1:4" ht="28.8" x14ac:dyDescent="0.3">
      <c r="A115" s="47" t="s">
        <v>1863</v>
      </c>
      <c r="B115" s="3" t="s">
        <v>88</v>
      </c>
    </row>
    <row r="116" spans="1:4" x14ac:dyDescent="0.3">
      <c r="A116" s="47" t="s">
        <v>1864</v>
      </c>
      <c r="B116" s="3" t="s">
        <v>88</v>
      </c>
    </row>
    <row r="117" spans="1:4" x14ac:dyDescent="0.3">
      <c r="A117" t="s">
        <v>1901</v>
      </c>
      <c r="B117" s="49">
        <v>0.33670899999999998</v>
      </c>
    </row>
    <row r="118" spans="1:4" ht="28.8" x14ac:dyDescent="0.3">
      <c r="A118" s="47" t="s">
        <v>1866</v>
      </c>
      <c r="B118" s="3" t="s">
        <v>88</v>
      </c>
    </row>
    <row r="119" spans="1:4" ht="28.8" x14ac:dyDescent="0.3">
      <c r="A119" s="47" t="s">
        <v>1867</v>
      </c>
      <c r="B119" s="3" t="s">
        <v>88</v>
      </c>
    </row>
    <row r="120" spans="1:4" x14ac:dyDescent="0.3">
      <c r="A120" t="s">
        <v>1996</v>
      </c>
      <c r="B120" s="3" t="s">
        <v>88</v>
      </c>
    </row>
    <row r="121" spans="1:4" x14ac:dyDescent="0.3">
      <c r="A121" t="s">
        <v>1997</v>
      </c>
      <c r="B121" s="3" t="s">
        <v>88</v>
      </c>
    </row>
    <row r="125" spans="1:4" ht="28.8" x14ac:dyDescent="0.3">
      <c r="A125" s="62" t="s">
        <v>2039</v>
      </c>
      <c r="B125" s="57" t="s">
        <v>2040</v>
      </c>
      <c r="C125" s="57" t="s">
        <v>2004</v>
      </c>
      <c r="D125" s="65" t="s">
        <v>2005</v>
      </c>
    </row>
    <row r="126" spans="1:4" ht="67.2" customHeight="1" x14ac:dyDescent="0.3">
      <c r="A126" s="64" t="str">
        <f>HYPERLINK("[EDEL_Portfolio Monthly 28-Feb-2022.xlsx]EEESCF!A1","Edelweiss Small Cap Fund")</f>
        <v>Edelweiss Small Cap Fund</v>
      </c>
      <c r="B126" s="58"/>
      <c r="C126" s="58" t="s">
        <v>2022</v>
      </c>
      <c r="D126" s="58"/>
    </row>
    <row r="127" spans="1:4" ht="30" customHeight="1" x14ac:dyDescent="0.3"/>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2FBD9-CF71-442B-903B-E2FC480913B7}">
  <dimension ref="A1:H215"/>
  <sheetViews>
    <sheetView showGridLines="0" workbookViewId="0">
      <pane ySplit="4" topLeftCell="A207" activePane="bottomLeft" state="frozen"/>
      <selection activeCell="A36" sqref="A36"/>
      <selection pane="bottomLeft" activeCell="A214" sqref="A214:D21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53</v>
      </c>
      <c r="B1" s="67"/>
      <c r="C1" s="67"/>
      <c r="D1" s="67"/>
      <c r="E1" s="67"/>
      <c r="F1" s="67"/>
      <c r="G1" s="67"/>
      <c r="H1" s="51" t="str">
        <f>HYPERLINK("[EDEL_Portfolio Monthly 28-Feb-2022.xlsx]Index!A1","Index")</f>
        <v>Index</v>
      </c>
    </row>
    <row r="2" spans="1:8" ht="18" x14ac:dyDescent="0.3">
      <c r="A2" s="67" t="s">
        <v>54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717</v>
      </c>
      <c r="B8" s="32" t="s">
        <v>718</v>
      </c>
      <c r="C8" s="32" t="s">
        <v>719</v>
      </c>
      <c r="D8" s="14">
        <v>96880</v>
      </c>
      <c r="E8" s="15">
        <v>2285.9299999999998</v>
      </c>
      <c r="F8" s="16">
        <v>6.8400000000000002E-2</v>
      </c>
      <c r="G8" s="16"/>
    </row>
    <row r="9" spans="1:8" x14ac:dyDescent="0.3">
      <c r="A9" s="13" t="s">
        <v>1304</v>
      </c>
      <c r="B9" s="32" t="s">
        <v>1305</v>
      </c>
      <c r="C9" s="32" t="s">
        <v>810</v>
      </c>
      <c r="D9" s="14">
        <v>85254</v>
      </c>
      <c r="E9" s="15">
        <v>1578.01</v>
      </c>
      <c r="F9" s="16">
        <v>4.7199999999999999E-2</v>
      </c>
      <c r="G9" s="16"/>
    </row>
    <row r="10" spans="1:8" x14ac:dyDescent="0.3">
      <c r="A10" s="13" t="s">
        <v>723</v>
      </c>
      <c r="B10" s="32" t="s">
        <v>724</v>
      </c>
      <c r="C10" s="32" t="s">
        <v>725</v>
      </c>
      <c r="D10" s="14">
        <v>170626</v>
      </c>
      <c r="E10" s="15">
        <v>1267.24</v>
      </c>
      <c r="F10" s="16">
        <v>3.7900000000000003E-2</v>
      </c>
      <c r="G10" s="16"/>
    </row>
    <row r="11" spans="1:8" x14ac:dyDescent="0.3">
      <c r="A11" s="13" t="s">
        <v>711</v>
      </c>
      <c r="B11" s="32" t="s">
        <v>712</v>
      </c>
      <c r="C11" s="32" t="s">
        <v>713</v>
      </c>
      <c r="D11" s="14">
        <v>152500</v>
      </c>
      <c r="E11" s="15">
        <v>1078.94</v>
      </c>
      <c r="F11" s="16">
        <v>3.2300000000000002E-2</v>
      </c>
      <c r="G11" s="16"/>
    </row>
    <row r="12" spans="1:8" x14ac:dyDescent="0.3">
      <c r="A12" s="13" t="s">
        <v>846</v>
      </c>
      <c r="B12" s="32" t="s">
        <v>847</v>
      </c>
      <c r="C12" s="32" t="s">
        <v>765</v>
      </c>
      <c r="D12" s="14">
        <v>58715</v>
      </c>
      <c r="E12" s="15">
        <v>1007.31</v>
      </c>
      <c r="F12" s="16">
        <v>3.0099999999999998E-2</v>
      </c>
      <c r="G12" s="16"/>
    </row>
    <row r="13" spans="1:8" x14ac:dyDescent="0.3">
      <c r="A13" s="13" t="s">
        <v>720</v>
      </c>
      <c r="B13" s="32" t="s">
        <v>721</v>
      </c>
      <c r="C13" s="32" t="s">
        <v>722</v>
      </c>
      <c r="D13" s="14">
        <v>139481</v>
      </c>
      <c r="E13" s="15">
        <v>957.54</v>
      </c>
      <c r="F13" s="16">
        <v>2.86E-2</v>
      </c>
      <c r="G13" s="16"/>
    </row>
    <row r="14" spans="1:8" x14ac:dyDescent="0.3">
      <c r="A14" s="13" t="s">
        <v>740</v>
      </c>
      <c r="B14" s="32" t="s">
        <v>741</v>
      </c>
      <c r="C14" s="32" t="s">
        <v>742</v>
      </c>
      <c r="D14" s="14">
        <v>73847</v>
      </c>
      <c r="E14" s="15">
        <v>901.49</v>
      </c>
      <c r="F14" s="16">
        <v>2.7E-2</v>
      </c>
      <c r="G14" s="16"/>
    </row>
    <row r="15" spans="1:8" x14ac:dyDescent="0.3">
      <c r="A15" s="13" t="s">
        <v>815</v>
      </c>
      <c r="B15" s="32" t="s">
        <v>816</v>
      </c>
      <c r="C15" s="32" t="s">
        <v>725</v>
      </c>
      <c r="D15" s="14">
        <v>48560</v>
      </c>
      <c r="E15" s="15">
        <v>692.59</v>
      </c>
      <c r="F15" s="16">
        <v>2.07E-2</v>
      </c>
      <c r="G15" s="16"/>
    </row>
    <row r="16" spans="1:8" x14ac:dyDescent="0.3">
      <c r="A16" s="13" t="s">
        <v>1306</v>
      </c>
      <c r="B16" s="32" t="s">
        <v>1307</v>
      </c>
      <c r="C16" s="32" t="s">
        <v>725</v>
      </c>
      <c r="D16" s="14">
        <v>132701</v>
      </c>
      <c r="E16" s="15">
        <v>641.21</v>
      </c>
      <c r="F16" s="16">
        <v>1.9199999999999998E-2</v>
      </c>
      <c r="G16" s="16"/>
    </row>
    <row r="17" spans="1:7" x14ac:dyDescent="0.3">
      <c r="A17" s="13" t="s">
        <v>738</v>
      </c>
      <c r="B17" s="32" t="s">
        <v>739</v>
      </c>
      <c r="C17" s="32" t="s">
        <v>716</v>
      </c>
      <c r="D17" s="14">
        <v>8691</v>
      </c>
      <c r="E17" s="15">
        <v>608.57000000000005</v>
      </c>
      <c r="F17" s="16">
        <v>1.8200000000000001E-2</v>
      </c>
      <c r="G17" s="16"/>
    </row>
    <row r="18" spans="1:7" x14ac:dyDescent="0.3">
      <c r="A18" s="13" t="s">
        <v>909</v>
      </c>
      <c r="B18" s="32" t="s">
        <v>910</v>
      </c>
      <c r="C18" s="32" t="s">
        <v>725</v>
      </c>
      <c r="D18" s="14">
        <v>75653</v>
      </c>
      <c r="E18" s="15">
        <v>561.65</v>
      </c>
      <c r="F18" s="16">
        <v>1.6799999999999999E-2</v>
      </c>
      <c r="G18" s="16"/>
    </row>
    <row r="19" spans="1:7" x14ac:dyDescent="0.3">
      <c r="A19" s="13" t="s">
        <v>729</v>
      </c>
      <c r="B19" s="32" t="s">
        <v>730</v>
      </c>
      <c r="C19" s="32" t="s">
        <v>731</v>
      </c>
      <c r="D19" s="14">
        <v>34000</v>
      </c>
      <c r="E19" s="15">
        <v>559.11</v>
      </c>
      <c r="F19" s="16">
        <v>1.67E-2</v>
      </c>
      <c r="G19" s="16"/>
    </row>
    <row r="20" spans="1:7" x14ac:dyDescent="0.3">
      <c r="A20" s="13" t="s">
        <v>735</v>
      </c>
      <c r="B20" s="32" t="s">
        <v>736</v>
      </c>
      <c r="C20" s="32" t="s">
        <v>737</v>
      </c>
      <c r="D20" s="14">
        <v>233234</v>
      </c>
      <c r="E20" s="15">
        <v>503.44</v>
      </c>
      <c r="F20" s="16">
        <v>1.5100000000000001E-2</v>
      </c>
      <c r="G20" s="16"/>
    </row>
    <row r="21" spans="1:7" x14ac:dyDescent="0.3">
      <c r="A21" s="13" t="s">
        <v>988</v>
      </c>
      <c r="B21" s="32" t="s">
        <v>989</v>
      </c>
      <c r="C21" s="32" t="s">
        <v>768</v>
      </c>
      <c r="D21" s="14">
        <v>325909</v>
      </c>
      <c r="E21" s="15">
        <v>435.09</v>
      </c>
      <c r="F21" s="16">
        <v>1.2999999999999999E-2</v>
      </c>
      <c r="G21" s="16"/>
    </row>
    <row r="22" spans="1:7" x14ac:dyDescent="0.3">
      <c r="A22" s="13" t="s">
        <v>813</v>
      </c>
      <c r="B22" s="32" t="s">
        <v>814</v>
      </c>
      <c r="C22" s="32" t="s">
        <v>765</v>
      </c>
      <c r="D22" s="14">
        <v>11825</v>
      </c>
      <c r="E22" s="15">
        <v>420.28</v>
      </c>
      <c r="F22" s="16">
        <v>1.26E-2</v>
      </c>
      <c r="G22" s="16"/>
    </row>
    <row r="23" spans="1:7" x14ac:dyDescent="0.3">
      <c r="A23" s="13" t="s">
        <v>872</v>
      </c>
      <c r="B23" s="32" t="s">
        <v>873</v>
      </c>
      <c r="C23" s="32" t="s">
        <v>874</v>
      </c>
      <c r="D23" s="14">
        <v>20998</v>
      </c>
      <c r="E23" s="15">
        <v>381.48</v>
      </c>
      <c r="F23" s="16">
        <v>1.14E-2</v>
      </c>
      <c r="G23" s="16"/>
    </row>
    <row r="24" spans="1:7" x14ac:dyDescent="0.3">
      <c r="A24" s="13" t="s">
        <v>911</v>
      </c>
      <c r="B24" s="32" t="s">
        <v>912</v>
      </c>
      <c r="C24" s="32" t="s">
        <v>810</v>
      </c>
      <c r="D24" s="14">
        <v>4181</v>
      </c>
      <c r="E24" s="15">
        <v>347.61</v>
      </c>
      <c r="F24" s="16">
        <v>1.04E-2</v>
      </c>
      <c r="G24" s="16"/>
    </row>
    <row r="25" spans="1:7" x14ac:dyDescent="0.3">
      <c r="A25" s="13" t="s">
        <v>773</v>
      </c>
      <c r="B25" s="32" t="s">
        <v>774</v>
      </c>
      <c r="C25" s="32" t="s">
        <v>775</v>
      </c>
      <c r="D25" s="14">
        <v>20425</v>
      </c>
      <c r="E25" s="15">
        <v>326.49</v>
      </c>
      <c r="F25" s="16">
        <v>9.7999999999999997E-3</v>
      </c>
      <c r="G25" s="16"/>
    </row>
    <row r="26" spans="1:7" x14ac:dyDescent="0.3">
      <c r="A26" s="13" t="s">
        <v>751</v>
      </c>
      <c r="B26" s="32" t="s">
        <v>752</v>
      </c>
      <c r="C26" s="32" t="s">
        <v>742</v>
      </c>
      <c r="D26" s="14">
        <v>323000</v>
      </c>
      <c r="E26" s="15">
        <v>311.20999999999998</v>
      </c>
      <c r="F26" s="16">
        <v>9.2999999999999992E-3</v>
      </c>
      <c r="G26" s="16"/>
    </row>
    <row r="27" spans="1:7" x14ac:dyDescent="0.3">
      <c r="A27" s="13" t="s">
        <v>982</v>
      </c>
      <c r="B27" s="32" t="s">
        <v>983</v>
      </c>
      <c r="C27" s="32" t="s">
        <v>765</v>
      </c>
      <c r="D27" s="14">
        <v>51642</v>
      </c>
      <c r="E27" s="15">
        <v>287.02999999999997</v>
      </c>
      <c r="F27" s="16">
        <v>8.6E-3</v>
      </c>
      <c r="G27" s="16"/>
    </row>
    <row r="28" spans="1:7" x14ac:dyDescent="0.3">
      <c r="A28" s="13" t="s">
        <v>895</v>
      </c>
      <c r="B28" s="32" t="s">
        <v>896</v>
      </c>
      <c r="C28" s="32" t="s">
        <v>742</v>
      </c>
      <c r="D28" s="14">
        <v>65000</v>
      </c>
      <c r="E28" s="15">
        <v>276.14999999999998</v>
      </c>
      <c r="F28" s="16">
        <v>8.3000000000000001E-3</v>
      </c>
      <c r="G28" s="16"/>
    </row>
    <row r="29" spans="1:7" x14ac:dyDescent="0.3">
      <c r="A29" s="13" t="s">
        <v>1530</v>
      </c>
      <c r="B29" s="32" t="s">
        <v>1531</v>
      </c>
      <c r="C29" s="32" t="s">
        <v>802</v>
      </c>
      <c r="D29" s="14">
        <v>45342</v>
      </c>
      <c r="E29" s="15">
        <v>270.02999999999997</v>
      </c>
      <c r="F29" s="16">
        <v>8.0999999999999996E-3</v>
      </c>
      <c r="G29" s="16"/>
    </row>
    <row r="30" spans="1:7" x14ac:dyDescent="0.3">
      <c r="A30" s="13" t="s">
        <v>954</v>
      </c>
      <c r="B30" s="32" t="s">
        <v>955</v>
      </c>
      <c r="C30" s="32" t="s">
        <v>810</v>
      </c>
      <c r="D30" s="14">
        <v>6386</v>
      </c>
      <c r="E30" s="15">
        <v>225.45</v>
      </c>
      <c r="F30" s="16">
        <v>6.7000000000000002E-3</v>
      </c>
      <c r="G30" s="16"/>
    </row>
    <row r="31" spans="1:7" x14ac:dyDescent="0.3">
      <c r="A31" s="13" t="s">
        <v>761</v>
      </c>
      <c r="B31" s="32" t="s">
        <v>762</v>
      </c>
      <c r="C31" s="32" t="s">
        <v>725</v>
      </c>
      <c r="D31" s="14">
        <v>11621</v>
      </c>
      <c r="E31" s="15">
        <v>214.15</v>
      </c>
      <c r="F31" s="16">
        <v>6.4000000000000003E-3</v>
      </c>
      <c r="G31" s="16"/>
    </row>
    <row r="32" spans="1:7" x14ac:dyDescent="0.3">
      <c r="A32" s="13" t="s">
        <v>753</v>
      </c>
      <c r="B32" s="32" t="s">
        <v>754</v>
      </c>
      <c r="C32" s="32" t="s">
        <v>737</v>
      </c>
      <c r="D32" s="14">
        <v>9577</v>
      </c>
      <c r="E32" s="15">
        <v>208.02</v>
      </c>
      <c r="F32" s="16">
        <v>6.1999999999999998E-3</v>
      </c>
      <c r="G32" s="16"/>
    </row>
    <row r="33" spans="1:7" x14ac:dyDescent="0.3">
      <c r="A33" s="13" t="s">
        <v>800</v>
      </c>
      <c r="B33" s="32" t="s">
        <v>801</v>
      </c>
      <c r="C33" s="32" t="s">
        <v>802</v>
      </c>
      <c r="D33" s="14">
        <v>3875</v>
      </c>
      <c r="E33" s="15">
        <v>186.11</v>
      </c>
      <c r="F33" s="16">
        <v>5.5999999999999999E-3</v>
      </c>
      <c r="G33" s="16"/>
    </row>
    <row r="34" spans="1:7" x14ac:dyDescent="0.3">
      <c r="A34" s="13" t="s">
        <v>759</v>
      </c>
      <c r="B34" s="32" t="s">
        <v>760</v>
      </c>
      <c r="C34" s="32" t="s">
        <v>737</v>
      </c>
      <c r="D34" s="14">
        <v>20910</v>
      </c>
      <c r="E34" s="15">
        <v>185.08</v>
      </c>
      <c r="F34" s="16">
        <v>5.4999999999999997E-3</v>
      </c>
      <c r="G34" s="16"/>
    </row>
    <row r="35" spans="1:7" x14ac:dyDescent="0.3">
      <c r="A35" s="13" t="s">
        <v>986</v>
      </c>
      <c r="B35" s="32" t="s">
        <v>987</v>
      </c>
      <c r="C35" s="32" t="s">
        <v>765</v>
      </c>
      <c r="D35" s="14">
        <v>4615</v>
      </c>
      <c r="E35" s="15">
        <v>181.73</v>
      </c>
      <c r="F35" s="16">
        <v>5.4000000000000003E-3</v>
      </c>
      <c r="G35" s="16"/>
    </row>
    <row r="36" spans="1:7" x14ac:dyDescent="0.3">
      <c r="A36" s="13" t="s">
        <v>817</v>
      </c>
      <c r="B36" s="32" t="s">
        <v>818</v>
      </c>
      <c r="C36" s="32" t="s">
        <v>737</v>
      </c>
      <c r="D36" s="14">
        <v>5664</v>
      </c>
      <c r="E36" s="15">
        <v>179.81</v>
      </c>
      <c r="F36" s="16">
        <v>5.4000000000000003E-3</v>
      </c>
      <c r="G36" s="16"/>
    </row>
    <row r="37" spans="1:7" x14ac:dyDescent="0.3">
      <c r="A37" s="13" t="s">
        <v>778</v>
      </c>
      <c r="B37" s="32" t="s">
        <v>779</v>
      </c>
      <c r="C37" s="32" t="s">
        <v>734</v>
      </c>
      <c r="D37" s="14">
        <v>37500</v>
      </c>
      <c r="E37" s="15">
        <v>167.83</v>
      </c>
      <c r="F37" s="16">
        <v>5.0000000000000001E-3</v>
      </c>
      <c r="G37" s="16"/>
    </row>
    <row r="38" spans="1:7" x14ac:dyDescent="0.3">
      <c r="A38" s="13" t="s">
        <v>962</v>
      </c>
      <c r="B38" s="32" t="s">
        <v>963</v>
      </c>
      <c r="C38" s="32" t="s">
        <v>810</v>
      </c>
      <c r="D38" s="14">
        <v>6332</v>
      </c>
      <c r="E38" s="15">
        <v>160.54</v>
      </c>
      <c r="F38" s="16">
        <v>4.7999999999999996E-3</v>
      </c>
      <c r="G38" s="16"/>
    </row>
    <row r="39" spans="1:7" x14ac:dyDescent="0.3">
      <c r="A39" s="13" t="s">
        <v>839</v>
      </c>
      <c r="B39" s="32" t="s">
        <v>840</v>
      </c>
      <c r="C39" s="32" t="s">
        <v>841</v>
      </c>
      <c r="D39" s="14">
        <v>30000</v>
      </c>
      <c r="E39" s="15">
        <v>156.96</v>
      </c>
      <c r="F39" s="16">
        <v>4.7000000000000002E-3</v>
      </c>
      <c r="G39" s="16"/>
    </row>
    <row r="40" spans="1:7" x14ac:dyDescent="0.3">
      <c r="A40" s="13" t="s">
        <v>1334</v>
      </c>
      <c r="B40" s="32" t="s">
        <v>1335</v>
      </c>
      <c r="C40" s="32" t="s">
        <v>737</v>
      </c>
      <c r="D40" s="14">
        <v>30550</v>
      </c>
      <c r="E40" s="15">
        <v>151.33000000000001</v>
      </c>
      <c r="F40" s="16">
        <v>4.4999999999999997E-3</v>
      </c>
      <c r="G40" s="16"/>
    </row>
    <row r="41" spans="1:7" x14ac:dyDescent="0.3">
      <c r="A41" s="13" t="s">
        <v>732</v>
      </c>
      <c r="B41" s="32" t="s">
        <v>733</v>
      </c>
      <c r="C41" s="32" t="s">
        <v>734</v>
      </c>
      <c r="D41" s="14">
        <v>66000</v>
      </c>
      <c r="E41" s="15">
        <v>151.31</v>
      </c>
      <c r="F41" s="16">
        <v>4.4999999999999997E-3</v>
      </c>
      <c r="G41" s="16"/>
    </row>
    <row r="42" spans="1:7" x14ac:dyDescent="0.3">
      <c r="A42" s="13" t="s">
        <v>1007</v>
      </c>
      <c r="B42" s="32" t="s">
        <v>1008</v>
      </c>
      <c r="C42" s="32" t="s">
        <v>737</v>
      </c>
      <c r="D42" s="14">
        <v>27198</v>
      </c>
      <c r="E42" s="15">
        <v>139.99</v>
      </c>
      <c r="F42" s="16">
        <v>4.1999999999999997E-3</v>
      </c>
      <c r="G42" s="16"/>
    </row>
    <row r="43" spans="1:7" x14ac:dyDescent="0.3">
      <c r="A43" s="13" t="s">
        <v>1310</v>
      </c>
      <c r="B43" s="32" t="s">
        <v>1311</v>
      </c>
      <c r="C43" s="32" t="s">
        <v>716</v>
      </c>
      <c r="D43" s="14">
        <v>130150</v>
      </c>
      <c r="E43" s="15">
        <v>138.80000000000001</v>
      </c>
      <c r="F43" s="16">
        <v>4.1999999999999997E-3</v>
      </c>
      <c r="G43" s="16"/>
    </row>
    <row r="44" spans="1:7" x14ac:dyDescent="0.3">
      <c r="A44" s="13" t="s">
        <v>1402</v>
      </c>
      <c r="B44" s="32" t="s">
        <v>1403</v>
      </c>
      <c r="C44" s="32" t="s">
        <v>1404</v>
      </c>
      <c r="D44" s="14">
        <v>20415</v>
      </c>
      <c r="E44" s="15">
        <v>135.16</v>
      </c>
      <c r="F44" s="16">
        <v>4.0000000000000001E-3</v>
      </c>
      <c r="G44" s="16"/>
    </row>
    <row r="45" spans="1:7" x14ac:dyDescent="0.3">
      <c r="A45" s="13" t="s">
        <v>1312</v>
      </c>
      <c r="B45" s="32" t="s">
        <v>1313</v>
      </c>
      <c r="C45" s="32" t="s">
        <v>765</v>
      </c>
      <c r="D45" s="14">
        <v>1975</v>
      </c>
      <c r="E45" s="15">
        <v>127.03</v>
      </c>
      <c r="F45" s="16">
        <v>3.8E-3</v>
      </c>
      <c r="G45" s="16"/>
    </row>
    <row r="46" spans="1:7" x14ac:dyDescent="0.3">
      <c r="A46" s="13" t="s">
        <v>1308</v>
      </c>
      <c r="B46" s="32" t="s">
        <v>1309</v>
      </c>
      <c r="C46" s="32" t="s">
        <v>805</v>
      </c>
      <c r="D46" s="14">
        <v>3820</v>
      </c>
      <c r="E46" s="15">
        <v>124.65</v>
      </c>
      <c r="F46" s="16">
        <v>3.7000000000000002E-3</v>
      </c>
      <c r="G46" s="16"/>
    </row>
    <row r="47" spans="1:7" x14ac:dyDescent="0.3">
      <c r="A47" s="13" t="s">
        <v>763</v>
      </c>
      <c r="B47" s="32" t="s">
        <v>764</v>
      </c>
      <c r="C47" s="32" t="s">
        <v>765</v>
      </c>
      <c r="D47" s="14">
        <v>8684</v>
      </c>
      <c r="E47" s="15">
        <v>122.44</v>
      </c>
      <c r="F47" s="16">
        <v>3.7000000000000002E-3</v>
      </c>
      <c r="G47" s="16"/>
    </row>
    <row r="48" spans="1:7" x14ac:dyDescent="0.3">
      <c r="A48" s="13" t="s">
        <v>877</v>
      </c>
      <c r="B48" s="32" t="s">
        <v>878</v>
      </c>
      <c r="C48" s="32" t="s">
        <v>805</v>
      </c>
      <c r="D48" s="14">
        <v>2867</v>
      </c>
      <c r="E48" s="15">
        <v>122.28</v>
      </c>
      <c r="F48" s="16">
        <v>3.7000000000000002E-3</v>
      </c>
      <c r="G48" s="16"/>
    </row>
    <row r="49" spans="1:7" x14ac:dyDescent="0.3">
      <c r="A49" s="13" t="s">
        <v>930</v>
      </c>
      <c r="B49" s="32" t="s">
        <v>931</v>
      </c>
      <c r="C49" s="32" t="s">
        <v>719</v>
      </c>
      <c r="D49" s="14">
        <v>34884</v>
      </c>
      <c r="E49" s="15">
        <v>122.02</v>
      </c>
      <c r="F49" s="16">
        <v>3.5999999999999999E-3</v>
      </c>
      <c r="G49" s="16"/>
    </row>
    <row r="50" spans="1:7" x14ac:dyDescent="0.3">
      <c r="A50" s="13" t="s">
        <v>823</v>
      </c>
      <c r="B50" s="32" t="s">
        <v>824</v>
      </c>
      <c r="C50" s="32" t="s">
        <v>775</v>
      </c>
      <c r="D50" s="14">
        <v>1849</v>
      </c>
      <c r="E50" s="15">
        <v>121.44</v>
      </c>
      <c r="F50" s="16">
        <v>3.5999999999999999E-3</v>
      </c>
      <c r="G50" s="16"/>
    </row>
    <row r="51" spans="1:7" x14ac:dyDescent="0.3">
      <c r="A51" s="13" t="s">
        <v>743</v>
      </c>
      <c r="B51" s="32" t="s">
        <v>744</v>
      </c>
      <c r="C51" s="32" t="s">
        <v>745</v>
      </c>
      <c r="D51" s="14">
        <v>18042</v>
      </c>
      <c r="E51" s="15">
        <v>120.06</v>
      </c>
      <c r="F51" s="16">
        <v>3.5999999999999999E-3</v>
      </c>
      <c r="G51" s="16"/>
    </row>
    <row r="52" spans="1:7" x14ac:dyDescent="0.3">
      <c r="A52" s="13" t="s">
        <v>771</v>
      </c>
      <c r="B52" s="32" t="s">
        <v>772</v>
      </c>
      <c r="C52" s="32" t="s">
        <v>765</v>
      </c>
      <c r="D52" s="14">
        <v>3015</v>
      </c>
      <c r="E52" s="15">
        <v>117.02</v>
      </c>
      <c r="F52" s="16">
        <v>3.5000000000000001E-3</v>
      </c>
      <c r="G52" s="16"/>
    </row>
    <row r="53" spans="1:7" x14ac:dyDescent="0.3">
      <c r="A53" s="13" t="s">
        <v>1316</v>
      </c>
      <c r="B53" s="32" t="s">
        <v>1317</v>
      </c>
      <c r="C53" s="32" t="s">
        <v>829</v>
      </c>
      <c r="D53" s="14">
        <v>37400</v>
      </c>
      <c r="E53" s="15">
        <v>113.67</v>
      </c>
      <c r="F53" s="16">
        <v>3.3999999999999998E-3</v>
      </c>
      <c r="G53" s="16"/>
    </row>
    <row r="54" spans="1:7" x14ac:dyDescent="0.3">
      <c r="A54" s="13" t="s">
        <v>907</v>
      </c>
      <c r="B54" s="32" t="s">
        <v>908</v>
      </c>
      <c r="C54" s="32" t="s">
        <v>805</v>
      </c>
      <c r="D54" s="14">
        <v>3404</v>
      </c>
      <c r="E54" s="15">
        <v>111.58</v>
      </c>
      <c r="F54" s="16">
        <v>3.3E-3</v>
      </c>
      <c r="G54" s="16"/>
    </row>
    <row r="55" spans="1:7" x14ac:dyDescent="0.3">
      <c r="A55" s="13" t="s">
        <v>1326</v>
      </c>
      <c r="B55" s="32" t="s">
        <v>1327</v>
      </c>
      <c r="C55" s="32" t="s">
        <v>784</v>
      </c>
      <c r="D55" s="14">
        <v>16670</v>
      </c>
      <c r="E55" s="15">
        <v>111.01</v>
      </c>
      <c r="F55" s="16">
        <v>3.3E-3</v>
      </c>
      <c r="G55" s="16"/>
    </row>
    <row r="56" spans="1:7" x14ac:dyDescent="0.3">
      <c r="A56" s="13" t="s">
        <v>1049</v>
      </c>
      <c r="B56" s="32" t="s">
        <v>1050</v>
      </c>
      <c r="C56" s="32" t="s">
        <v>716</v>
      </c>
      <c r="D56" s="14">
        <v>8079</v>
      </c>
      <c r="E56" s="15">
        <v>109.77</v>
      </c>
      <c r="F56" s="16">
        <v>3.3E-3</v>
      </c>
      <c r="G56" s="16"/>
    </row>
    <row r="57" spans="1:7" x14ac:dyDescent="0.3">
      <c r="A57" s="13" t="s">
        <v>1045</v>
      </c>
      <c r="B57" s="32" t="s">
        <v>1046</v>
      </c>
      <c r="C57" s="32" t="s">
        <v>765</v>
      </c>
      <c r="D57" s="14">
        <v>1730</v>
      </c>
      <c r="E57" s="15">
        <v>101.2</v>
      </c>
      <c r="F57" s="16">
        <v>3.0000000000000001E-3</v>
      </c>
      <c r="G57" s="16"/>
    </row>
    <row r="58" spans="1:7" x14ac:dyDescent="0.3">
      <c r="A58" s="13" t="s">
        <v>1346</v>
      </c>
      <c r="B58" s="32" t="s">
        <v>1347</v>
      </c>
      <c r="C58" s="32" t="s">
        <v>919</v>
      </c>
      <c r="D58" s="14">
        <v>5430</v>
      </c>
      <c r="E58" s="15">
        <v>99.01</v>
      </c>
      <c r="F58" s="16">
        <v>3.0000000000000001E-3</v>
      </c>
      <c r="G58" s="16"/>
    </row>
    <row r="59" spans="1:7" x14ac:dyDescent="0.3">
      <c r="A59" s="13" t="s">
        <v>791</v>
      </c>
      <c r="B59" s="32" t="s">
        <v>792</v>
      </c>
      <c r="C59" s="32" t="s">
        <v>793</v>
      </c>
      <c r="D59" s="14">
        <v>3342</v>
      </c>
      <c r="E59" s="15">
        <v>97.27</v>
      </c>
      <c r="F59" s="16">
        <v>2.8999999999999998E-3</v>
      </c>
      <c r="G59" s="16"/>
    </row>
    <row r="60" spans="1:7" x14ac:dyDescent="0.3">
      <c r="A60" s="13" t="s">
        <v>882</v>
      </c>
      <c r="B60" s="32" t="s">
        <v>883</v>
      </c>
      <c r="C60" s="32" t="s">
        <v>836</v>
      </c>
      <c r="D60" s="14">
        <v>45513</v>
      </c>
      <c r="E60" s="15">
        <v>95.78</v>
      </c>
      <c r="F60" s="16">
        <v>2.8999999999999998E-3</v>
      </c>
      <c r="G60" s="16"/>
    </row>
    <row r="61" spans="1:7" x14ac:dyDescent="0.3">
      <c r="A61" s="13" t="s">
        <v>1532</v>
      </c>
      <c r="B61" s="32" t="s">
        <v>1533</v>
      </c>
      <c r="C61" s="32" t="s">
        <v>867</v>
      </c>
      <c r="D61" s="14">
        <v>7817</v>
      </c>
      <c r="E61" s="15">
        <v>95.13</v>
      </c>
      <c r="F61" s="16">
        <v>2.8E-3</v>
      </c>
      <c r="G61" s="16"/>
    </row>
    <row r="62" spans="1:7" x14ac:dyDescent="0.3">
      <c r="A62" s="13" t="s">
        <v>1005</v>
      </c>
      <c r="B62" s="32" t="s">
        <v>1006</v>
      </c>
      <c r="C62" s="32" t="s">
        <v>856</v>
      </c>
      <c r="D62" s="14">
        <v>3989</v>
      </c>
      <c r="E62" s="15">
        <v>95.08</v>
      </c>
      <c r="F62" s="16">
        <v>2.8E-3</v>
      </c>
      <c r="G62" s="16"/>
    </row>
    <row r="63" spans="1:7" x14ac:dyDescent="0.3">
      <c r="A63" s="13" t="s">
        <v>1314</v>
      </c>
      <c r="B63" s="32" t="s">
        <v>1315</v>
      </c>
      <c r="C63" s="32" t="s">
        <v>728</v>
      </c>
      <c r="D63" s="14">
        <v>24800</v>
      </c>
      <c r="E63" s="15">
        <v>94.31</v>
      </c>
      <c r="F63" s="16">
        <v>2.8E-3</v>
      </c>
      <c r="G63" s="16"/>
    </row>
    <row r="64" spans="1:7" x14ac:dyDescent="0.3">
      <c r="A64" s="13" t="s">
        <v>714</v>
      </c>
      <c r="B64" s="32" t="s">
        <v>715</v>
      </c>
      <c r="C64" s="32" t="s">
        <v>716</v>
      </c>
      <c r="D64" s="14">
        <v>3982</v>
      </c>
      <c r="E64" s="15">
        <v>94.15</v>
      </c>
      <c r="F64" s="16">
        <v>2.8E-3</v>
      </c>
      <c r="G64" s="16"/>
    </row>
    <row r="65" spans="1:7" x14ac:dyDescent="0.3">
      <c r="A65" s="13" t="s">
        <v>1336</v>
      </c>
      <c r="B65" s="32" t="s">
        <v>1337</v>
      </c>
      <c r="C65" s="32" t="s">
        <v>867</v>
      </c>
      <c r="D65" s="14">
        <v>2656</v>
      </c>
      <c r="E65" s="15">
        <v>92.48</v>
      </c>
      <c r="F65" s="16">
        <v>2.8E-3</v>
      </c>
      <c r="G65" s="16"/>
    </row>
    <row r="66" spans="1:7" x14ac:dyDescent="0.3">
      <c r="A66" s="13" t="s">
        <v>1399</v>
      </c>
      <c r="B66" s="32" t="s">
        <v>1400</v>
      </c>
      <c r="C66" s="32" t="s">
        <v>1401</v>
      </c>
      <c r="D66" s="14">
        <v>218</v>
      </c>
      <c r="E66" s="15">
        <v>92.12</v>
      </c>
      <c r="F66" s="16">
        <v>2.8E-3</v>
      </c>
      <c r="G66" s="16"/>
    </row>
    <row r="67" spans="1:7" x14ac:dyDescent="0.3">
      <c r="A67" s="13" t="s">
        <v>1320</v>
      </c>
      <c r="B67" s="32" t="s">
        <v>1321</v>
      </c>
      <c r="C67" s="32" t="s">
        <v>750</v>
      </c>
      <c r="D67" s="14">
        <v>5959</v>
      </c>
      <c r="E67" s="15">
        <v>90.25</v>
      </c>
      <c r="F67" s="16">
        <v>2.7000000000000001E-3</v>
      </c>
      <c r="G67" s="16"/>
    </row>
    <row r="68" spans="1:7" x14ac:dyDescent="0.3">
      <c r="A68" s="13" t="s">
        <v>825</v>
      </c>
      <c r="B68" s="32" t="s">
        <v>826</v>
      </c>
      <c r="C68" s="32" t="s">
        <v>805</v>
      </c>
      <c r="D68" s="14">
        <v>10422</v>
      </c>
      <c r="E68" s="15">
        <v>87.95</v>
      </c>
      <c r="F68" s="16">
        <v>2.5999999999999999E-3</v>
      </c>
      <c r="G68" s="16"/>
    </row>
    <row r="69" spans="1:7" x14ac:dyDescent="0.3">
      <c r="A69" s="13" t="s">
        <v>917</v>
      </c>
      <c r="B69" s="32" t="s">
        <v>918</v>
      </c>
      <c r="C69" s="32" t="s">
        <v>919</v>
      </c>
      <c r="D69" s="14">
        <v>4500</v>
      </c>
      <c r="E69" s="15">
        <v>87.38</v>
      </c>
      <c r="F69" s="16">
        <v>2.5999999999999999E-3</v>
      </c>
      <c r="G69" s="16"/>
    </row>
    <row r="70" spans="1:7" x14ac:dyDescent="0.3">
      <c r="A70" s="13" t="s">
        <v>1318</v>
      </c>
      <c r="B70" s="32" t="s">
        <v>1319</v>
      </c>
      <c r="C70" s="32" t="s">
        <v>919</v>
      </c>
      <c r="D70" s="14">
        <v>4211</v>
      </c>
      <c r="E70" s="15">
        <v>86.01</v>
      </c>
      <c r="F70" s="16">
        <v>2.5999999999999999E-3</v>
      </c>
      <c r="G70" s="16"/>
    </row>
    <row r="71" spans="1:7" x14ac:dyDescent="0.3">
      <c r="A71" s="13" t="s">
        <v>1324</v>
      </c>
      <c r="B71" s="32" t="s">
        <v>1325</v>
      </c>
      <c r="C71" s="32" t="s">
        <v>829</v>
      </c>
      <c r="D71" s="14">
        <v>16150</v>
      </c>
      <c r="E71" s="15">
        <v>80.260000000000005</v>
      </c>
      <c r="F71" s="16">
        <v>2.3999999999999998E-3</v>
      </c>
      <c r="G71" s="16"/>
    </row>
    <row r="72" spans="1:7" x14ac:dyDescent="0.3">
      <c r="A72" s="13" t="s">
        <v>1534</v>
      </c>
      <c r="B72" s="32" t="s">
        <v>1535</v>
      </c>
      <c r="C72" s="32" t="s">
        <v>892</v>
      </c>
      <c r="D72" s="14">
        <v>5101</v>
      </c>
      <c r="E72" s="15">
        <v>79.66</v>
      </c>
      <c r="F72" s="16">
        <v>2.3999999999999998E-3</v>
      </c>
      <c r="G72" s="16"/>
    </row>
    <row r="73" spans="1:7" x14ac:dyDescent="0.3">
      <c r="A73" s="13" t="s">
        <v>1536</v>
      </c>
      <c r="B73" s="32" t="s">
        <v>1537</v>
      </c>
      <c r="C73" s="32" t="s">
        <v>750</v>
      </c>
      <c r="D73" s="14">
        <v>968</v>
      </c>
      <c r="E73" s="15">
        <v>73.180000000000007</v>
      </c>
      <c r="F73" s="16">
        <v>2.2000000000000001E-3</v>
      </c>
      <c r="G73" s="16"/>
    </row>
    <row r="74" spans="1:7" x14ac:dyDescent="0.3">
      <c r="A74" s="13" t="s">
        <v>1330</v>
      </c>
      <c r="B74" s="32" t="s">
        <v>1331</v>
      </c>
      <c r="C74" s="32" t="s">
        <v>919</v>
      </c>
      <c r="D74" s="14">
        <v>3605</v>
      </c>
      <c r="E74" s="15">
        <v>73.09</v>
      </c>
      <c r="F74" s="16">
        <v>2.2000000000000001E-3</v>
      </c>
      <c r="G74" s="16"/>
    </row>
    <row r="75" spans="1:7" x14ac:dyDescent="0.3">
      <c r="A75" s="13" t="s">
        <v>922</v>
      </c>
      <c r="B75" s="32" t="s">
        <v>923</v>
      </c>
      <c r="C75" s="32" t="s">
        <v>750</v>
      </c>
      <c r="D75" s="14">
        <v>13000</v>
      </c>
      <c r="E75" s="15">
        <v>72.91</v>
      </c>
      <c r="F75" s="16">
        <v>2.2000000000000001E-3</v>
      </c>
      <c r="G75" s="16"/>
    </row>
    <row r="76" spans="1:7" x14ac:dyDescent="0.3">
      <c r="A76" s="13" t="s">
        <v>785</v>
      </c>
      <c r="B76" s="32" t="s">
        <v>786</v>
      </c>
      <c r="C76" s="32" t="s">
        <v>765</v>
      </c>
      <c r="D76" s="14">
        <v>6300</v>
      </c>
      <c r="E76" s="15">
        <v>71</v>
      </c>
      <c r="F76" s="16">
        <v>2.0999999999999999E-3</v>
      </c>
      <c r="G76" s="16"/>
    </row>
    <row r="77" spans="1:7" x14ac:dyDescent="0.3">
      <c r="A77" s="13" t="s">
        <v>1332</v>
      </c>
      <c r="B77" s="32" t="s">
        <v>1333</v>
      </c>
      <c r="C77" s="32" t="s">
        <v>829</v>
      </c>
      <c r="D77" s="14">
        <v>22380</v>
      </c>
      <c r="E77" s="15">
        <v>69.290000000000006</v>
      </c>
      <c r="F77" s="16">
        <v>2.0999999999999999E-3</v>
      </c>
      <c r="G77" s="16"/>
    </row>
    <row r="78" spans="1:7" x14ac:dyDescent="0.3">
      <c r="A78" s="13" t="s">
        <v>1328</v>
      </c>
      <c r="B78" s="32" t="s">
        <v>1329</v>
      </c>
      <c r="C78" s="32" t="s">
        <v>750</v>
      </c>
      <c r="D78" s="14">
        <v>7246</v>
      </c>
      <c r="E78" s="15">
        <v>66.58</v>
      </c>
      <c r="F78" s="16">
        <v>2E-3</v>
      </c>
      <c r="G78" s="16"/>
    </row>
    <row r="79" spans="1:7" x14ac:dyDescent="0.3">
      <c r="A79" s="13" t="s">
        <v>936</v>
      </c>
      <c r="B79" s="32" t="s">
        <v>937</v>
      </c>
      <c r="C79" s="32" t="s">
        <v>841</v>
      </c>
      <c r="D79" s="14">
        <v>13265</v>
      </c>
      <c r="E79" s="15">
        <v>63.56</v>
      </c>
      <c r="F79" s="16">
        <v>1.9E-3</v>
      </c>
      <c r="G79" s="16"/>
    </row>
    <row r="80" spans="1:7" x14ac:dyDescent="0.3">
      <c r="A80" s="13" t="s">
        <v>1417</v>
      </c>
      <c r="B80" s="32" t="s">
        <v>1418</v>
      </c>
      <c r="C80" s="32" t="s">
        <v>867</v>
      </c>
      <c r="D80" s="14">
        <v>1435</v>
      </c>
      <c r="E80" s="15">
        <v>61.97</v>
      </c>
      <c r="F80" s="16">
        <v>1.9E-3</v>
      </c>
      <c r="G80" s="16"/>
    </row>
    <row r="81" spans="1:7" x14ac:dyDescent="0.3">
      <c r="A81" s="13" t="s">
        <v>952</v>
      </c>
      <c r="B81" s="32" t="s">
        <v>953</v>
      </c>
      <c r="C81" s="32" t="s">
        <v>716</v>
      </c>
      <c r="D81" s="14">
        <v>7563</v>
      </c>
      <c r="E81" s="15">
        <v>59.41</v>
      </c>
      <c r="F81" s="16">
        <v>1.8E-3</v>
      </c>
      <c r="G81" s="16"/>
    </row>
    <row r="82" spans="1:7" x14ac:dyDescent="0.3">
      <c r="A82" s="13" t="s">
        <v>1538</v>
      </c>
      <c r="B82" s="32" t="s">
        <v>1539</v>
      </c>
      <c r="C82" s="32" t="s">
        <v>722</v>
      </c>
      <c r="D82" s="14">
        <v>59878</v>
      </c>
      <c r="E82" s="15">
        <v>55.42</v>
      </c>
      <c r="F82" s="16">
        <v>1.6999999999999999E-3</v>
      </c>
      <c r="G82" s="16"/>
    </row>
    <row r="83" spans="1:7" x14ac:dyDescent="0.3">
      <c r="A83" s="13" t="s">
        <v>1348</v>
      </c>
      <c r="B83" s="32" t="s">
        <v>1349</v>
      </c>
      <c r="C83" s="32" t="s">
        <v>716</v>
      </c>
      <c r="D83" s="14">
        <v>8400</v>
      </c>
      <c r="E83" s="15">
        <v>50.4</v>
      </c>
      <c r="F83" s="16">
        <v>1.5E-3</v>
      </c>
      <c r="G83" s="16"/>
    </row>
    <row r="84" spans="1:7" x14ac:dyDescent="0.3">
      <c r="A84" s="13" t="s">
        <v>1342</v>
      </c>
      <c r="B84" s="32" t="s">
        <v>1343</v>
      </c>
      <c r="C84" s="32" t="s">
        <v>784</v>
      </c>
      <c r="D84" s="14">
        <v>1952</v>
      </c>
      <c r="E84" s="15">
        <v>48.69</v>
      </c>
      <c r="F84" s="16">
        <v>1.5E-3</v>
      </c>
      <c r="G84" s="16"/>
    </row>
    <row r="85" spans="1:7" x14ac:dyDescent="0.3">
      <c r="A85" s="13" t="s">
        <v>1540</v>
      </c>
      <c r="B85" s="32" t="s">
        <v>1541</v>
      </c>
      <c r="C85" s="32" t="s">
        <v>829</v>
      </c>
      <c r="D85" s="14">
        <v>12000</v>
      </c>
      <c r="E85" s="15">
        <v>42.81</v>
      </c>
      <c r="F85" s="16">
        <v>1.2999999999999999E-3</v>
      </c>
      <c r="G85" s="16"/>
    </row>
    <row r="86" spans="1:7" x14ac:dyDescent="0.3">
      <c r="A86" s="13" t="s">
        <v>1443</v>
      </c>
      <c r="B86" s="32" t="s">
        <v>1444</v>
      </c>
      <c r="C86" s="32" t="s">
        <v>742</v>
      </c>
      <c r="D86" s="14">
        <v>1883</v>
      </c>
      <c r="E86" s="15">
        <v>42.11</v>
      </c>
      <c r="F86" s="16">
        <v>1.2999999999999999E-3</v>
      </c>
      <c r="G86" s="16"/>
    </row>
    <row r="87" spans="1:7" x14ac:dyDescent="0.3">
      <c r="A87" s="13" t="s">
        <v>958</v>
      </c>
      <c r="B87" s="32" t="s">
        <v>959</v>
      </c>
      <c r="C87" s="32" t="s">
        <v>841</v>
      </c>
      <c r="D87" s="14">
        <v>3750</v>
      </c>
      <c r="E87" s="15">
        <v>39.76</v>
      </c>
      <c r="F87" s="16">
        <v>1.1999999999999999E-3</v>
      </c>
      <c r="G87" s="16"/>
    </row>
    <row r="88" spans="1:7" x14ac:dyDescent="0.3">
      <c r="A88" s="13" t="s">
        <v>811</v>
      </c>
      <c r="B88" s="32" t="s">
        <v>812</v>
      </c>
      <c r="C88" s="32" t="s">
        <v>725</v>
      </c>
      <c r="D88" s="14">
        <v>35100</v>
      </c>
      <c r="E88" s="15">
        <v>37.4</v>
      </c>
      <c r="F88" s="16">
        <v>1.1000000000000001E-3</v>
      </c>
      <c r="G88" s="16"/>
    </row>
    <row r="89" spans="1:7" x14ac:dyDescent="0.3">
      <c r="A89" s="13" t="s">
        <v>944</v>
      </c>
      <c r="B89" s="32" t="s">
        <v>945</v>
      </c>
      <c r="C89" s="32" t="s">
        <v>725</v>
      </c>
      <c r="D89" s="14">
        <v>16200</v>
      </c>
      <c r="E89" s="15">
        <v>35.58</v>
      </c>
      <c r="F89" s="16">
        <v>1.1000000000000001E-3</v>
      </c>
      <c r="G89" s="16"/>
    </row>
    <row r="90" spans="1:7" x14ac:dyDescent="0.3">
      <c r="A90" s="13" t="s">
        <v>1340</v>
      </c>
      <c r="B90" s="32" t="s">
        <v>1341</v>
      </c>
      <c r="C90" s="32" t="s">
        <v>856</v>
      </c>
      <c r="D90" s="14">
        <v>1007</v>
      </c>
      <c r="E90" s="15">
        <v>30.24</v>
      </c>
      <c r="F90" s="16">
        <v>8.9999999999999998E-4</v>
      </c>
      <c r="G90" s="16"/>
    </row>
    <row r="91" spans="1:7" x14ac:dyDescent="0.3">
      <c r="A91" s="13" t="s">
        <v>720</v>
      </c>
      <c r="B91" s="32" t="s">
        <v>1350</v>
      </c>
      <c r="C91" s="32" t="s">
        <v>722</v>
      </c>
      <c r="D91" s="14">
        <v>5299</v>
      </c>
      <c r="E91" s="15">
        <v>17.39</v>
      </c>
      <c r="F91" s="16">
        <v>5.0000000000000001E-4</v>
      </c>
      <c r="G91" s="16"/>
    </row>
    <row r="92" spans="1:7" x14ac:dyDescent="0.3">
      <c r="A92" s="13" t="s">
        <v>1357</v>
      </c>
      <c r="B92" s="32" t="s">
        <v>1358</v>
      </c>
      <c r="C92" s="32" t="s">
        <v>867</v>
      </c>
      <c r="D92" s="14">
        <v>380</v>
      </c>
      <c r="E92" s="15">
        <v>4.8</v>
      </c>
      <c r="F92" s="16">
        <v>1E-4</v>
      </c>
      <c r="G92" s="16"/>
    </row>
    <row r="93" spans="1:7" x14ac:dyDescent="0.3">
      <c r="A93" s="13" t="s">
        <v>1353</v>
      </c>
      <c r="B93" s="32" t="s">
        <v>1354</v>
      </c>
      <c r="C93" s="32" t="s">
        <v>775</v>
      </c>
      <c r="D93" s="14">
        <v>167</v>
      </c>
      <c r="E93" s="15">
        <v>4.75</v>
      </c>
      <c r="F93" s="16">
        <v>1E-4</v>
      </c>
      <c r="G93" s="16"/>
    </row>
    <row r="94" spans="1:7" x14ac:dyDescent="0.3">
      <c r="A94" s="13" t="s">
        <v>1003</v>
      </c>
      <c r="B94" s="32" t="s">
        <v>1004</v>
      </c>
      <c r="C94" s="32" t="s">
        <v>805</v>
      </c>
      <c r="D94" s="14">
        <v>370</v>
      </c>
      <c r="E94" s="15">
        <v>3.42</v>
      </c>
      <c r="F94" s="16">
        <v>1E-4</v>
      </c>
      <c r="G94" s="16"/>
    </row>
    <row r="95" spans="1:7" x14ac:dyDescent="0.3">
      <c r="A95" s="17" t="s">
        <v>100</v>
      </c>
      <c r="B95" s="33"/>
      <c r="C95" s="33"/>
      <c r="D95" s="18"/>
      <c r="E95" s="37">
        <f>SUM(E8:E94)</f>
        <v>22195.440000000013</v>
      </c>
      <c r="F95" s="38">
        <f>SUM(F8:F94)</f>
        <v>0.66399999999999981</v>
      </c>
      <c r="G95" s="21"/>
    </row>
    <row r="96" spans="1:7" x14ac:dyDescent="0.3">
      <c r="A96" s="17" t="s">
        <v>1070</v>
      </c>
      <c r="B96" s="32"/>
      <c r="C96" s="32"/>
      <c r="D96" s="14"/>
      <c r="E96" s="15"/>
      <c r="F96" s="16"/>
      <c r="G96" s="16"/>
    </row>
    <row r="97" spans="1:7" x14ac:dyDescent="0.3">
      <c r="A97" s="17" t="s">
        <v>100</v>
      </c>
      <c r="B97" s="32"/>
      <c r="C97" s="32"/>
      <c r="D97" s="14"/>
      <c r="E97" s="39" t="s">
        <v>88</v>
      </c>
      <c r="F97" s="40" t="s">
        <v>88</v>
      </c>
      <c r="G97" s="16"/>
    </row>
    <row r="98" spans="1:7" x14ac:dyDescent="0.3">
      <c r="A98" s="24" t="s">
        <v>103</v>
      </c>
      <c r="B98" s="34"/>
      <c r="C98" s="34"/>
      <c r="D98" s="25"/>
      <c r="E98" s="29">
        <v>22195.439999999999</v>
      </c>
      <c r="F98" s="30">
        <v>0.66400000000000003</v>
      </c>
      <c r="G98" s="21"/>
    </row>
    <row r="99" spans="1:7" x14ac:dyDescent="0.3">
      <c r="A99" s="17" t="s">
        <v>1071</v>
      </c>
      <c r="B99" s="32"/>
      <c r="C99" s="32"/>
      <c r="D99" s="14"/>
      <c r="E99" s="15"/>
      <c r="F99" s="16"/>
      <c r="G99" s="16"/>
    </row>
    <row r="100" spans="1:7" x14ac:dyDescent="0.3">
      <c r="A100" s="17" t="s">
        <v>1072</v>
      </c>
      <c r="B100" s="32"/>
      <c r="C100" s="32"/>
      <c r="D100" s="14"/>
      <c r="E100" s="15"/>
      <c r="F100" s="16"/>
      <c r="G100" s="16"/>
    </row>
    <row r="101" spans="1:7" x14ac:dyDescent="0.3">
      <c r="A101" s="13" t="s">
        <v>1361</v>
      </c>
      <c r="B101" s="32"/>
      <c r="C101" s="32" t="s">
        <v>1362</v>
      </c>
      <c r="D101" s="14">
        <v>1400</v>
      </c>
      <c r="E101" s="15">
        <v>507.66</v>
      </c>
      <c r="F101" s="16">
        <v>1.5181E-2</v>
      </c>
      <c r="G101" s="16"/>
    </row>
    <row r="102" spans="1:7" x14ac:dyDescent="0.3">
      <c r="A102" s="13" t="s">
        <v>1215</v>
      </c>
      <c r="B102" s="32"/>
      <c r="C102" s="32" t="s">
        <v>725</v>
      </c>
      <c r="D102" s="14">
        <v>24750</v>
      </c>
      <c r="E102" s="15">
        <v>353.93</v>
      </c>
      <c r="F102" s="16">
        <v>1.0584E-2</v>
      </c>
      <c r="G102" s="16"/>
    </row>
    <row r="103" spans="1:7" x14ac:dyDescent="0.3">
      <c r="A103" s="13" t="s">
        <v>1122</v>
      </c>
      <c r="B103" s="32"/>
      <c r="C103" s="32" t="s">
        <v>805</v>
      </c>
      <c r="D103" s="14">
        <v>14300</v>
      </c>
      <c r="E103" s="15">
        <v>132.54</v>
      </c>
      <c r="F103" s="16">
        <v>3.9630000000000004E-3</v>
      </c>
      <c r="G103" s="16"/>
    </row>
    <row r="104" spans="1:7" x14ac:dyDescent="0.3">
      <c r="A104" s="13" t="s">
        <v>1364</v>
      </c>
      <c r="B104" s="32"/>
      <c r="C104" s="32" t="s">
        <v>867</v>
      </c>
      <c r="D104" s="14">
        <v>10000</v>
      </c>
      <c r="E104" s="15">
        <v>124.5</v>
      </c>
      <c r="F104" s="16">
        <v>3.7230000000000002E-3</v>
      </c>
      <c r="G104" s="16"/>
    </row>
    <row r="105" spans="1:7" x14ac:dyDescent="0.3">
      <c r="A105" s="13" t="s">
        <v>1365</v>
      </c>
      <c r="B105" s="32"/>
      <c r="C105" s="32" t="s">
        <v>775</v>
      </c>
      <c r="D105" s="14">
        <v>2625</v>
      </c>
      <c r="E105" s="15">
        <v>74.61</v>
      </c>
      <c r="F105" s="16">
        <v>2.2309999999999999E-3</v>
      </c>
      <c r="G105" s="16"/>
    </row>
    <row r="106" spans="1:7" x14ac:dyDescent="0.3">
      <c r="A106" s="13" t="s">
        <v>1223</v>
      </c>
      <c r="B106" s="32"/>
      <c r="C106" s="32" t="s">
        <v>793</v>
      </c>
      <c r="D106" s="41">
        <v>-250</v>
      </c>
      <c r="E106" s="36">
        <v>-7.3</v>
      </c>
      <c r="F106" s="26">
        <v>-2.1800000000000001E-4</v>
      </c>
      <c r="G106" s="16"/>
    </row>
    <row r="107" spans="1:7" x14ac:dyDescent="0.3">
      <c r="A107" s="13" t="s">
        <v>1157</v>
      </c>
      <c r="B107" s="32"/>
      <c r="C107" s="32" t="s">
        <v>725</v>
      </c>
      <c r="D107" s="41">
        <v>-16200</v>
      </c>
      <c r="E107" s="36">
        <v>-35.6</v>
      </c>
      <c r="F107" s="26">
        <v>-1.0640000000000001E-3</v>
      </c>
      <c r="G107" s="16"/>
    </row>
    <row r="108" spans="1:7" x14ac:dyDescent="0.3">
      <c r="A108" s="13" t="s">
        <v>1217</v>
      </c>
      <c r="B108" s="32"/>
      <c r="C108" s="32" t="s">
        <v>725</v>
      </c>
      <c r="D108" s="41">
        <v>-35100</v>
      </c>
      <c r="E108" s="36">
        <v>-37.5</v>
      </c>
      <c r="F108" s="26">
        <v>-1.121E-3</v>
      </c>
      <c r="G108" s="16"/>
    </row>
    <row r="109" spans="1:7" x14ac:dyDescent="0.3">
      <c r="A109" s="13" t="s">
        <v>1149</v>
      </c>
      <c r="B109" s="32"/>
      <c r="C109" s="32" t="s">
        <v>841</v>
      </c>
      <c r="D109" s="41">
        <v>-3750</v>
      </c>
      <c r="E109" s="36">
        <v>-39.82</v>
      </c>
      <c r="F109" s="26">
        <v>-1.1900000000000001E-3</v>
      </c>
      <c r="G109" s="16"/>
    </row>
    <row r="110" spans="1:7" x14ac:dyDescent="0.3">
      <c r="A110" s="13" t="s">
        <v>1245</v>
      </c>
      <c r="B110" s="32"/>
      <c r="C110" s="32" t="s">
        <v>745</v>
      </c>
      <c r="D110" s="41">
        <v>-7800</v>
      </c>
      <c r="E110" s="36">
        <v>-52.03</v>
      </c>
      <c r="F110" s="26">
        <v>-1.5560000000000001E-3</v>
      </c>
      <c r="G110" s="16"/>
    </row>
    <row r="111" spans="1:7" x14ac:dyDescent="0.3">
      <c r="A111" s="13" t="s">
        <v>1219</v>
      </c>
      <c r="B111" s="32"/>
      <c r="C111" s="32" t="s">
        <v>765</v>
      </c>
      <c r="D111" s="41">
        <v>-6300</v>
      </c>
      <c r="E111" s="36">
        <v>-71.13</v>
      </c>
      <c r="F111" s="26">
        <v>-2.127E-3</v>
      </c>
      <c r="G111" s="16"/>
    </row>
    <row r="112" spans="1:7" x14ac:dyDescent="0.3">
      <c r="A112" s="13" t="s">
        <v>1166</v>
      </c>
      <c r="B112" s="32"/>
      <c r="C112" s="32" t="s">
        <v>750</v>
      </c>
      <c r="D112" s="41">
        <v>-13000</v>
      </c>
      <c r="E112" s="36">
        <v>-73.069999999999993</v>
      </c>
      <c r="F112" s="26">
        <v>-2.1849999999999999E-3</v>
      </c>
      <c r="G112" s="16"/>
    </row>
    <row r="113" spans="1:7" x14ac:dyDescent="0.3">
      <c r="A113" s="13" t="s">
        <v>1368</v>
      </c>
      <c r="B113" s="32"/>
      <c r="C113" s="32" t="s">
        <v>728</v>
      </c>
      <c r="D113" s="41">
        <v>-24800</v>
      </c>
      <c r="E113" s="36">
        <v>-91.74</v>
      </c>
      <c r="F113" s="26">
        <v>-2.7430000000000002E-3</v>
      </c>
      <c r="G113" s="16"/>
    </row>
    <row r="114" spans="1:7" x14ac:dyDescent="0.3">
      <c r="A114" s="13" t="s">
        <v>1249</v>
      </c>
      <c r="B114" s="32"/>
      <c r="C114" s="32" t="s">
        <v>734</v>
      </c>
      <c r="D114" s="41">
        <v>-66000</v>
      </c>
      <c r="E114" s="36">
        <v>-152.03</v>
      </c>
      <c r="F114" s="26">
        <v>-4.5459999999999997E-3</v>
      </c>
      <c r="G114" s="16"/>
    </row>
    <row r="115" spans="1:7" x14ac:dyDescent="0.3">
      <c r="A115" s="13" t="s">
        <v>1369</v>
      </c>
      <c r="B115" s="32"/>
      <c r="C115" s="32" t="s">
        <v>810</v>
      </c>
      <c r="D115" s="41">
        <v>-8800</v>
      </c>
      <c r="E115" s="36">
        <v>-153.88999999999999</v>
      </c>
      <c r="F115" s="26">
        <v>-4.6020000000000002E-3</v>
      </c>
      <c r="G115" s="16"/>
    </row>
    <row r="116" spans="1:7" x14ac:dyDescent="0.3">
      <c r="A116" s="13" t="s">
        <v>1230</v>
      </c>
      <c r="B116" s="32"/>
      <c r="C116" s="32" t="s">
        <v>734</v>
      </c>
      <c r="D116" s="41">
        <v>-37500</v>
      </c>
      <c r="E116" s="36">
        <v>-167.55</v>
      </c>
      <c r="F116" s="26">
        <v>-5.0099999999999997E-3</v>
      </c>
      <c r="G116" s="16"/>
    </row>
    <row r="117" spans="1:7" x14ac:dyDescent="0.3">
      <c r="A117" s="13" t="s">
        <v>1221</v>
      </c>
      <c r="B117" s="32"/>
      <c r="C117" s="32" t="s">
        <v>802</v>
      </c>
      <c r="D117" s="41">
        <v>-3875</v>
      </c>
      <c r="E117" s="36">
        <v>-185.94</v>
      </c>
      <c r="F117" s="26">
        <v>-5.5599999999999998E-3</v>
      </c>
      <c r="G117" s="16"/>
    </row>
    <row r="118" spans="1:7" x14ac:dyDescent="0.3">
      <c r="A118" s="13" t="s">
        <v>1252</v>
      </c>
      <c r="B118" s="32"/>
      <c r="C118" s="32" t="s">
        <v>725</v>
      </c>
      <c r="D118" s="41">
        <v>-28875</v>
      </c>
      <c r="E118" s="36">
        <v>-214.28</v>
      </c>
      <c r="F118" s="26">
        <v>-6.4079999999999996E-3</v>
      </c>
      <c r="G118" s="16"/>
    </row>
    <row r="119" spans="1:7" x14ac:dyDescent="0.3">
      <c r="A119" s="13" t="s">
        <v>1178</v>
      </c>
      <c r="B119" s="32"/>
      <c r="C119" s="32" t="s">
        <v>742</v>
      </c>
      <c r="D119" s="41">
        <v>-65000</v>
      </c>
      <c r="E119" s="36">
        <v>-276.70999999999998</v>
      </c>
      <c r="F119" s="26">
        <v>-8.2740000000000001E-3</v>
      </c>
      <c r="G119" s="16"/>
    </row>
    <row r="120" spans="1:7" x14ac:dyDescent="0.3">
      <c r="A120" s="13" t="s">
        <v>1253</v>
      </c>
      <c r="B120" s="32"/>
      <c r="C120" s="32" t="s">
        <v>722</v>
      </c>
      <c r="D120" s="41">
        <v>-43700</v>
      </c>
      <c r="E120" s="36">
        <v>-299.89</v>
      </c>
      <c r="F120" s="26">
        <v>-8.9680000000000003E-3</v>
      </c>
      <c r="G120" s="16"/>
    </row>
    <row r="121" spans="1:7" x14ac:dyDescent="0.3">
      <c r="A121" s="13" t="s">
        <v>1242</v>
      </c>
      <c r="B121" s="32"/>
      <c r="C121" s="32" t="s">
        <v>742</v>
      </c>
      <c r="D121" s="41">
        <v>-323000</v>
      </c>
      <c r="E121" s="36">
        <v>-310.39999999999998</v>
      </c>
      <c r="F121" s="26">
        <v>-9.2820000000000003E-3</v>
      </c>
      <c r="G121" s="16"/>
    </row>
    <row r="122" spans="1:7" x14ac:dyDescent="0.3">
      <c r="A122" s="13" t="s">
        <v>1232</v>
      </c>
      <c r="B122" s="32"/>
      <c r="C122" s="32" t="s">
        <v>775</v>
      </c>
      <c r="D122" s="41">
        <v>-20425</v>
      </c>
      <c r="E122" s="36">
        <v>-326.97000000000003</v>
      </c>
      <c r="F122" s="26">
        <v>-9.7780000000000002E-3</v>
      </c>
      <c r="G122" s="16"/>
    </row>
    <row r="123" spans="1:7" x14ac:dyDescent="0.3">
      <c r="A123" s="13" t="s">
        <v>1247</v>
      </c>
      <c r="B123" s="32"/>
      <c r="C123" s="32" t="s">
        <v>716</v>
      </c>
      <c r="D123" s="41">
        <v>-6500</v>
      </c>
      <c r="E123" s="36">
        <v>-455.09</v>
      </c>
      <c r="F123" s="26">
        <v>-1.3609E-2</v>
      </c>
      <c r="G123" s="16"/>
    </row>
    <row r="124" spans="1:7" x14ac:dyDescent="0.3">
      <c r="A124" s="13" t="s">
        <v>1250</v>
      </c>
      <c r="B124" s="32"/>
      <c r="C124" s="32" t="s">
        <v>731</v>
      </c>
      <c r="D124" s="41">
        <v>-34000</v>
      </c>
      <c r="E124" s="36">
        <v>-559.76</v>
      </c>
      <c r="F124" s="26">
        <v>-1.6739E-2</v>
      </c>
      <c r="G124" s="16"/>
    </row>
    <row r="125" spans="1:7" x14ac:dyDescent="0.3">
      <c r="A125" s="13" t="s">
        <v>1246</v>
      </c>
      <c r="B125" s="32"/>
      <c r="C125" s="32" t="s">
        <v>742</v>
      </c>
      <c r="D125" s="41">
        <v>-61625</v>
      </c>
      <c r="E125" s="36">
        <v>-751.58</v>
      </c>
      <c r="F125" s="26">
        <v>-2.2475999999999999E-2</v>
      </c>
      <c r="G125" s="16"/>
    </row>
    <row r="126" spans="1:7" x14ac:dyDescent="0.3">
      <c r="A126" s="13" t="s">
        <v>1256</v>
      </c>
      <c r="B126" s="32"/>
      <c r="C126" s="32" t="s">
        <v>713</v>
      </c>
      <c r="D126" s="41">
        <v>-152500</v>
      </c>
      <c r="E126" s="36">
        <v>-1080.92</v>
      </c>
      <c r="F126" s="26">
        <v>-3.2325E-2</v>
      </c>
      <c r="G126" s="16"/>
    </row>
    <row r="127" spans="1:7" x14ac:dyDescent="0.3">
      <c r="A127" s="13" t="s">
        <v>1254</v>
      </c>
      <c r="B127" s="32"/>
      <c r="C127" s="32" t="s">
        <v>719</v>
      </c>
      <c r="D127" s="41">
        <v>-56250</v>
      </c>
      <c r="E127" s="36">
        <v>-1329.53</v>
      </c>
      <c r="F127" s="26">
        <v>-3.9759999999999997E-2</v>
      </c>
      <c r="G127" s="16"/>
    </row>
    <row r="128" spans="1:7" x14ac:dyDescent="0.3">
      <c r="A128" s="13" t="s">
        <v>1370</v>
      </c>
      <c r="B128" s="32"/>
      <c r="C128" s="32" t="s">
        <v>1362</v>
      </c>
      <c r="D128" s="41">
        <v>-16750</v>
      </c>
      <c r="E128" s="36">
        <v>-2813.04</v>
      </c>
      <c r="F128" s="26">
        <v>-8.4125000000000005E-2</v>
      </c>
      <c r="G128" s="16"/>
    </row>
    <row r="129" spans="1:7" x14ac:dyDescent="0.3">
      <c r="A129" s="17" t="s">
        <v>100</v>
      </c>
      <c r="B129" s="33"/>
      <c r="C129" s="33"/>
      <c r="D129" s="18"/>
      <c r="E129" s="42">
        <v>-8292.5300000000007</v>
      </c>
      <c r="F129" s="43">
        <v>-0.24798400000000001</v>
      </c>
      <c r="G129" s="21"/>
    </row>
    <row r="130" spans="1:7" x14ac:dyDescent="0.3">
      <c r="A130" s="13"/>
      <c r="B130" s="32"/>
      <c r="C130" s="32"/>
      <c r="D130" s="14"/>
      <c r="E130" s="15"/>
      <c r="F130" s="16"/>
      <c r="G130" s="16"/>
    </row>
    <row r="131" spans="1:7" x14ac:dyDescent="0.3">
      <c r="A131" s="13"/>
      <c r="B131" s="32"/>
      <c r="C131" s="32"/>
      <c r="D131" s="14"/>
      <c r="E131" s="15"/>
      <c r="F131" s="16"/>
      <c r="G131" s="16"/>
    </row>
    <row r="132" spans="1:7" x14ac:dyDescent="0.3">
      <c r="A132" s="17" t="s">
        <v>1371</v>
      </c>
      <c r="B132" s="33"/>
      <c r="C132" s="33"/>
      <c r="D132" s="18"/>
      <c r="E132" s="46"/>
      <c r="F132" s="21"/>
      <c r="G132" s="21"/>
    </row>
    <row r="133" spans="1:7" x14ac:dyDescent="0.3">
      <c r="A133" s="13" t="s">
        <v>1372</v>
      </c>
      <c r="B133" s="32"/>
      <c r="C133" s="32" t="s">
        <v>1373</v>
      </c>
      <c r="D133" s="14">
        <v>26000</v>
      </c>
      <c r="E133" s="15">
        <v>231.11</v>
      </c>
      <c r="F133" s="16">
        <v>6.8999999999999999E-3</v>
      </c>
      <c r="G133" s="16"/>
    </row>
    <row r="134" spans="1:7" x14ac:dyDescent="0.3">
      <c r="A134" s="13" t="s">
        <v>1375</v>
      </c>
      <c r="B134" s="32"/>
      <c r="C134" s="32" t="s">
        <v>1373</v>
      </c>
      <c r="D134" s="14">
        <v>12000</v>
      </c>
      <c r="E134" s="15">
        <v>71.569999999999993</v>
      </c>
      <c r="F134" s="16">
        <v>2.0999999999999999E-3</v>
      </c>
      <c r="G134" s="16"/>
    </row>
    <row r="135" spans="1:7" x14ac:dyDescent="0.3">
      <c r="A135" s="17" t="s">
        <v>100</v>
      </c>
      <c r="B135" s="33"/>
      <c r="C135" s="33"/>
      <c r="D135" s="18"/>
      <c r="E135" s="37">
        <v>302.68</v>
      </c>
      <c r="F135" s="38">
        <v>8.9999999999999993E-3</v>
      </c>
      <c r="G135" s="21"/>
    </row>
    <row r="136" spans="1:7" x14ac:dyDescent="0.3">
      <c r="A136" s="13"/>
      <c r="B136" s="32"/>
      <c r="C136" s="32"/>
      <c r="D136" s="14"/>
      <c r="E136" s="15"/>
      <c r="F136" s="16"/>
      <c r="G136" s="16"/>
    </row>
    <row r="137" spans="1:7" x14ac:dyDescent="0.3">
      <c r="A137" s="24" t="s">
        <v>103</v>
      </c>
      <c r="B137" s="34"/>
      <c r="C137" s="34"/>
      <c r="D137" s="25"/>
      <c r="E137" s="19">
        <v>302.68</v>
      </c>
      <c r="F137" s="20">
        <v>8.9999999999999993E-3</v>
      </c>
      <c r="G137" s="16"/>
    </row>
    <row r="138" spans="1:7" x14ac:dyDescent="0.3">
      <c r="A138" s="13"/>
      <c r="B138" s="32"/>
      <c r="C138" s="32"/>
      <c r="D138" s="14"/>
      <c r="E138" s="15"/>
      <c r="F138" s="16"/>
      <c r="G138" s="16"/>
    </row>
    <row r="139" spans="1:7" x14ac:dyDescent="0.3">
      <c r="A139" s="17" t="s">
        <v>89</v>
      </c>
      <c r="B139" s="33"/>
      <c r="C139" s="33"/>
      <c r="D139" s="18"/>
      <c r="E139" s="46"/>
      <c r="F139" s="21"/>
      <c r="G139" s="21"/>
    </row>
    <row r="140" spans="1:7" x14ac:dyDescent="0.3">
      <c r="A140" s="17" t="s">
        <v>498</v>
      </c>
      <c r="B140" s="32"/>
      <c r="C140" s="32"/>
      <c r="D140" s="14"/>
      <c r="E140" s="15"/>
      <c r="F140" s="16"/>
      <c r="G140" s="16"/>
    </row>
    <row r="141" spans="1:7" x14ac:dyDescent="0.3">
      <c r="A141" s="17" t="s">
        <v>100</v>
      </c>
      <c r="B141" s="32"/>
      <c r="C141" s="32"/>
      <c r="D141" s="14"/>
      <c r="E141" s="39" t="s">
        <v>88</v>
      </c>
      <c r="F141" s="40" t="s">
        <v>88</v>
      </c>
      <c r="G141" s="16"/>
    </row>
    <row r="142" spans="1:7" x14ac:dyDescent="0.3">
      <c r="A142" s="13"/>
      <c r="B142" s="32"/>
      <c r="C142" s="32"/>
      <c r="D142" s="14"/>
      <c r="E142" s="15"/>
      <c r="F142" s="16"/>
      <c r="G142" s="16"/>
    </row>
    <row r="143" spans="1:7" x14ac:dyDescent="0.3">
      <c r="A143" s="17" t="s">
        <v>285</v>
      </c>
      <c r="B143" s="32"/>
      <c r="C143" s="32"/>
      <c r="D143" s="14"/>
      <c r="E143" s="15"/>
      <c r="F143" s="16"/>
      <c r="G143" s="16"/>
    </row>
    <row r="144" spans="1:7" x14ac:dyDescent="0.3">
      <c r="A144" s="13" t="s">
        <v>501</v>
      </c>
      <c r="B144" s="32" t="s">
        <v>502</v>
      </c>
      <c r="C144" s="32" t="s">
        <v>108</v>
      </c>
      <c r="D144" s="14">
        <v>4900000</v>
      </c>
      <c r="E144" s="15">
        <v>4840.87</v>
      </c>
      <c r="F144" s="16">
        <v>0.14480000000000001</v>
      </c>
      <c r="G144" s="16">
        <v>5.9631000000000003E-2</v>
      </c>
    </row>
    <row r="145" spans="1:7" x14ac:dyDescent="0.3">
      <c r="A145" s="17" t="s">
        <v>100</v>
      </c>
      <c r="B145" s="33"/>
      <c r="C145" s="33"/>
      <c r="D145" s="18"/>
      <c r="E145" s="37">
        <v>4840.87</v>
      </c>
      <c r="F145" s="38">
        <v>0.14480000000000001</v>
      </c>
      <c r="G145" s="21"/>
    </row>
    <row r="146" spans="1:7" x14ac:dyDescent="0.3">
      <c r="A146" s="13"/>
      <c r="B146" s="32"/>
      <c r="C146" s="32"/>
      <c r="D146" s="14"/>
      <c r="E146" s="15"/>
      <c r="F146" s="16"/>
      <c r="G146" s="16"/>
    </row>
    <row r="147" spans="1:7" x14ac:dyDescent="0.3">
      <c r="A147" s="13"/>
      <c r="B147" s="32"/>
      <c r="C147" s="32"/>
      <c r="D147" s="14"/>
      <c r="E147" s="15"/>
      <c r="F147" s="16"/>
      <c r="G147" s="16"/>
    </row>
    <row r="148" spans="1:7" x14ac:dyDescent="0.3">
      <c r="A148" s="17" t="s">
        <v>101</v>
      </c>
      <c r="B148" s="32"/>
      <c r="C148" s="32"/>
      <c r="D148" s="14"/>
      <c r="E148" s="15"/>
      <c r="F148" s="16"/>
      <c r="G148" s="16"/>
    </row>
    <row r="149" spans="1:7" x14ac:dyDescent="0.3">
      <c r="A149" s="17" t="s">
        <v>100</v>
      </c>
      <c r="B149" s="32"/>
      <c r="C149" s="32"/>
      <c r="D149" s="14"/>
      <c r="E149" s="39" t="s">
        <v>88</v>
      </c>
      <c r="F149" s="40" t="s">
        <v>88</v>
      </c>
      <c r="G149" s="16"/>
    </row>
    <row r="150" spans="1:7" x14ac:dyDescent="0.3">
      <c r="A150" s="13"/>
      <c r="B150" s="32"/>
      <c r="C150" s="32"/>
      <c r="D150" s="14"/>
      <c r="E150" s="15"/>
      <c r="F150" s="16"/>
      <c r="G150" s="16"/>
    </row>
    <row r="151" spans="1:7" x14ac:dyDescent="0.3">
      <c r="A151" s="17" t="s">
        <v>102</v>
      </c>
      <c r="B151" s="32"/>
      <c r="C151" s="32"/>
      <c r="D151" s="14"/>
      <c r="E151" s="15"/>
      <c r="F151" s="16"/>
      <c r="G151" s="16"/>
    </row>
    <row r="152" spans="1:7" x14ac:dyDescent="0.3">
      <c r="A152" s="17" t="s">
        <v>100</v>
      </c>
      <c r="B152" s="32"/>
      <c r="C152" s="32"/>
      <c r="D152" s="14"/>
      <c r="E152" s="39" t="s">
        <v>88</v>
      </c>
      <c r="F152" s="40" t="s">
        <v>88</v>
      </c>
      <c r="G152" s="16"/>
    </row>
    <row r="153" spans="1:7" x14ac:dyDescent="0.3">
      <c r="A153" s="13"/>
      <c r="B153" s="32"/>
      <c r="C153" s="32"/>
      <c r="D153" s="14"/>
      <c r="E153" s="15"/>
      <c r="F153" s="16"/>
      <c r="G153" s="16"/>
    </row>
    <row r="154" spans="1:7" x14ac:dyDescent="0.3">
      <c r="A154" s="24" t="s">
        <v>103</v>
      </c>
      <c r="B154" s="34"/>
      <c r="C154" s="34"/>
      <c r="D154" s="25"/>
      <c r="E154" s="19">
        <v>4840.87</v>
      </c>
      <c r="F154" s="20">
        <v>0.14480000000000001</v>
      </c>
      <c r="G154" s="21"/>
    </row>
    <row r="155" spans="1:7" x14ac:dyDescent="0.3">
      <c r="A155" s="13"/>
      <c r="B155" s="32"/>
      <c r="C155" s="32"/>
      <c r="D155" s="14"/>
      <c r="E155" s="15"/>
      <c r="F155" s="16"/>
      <c r="G155" s="16"/>
    </row>
    <row r="156" spans="1:7" x14ac:dyDescent="0.3">
      <c r="A156" s="17" t="s">
        <v>104</v>
      </c>
      <c r="B156" s="32"/>
      <c r="C156" s="32"/>
      <c r="D156" s="14"/>
      <c r="E156" s="15"/>
      <c r="F156" s="16"/>
      <c r="G156" s="16"/>
    </row>
    <row r="157" spans="1:7" x14ac:dyDescent="0.3">
      <c r="A157" s="13"/>
      <c r="B157" s="32"/>
      <c r="C157" s="32"/>
      <c r="D157" s="14"/>
      <c r="E157" s="15"/>
      <c r="F157" s="16"/>
      <c r="G157" s="16"/>
    </row>
    <row r="158" spans="1:7" x14ac:dyDescent="0.3">
      <c r="A158" s="17" t="s">
        <v>105</v>
      </c>
      <c r="B158" s="32"/>
      <c r="C158" s="32"/>
      <c r="D158" s="14"/>
      <c r="E158" s="15"/>
      <c r="F158" s="16"/>
      <c r="G158" s="16"/>
    </row>
    <row r="159" spans="1:7" x14ac:dyDescent="0.3">
      <c r="A159" s="13" t="s">
        <v>1542</v>
      </c>
      <c r="B159" s="32" t="s">
        <v>1543</v>
      </c>
      <c r="C159" s="32" t="s">
        <v>108</v>
      </c>
      <c r="D159" s="14">
        <v>1500000</v>
      </c>
      <c r="E159" s="15">
        <v>1499.72</v>
      </c>
      <c r="F159" s="16">
        <v>4.48E-2</v>
      </c>
      <c r="G159" s="16">
        <v>3.3585999999999998E-2</v>
      </c>
    </row>
    <row r="160" spans="1:7" x14ac:dyDescent="0.3">
      <c r="A160" s="13" t="s">
        <v>1405</v>
      </c>
      <c r="B160" s="32" t="s">
        <v>1406</v>
      </c>
      <c r="C160" s="32" t="s">
        <v>108</v>
      </c>
      <c r="D160" s="14">
        <v>1000000</v>
      </c>
      <c r="E160" s="15">
        <v>998.56</v>
      </c>
      <c r="F160" s="16">
        <v>2.9899999999999999E-2</v>
      </c>
      <c r="G160" s="16">
        <v>3.2919999999999998E-2</v>
      </c>
    </row>
    <row r="161" spans="1:7" x14ac:dyDescent="0.3">
      <c r="A161" s="17" t="s">
        <v>100</v>
      </c>
      <c r="B161" s="33"/>
      <c r="C161" s="33"/>
      <c r="D161" s="18"/>
      <c r="E161" s="37">
        <v>2498.2800000000002</v>
      </c>
      <c r="F161" s="38">
        <v>7.4700000000000003E-2</v>
      </c>
      <c r="G161" s="21"/>
    </row>
    <row r="162" spans="1:7" x14ac:dyDescent="0.3">
      <c r="A162" s="13"/>
      <c r="B162" s="32"/>
      <c r="C162" s="32"/>
      <c r="D162" s="14"/>
      <c r="E162" s="15"/>
      <c r="F162" s="16"/>
      <c r="G162" s="16"/>
    </row>
    <row r="163" spans="1:7" x14ac:dyDescent="0.3">
      <c r="A163" s="24" t="s">
        <v>103</v>
      </c>
      <c r="B163" s="34"/>
      <c r="C163" s="34"/>
      <c r="D163" s="25"/>
      <c r="E163" s="19">
        <v>2498.2800000000002</v>
      </c>
      <c r="F163" s="20">
        <v>7.4700000000000003E-2</v>
      </c>
      <c r="G163" s="21"/>
    </row>
    <row r="164" spans="1:7" x14ac:dyDescent="0.3">
      <c r="A164" s="13"/>
      <c r="B164" s="32"/>
      <c r="C164" s="32"/>
      <c r="D164" s="14"/>
      <c r="E164" s="15"/>
      <c r="F164" s="16"/>
      <c r="G164" s="16"/>
    </row>
    <row r="165" spans="1:7" x14ac:dyDescent="0.3">
      <c r="A165" s="13"/>
      <c r="B165" s="32"/>
      <c r="C165" s="32"/>
      <c r="D165" s="14"/>
      <c r="E165" s="15"/>
      <c r="F165" s="16"/>
      <c r="G165" s="16"/>
    </row>
    <row r="166" spans="1:7" x14ac:dyDescent="0.3">
      <c r="A166" s="17" t="s">
        <v>487</v>
      </c>
      <c r="B166" s="32"/>
      <c r="C166" s="32"/>
      <c r="D166" s="14"/>
      <c r="E166" s="15"/>
      <c r="F166" s="16"/>
      <c r="G166" s="16"/>
    </row>
    <row r="167" spans="1:7" x14ac:dyDescent="0.3">
      <c r="A167" s="13" t="s">
        <v>1544</v>
      </c>
      <c r="B167" s="32" t="s">
        <v>1545</v>
      </c>
      <c r="C167" s="32"/>
      <c r="D167" s="14">
        <v>47098.75</v>
      </c>
      <c r="E167" s="15">
        <v>1290.01</v>
      </c>
      <c r="F167" s="16">
        <v>3.8600000000000002E-2</v>
      </c>
      <c r="G167" s="16"/>
    </row>
    <row r="168" spans="1:7" x14ac:dyDescent="0.3">
      <c r="A168" s="13"/>
      <c r="B168" s="32"/>
      <c r="C168" s="32"/>
      <c r="D168" s="14"/>
      <c r="E168" s="15"/>
      <c r="F168" s="16"/>
      <c r="G168" s="16"/>
    </row>
    <row r="169" spans="1:7" x14ac:dyDescent="0.3">
      <c r="A169" s="24" t="s">
        <v>103</v>
      </c>
      <c r="B169" s="34"/>
      <c r="C169" s="34"/>
      <c r="D169" s="25"/>
      <c r="E169" s="19">
        <v>1290.01</v>
      </c>
      <c r="F169" s="20">
        <v>3.8600000000000002E-2</v>
      </c>
      <c r="G169" s="21"/>
    </row>
    <row r="170" spans="1:7" x14ac:dyDescent="0.3">
      <c r="A170" s="13"/>
      <c r="B170" s="32"/>
      <c r="C170" s="32"/>
      <c r="D170" s="14"/>
      <c r="E170" s="15"/>
      <c r="F170" s="16"/>
      <c r="G170" s="16"/>
    </row>
    <row r="171" spans="1:7" x14ac:dyDescent="0.3">
      <c r="A171" s="17" t="s">
        <v>132</v>
      </c>
      <c r="B171" s="32"/>
      <c r="C171" s="32"/>
      <c r="D171" s="14"/>
      <c r="E171" s="15"/>
      <c r="F171" s="16"/>
      <c r="G171" s="16"/>
    </row>
    <row r="172" spans="1:7" x14ac:dyDescent="0.3">
      <c r="A172" s="13" t="s">
        <v>133</v>
      </c>
      <c r="B172" s="32"/>
      <c r="C172" s="32"/>
      <c r="D172" s="14"/>
      <c r="E172" s="15">
        <v>3269.42</v>
      </c>
      <c r="F172" s="16">
        <v>9.7799999999999998E-2</v>
      </c>
      <c r="G172" s="16">
        <v>3.2613999999999997E-2</v>
      </c>
    </row>
    <row r="173" spans="1:7" x14ac:dyDescent="0.3">
      <c r="A173" s="17" t="s">
        <v>100</v>
      </c>
      <c r="B173" s="33"/>
      <c r="C173" s="33"/>
      <c r="D173" s="18"/>
      <c r="E173" s="37">
        <v>3269.42</v>
      </c>
      <c r="F173" s="38">
        <v>9.7799999999999998E-2</v>
      </c>
      <c r="G173" s="21"/>
    </row>
    <row r="174" spans="1:7" x14ac:dyDescent="0.3">
      <c r="A174" s="13"/>
      <c r="B174" s="32"/>
      <c r="C174" s="32"/>
      <c r="D174" s="14"/>
      <c r="E174" s="15"/>
      <c r="F174" s="16"/>
      <c r="G174" s="16"/>
    </row>
    <row r="175" spans="1:7" x14ac:dyDescent="0.3">
      <c r="A175" s="24" t="s">
        <v>103</v>
      </c>
      <c r="B175" s="34"/>
      <c r="C175" s="34"/>
      <c r="D175" s="25"/>
      <c r="E175" s="19">
        <v>3269.42</v>
      </c>
      <c r="F175" s="20">
        <v>9.7799999999999998E-2</v>
      </c>
      <c r="G175" s="21"/>
    </row>
    <row r="176" spans="1:7" x14ac:dyDescent="0.3">
      <c r="A176" s="13" t="s">
        <v>134</v>
      </c>
      <c r="B176" s="32"/>
      <c r="C176" s="32"/>
      <c r="D176" s="14"/>
      <c r="E176" s="15">
        <v>106.8086057</v>
      </c>
      <c r="F176" s="16">
        <v>3.1939999999999998E-3</v>
      </c>
      <c r="G176" s="16"/>
    </row>
    <row r="177" spans="1:7" x14ac:dyDescent="0.3">
      <c r="A177" s="13" t="s">
        <v>135</v>
      </c>
      <c r="B177" s="32"/>
      <c r="C177" s="32"/>
      <c r="D177" s="14"/>
      <c r="E177" s="36">
        <v>-1064.7786057000001</v>
      </c>
      <c r="F177" s="26">
        <v>-3.2093999999999998E-2</v>
      </c>
      <c r="G177" s="16">
        <v>3.2613999999999997E-2</v>
      </c>
    </row>
    <row r="178" spans="1:7" x14ac:dyDescent="0.3">
      <c r="A178" s="27" t="s">
        <v>136</v>
      </c>
      <c r="B178" s="35"/>
      <c r="C178" s="35"/>
      <c r="D178" s="28"/>
      <c r="E178" s="29">
        <v>33438.730000000003</v>
      </c>
      <c r="F178" s="30">
        <v>1</v>
      </c>
      <c r="G178" s="30"/>
    </row>
    <row r="180" spans="1:7" x14ac:dyDescent="0.3">
      <c r="A180" s="1" t="s">
        <v>1303</v>
      </c>
    </row>
    <row r="181" spans="1:7" x14ac:dyDescent="0.3">
      <c r="A181" s="1" t="s">
        <v>138</v>
      </c>
    </row>
    <row r="183" spans="1:7" x14ac:dyDescent="0.3">
      <c r="A183" s="1" t="s">
        <v>1842</v>
      </c>
    </row>
    <row r="184" spans="1:7" x14ac:dyDescent="0.3">
      <c r="A184" s="47" t="s">
        <v>1843</v>
      </c>
      <c r="B184" s="3" t="s">
        <v>88</v>
      </c>
    </row>
    <row r="185" spans="1:7" x14ac:dyDescent="0.3">
      <c r="A185" t="s">
        <v>1844</v>
      </c>
    </row>
    <row r="186" spans="1:7" x14ac:dyDescent="0.3">
      <c r="A186" t="s">
        <v>1845</v>
      </c>
      <c r="B186" t="s">
        <v>1846</v>
      </c>
      <c r="C186" t="s">
        <v>1846</v>
      </c>
    </row>
    <row r="187" spans="1:7" x14ac:dyDescent="0.3">
      <c r="B187" s="48">
        <v>44592</v>
      </c>
      <c r="C187" s="48">
        <v>44620</v>
      </c>
    </row>
    <row r="188" spans="1:7" x14ac:dyDescent="0.3">
      <c r="A188" t="s">
        <v>1848</v>
      </c>
      <c r="B188">
        <v>19.466999999999999</v>
      </c>
      <c r="C188">
        <v>19.209099999999999</v>
      </c>
      <c r="E188" s="2"/>
      <c r="G188"/>
    </row>
    <row r="189" spans="1:7" x14ac:dyDescent="0.3">
      <c r="A189" t="s">
        <v>1850</v>
      </c>
      <c r="B189">
        <v>19.460100000000001</v>
      </c>
      <c r="C189">
        <v>19.202300000000001</v>
      </c>
      <c r="E189" s="2"/>
      <c r="G189"/>
    </row>
    <row r="190" spans="1:7" x14ac:dyDescent="0.3">
      <c r="A190" t="s">
        <v>1851</v>
      </c>
      <c r="B190">
        <v>14.3489</v>
      </c>
      <c r="C190">
        <v>14.1587</v>
      </c>
      <c r="E190" s="2"/>
      <c r="G190"/>
    </row>
    <row r="191" spans="1:7" x14ac:dyDescent="0.3">
      <c r="A191" t="s">
        <v>1872</v>
      </c>
      <c r="B191">
        <v>14.2887</v>
      </c>
      <c r="C191">
        <v>14.019600000000001</v>
      </c>
      <c r="E191" s="2"/>
      <c r="G191"/>
    </row>
    <row r="192" spans="1:7" x14ac:dyDescent="0.3">
      <c r="A192" t="s">
        <v>1859</v>
      </c>
      <c r="B192">
        <v>18.345700000000001</v>
      </c>
      <c r="C192">
        <v>18.082999999999998</v>
      </c>
      <c r="E192" s="2"/>
      <c r="G192"/>
    </row>
    <row r="193" spans="1:7" x14ac:dyDescent="0.3">
      <c r="A193" t="s">
        <v>1875</v>
      </c>
      <c r="B193">
        <v>18.3383</v>
      </c>
      <c r="C193">
        <v>18.075800000000001</v>
      </c>
      <c r="E193" s="2"/>
      <c r="G193"/>
    </row>
    <row r="194" spans="1:7" x14ac:dyDescent="0.3">
      <c r="A194" t="s">
        <v>1876</v>
      </c>
      <c r="B194">
        <v>12.877700000000001</v>
      </c>
      <c r="C194">
        <v>12.693300000000001</v>
      </c>
      <c r="E194" s="2"/>
      <c r="G194"/>
    </row>
    <row r="195" spans="1:7" x14ac:dyDescent="0.3">
      <c r="A195" t="s">
        <v>1877</v>
      </c>
      <c r="B195">
        <v>13.4146</v>
      </c>
      <c r="C195">
        <v>13.142799999999999</v>
      </c>
      <c r="E195" s="2"/>
      <c r="G195"/>
    </row>
    <row r="196" spans="1:7" x14ac:dyDescent="0.3">
      <c r="E196" s="2"/>
      <c r="G196"/>
    </row>
    <row r="197" spans="1:7" x14ac:dyDescent="0.3">
      <c r="A197" t="s">
        <v>1879</v>
      </c>
    </row>
    <row r="199" spans="1:7" x14ac:dyDescent="0.3">
      <c r="A199" s="50" t="s">
        <v>1880</v>
      </c>
      <c r="B199" s="50" t="s">
        <v>1881</v>
      </c>
      <c r="C199" s="50" t="s">
        <v>1882</v>
      </c>
      <c r="D199" s="50" t="s">
        <v>1883</v>
      </c>
    </row>
    <row r="200" spans="1:7" x14ac:dyDescent="0.3">
      <c r="A200" s="50" t="s">
        <v>1885</v>
      </c>
      <c r="B200" s="50"/>
      <c r="C200" s="50">
        <v>0.08</v>
      </c>
      <c r="D200" s="50">
        <v>0.08</v>
      </c>
    </row>
    <row r="201" spans="1:7" x14ac:dyDescent="0.3">
      <c r="A201" s="50" t="s">
        <v>1888</v>
      </c>
      <c r="B201" s="50"/>
      <c r="C201" s="50">
        <v>0.08</v>
      </c>
      <c r="D201" s="50">
        <v>0.08</v>
      </c>
    </row>
    <row r="203" spans="1:7" x14ac:dyDescent="0.3">
      <c r="A203" t="s">
        <v>1862</v>
      </c>
      <c r="B203" s="3" t="s">
        <v>88</v>
      </c>
    </row>
    <row r="204" spans="1:7" ht="28.8" x14ac:dyDescent="0.3">
      <c r="A204" s="47" t="s">
        <v>1863</v>
      </c>
      <c r="B204" s="3" t="s">
        <v>88</v>
      </c>
    </row>
    <row r="205" spans="1:7" x14ac:dyDescent="0.3">
      <c r="A205" s="47" t="s">
        <v>1864</v>
      </c>
      <c r="B205" s="3" t="s">
        <v>88</v>
      </c>
    </row>
    <row r="206" spans="1:7" x14ac:dyDescent="0.3">
      <c r="A206" t="s">
        <v>1901</v>
      </c>
      <c r="B206" s="49">
        <v>5.5247840000000004</v>
      </c>
    </row>
    <row r="207" spans="1:7" ht="28.8" x14ac:dyDescent="0.3">
      <c r="A207" s="47" t="s">
        <v>1866</v>
      </c>
      <c r="B207" s="3">
        <v>1495.92265</v>
      </c>
    </row>
    <row r="208" spans="1:7" ht="28.8" x14ac:dyDescent="0.3">
      <c r="A208" s="47" t="s">
        <v>1867</v>
      </c>
      <c r="B208" s="3" t="s">
        <v>88</v>
      </c>
    </row>
    <row r="209" spans="1:4" x14ac:dyDescent="0.3">
      <c r="A209" t="s">
        <v>1996</v>
      </c>
      <c r="B209" s="3" t="s">
        <v>88</v>
      </c>
    </row>
    <row r="210" spans="1:4" x14ac:dyDescent="0.3">
      <c r="A210" t="s">
        <v>1997</v>
      </c>
      <c r="B210" s="3" t="s">
        <v>88</v>
      </c>
    </row>
    <row r="214" spans="1:4" ht="28.8" x14ac:dyDescent="0.3">
      <c r="A214" s="62" t="s">
        <v>2039</v>
      </c>
      <c r="B214" s="57" t="s">
        <v>2040</v>
      </c>
      <c r="C214" s="57" t="s">
        <v>2004</v>
      </c>
      <c r="D214" s="65" t="s">
        <v>2005</v>
      </c>
    </row>
    <row r="215" spans="1:4" ht="59.4" customHeight="1" x14ac:dyDescent="0.3">
      <c r="A215" s="64" t="str">
        <f>HYPERLINK("[EDEL_Portfolio Monthly 28-Feb-2022.xlsx]EEESSF!A1","Edelweiss Equity Savings Fund")</f>
        <v>Edelweiss Equity Savings Fund</v>
      </c>
      <c r="B215" s="58"/>
      <c r="C215" s="58" t="s">
        <v>2023</v>
      </c>
      <c r="D21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7ACD3-D179-4EB8-BB9C-6BB3F2E0C396}">
  <dimension ref="A1:H92"/>
  <sheetViews>
    <sheetView showGridLines="0" workbookViewId="0">
      <pane ySplit="4" topLeftCell="A83" activePane="bottomLeft" state="frozen"/>
      <selection activeCell="A36" sqref="A36"/>
      <selection pane="bottomLeft" activeCell="A91" sqref="A91:D91"/>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55</v>
      </c>
      <c r="B1" s="67"/>
      <c r="C1" s="67"/>
      <c r="D1" s="67"/>
      <c r="E1" s="67"/>
      <c r="F1" s="67"/>
      <c r="G1" s="67"/>
      <c r="H1" s="51" t="str">
        <f>HYPERLINK("[EDEL_Portfolio Monthly 28-Feb-2022.xlsx]Index!A1","Index")</f>
        <v>Index</v>
      </c>
    </row>
    <row r="2" spans="1:8" ht="18" x14ac:dyDescent="0.3">
      <c r="A2" s="67" t="s">
        <v>56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735</v>
      </c>
      <c r="B8" s="32" t="s">
        <v>736</v>
      </c>
      <c r="C8" s="32" t="s">
        <v>737</v>
      </c>
      <c r="D8" s="14">
        <v>16602</v>
      </c>
      <c r="E8" s="15">
        <v>35.840000000000003</v>
      </c>
      <c r="F8" s="16">
        <v>5.0700000000000002E-2</v>
      </c>
      <c r="G8" s="16"/>
    </row>
    <row r="9" spans="1:8" x14ac:dyDescent="0.3">
      <c r="A9" s="13" t="s">
        <v>815</v>
      </c>
      <c r="B9" s="32" t="s">
        <v>816</v>
      </c>
      <c r="C9" s="32" t="s">
        <v>725</v>
      </c>
      <c r="D9" s="14">
        <v>2501</v>
      </c>
      <c r="E9" s="15">
        <v>35.67</v>
      </c>
      <c r="F9" s="16">
        <v>5.0500000000000003E-2</v>
      </c>
      <c r="G9" s="16"/>
    </row>
    <row r="10" spans="1:8" x14ac:dyDescent="0.3">
      <c r="A10" s="13" t="s">
        <v>813</v>
      </c>
      <c r="B10" s="32" t="s">
        <v>814</v>
      </c>
      <c r="C10" s="32" t="s">
        <v>765</v>
      </c>
      <c r="D10" s="14">
        <v>986</v>
      </c>
      <c r="E10" s="15">
        <v>35.04</v>
      </c>
      <c r="F10" s="16">
        <v>4.9599999999999998E-2</v>
      </c>
      <c r="G10" s="16"/>
    </row>
    <row r="11" spans="1:8" x14ac:dyDescent="0.3">
      <c r="A11" s="13" t="s">
        <v>817</v>
      </c>
      <c r="B11" s="32" t="s">
        <v>818</v>
      </c>
      <c r="C11" s="32" t="s">
        <v>737</v>
      </c>
      <c r="D11" s="14">
        <v>1085</v>
      </c>
      <c r="E11" s="15">
        <v>34.44</v>
      </c>
      <c r="F11" s="16">
        <v>4.87E-2</v>
      </c>
      <c r="G11" s="16"/>
    </row>
    <row r="12" spans="1:8" x14ac:dyDescent="0.3">
      <c r="A12" s="13" t="s">
        <v>753</v>
      </c>
      <c r="B12" s="32" t="s">
        <v>754</v>
      </c>
      <c r="C12" s="32" t="s">
        <v>737</v>
      </c>
      <c r="D12" s="14">
        <v>1582</v>
      </c>
      <c r="E12" s="15">
        <v>34.36</v>
      </c>
      <c r="F12" s="16">
        <v>4.8599999999999997E-2</v>
      </c>
      <c r="G12" s="16"/>
    </row>
    <row r="13" spans="1:8" x14ac:dyDescent="0.3">
      <c r="A13" s="13" t="s">
        <v>932</v>
      </c>
      <c r="B13" s="32" t="s">
        <v>933</v>
      </c>
      <c r="C13" s="32" t="s">
        <v>737</v>
      </c>
      <c r="D13" s="14">
        <v>189</v>
      </c>
      <c r="E13" s="15">
        <v>33.340000000000003</v>
      </c>
      <c r="F13" s="16">
        <v>4.7199999999999999E-2</v>
      </c>
      <c r="G13" s="16"/>
    </row>
    <row r="14" spans="1:8" x14ac:dyDescent="0.3">
      <c r="A14" s="13" t="s">
        <v>846</v>
      </c>
      <c r="B14" s="32" t="s">
        <v>847</v>
      </c>
      <c r="C14" s="32" t="s">
        <v>765</v>
      </c>
      <c r="D14" s="14">
        <v>1935</v>
      </c>
      <c r="E14" s="15">
        <v>33.200000000000003</v>
      </c>
      <c r="F14" s="16">
        <v>4.7E-2</v>
      </c>
      <c r="G14" s="16"/>
    </row>
    <row r="15" spans="1:8" x14ac:dyDescent="0.3">
      <c r="A15" s="13" t="s">
        <v>785</v>
      </c>
      <c r="B15" s="32" t="s">
        <v>786</v>
      </c>
      <c r="C15" s="32" t="s">
        <v>765</v>
      </c>
      <c r="D15" s="14">
        <v>2845</v>
      </c>
      <c r="E15" s="15">
        <v>32.06</v>
      </c>
      <c r="F15" s="16">
        <v>4.5400000000000003E-2</v>
      </c>
      <c r="G15" s="16"/>
    </row>
    <row r="16" spans="1:8" x14ac:dyDescent="0.3">
      <c r="A16" s="13" t="s">
        <v>911</v>
      </c>
      <c r="B16" s="32" t="s">
        <v>912</v>
      </c>
      <c r="C16" s="32" t="s">
        <v>810</v>
      </c>
      <c r="D16" s="14">
        <v>357</v>
      </c>
      <c r="E16" s="15">
        <v>29.68</v>
      </c>
      <c r="F16" s="16">
        <v>4.2000000000000003E-2</v>
      </c>
      <c r="G16" s="16"/>
    </row>
    <row r="17" spans="1:7" x14ac:dyDescent="0.3">
      <c r="A17" s="13" t="s">
        <v>738</v>
      </c>
      <c r="B17" s="32" t="s">
        <v>739</v>
      </c>
      <c r="C17" s="32" t="s">
        <v>716</v>
      </c>
      <c r="D17" s="14">
        <v>412</v>
      </c>
      <c r="E17" s="15">
        <v>28.85</v>
      </c>
      <c r="F17" s="16">
        <v>4.0800000000000003E-2</v>
      </c>
      <c r="G17" s="16"/>
    </row>
    <row r="18" spans="1:7" x14ac:dyDescent="0.3">
      <c r="A18" s="13" t="s">
        <v>763</v>
      </c>
      <c r="B18" s="32" t="s">
        <v>764</v>
      </c>
      <c r="C18" s="32" t="s">
        <v>765</v>
      </c>
      <c r="D18" s="14">
        <v>1780</v>
      </c>
      <c r="E18" s="15">
        <v>25.1</v>
      </c>
      <c r="F18" s="16">
        <v>3.5499999999999997E-2</v>
      </c>
      <c r="G18" s="16"/>
    </row>
    <row r="19" spans="1:7" x14ac:dyDescent="0.3">
      <c r="A19" s="13" t="s">
        <v>903</v>
      </c>
      <c r="B19" s="32" t="s">
        <v>904</v>
      </c>
      <c r="C19" s="32" t="s">
        <v>737</v>
      </c>
      <c r="D19" s="14">
        <v>723</v>
      </c>
      <c r="E19" s="15">
        <v>24.78</v>
      </c>
      <c r="F19" s="16">
        <v>3.5099999999999999E-2</v>
      </c>
      <c r="G19" s="16"/>
    </row>
    <row r="20" spans="1:7" x14ac:dyDescent="0.3">
      <c r="A20" s="13" t="s">
        <v>1023</v>
      </c>
      <c r="B20" s="32" t="s">
        <v>1024</v>
      </c>
      <c r="C20" s="32" t="s">
        <v>731</v>
      </c>
      <c r="D20" s="14">
        <v>14337</v>
      </c>
      <c r="E20" s="15">
        <v>24.31</v>
      </c>
      <c r="F20" s="16">
        <v>3.44E-2</v>
      </c>
      <c r="G20" s="16"/>
    </row>
    <row r="21" spans="1:7" x14ac:dyDescent="0.3">
      <c r="A21" s="13" t="s">
        <v>877</v>
      </c>
      <c r="B21" s="32" t="s">
        <v>878</v>
      </c>
      <c r="C21" s="32" t="s">
        <v>805</v>
      </c>
      <c r="D21" s="14">
        <v>569</v>
      </c>
      <c r="E21" s="15">
        <v>24.27</v>
      </c>
      <c r="F21" s="16">
        <v>3.4299999999999997E-2</v>
      </c>
      <c r="G21" s="16"/>
    </row>
    <row r="22" spans="1:7" x14ac:dyDescent="0.3">
      <c r="A22" s="13" t="s">
        <v>954</v>
      </c>
      <c r="B22" s="32" t="s">
        <v>955</v>
      </c>
      <c r="C22" s="32" t="s">
        <v>810</v>
      </c>
      <c r="D22" s="14">
        <v>681</v>
      </c>
      <c r="E22" s="15">
        <v>24.04</v>
      </c>
      <c r="F22" s="16">
        <v>3.4000000000000002E-2</v>
      </c>
      <c r="G22" s="16"/>
    </row>
    <row r="23" spans="1:7" x14ac:dyDescent="0.3">
      <c r="A23" s="13" t="s">
        <v>1007</v>
      </c>
      <c r="B23" s="32" t="s">
        <v>1008</v>
      </c>
      <c r="C23" s="32" t="s">
        <v>737</v>
      </c>
      <c r="D23" s="14">
        <v>4115</v>
      </c>
      <c r="E23" s="15">
        <v>21.18</v>
      </c>
      <c r="F23" s="16">
        <v>0.03</v>
      </c>
      <c r="G23" s="16"/>
    </row>
    <row r="24" spans="1:7" x14ac:dyDescent="0.3">
      <c r="A24" s="13" t="s">
        <v>948</v>
      </c>
      <c r="B24" s="32" t="s">
        <v>949</v>
      </c>
      <c r="C24" s="32" t="s">
        <v>737</v>
      </c>
      <c r="D24" s="14">
        <v>3601</v>
      </c>
      <c r="E24" s="15">
        <v>20.29</v>
      </c>
      <c r="F24" s="16">
        <v>2.87E-2</v>
      </c>
      <c r="G24" s="16"/>
    </row>
    <row r="25" spans="1:7" x14ac:dyDescent="0.3">
      <c r="A25" s="13" t="s">
        <v>1025</v>
      </c>
      <c r="B25" s="32" t="s">
        <v>1026</v>
      </c>
      <c r="C25" s="32" t="s">
        <v>737</v>
      </c>
      <c r="D25" s="14">
        <v>1384</v>
      </c>
      <c r="E25" s="15">
        <v>20.07</v>
      </c>
      <c r="F25" s="16">
        <v>2.8400000000000002E-2</v>
      </c>
      <c r="G25" s="16"/>
    </row>
    <row r="26" spans="1:7" x14ac:dyDescent="0.3">
      <c r="A26" s="13" t="s">
        <v>854</v>
      </c>
      <c r="B26" s="32" t="s">
        <v>855</v>
      </c>
      <c r="C26" s="32" t="s">
        <v>856</v>
      </c>
      <c r="D26" s="14">
        <v>832</v>
      </c>
      <c r="E26" s="15">
        <v>19.989999999999998</v>
      </c>
      <c r="F26" s="16">
        <v>2.8299999999999999E-2</v>
      </c>
      <c r="G26" s="16"/>
    </row>
    <row r="27" spans="1:7" x14ac:dyDescent="0.3">
      <c r="A27" s="13" t="s">
        <v>962</v>
      </c>
      <c r="B27" s="32" t="s">
        <v>963</v>
      </c>
      <c r="C27" s="32" t="s">
        <v>810</v>
      </c>
      <c r="D27" s="14">
        <v>784</v>
      </c>
      <c r="E27" s="15">
        <v>19.88</v>
      </c>
      <c r="F27" s="16">
        <v>2.81E-2</v>
      </c>
      <c r="G27" s="16"/>
    </row>
    <row r="28" spans="1:7" x14ac:dyDescent="0.3">
      <c r="A28" s="13" t="s">
        <v>865</v>
      </c>
      <c r="B28" s="32" t="s">
        <v>866</v>
      </c>
      <c r="C28" s="32" t="s">
        <v>867</v>
      </c>
      <c r="D28" s="14">
        <v>775</v>
      </c>
      <c r="E28" s="15">
        <v>19.739999999999998</v>
      </c>
      <c r="F28" s="16">
        <v>2.7900000000000001E-2</v>
      </c>
      <c r="G28" s="16"/>
    </row>
    <row r="29" spans="1:7" x14ac:dyDescent="0.3">
      <c r="A29" s="13" t="s">
        <v>1045</v>
      </c>
      <c r="B29" s="32" t="s">
        <v>1046</v>
      </c>
      <c r="C29" s="32" t="s">
        <v>765</v>
      </c>
      <c r="D29" s="14">
        <v>303</v>
      </c>
      <c r="E29" s="15">
        <v>17.72</v>
      </c>
      <c r="F29" s="16">
        <v>2.5100000000000001E-2</v>
      </c>
      <c r="G29" s="16"/>
    </row>
    <row r="30" spans="1:7" x14ac:dyDescent="0.3">
      <c r="A30" s="13" t="s">
        <v>974</v>
      </c>
      <c r="B30" s="32" t="s">
        <v>975</v>
      </c>
      <c r="C30" s="32" t="s">
        <v>810</v>
      </c>
      <c r="D30" s="14">
        <v>654</v>
      </c>
      <c r="E30" s="15">
        <v>16.940000000000001</v>
      </c>
      <c r="F30" s="16">
        <v>2.4E-2</v>
      </c>
      <c r="G30" s="16"/>
    </row>
    <row r="31" spans="1:7" x14ac:dyDescent="0.3">
      <c r="A31" s="13" t="s">
        <v>915</v>
      </c>
      <c r="B31" s="32" t="s">
        <v>916</v>
      </c>
      <c r="C31" s="32" t="s">
        <v>867</v>
      </c>
      <c r="D31" s="14">
        <v>1381</v>
      </c>
      <c r="E31" s="15">
        <v>16.37</v>
      </c>
      <c r="F31" s="16">
        <v>2.3199999999999998E-2</v>
      </c>
      <c r="G31" s="16"/>
    </row>
    <row r="32" spans="1:7" x14ac:dyDescent="0.3">
      <c r="A32" s="13" t="s">
        <v>859</v>
      </c>
      <c r="B32" s="32" t="s">
        <v>860</v>
      </c>
      <c r="C32" s="32" t="s">
        <v>737</v>
      </c>
      <c r="D32" s="14">
        <v>1770</v>
      </c>
      <c r="E32" s="15">
        <v>13.59</v>
      </c>
      <c r="F32" s="16">
        <v>1.9199999999999998E-2</v>
      </c>
      <c r="G32" s="16"/>
    </row>
    <row r="33" spans="1:7" x14ac:dyDescent="0.3">
      <c r="A33" s="13" t="s">
        <v>1021</v>
      </c>
      <c r="B33" s="32" t="s">
        <v>1022</v>
      </c>
      <c r="C33" s="32" t="s">
        <v>737</v>
      </c>
      <c r="D33" s="14">
        <v>1849</v>
      </c>
      <c r="E33" s="15">
        <v>12.77</v>
      </c>
      <c r="F33" s="16">
        <v>1.8100000000000002E-2</v>
      </c>
      <c r="G33" s="16"/>
    </row>
    <row r="34" spans="1:7" x14ac:dyDescent="0.3">
      <c r="A34" s="13" t="s">
        <v>1049</v>
      </c>
      <c r="B34" s="32" t="s">
        <v>1050</v>
      </c>
      <c r="C34" s="32" t="s">
        <v>716</v>
      </c>
      <c r="D34" s="14">
        <v>937</v>
      </c>
      <c r="E34" s="15">
        <v>12.73</v>
      </c>
      <c r="F34" s="16">
        <v>1.7999999999999999E-2</v>
      </c>
      <c r="G34" s="16"/>
    </row>
    <row r="35" spans="1:7" x14ac:dyDescent="0.3">
      <c r="A35" s="13" t="s">
        <v>1546</v>
      </c>
      <c r="B35" s="32" t="s">
        <v>1547</v>
      </c>
      <c r="C35" s="32" t="s">
        <v>750</v>
      </c>
      <c r="D35" s="14">
        <v>68</v>
      </c>
      <c r="E35" s="15">
        <v>10.71</v>
      </c>
      <c r="F35" s="16">
        <v>1.5100000000000001E-2</v>
      </c>
      <c r="G35" s="16"/>
    </row>
    <row r="36" spans="1:7" x14ac:dyDescent="0.3">
      <c r="A36" s="13" t="s">
        <v>884</v>
      </c>
      <c r="B36" s="32" t="s">
        <v>885</v>
      </c>
      <c r="C36" s="32" t="s">
        <v>805</v>
      </c>
      <c r="D36" s="14">
        <v>1572</v>
      </c>
      <c r="E36" s="15">
        <v>9.83</v>
      </c>
      <c r="F36" s="16">
        <v>1.3899999999999999E-2</v>
      </c>
      <c r="G36" s="16"/>
    </row>
    <row r="37" spans="1:7" x14ac:dyDescent="0.3">
      <c r="A37" s="13" t="s">
        <v>879</v>
      </c>
      <c r="B37" s="32" t="s">
        <v>880</v>
      </c>
      <c r="C37" s="32" t="s">
        <v>881</v>
      </c>
      <c r="D37" s="14">
        <v>2704</v>
      </c>
      <c r="E37" s="15">
        <v>9.3800000000000008</v>
      </c>
      <c r="F37" s="16">
        <v>1.3299999999999999E-2</v>
      </c>
      <c r="G37" s="16"/>
    </row>
    <row r="38" spans="1:7" x14ac:dyDescent="0.3">
      <c r="A38" s="17" t="s">
        <v>100</v>
      </c>
      <c r="B38" s="33"/>
      <c r="C38" s="33"/>
      <c r="D38" s="18"/>
      <c r="E38" s="37">
        <v>696.17</v>
      </c>
      <c r="F38" s="38">
        <v>0.98509999999999998</v>
      </c>
      <c r="G38" s="21"/>
    </row>
    <row r="39" spans="1:7" x14ac:dyDescent="0.3">
      <c r="A39" s="17" t="s">
        <v>1070</v>
      </c>
      <c r="B39" s="32"/>
      <c r="C39" s="32"/>
      <c r="D39" s="14"/>
      <c r="E39" s="15"/>
      <c r="F39" s="16"/>
      <c r="G39" s="16"/>
    </row>
    <row r="40" spans="1:7" x14ac:dyDescent="0.3">
      <c r="A40" s="17" t="s">
        <v>100</v>
      </c>
      <c r="B40" s="32"/>
      <c r="C40" s="32"/>
      <c r="D40" s="14"/>
      <c r="E40" s="39" t="s">
        <v>88</v>
      </c>
      <c r="F40" s="40" t="s">
        <v>88</v>
      </c>
      <c r="G40" s="16"/>
    </row>
    <row r="41" spans="1:7" x14ac:dyDescent="0.3">
      <c r="A41" s="24" t="s">
        <v>103</v>
      </c>
      <c r="B41" s="34"/>
      <c r="C41" s="34"/>
      <c r="D41" s="25"/>
      <c r="E41" s="29">
        <v>696.17</v>
      </c>
      <c r="F41" s="30">
        <v>0.98509999999999998</v>
      </c>
      <c r="G41" s="21"/>
    </row>
    <row r="42" spans="1:7" x14ac:dyDescent="0.3">
      <c r="A42" s="13"/>
      <c r="B42" s="32"/>
      <c r="C42" s="32"/>
      <c r="D42" s="14"/>
      <c r="E42" s="15"/>
      <c r="F42" s="16"/>
      <c r="G42" s="16"/>
    </row>
    <row r="43" spans="1:7" x14ac:dyDescent="0.3">
      <c r="A43" s="17" t="s">
        <v>89</v>
      </c>
      <c r="B43" s="32"/>
      <c r="C43" s="32"/>
      <c r="D43" s="14"/>
      <c r="E43" s="15"/>
      <c r="F43" s="16"/>
      <c r="G43" s="16"/>
    </row>
    <row r="44" spans="1:7" x14ac:dyDescent="0.3">
      <c r="A44" s="17" t="s">
        <v>90</v>
      </c>
      <c r="B44" s="32"/>
      <c r="C44" s="32"/>
      <c r="D44" s="14"/>
      <c r="E44" s="15"/>
      <c r="F44" s="16"/>
      <c r="G44" s="16"/>
    </row>
    <row r="45" spans="1:7" x14ac:dyDescent="0.3">
      <c r="A45" s="13" t="s">
        <v>1386</v>
      </c>
      <c r="B45" s="32" t="s">
        <v>1387</v>
      </c>
      <c r="C45" s="32" t="s">
        <v>93</v>
      </c>
      <c r="D45" s="14">
        <v>778</v>
      </c>
      <c r="E45" s="15">
        <v>0.23</v>
      </c>
      <c r="F45" s="16">
        <v>2.9999999999999997E-4</v>
      </c>
      <c r="G45" s="16">
        <v>5.5750000000000001E-2</v>
      </c>
    </row>
    <row r="46" spans="1:7" x14ac:dyDescent="0.3">
      <c r="A46" s="17" t="s">
        <v>100</v>
      </c>
      <c r="B46" s="33"/>
      <c r="C46" s="33"/>
      <c r="D46" s="18"/>
      <c r="E46" s="37">
        <v>0.23</v>
      </c>
      <c r="F46" s="38">
        <v>2.9999999999999997E-4</v>
      </c>
      <c r="G46" s="21"/>
    </row>
    <row r="47" spans="1:7" x14ac:dyDescent="0.3">
      <c r="A47" s="13"/>
      <c r="B47" s="32"/>
      <c r="C47" s="32"/>
      <c r="D47" s="14"/>
      <c r="E47" s="15"/>
      <c r="F47" s="16"/>
      <c r="G47" s="16"/>
    </row>
    <row r="48" spans="1:7" x14ac:dyDescent="0.3">
      <c r="A48" s="17" t="s">
        <v>101</v>
      </c>
      <c r="B48" s="32"/>
      <c r="C48" s="32"/>
      <c r="D48" s="14"/>
      <c r="E48" s="15"/>
      <c r="F48" s="16"/>
      <c r="G48" s="16"/>
    </row>
    <row r="49" spans="1:7" x14ac:dyDescent="0.3">
      <c r="A49" s="17" t="s">
        <v>100</v>
      </c>
      <c r="B49" s="32"/>
      <c r="C49" s="32"/>
      <c r="D49" s="14"/>
      <c r="E49" s="39" t="s">
        <v>88</v>
      </c>
      <c r="F49" s="40" t="s">
        <v>88</v>
      </c>
      <c r="G49" s="16"/>
    </row>
    <row r="50" spans="1:7" x14ac:dyDescent="0.3">
      <c r="A50" s="13"/>
      <c r="B50" s="32"/>
      <c r="C50" s="32"/>
      <c r="D50" s="14"/>
      <c r="E50" s="15"/>
      <c r="F50" s="16"/>
      <c r="G50" s="16"/>
    </row>
    <row r="51" spans="1:7" x14ac:dyDescent="0.3">
      <c r="A51" s="17" t="s">
        <v>102</v>
      </c>
      <c r="B51" s="32"/>
      <c r="C51" s="32"/>
      <c r="D51" s="14"/>
      <c r="E51" s="15"/>
      <c r="F51" s="16"/>
      <c r="G51" s="16"/>
    </row>
    <row r="52" spans="1:7" x14ac:dyDescent="0.3">
      <c r="A52" s="17" t="s">
        <v>100</v>
      </c>
      <c r="B52" s="32"/>
      <c r="C52" s="32"/>
      <c r="D52" s="14"/>
      <c r="E52" s="39" t="s">
        <v>88</v>
      </c>
      <c r="F52" s="40" t="s">
        <v>88</v>
      </c>
      <c r="G52" s="16"/>
    </row>
    <row r="53" spans="1:7" x14ac:dyDescent="0.3">
      <c r="A53" s="13"/>
      <c r="B53" s="32"/>
      <c r="C53" s="32"/>
      <c r="D53" s="14"/>
      <c r="E53" s="15"/>
      <c r="F53" s="16"/>
      <c r="G53" s="16"/>
    </row>
    <row r="54" spans="1:7" x14ac:dyDescent="0.3">
      <c r="A54" s="24" t="s">
        <v>103</v>
      </c>
      <c r="B54" s="34"/>
      <c r="C54" s="34"/>
      <c r="D54" s="25"/>
      <c r="E54" s="19">
        <v>0.23</v>
      </c>
      <c r="F54" s="20">
        <v>2.9999999999999997E-4</v>
      </c>
      <c r="G54" s="21"/>
    </row>
    <row r="55" spans="1:7" x14ac:dyDescent="0.3">
      <c r="A55" s="13"/>
      <c r="B55" s="32"/>
      <c r="C55" s="32"/>
      <c r="D55" s="14"/>
      <c r="E55" s="15"/>
      <c r="F55" s="16"/>
      <c r="G55" s="16"/>
    </row>
    <row r="56" spans="1:7" x14ac:dyDescent="0.3">
      <c r="A56" s="13"/>
      <c r="B56" s="32"/>
      <c r="C56" s="32"/>
      <c r="D56" s="14"/>
      <c r="E56" s="15"/>
      <c r="F56" s="16"/>
      <c r="G56" s="16"/>
    </row>
    <row r="57" spans="1:7" x14ac:dyDescent="0.3">
      <c r="A57" s="17" t="s">
        <v>132</v>
      </c>
      <c r="B57" s="32"/>
      <c r="C57" s="32"/>
      <c r="D57" s="14"/>
      <c r="E57" s="15"/>
      <c r="F57" s="16"/>
      <c r="G57" s="16"/>
    </row>
    <row r="58" spans="1:7" x14ac:dyDescent="0.3">
      <c r="A58" s="13" t="s">
        <v>133</v>
      </c>
      <c r="B58" s="32"/>
      <c r="C58" s="32"/>
      <c r="D58" s="14"/>
      <c r="E58" s="15">
        <v>10</v>
      </c>
      <c r="F58" s="16">
        <v>1.41E-2</v>
      </c>
      <c r="G58" s="16">
        <v>3.2613999999999997E-2</v>
      </c>
    </row>
    <row r="59" spans="1:7" x14ac:dyDescent="0.3">
      <c r="A59" s="17" t="s">
        <v>100</v>
      </c>
      <c r="B59" s="33"/>
      <c r="C59" s="33"/>
      <c r="D59" s="18"/>
      <c r="E59" s="37">
        <v>10</v>
      </c>
      <c r="F59" s="38">
        <v>1.41E-2</v>
      </c>
      <c r="G59" s="21"/>
    </row>
    <row r="60" spans="1:7" x14ac:dyDescent="0.3">
      <c r="A60" s="13"/>
      <c r="B60" s="32"/>
      <c r="C60" s="32"/>
      <c r="D60" s="14"/>
      <c r="E60" s="15"/>
      <c r="F60" s="16"/>
      <c r="G60" s="16"/>
    </row>
    <row r="61" spans="1:7" x14ac:dyDescent="0.3">
      <c r="A61" s="24" t="s">
        <v>103</v>
      </c>
      <c r="B61" s="34"/>
      <c r="C61" s="34"/>
      <c r="D61" s="25"/>
      <c r="E61" s="19">
        <v>10</v>
      </c>
      <c r="F61" s="20">
        <v>1.41E-2</v>
      </c>
      <c r="G61" s="21"/>
    </row>
    <row r="62" spans="1:7" x14ac:dyDescent="0.3">
      <c r="A62" s="13" t="s">
        <v>134</v>
      </c>
      <c r="B62" s="32"/>
      <c r="C62" s="32"/>
      <c r="D62" s="14"/>
      <c r="E62" s="15">
        <v>1.01067E-2</v>
      </c>
      <c r="F62" s="16">
        <v>1.4E-5</v>
      </c>
      <c r="G62" s="16"/>
    </row>
    <row r="63" spans="1:7" x14ac:dyDescent="0.3">
      <c r="A63" s="13" t="s">
        <v>135</v>
      </c>
      <c r="B63" s="32"/>
      <c r="C63" s="32"/>
      <c r="D63" s="14"/>
      <c r="E63" s="15">
        <v>0.48989329999999998</v>
      </c>
      <c r="F63" s="16">
        <v>4.86E-4</v>
      </c>
      <c r="G63" s="16">
        <v>3.2613999999999997E-2</v>
      </c>
    </row>
    <row r="64" spans="1:7" x14ac:dyDescent="0.3">
      <c r="A64" s="27" t="s">
        <v>136</v>
      </c>
      <c r="B64" s="35"/>
      <c r="C64" s="35"/>
      <c r="D64" s="28"/>
      <c r="E64" s="29">
        <v>706.9</v>
      </c>
      <c r="F64" s="30">
        <v>1</v>
      </c>
      <c r="G64" s="30"/>
    </row>
    <row r="66" spans="1:7" x14ac:dyDescent="0.3">
      <c r="A66" s="1" t="s">
        <v>138</v>
      </c>
    </row>
    <row r="69" spans="1:7" x14ac:dyDescent="0.3">
      <c r="A69" s="1" t="s">
        <v>1842</v>
      </c>
    </row>
    <row r="70" spans="1:7" x14ac:dyDescent="0.3">
      <c r="A70" s="47" t="s">
        <v>1843</v>
      </c>
      <c r="B70" s="3" t="s">
        <v>88</v>
      </c>
    </row>
    <row r="71" spans="1:7" x14ac:dyDescent="0.3">
      <c r="A71" t="s">
        <v>1844</v>
      </c>
    </row>
    <row r="72" spans="1:7" x14ac:dyDescent="0.3">
      <c r="A72" t="s">
        <v>1845</v>
      </c>
      <c r="B72" t="s">
        <v>1846</v>
      </c>
      <c r="C72" t="s">
        <v>1846</v>
      </c>
    </row>
    <row r="73" spans="1:7" x14ac:dyDescent="0.3">
      <c r="B73" s="48">
        <v>44592</v>
      </c>
      <c r="C73" s="48">
        <v>44620</v>
      </c>
    </row>
    <row r="74" spans="1:7" x14ac:dyDescent="0.3">
      <c r="A74" t="s">
        <v>1850</v>
      </c>
      <c r="B74">
        <v>9.4442000000000004</v>
      </c>
      <c r="C74">
        <v>9.3114000000000008</v>
      </c>
      <c r="E74" s="2"/>
      <c r="G74"/>
    </row>
    <row r="75" spans="1:7" x14ac:dyDescent="0.3">
      <c r="A75" t="s">
        <v>1851</v>
      </c>
      <c r="B75">
        <v>9.3119999999999994</v>
      </c>
      <c r="C75">
        <v>9.1812000000000005</v>
      </c>
      <c r="E75" s="2"/>
      <c r="G75"/>
    </row>
    <row r="76" spans="1:7" x14ac:dyDescent="0.3">
      <c r="A76" t="s">
        <v>1875</v>
      </c>
      <c r="B76">
        <v>9.4245999999999999</v>
      </c>
      <c r="C76">
        <v>9.2874999999999996</v>
      </c>
      <c r="E76" s="2"/>
      <c r="G76"/>
    </row>
    <row r="77" spans="1:7" x14ac:dyDescent="0.3">
      <c r="A77" t="s">
        <v>1876</v>
      </c>
      <c r="B77">
        <v>9.4243000000000006</v>
      </c>
      <c r="C77">
        <v>9.2872000000000003</v>
      </c>
      <c r="E77" s="2"/>
      <c r="G77"/>
    </row>
    <row r="78" spans="1:7" x14ac:dyDescent="0.3">
      <c r="E78" s="2"/>
      <c r="G78"/>
    </row>
    <row r="79" spans="1:7" x14ac:dyDescent="0.3">
      <c r="A79" t="s">
        <v>1861</v>
      </c>
      <c r="B79" s="3" t="s">
        <v>88</v>
      </c>
    </row>
    <row r="80" spans="1:7" x14ac:dyDescent="0.3">
      <c r="A80" t="s">
        <v>1862</v>
      </c>
      <c r="B80" s="3" t="s">
        <v>88</v>
      </c>
    </row>
    <row r="81" spans="1:4" ht="28.8" x14ac:dyDescent="0.3">
      <c r="A81" s="47" t="s">
        <v>1863</v>
      </c>
      <c r="B81" s="3" t="s">
        <v>88</v>
      </c>
    </row>
    <row r="82" spans="1:4" x14ac:dyDescent="0.3">
      <c r="A82" s="47" t="s">
        <v>1864</v>
      </c>
      <c r="B82" s="3" t="s">
        <v>88</v>
      </c>
    </row>
    <row r="83" spans="1:4" x14ac:dyDescent="0.3">
      <c r="A83" t="s">
        <v>1901</v>
      </c>
      <c r="B83" s="3" t="s">
        <v>88</v>
      </c>
    </row>
    <row r="84" spans="1:4" ht="28.8" x14ac:dyDescent="0.3">
      <c r="A84" s="47" t="s">
        <v>1866</v>
      </c>
      <c r="B84" s="3" t="s">
        <v>88</v>
      </c>
    </row>
    <row r="85" spans="1:4" ht="28.8" x14ac:dyDescent="0.3">
      <c r="A85" s="47" t="s">
        <v>1867</v>
      </c>
      <c r="B85" s="3" t="s">
        <v>88</v>
      </c>
    </row>
    <row r="86" spans="1:4" x14ac:dyDescent="0.3">
      <c r="A86" t="s">
        <v>1996</v>
      </c>
      <c r="B86" s="3" t="s">
        <v>88</v>
      </c>
    </row>
    <row r="87" spans="1:4" x14ac:dyDescent="0.3">
      <c r="A87" t="s">
        <v>1997</v>
      </c>
      <c r="B87" s="3" t="s">
        <v>88</v>
      </c>
    </row>
    <row r="91" spans="1:4" ht="28.8" x14ac:dyDescent="0.3">
      <c r="A91" s="62" t="s">
        <v>2039</v>
      </c>
      <c r="B91" s="57" t="s">
        <v>2040</v>
      </c>
      <c r="C91" s="57" t="s">
        <v>2004</v>
      </c>
      <c r="D91" s="65" t="s">
        <v>2005</v>
      </c>
    </row>
    <row r="92" spans="1:4" ht="57.6" customHeight="1" x14ac:dyDescent="0.3">
      <c r="A92" s="64" t="str">
        <f>HYPERLINK("[EDEL_Portfolio Monthly 28-Feb-2022.xlsx]EEIF30!A1","Edelweiss Nifty 100 Quality 30 Index Fnd")</f>
        <v>Edelweiss Nifty 100 Quality 30 Index Fnd</v>
      </c>
      <c r="B92" s="58"/>
      <c r="C92" s="58" t="s">
        <v>2024</v>
      </c>
      <c r="D92"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D4ADB-7A15-42B8-85AE-41DCD43EE15F}">
  <dimension ref="A1:H115"/>
  <sheetViews>
    <sheetView showGridLines="0" workbookViewId="0">
      <pane ySplit="4" topLeftCell="A107" activePane="bottomLeft" state="frozen"/>
      <selection activeCell="A36" sqref="A36"/>
      <selection pane="bottomLeft" activeCell="A114" sqref="A114:D11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57</v>
      </c>
      <c r="B1" s="67"/>
      <c r="C1" s="67"/>
      <c r="D1" s="67"/>
      <c r="E1" s="67"/>
      <c r="F1" s="67"/>
      <c r="G1" s="67"/>
      <c r="H1" s="51" t="str">
        <f>HYPERLINK("[EDEL_Portfolio Monthly 28-Feb-2022.xlsx]Index!A1","Index")</f>
        <v>Index</v>
      </c>
    </row>
    <row r="2" spans="1:8" ht="18" x14ac:dyDescent="0.3">
      <c r="A2" s="67" t="s">
        <v>58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717</v>
      </c>
      <c r="B8" s="32" t="s">
        <v>718</v>
      </c>
      <c r="C8" s="32" t="s">
        <v>719</v>
      </c>
      <c r="D8" s="14">
        <v>1442</v>
      </c>
      <c r="E8" s="15">
        <v>34.020000000000003</v>
      </c>
      <c r="F8" s="16">
        <v>0.109</v>
      </c>
      <c r="G8" s="16"/>
    </row>
    <row r="9" spans="1:8" x14ac:dyDescent="0.3">
      <c r="A9" s="13" t="s">
        <v>846</v>
      </c>
      <c r="B9" s="32" t="s">
        <v>847</v>
      </c>
      <c r="C9" s="32" t="s">
        <v>765</v>
      </c>
      <c r="D9" s="14">
        <v>1550</v>
      </c>
      <c r="E9" s="15">
        <v>26.59</v>
      </c>
      <c r="F9" s="16">
        <v>8.5199999999999998E-2</v>
      </c>
      <c r="G9" s="16"/>
    </row>
    <row r="10" spans="1:8" x14ac:dyDescent="0.3">
      <c r="A10" s="13" t="s">
        <v>815</v>
      </c>
      <c r="B10" s="32" t="s">
        <v>816</v>
      </c>
      <c r="C10" s="32" t="s">
        <v>725</v>
      </c>
      <c r="D10" s="14">
        <v>1831</v>
      </c>
      <c r="E10" s="15">
        <v>26.11</v>
      </c>
      <c r="F10" s="16">
        <v>8.3699999999999997E-2</v>
      </c>
      <c r="G10" s="16"/>
    </row>
    <row r="11" spans="1:8" x14ac:dyDescent="0.3">
      <c r="A11" s="13" t="s">
        <v>723</v>
      </c>
      <c r="B11" s="32" t="s">
        <v>724</v>
      </c>
      <c r="C11" s="32" t="s">
        <v>725</v>
      </c>
      <c r="D11" s="14">
        <v>2904</v>
      </c>
      <c r="E11" s="15">
        <v>21.57</v>
      </c>
      <c r="F11" s="16">
        <v>6.9099999999999995E-2</v>
      </c>
      <c r="G11" s="16"/>
    </row>
    <row r="12" spans="1:8" x14ac:dyDescent="0.3">
      <c r="A12" s="13" t="s">
        <v>714</v>
      </c>
      <c r="B12" s="32" t="s">
        <v>715</v>
      </c>
      <c r="C12" s="32" t="s">
        <v>716</v>
      </c>
      <c r="D12" s="14">
        <v>756</v>
      </c>
      <c r="E12" s="15">
        <v>17.88</v>
      </c>
      <c r="F12" s="16">
        <v>5.7299999999999997E-2</v>
      </c>
      <c r="G12" s="16"/>
    </row>
    <row r="13" spans="1:8" x14ac:dyDescent="0.3">
      <c r="A13" s="13" t="s">
        <v>813</v>
      </c>
      <c r="B13" s="32" t="s">
        <v>814</v>
      </c>
      <c r="C13" s="32" t="s">
        <v>765</v>
      </c>
      <c r="D13" s="14">
        <v>433</v>
      </c>
      <c r="E13" s="15">
        <v>15.39</v>
      </c>
      <c r="F13" s="16">
        <v>4.9299999999999997E-2</v>
      </c>
      <c r="G13" s="16"/>
    </row>
    <row r="14" spans="1:8" x14ac:dyDescent="0.3">
      <c r="A14" s="13" t="s">
        <v>761</v>
      </c>
      <c r="B14" s="32" t="s">
        <v>762</v>
      </c>
      <c r="C14" s="32" t="s">
        <v>725</v>
      </c>
      <c r="D14" s="14">
        <v>613</v>
      </c>
      <c r="E14" s="15">
        <v>11.3</v>
      </c>
      <c r="F14" s="16">
        <v>3.6200000000000003E-2</v>
      </c>
      <c r="G14" s="16"/>
    </row>
    <row r="15" spans="1:8" x14ac:dyDescent="0.3">
      <c r="A15" s="13" t="s">
        <v>872</v>
      </c>
      <c r="B15" s="32" t="s">
        <v>873</v>
      </c>
      <c r="C15" s="32" t="s">
        <v>874</v>
      </c>
      <c r="D15" s="14">
        <v>505</v>
      </c>
      <c r="E15" s="15">
        <v>9.17</v>
      </c>
      <c r="F15" s="16">
        <v>2.9399999999999999E-2</v>
      </c>
      <c r="G15" s="16"/>
    </row>
    <row r="16" spans="1:8" x14ac:dyDescent="0.3">
      <c r="A16" s="13" t="s">
        <v>753</v>
      </c>
      <c r="B16" s="32" t="s">
        <v>754</v>
      </c>
      <c r="C16" s="32" t="s">
        <v>737</v>
      </c>
      <c r="D16" s="14">
        <v>373</v>
      </c>
      <c r="E16" s="15">
        <v>8.1</v>
      </c>
      <c r="F16" s="16">
        <v>2.5999999999999999E-2</v>
      </c>
      <c r="G16" s="16"/>
    </row>
    <row r="17" spans="1:7" x14ac:dyDescent="0.3">
      <c r="A17" s="13" t="s">
        <v>909</v>
      </c>
      <c r="B17" s="32" t="s">
        <v>910</v>
      </c>
      <c r="C17" s="32" t="s">
        <v>725</v>
      </c>
      <c r="D17" s="14">
        <v>1077</v>
      </c>
      <c r="E17" s="15">
        <v>8</v>
      </c>
      <c r="F17" s="16">
        <v>2.5600000000000001E-2</v>
      </c>
      <c r="G17" s="16"/>
    </row>
    <row r="18" spans="1:7" x14ac:dyDescent="0.3">
      <c r="A18" s="13" t="s">
        <v>735</v>
      </c>
      <c r="B18" s="32" t="s">
        <v>736</v>
      </c>
      <c r="C18" s="32" t="s">
        <v>737</v>
      </c>
      <c r="D18" s="14">
        <v>3659</v>
      </c>
      <c r="E18" s="15">
        <v>7.9</v>
      </c>
      <c r="F18" s="16">
        <v>2.53E-2</v>
      </c>
      <c r="G18" s="16"/>
    </row>
    <row r="19" spans="1:7" x14ac:dyDescent="0.3">
      <c r="A19" s="13" t="s">
        <v>738</v>
      </c>
      <c r="B19" s="32" t="s">
        <v>739</v>
      </c>
      <c r="C19" s="32" t="s">
        <v>716</v>
      </c>
      <c r="D19" s="14">
        <v>111</v>
      </c>
      <c r="E19" s="15">
        <v>7.77</v>
      </c>
      <c r="F19" s="16">
        <v>2.4899999999999999E-2</v>
      </c>
      <c r="G19" s="16"/>
    </row>
    <row r="20" spans="1:7" x14ac:dyDescent="0.3">
      <c r="A20" s="13" t="s">
        <v>1306</v>
      </c>
      <c r="B20" s="32" t="s">
        <v>1307</v>
      </c>
      <c r="C20" s="32" t="s">
        <v>725</v>
      </c>
      <c r="D20" s="14">
        <v>1605</v>
      </c>
      <c r="E20" s="15">
        <v>7.76</v>
      </c>
      <c r="F20" s="16">
        <v>2.4799999999999999E-2</v>
      </c>
      <c r="G20" s="16"/>
    </row>
    <row r="21" spans="1:7" x14ac:dyDescent="0.3">
      <c r="A21" s="13" t="s">
        <v>720</v>
      </c>
      <c r="B21" s="32" t="s">
        <v>721</v>
      </c>
      <c r="C21" s="32" t="s">
        <v>722</v>
      </c>
      <c r="D21" s="14">
        <v>987</v>
      </c>
      <c r="E21" s="15">
        <v>6.78</v>
      </c>
      <c r="F21" s="16">
        <v>2.1700000000000001E-2</v>
      </c>
      <c r="G21" s="16"/>
    </row>
    <row r="22" spans="1:7" x14ac:dyDescent="0.3">
      <c r="A22" s="13" t="s">
        <v>817</v>
      </c>
      <c r="B22" s="32" t="s">
        <v>818</v>
      </c>
      <c r="C22" s="32" t="s">
        <v>737</v>
      </c>
      <c r="D22" s="14">
        <v>188</v>
      </c>
      <c r="E22" s="15">
        <v>5.97</v>
      </c>
      <c r="F22" s="16">
        <v>1.9099999999999999E-2</v>
      </c>
      <c r="G22" s="16"/>
    </row>
    <row r="23" spans="1:7" x14ac:dyDescent="0.3">
      <c r="A23" s="13" t="s">
        <v>785</v>
      </c>
      <c r="B23" s="32" t="s">
        <v>786</v>
      </c>
      <c r="C23" s="32" t="s">
        <v>765</v>
      </c>
      <c r="D23" s="14">
        <v>454</v>
      </c>
      <c r="E23" s="15">
        <v>5.12</v>
      </c>
      <c r="F23" s="16">
        <v>1.6400000000000001E-2</v>
      </c>
      <c r="G23" s="16"/>
    </row>
    <row r="24" spans="1:7" x14ac:dyDescent="0.3">
      <c r="A24" s="13" t="s">
        <v>911</v>
      </c>
      <c r="B24" s="32" t="s">
        <v>912</v>
      </c>
      <c r="C24" s="32" t="s">
        <v>810</v>
      </c>
      <c r="D24" s="14">
        <v>55</v>
      </c>
      <c r="E24" s="15">
        <v>4.57</v>
      </c>
      <c r="F24" s="16">
        <v>1.47E-2</v>
      </c>
      <c r="G24" s="16"/>
    </row>
    <row r="25" spans="1:7" x14ac:dyDescent="0.3">
      <c r="A25" s="13" t="s">
        <v>865</v>
      </c>
      <c r="B25" s="32" t="s">
        <v>866</v>
      </c>
      <c r="C25" s="32" t="s">
        <v>867</v>
      </c>
      <c r="D25" s="14">
        <v>174</v>
      </c>
      <c r="E25" s="15">
        <v>4.43</v>
      </c>
      <c r="F25" s="16">
        <v>1.4200000000000001E-2</v>
      </c>
      <c r="G25" s="16"/>
    </row>
    <row r="26" spans="1:7" x14ac:dyDescent="0.3">
      <c r="A26" s="13" t="s">
        <v>740</v>
      </c>
      <c r="B26" s="32" t="s">
        <v>741</v>
      </c>
      <c r="C26" s="32" t="s">
        <v>742</v>
      </c>
      <c r="D26" s="14">
        <v>332</v>
      </c>
      <c r="E26" s="15">
        <v>4.05</v>
      </c>
      <c r="F26" s="16">
        <v>1.2999999999999999E-2</v>
      </c>
      <c r="G26" s="16"/>
    </row>
    <row r="27" spans="1:7" x14ac:dyDescent="0.3">
      <c r="A27" s="13" t="s">
        <v>976</v>
      </c>
      <c r="B27" s="32" t="s">
        <v>977</v>
      </c>
      <c r="C27" s="32" t="s">
        <v>841</v>
      </c>
      <c r="D27" s="14">
        <v>25</v>
      </c>
      <c r="E27" s="15">
        <v>4</v>
      </c>
      <c r="F27" s="16">
        <v>1.2800000000000001E-2</v>
      </c>
      <c r="G27" s="16"/>
    </row>
    <row r="28" spans="1:7" x14ac:dyDescent="0.3">
      <c r="A28" s="13" t="s">
        <v>825</v>
      </c>
      <c r="B28" s="32" t="s">
        <v>826</v>
      </c>
      <c r="C28" s="32" t="s">
        <v>805</v>
      </c>
      <c r="D28" s="14">
        <v>451</v>
      </c>
      <c r="E28" s="15">
        <v>3.81</v>
      </c>
      <c r="F28" s="16">
        <v>1.2200000000000001E-2</v>
      </c>
      <c r="G28" s="16"/>
    </row>
    <row r="29" spans="1:7" x14ac:dyDescent="0.3">
      <c r="A29" s="13" t="s">
        <v>763</v>
      </c>
      <c r="B29" s="32" t="s">
        <v>764</v>
      </c>
      <c r="C29" s="32" t="s">
        <v>765</v>
      </c>
      <c r="D29" s="14">
        <v>259</v>
      </c>
      <c r="E29" s="15">
        <v>3.65</v>
      </c>
      <c r="F29" s="16">
        <v>1.17E-2</v>
      </c>
      <c r="G29" s="16"/>
    </row>
    <row r="30" spans="1:7" x14ac:dyDescent="0.3">
      <c r="A30" s="13" t="s">
        <v>726</v>
      </c>
      <c r="B30" s="32" t="s">
        <v>727</v>
      </c>
      <c r="C30" s="32" t="s">
        <v>728</v>
      </c>
      <c r="D30" s="14">
        <v>610</v>
      </c>
      <c r="E30" s="15">
        <v>3.5</v>
      </c>
      <c r="F30" s="16">
        <v>1.12E-2</v>
      </c>
      <c r="G30" s="16"/>
    </row>
    <row r="31" spans="1:7" x14ac:dyDescent="0.3">
      <c r="A31" s="13" t="s">
        <v>982</v>
      </c>
      <c r="B31" s="32" t="s">
        <v>983</v>
      </c>
      <c r="C31" s="32" t="s">
        <v>765</v>
      </c>
      <c r="D31" s="14">
        <v>619</v>
      </c>
      <c r="E31" s="15">
        <v>3.44</v>
      </c>
      <c r="F31" s="16">
        <v>1.0999999999999999E-2</v>
      </c>
      <c r="G31" s="16"/>
    </row>
    <row r="32" spans="1:7" x14ac:dyDescent="0.3">
      <c r="A32" s="13" t="s">
        <v>1055</v>
      </c>
      <c r="B32" s="32" t="s">
        <v>1056</v>
      </c>
      <c r="C32" s="32" t="s">
        <v>810</v>
      </c>
      <c r="D32" s="14">
        <v>750</v>
      </c>
      <c r="E32" s="15">
        <v>3.41</v>
      </c>
      <c r="F32" s="16">
        <v>1.09E-2</v>
      </c>
      <c r="G32" s="16"/>
    </row>
    <row r="33" spans="1:7" x14ac:dyDescent="0.3">
      <c r="A33" s="13" t="s">
        <v>808</v>
      </c>
      <c r="B33" s="32" t="s">
        <v>809</v>
      </c>
      <c r="C33" s="32" t="s">
        <v>810</v>
      </c>
      <c r="D33" s="14">
        <v>400</v>
      </c>
      <c r="E33" s="15">
        <v>3.16</v>
      </c>
      <c r="F33" s="16">
        <v>1.01E-2</v>
      </c>
      <c r="G33" s="16"/>
    </row>
    <row r="34" spans="1:7" x14ac:dyDescent="0.3">
      <c r="A34" s="13" t="s">
        <v>823</v>
      </c>
      <c r="B34" s="32" t="s">
        <v>824</v>
      </c>
      <c r="C34" s="32" t="s">
        <v>775</v>
      </c>
      <c r="D34" s="14">
        <v>48</v>
      </c>
      <c r="E34" s="15">
        <v>3.15</v>
      </c>
      <c r="F34" s="16">
        <v>1.01E-2</v>
      </c>
      <c r="G34" s="16"/>
    </row>
    <row r="35" spans="1:7" x14ac:dyDescent="0.3">
      <c r="A35" s="13" t="s">
        <v>1397</v>
      </c>
      <c r="B35" s="32" t="s">
        <v>1398</v>
      </c>
      <c r="C35" s="32" t="s">
        <v>768</v>
      </c>
      <c r="D35" s="14">
        <v>1429</v>
      </c>
      <c r="E35" s="15">
        <v>2.99</v>
      </c>
      <c r="F35" s="16">
        <v>9.5999999999999992E-3</v>
      </c>
      <c r="G35" s="16"/>
    </row>
    <row r="36" spans="1:7" x14ac:dyDescent="0.3">
      <c r="A36" s="13" t="s">
        <v>988</v>
      </c>
      <c r="B36" s="32" t="s">
        <v>989</v>
      </c>
      <c r="C36" s="32" t="s">
        <v>768</v>
      </c>
      <c r="D36" s="14">
        <v>1987</v>
      </c>
      <c r="E36" s="15">
        <v>2.65</v>
      </c>
      <c r="F36" s="16">
        <v>8.5000000000000006E-3</v>
      </c>
      <c r="G36" s="16"/>
    </row>
    <row r="37" spans="1:7" x14ac:dyDescent="0.3">
      <c r="A37" s="13" t="s">
        <v>798</v>
      </c>
      <c r="B37" s="32" t="s">
        <v>799</v>
      </c>
      <c r="C37" s="32" t="s">
        <v>742</v>
      </c>
      <c r="D37" s="14">
        <v>414</v>
      </c>
      <c r="E37" s="15">
        <v>2.6</v>
      </c>
      <c r="F37" s="16">
        <v>8.3000000000000001E-3</v>
      </c>
      <c r="G37" s="16"/>
    </row>
    <row r="38" spans="1:7" x14ac:dyDescent="0.3">
      <c r="A38" s="13" t="s">
        <v>746</v>
      </c>
      <c r="B38" s="32" t="s">
        <v>747</v>
      </c>
      <c r="C38" s="32" t="s">
        <v>725</v>
      </c>
      <c r="D38" s="14">
        <v>272</v>
      </c>
      <c r="E38" s="15">
        <v>2.5</v>
      </c>
      <c r="F38" s="16">
        <v>8.0000000000000002E-3</v>
      </c>
      <c r="G38" s="16"/>
    </row>
    <row r="39" spans="1:7" x14ac:dyDescent="0.3">
      <c r="A39" s="13" t="s">
        <v>773</v>
      </c>
      <c r="B39" s="32" t="s">
        <v>774</v>
      </c>
      <c r="C39" s="32" t="s">
        <v>775</v>
      </c>
      <c r="D39" s="14">
        <v>156</v>
      </c>
      <c r="E39" s="15">
        <v>2.4900000000000002</v>
      </c>
      <c r="F39" s="16">
        <v>8.0000000000000002E-3</v>
      </c>
      <c r="G39" s="16"/>
    </row>
    <row r="40" spans="1:7" x14ac:dyDescent="0.3">
      <c r="A40" s="13" t="s">
        <v>932</v>
      </c>
      <c r="B40" s="32" t="s">
        <v>933</v>
      </c>
      <c r="C40" s="32" t="s">
        <v>737</v>
      </c>
      <c r="D40" s="14">
        <v>14</v>
      </c>
      <c r="E40" s="15">
        <v>2.4700000000000002</v>
      </c>
      <c r="F40" s="16">
        <v>7.9000000000000008E-3</v>
      </c>
      <c r="G40" s="16"/>
    </row>
    <row r="41" spans="1:7" x14ac:dyDescent="0.3">
      <c r="A41" s="13" t="s">
        <v>1548</v>
      </c>
      <c r="B41" s="32" t="s">
        <v>1549</v>
      </c>
      <c r="C41" s="32" t="s">
        <v>1550</v>
      </c>
      <c r="D41" s="14">
        <v>1525</v>
      </c>
      <c r="E41" s="15">
        <v>2.4500000000000002</v>
      </c>
      <c r="F41" s="16">
        <v>7.7999999999999996E-3</v>
      </c>
      <c r="G41" s="16"/>
    </row>
    <row r="42" spans="1:7" x14ac:dyDescent="0.3">
      <c r="A42" s="13" t="s">
        <v>877</v>
      </c>
      <c r="B42" s="32" t="s">
        <v>878</v>
      </c>
      <c r="C42" s="32" t="s">
        <v>805</v>
      </c>
      <c r="D42" s="14">
        <v>53</v>
      </c>
      <c r="E42" s="15">
        <v>2.2599999999999998</v>
      </c>
      <c r="F42" s="16">
        <v>7.1999999999999998E-3</v>
      </c>
      <c r="G42" s="16"/>
    </row>
    <row r="43" spans="1:7" x14ac:dyDescent="0.3">
      <c r="A43" s="13" t="s">
        <v>711</v>
      </c>
      <c r="B43" s="32" t="s">
        <v>712</v>
      </c>
      <c r="C43" s="32" t="s">
        <v>713</v>
      </c>
      <c r="D43" s="14">
        <v>307</v>
      </c>
      <c r="E43" s="15">
        <v>2.17</v>
      </c>
      <c r="F43" s="16">
        <v>7.0000000000000001E-3</v>
      </c>
      <c r="G43" s="16"/>
    </row>
    <row r="44" spans="1:7" x14ac:dyDescent="0.3">
      <c r="A44" s="13" t="s">
        <v>839</v>
      </c>
      <c r="B44" s="32" t="s">
        <v>840</v>
      </c>
      <c r="C44" s="32" t="s">
        <v>841</v>
      </c>
      <c r="D44" s="14">
        <v>389</v>
      </c>
      <c r="E44" s="15">
        <v>2.04</v>
      </c>
      <c r="F44" s="16">
        <v>6.4999999999999997E-3</v>
      </c>
      <c r="G44" s="16"/>
    </row>
    <row r="45" spans="1:7" x14ac:dyDescent="0.3">
      <c r="A45" s="13" t="s">
        <v>940</v>
      </c>
      <c r="B45" s="32" t="s">
        <v>941</v>
      </c>
      <c r="C45" s="32" t="s">
        <v>805</v>
      </c>
      <c r="D45" s="14">
        <v>50</v>
      </c>
      <c r="E45" s="15">
        <v>2.0299999999999998</v>
      </c>
      <c r="F45" s="16">
        <v>6.4999999999999997E-3</v>
      </c>
      <c r="G45" s="16"/>
    </row>
    <row r="46" spans="1:7" x14ac:dyDescent="0.3">
      <c r="A46" s="13" t="s">
        <v>1003</v>
      </c>
      <c r="B46" s="32" t="s">
        <v>1004</v>
      </c>
      <c r="C46" s="32" t="s">
        <v>805</v>
      </c>
      <c r="D46" s="14">
        <v>215</v>
      </c>
      <c r="E46" s="15">
        <v>1.99</v>
      </c>
      <c r="F46" s="16">
        <v>6.4000000000000003E-3</v>
      </c>
      <c r="G46" s="16"/>
    </row>
    <row r="47" spans="1:7" x14ac:dyDescent="0.3">
      <c r="A47" s="13" t="s">
        <v>958</v>
      </c>
      <c r="B47" s="32" t="s">
        <v>959</v>
      </c>
      <c r="C47" s="32" t="s">
        <v>841</v>
      </c>
      <c r="D47" s="14">
        <v>184</v>
      </c>
      <c r="E47" s="15">
        <v>1.95</v>
      </c>
      <c r="F47" s="16">
        <v>6.3E-3</v>
      </c>
      <c r="G47" s="16"/>
    </row>
    <row r="48" spans="1:7" x14ac:dyDescent="0.3">
      <c r="A48" s="13" t="s">
        <v>954</v>
      </c>
      <c r="B48" s="32" t="s">
        <v>955</v>
      </c>
      <c r="C48" s="32" t="s">
        <v>810</v>
      </c>
      <c r="D48" s="14">
        <v>54</v>
      </c>
      <c r="E48" s="15">
        <v>1.91</v>
      </c>
      <c r="F48" s="16">
        <v>6.1000000000000004E-3</v>
      </c>
      <c r="G48" s="16"/>
    </row>
    <row r="49" spans="1:7" x14ac:dyDescent="0.3">
      <c r="A49" s="13" t="s">
        <v>984</v>
      </c>
      <c r="B49" s="32" t="s">
        <v>985</v>
      </c>
      <c r="C49" s="32" t="s">
        <v>737</v>
      </c>
      <c r="D49" s="14">
        <v>250</v>
      </c>
      <c r="E49" s="15">
        <v>1.8</v>
      </c>
      <c r="F49" s="16">
        <v>5.7999999999999996E-3</v>
      </c>
      <c r="G49" s="16"/>
    </row>
    <row r="50" spans="1:7" x14ac:dyDescent="0.3">
      <c r="A50" s="13" t="s">
        <v>903</v>
      </c>
      <c r="B50" s="32" t="s">
        <v>904</v>
      </c>
      <c r="C50" s="32" t="s">
        <v>737</v>
      </c>
      <c r="D50" s="14">
        <v>49</v>
      </c>
      <c r="E50" s="15">
        <v>1.68</v>
      </c>
      <c r="F50" s="16">
        <v>5.4000000000000003E-3</v>
      </c>
      <c r="G50" s="16"/>
    </row>
    <row r="51" spans="1:7" x14ac:dyDescent="0.3">
      <c r="A51" s="13" t="s">
        <v>743</v>
      </c>
      <c r="B51" s="32" t="s">
        <v>744</v>
      </c>
      <c r="C51" s="32" t="s">
        <v>745</v>
      </c>
      <c r="D51" s="14">
        <v>230</v>
      </c>
      <c r="E51" s="15">
        <v>1.53</v>
      </c>
      <c r="F51" s="16">
        <v>4.8999999999999998E-3</v>
      </c>
      <c r="G51" s="16"/>
    </row>
    <row r="52" spans="1:7" x14ac:dyDescent="0.3">
      <c r="A52" s="13" t="s">
        <v>974</v>
      </c>
      <c r="B52" s="32" t="s">
        <v>975</v>
      </c>
      <c r="C52" s="32" t="s">
        <v>810</v>
      </c>
      <c r="D52" s="14">
        <v>58</v>
      </c>
      <c r="E52" s="15">
        <v>1.5</v>
      </c>
      <c r="F52" s="16">
        <v>4.7999999999999996E-3</v>
      </c>
      <c r="G52" s="16"/>
    </row>
    <row r="53" spans="1:7" x14ac:dyDescent="0.3">
      <c r="A53" s="13" t="s">
        <v>1023</v>
      </c>
      <c r="B53" s="32" t="s">
        <v>1024</v>
      </c>
      <c r="C53" s="32" t="s">
        <v>731</v>
      </c>
      <c r="D53" s="14">
        <v>876</v>
      </c>
      <c r="E53" s="15">
        <v>1.49</v>
      </c>
      <c r="F53" s="16">
        <v>4.7999999999999996E-3</v>
      </c>
      <c r="G53" s="16"/>
    </row>
    <row r="54" spans="1:7" x14ac:dyDescent="0.3">
      <c r="A54" s="13" t="s">
        <v>930</v>
      </c>
      <c r="B54" s="32" t="s">
        <v>931</v>
      </c>
      <c r="C54" s="32" t="s">
        <v>719</v>
      </c>
      <c r="D54" s="14">
        <v>399</v>
      </c>
      <c r="E54" s="15">
        <v>1.4</v>
      </c>
      <c r="F54" s="16">
        <v>4.4999999999999997E-3</v>
      </c>
      <c r="G54" s="16"/>
    </row>
    <row r="55" spans="1:7" x14ac:dyDescent="0.3">
      <c r="A55" s="13" t="s">
        <v>962</v>
      </c>
      <c r="B55" s="32" t="s">
        <v>963</v>
      </c>
      <c r="C55" s="32" t="s">
        <v>810</v>
      </c>
      <c r="D55" s="14">
        <v>54</v>
      </c>
      <c r="E55" s="15">
        <v>1.37</v>
      </c>
      <c r="F55" s="16">
        <v>4.4000000000000003E-3</v>
      </c>
      <c r="G55" s="16"/>
    </row>
    <row r="56" spans="1:7" x14ac:dyDescent="0.3">
      <c r="A56" s="13" t="s">
        <v>1068</v>
      </c>
      <c r="B56" s="32" t="s">
        <v>1069</v>
      </c>
      <c r="C56" s="32" t="s">
        <v>775</v>
      </c>
      <c r="D56" s="14">
        <v>5</v>
      </c>
      <c r="E56" s="15">
        <v>1.22</v>
      </c>
      <c r="F56" s="16">
        <v>3.8999999999999998E-3</v>
      </c>
      <c r="G56" s="16"/>
    </row>
    <row r="57" spans="1:7" x14ac:dyDescent="0.3">
      <c r="A57" s="13" t="s">
        <v>1551</v>
      </c>
      <c r="B57" s="32" t="s">
        <v>1552</v>
      </c>
      <c r="C57" s="32" t="s">
        <v>719</v>
      </c>
      <c r="D57" s="14">
        <v>1063</v>
      </c>
      <c r="E57" s="15">
        <v>1.22</v>
      </c>
      <c r="F57" s="16">
        <v>3.8999999999999998E-3</v>
      </c>
      <c r="G57" s="16"/>
    </row>
    <row r="58" spans="1:7" x14ac:dyDescent="0.3">
      <c r="A58" s="13" t="s">
        <v>2000</v>
      </c>
      <c r="B58" s="32" t="s">
        <v>1662</v>
      </c>
      <c r="C58" s="32" t="s">
        <v>725</v>
      </c>
      <c r="D58" s="14">
        <v>643</v>
      </c>
      <c r="E58" s="15">
        <v>0</v>
      </c>
      <c r="F58" s="16">
        <v>0</v>
      </c>
      <c r="G58" s="16"/>
    </row>
    <row r="59" spans="1:7" x14ac:dyDescent="0.3">
      <c r="A59" s="17" t="s">
        <v>100</v>
      </c>
      <c r="B59" s="33"/>
      <c r="C59" s="33"/>
      <c r="D59" s="18"/>
      <c r="E59" s="37">
        <v>306.31</v>
      </c>
      <c r="F59" s="38">
        <v>0.98140000000000005</v>
      </c>
      <c r="G59" s="21"/>
    </row>
    <row r="60" spans="1:7" x14ac:dyDescent="0.3">
      <c r="A60" s="17" t="s">
        <v>1070</v>
      </c>
      <c r="B60" s="32"/>
      <c r="C60" s="32"/>
      <c r="D60" s="14"/>
      <c r="E60" s="15"/>
      <c r="F60" s="16"/>
      <c r="G60" s="16"/>
    </row>
    <row r="61" spans="1:7" x14ac:dyDescent="0.3">
      <c r="A61" s="17" t="s">
        <v>100</v>
      </c>
      <c r="B61" s="32"/>
      <c r="C61" s="32"/>
      <c r="D61" s="14"/>
      <c r="E61" s="39" t="s">
        <v>88</v>
      </c>
      <c r="F61" s="40" t="s">
        <v>88</v>
      </c>
      <c r="G61" s="16"/>
    </row>
    <row r="62" spans="1:7" x14ac:dyDescent="0.3">
      <c r="A62" s="24" t="s">
        <v>103</v>
      </c>
      <c r="B62" s="34"/>
      <c r="C62" s="34"/>
      <c r="D62" s="25"/>
      <c r="E62" s="29">
        <v>306.31</v>
      </c>
      <c r="F62" s="30">
        <v>0.98140000000000005</v>
      </c>
      <c r="G62" s="21"/>
    </row>
    <row r="63" spans="1:7" x14ac:dyDescent="0.3">
      <c r="A63" s="13"/>
      <c r="B63" s="32"/>
      <c r="C63" s="32"/>
      <c r="D63" s="14"/>
      <c r="E63" s="15"/>
      <c r="F63" s="16"/>
      <c r="G63" s="16"/>
    </row>
    <row r="64" spans="1:7" x14ac:dyDescent="0.3">
      <c r="A64" s="17" t="s">
        <v>89</v>
      </c>
      <c r="B64" s="32"/>
      <c r="C64" s="32"/>
      <c r="D64" s="14"/>
      <c r="E64" s="15"/>
      <c r="F64" s="16"/>
      <c r="G64" s="16"/>
    </row>
    <row r="65" spans="1:7" x14ac:dyDescent="0.3">
      <c r="A65" s="17" t="s">
        <v>90</v>
      </c>
      <c r="B65" s="32"/>
      <c r="C65" s="32"/>
      <c r="D65" s="14"/>
      <c r="E65" s="15"/>
      <c r="F65" s="16"/>
      <c r="G65" s="16"/>
    </row>
    <row r="66" spans="1:7" x14ac:dyDescent="0.3">
      <c r="A66" s="13" t="s">
        <v>1386</v>
      </c>
      <c r="B66" s="32" t="s">
        <v>1387</v>
      </c>
      <c r="C66" s="32" t="s">
        <v>93</v>
      </c>
      <c r="D66" s="14">
        <v>46</v>
      </c>
      <c r="E66" s="15">
        <v>0.01</v>
      </c>
      <c r="F66" s="16">
        <v>0</v>
      </c>
      <c r="G66" s="16">
        <v>5.5750000000000001E-2</v>
      </c>
    </row>
    <row r="67" spans="1:7" x14ac:dyDescent="0.3">
      <c r="A67" s="17" t="s">
        <v>100</v>
      </c>
      <c r="B67" s="33"/>
      <c r="C67" s="33"/>
      <c r="D67" s="18"/>
      <c r="E67" s="37">
        <v>0.01</v>
      </c>
      <c r="F67" s="38">
        <v>0</v>
      </c>
      <c r="G67" s="21"/>
    </row>
    <row r="68" spans="1:7" x14ac:dyDescent="0.3">
      <c r="A68" s="13"/>
      <c r="B68" s="32"/>
      <c r="C68" s="32"/>
      <c r="D68" s="14"/>
      <c r="E68" s="15"/>
      <c r="F68" s="16"/>
      <c r="G68" s="16"/>
    </row>
    <row r="69" spans="1:7" x14ac:dyDescent="0.3">
      <c r="A69" s="17" t="s">
        <v>101</v>
      </c>
      <c r="B69" s="32"/>
      <c r="C69" s="32"/>
      <c r="D69" s="14"/>
      <c r="E69" s="15"/>
      <c r="F69" s="16"/>
      <c r="G69" s="16"/>
    </row>
    <row r="70" spans="1:7" x14ac:dyDescent="0.3">
      <c r="A70" s="17" t="s">
        <v>100</v>
      </c>
      <c r="B70" s="32"/>
      <c r="C70" s="32"/>
      <c r="D70" s="14"/>
      <c r="E70" s="39" t="s">
        <v>88</v>
      </c>
      <c r="F70" s="40" t="s">
        <v>88</v>
      </c>
      <c r="G70" s="16"/>
    </row>
    <row r="71" spans="1:7" x14ac:dyDescent="0.3">
      <c r="A71" s="13"/>
      <c r="B71" s="32"/>
      <c r="C71" s="32"/>
      <c r="D71" s="14"/>
      <c r="E71" s="15"/>
      <c r="F71" s="16"/>
      <c r="G71" s="16"/>
    </row>
    <row r="72" spans="1:7" x14ac:dyDescent="0.3">
      <c r="A72" s="17" t="s">
        <v>102</v>
      </c>
      <c r="B72" s="32"/>
      <c r="C72" s="32"/>
      <c r="D72" s="14"/>
      <c r="E72" s="15"/>
      <c r="F72" s="16"/>
      <c r="G72" s="16"/>
    </row>
    <row r="73" spans="1:7" x14ac:dyDescent="0.3">
      <c r="A73" s="17" t="s">
        <v>100</v>
      </c>
      <c r="B73" s="32"/>
      <c r="C73" s="32"/>
      <c r="D73" s="14"/>
      <c r="E73" s="39" t="s">
        <v>88</v>
      </c>
      <c r="F73" s="40" t="s">
        <v>88</v>
      </c>
      <c r="G73" s="16"/>
    </row>
    <row r="74" spans="1:7" x14ac:dyDescent="0.3">
      <c r="A74" s="13"/>
      <c r="B74" s="32"/>
      <c r="C74" s="32"/>
      <c r="D74" s="14"/>
      <c r="E74" s="15"/>
      <c r="F74" s="16"/>
      <c r="G74" s="16"/>
    </row>
    <row r="75" spans="1:7" x14ac:dyDescent="0.3">
      <c r="A75" s="24" t="s">
        <v>103</v>
      </c>
      <c r="B75" s="34"/>
      <c r="C75" s="34"/>
      <c r="D75" s="25"/>
      <c r="E75" s="19">
        <v>0.01</v>
      </c>
      <c r="F75" s="20">
        <v>0</v>
      </c>
      <c r="G75" s="21"/>
    </row>
    <row r="76" spans="1:7" x14ac:dyDescent="0.3">
      <c r="A76" s="13"/>
      <c r="B76" s="32"/>
      <c r="C76" s="32"/>
      <c r="D76" s="14"/>
      <c r="E76" s="15"/>
      <c r="F76" s="16"/>
      <c r="G76" s="16"/>
    </row>
    <row r="77" spans="1:7" x14ac:dyDescent="0.3">
      <c r="A77" s="13"/>
      <c r="B77" s="32"/>
      <c r="C77" s="32"/>
      <c r="D77" s="14"/>
      <c r="E77" s="15"/>
      <c r="F77" s="16"/>
      <c r="G77" s="16"/>
    </row>
    <row r="78" spans="1:7" x14ac:dyDescent="0.3">
      <c r="A78" s="17" t="s">
        <v>132</v>
      </c>
      <c r="B78" s="32"/>
      <c r="C78" s="32"/>
      <c r="D78" s="14"/>
      <c r="E78" s="15"/>
      <c r="F78" s="16"/>
      <c r="G78" s="16"/>
    </row>
    <row r="79" spans="1:7" x14ac:dyDescent="0.3">
      <c r="A79" s="13" t="s">
        <v>133</v>
      </c>
      <c r="B79" s="32"/>
      <c r="C79" s="32"/>
      <c r="D79" s="14"/>
      <c r="E79" s="15">
        <v>73.989999999999995</v>
      </c>
      <c r="F79" s="16">
        <v>0.23710000000000001</v>
      </c>
      <c r="G79" s="16">
        <v>3.2613999999999997E-2</v>
      </c>
    </row>
    <row r="80" spans="1:7" x14ac:dyDescent="0.3">
      <c r="A80" s="17" t="s">
        <v>100</v>
      </c>
      <c r="B80" s="33"/>
      <c r="C80" s="33"/>
      <c r="D80" s="18"/>
      <c r="E80" s="37">
        <v>73.989999999999995</v>
      </c>
      <c r="F80" s="38">
        <v>0.23710000000000001</v>
      </c>
      <c r="G80" s="21"/>
    </row>
    <row r="81" spans="1:7" x14ac:dyDescent="0.3">
      <c r="A81" s="13"/>
      <c r="B81" s="32"/>
      <c r="C81" s="32"/>
      <c r="D81" s="14"/>
      <c r="E81" s="15"/>
      <c r="F81" s="16"/>
      <c r="G81" s="16"/>
    </row>
    <row r="82" spans="1:7" x14ac:dyDescent="0.3">
      <c r="A82" s="24" t="s">
        <v>103</v>
      </c>
      <c r="B82" s="34"/>
      <c r="C82" s="34"/>
      <c r="D82" s="25"/>
      <c r="E82" s="19">
        <v>73.989999999999995</v>
      </c>
      <c r="F82" s="20">
        <v>0.23710000000000001</v>
      </c>
      <c r="G82" s="21"/>
    </row>
    <row r="83" spans="1:7" x14ac:dyDescent="0.3">
      <c r="A83" s="13" t="s">
        <v>134</v>
      </c>
      <c r="B83" s="32"/>
      <c r="C83" s="32"/>
      <c r="D83" s="14"/>
      <c r="E83" s="15">
        <v>7.1557000000000001E-3</v>
      </c>
      <c r="F83" s="16">
        <v>2.1999999999999999E-5</v>
      </c>
      <c r="G83" s="16"/>
    </row>
    <row r="84" spans="1:7" x14ac:dyDescent="0.3">
      <c r="A84" s="13" t="s">
        <v>135</v>
      </c>
      <c r="B84" s="32"/>
      <c r="C84" s="32"/>
      <c r="D84" s="14"/>
      <c r="E84" s="36">
        <v>-68.217155700000006</v>
      </c>
      <c r="F84" s="26">
        <v>-0.21852199999999999</v>
      </c>
      <c r="G84" s="16">
        <v>3.2613999999999997E-2</v>
      </c>
    </row>
    <row r="85" spans="1:7" x14ac:dyDescent="0.3">
      <c r="A85" s="27" t="s">
        <v>136</v>
      </c>
      <c r="B85" s="35"/>
      <c r="C85" s="35"/>
      <c r="D85" s="28"/>
      <c r="E85" s="29">
        <v>312.10000000000002</v>
      </c>
      <c r="F85" s="30">
        <v>1</v>
      </c>
      <c r="G85" s="30"/>
    </row>
    <row r="87" spans="1:7" x14ac:dyDescent="0.3">
      <c r="A87" s="1" t="s">
        <v>138</v>
      </c>
    </row>
    <row r="88" spans="1:7" ht="47.4" customHeight="1" x14ac:dyDescent="0.3">
      <c r="A88" s="68" t="s">
        <v>2001</v>
      </c>
      <c r="B88" s="69"/>
      <c r="C88" s="69"/>
      <c r="D88" s="69"/>
      <c r="E88" s="69"/>
      <c r="F88" s="69"/>
    </row>
    <row r="91" spans="1:7" x14ac:dyDescent="0.3">
      <c r="A91" s="1" t="s">
        <v>1842</v>
      </c>
    </row>
    <row r="92" spans="1:7" x14ac:dyDescent="0.3">
      <c r="A92" s="47" t="s">
        <v>1843</v>
      </c>
      <c r="B92" s="3" t="s">
        <v>88</v>
      </c>
    </row>
    <row r="93" spans="1:7" x14ac:dyDescent="0.3">
      <c r="A93" t="s">
        <v>1844</v>
      </c>
    </row>
    <row r="94" spans="1:7" x14ac:dyDescent="0.3">
      <c r="A94" t="s">
        <v>1845</v>
      </c>
      <c r="B94" t="s">
        <v>1846</v>
      </c>
      <c r="C94" t="s">
        <v>1846</v>
      </c>
    </row>
    <row r="95" spans="1:7" x14ac:dyDescent="0.3">
      <c r="B95" s="48">
        <v>44592</v>
      </c>
      <c r="C95" s="48">
        <v>44620</v>
      </c>
    </row>
    <row r="96" spans="1:7" x14ac:dyDescent="0.3">
      <c r="A96" t="s">
        <v>1850</v>
      </c>
      <c r="B96">
        <v>9.8498999999999999</v>
      </c>
      <c r="C96">
        <v>9.5236999999999998</v>
      </c>
      <c r="E96" s="2"/>
      <c r="G96"/>
    </row>
    <row r="97" spans="1:7" x14ac:dyDescent="0.3">
      <c r="A97" t="s">
        <v>1851</v>
      </c>
      <c r="B97">
        <v>9.7133000000000003</v>
      </c>
      <c r="C97">
        <v>9.3917000000000002</v>
      </c>
      <c r="E97" s="2"/>
      <c r="G97"/>
    </row>
    <row r="98" spans="1:7" x14ac:dyDescent="0.3">
      <c r="A98" t="s">
        <v>1875</v>
      </c>
      <c r="B98">
        <v>9.6954999999999991</v>
      </c>
      <c r="C98">
        <v>9.3701000000000008</v>
      </c>
      <c r="E98" s="2"/>
      <c r="G98"/>
    </row>
    <row r="99" spans="1:7" x14ac:dyDescent="0.3">
      <c r="A99" t="s">
        <v>1876</v>
      </c>
      <c r="B99">
        <v>9.6953999999999994</v>
      </c>
      <c r="C99">
        <v>9.3701000000000008</v>
      </c>
      <c r="E99" s="2"/>
      <c r="G99"/>
    </row>
    <row r="100" spans="1:7" x14ac:dyDescent="0.3">
      <c r="E100" s="2"/>
      <c r="G100"/>
    </row>
    <row r="101" spans="1:7" x14ac:dyDescent="0.3">
      <c r="A101" t="s">
        <v>1861</v>
      </c>
      <c r="B101" s="3" t="s">
        <v>88</v>
      </c>
    </row>
    <row r="102" spans="1:7" x14ac:dyDescent="0.3">
      <c r="A102" t="s">
        <v>1862</v>
      </c>
      <c r="B102" s="3" t="s">
        <v>88</v>
      </c>
    </row>
    <row r="103" spans="1:7" ht="28.8" x14ac:dyDescent="0.3">
      <c r="A103" s="47" t="s">
        <v>1863</v>
      </c>
      <c r="B103" s="3" t="s">
        <v>88</v>
      </c>
    </row>
    <row r="104" spans="1:7" x14ac:dyDescent="0.3">
      <c r="A104" s="47" t="s">
        <v>1864</v>
      </c>
      <c r="B104" s="3" t="s">
        <v>88</v>
      </c>
    </row>
    <row r="105" spans="1:7" x14ac:dyDescent="0.3">
      <c r="A105" t="s">
        <v>1901</v>
      </c>
      <c r="B105" s="3" t="s">
        <v>88</v>
      </c>
    </row>
    <row r="106" spans="1:7" ht="28.8" x14ac:dyDescent="0.3">
      <c r="A106" s="47" t="s">
        <v>1866</v>
      </c>
      <c r="B106" s="3" t="s">
        <v>88</v>
      </c>
    </row>
    <row r="107" spans="1:7" ht="28.8" x14ac:dyDescent="0.3">
      <c r="A107" s="47" t="s">
        <v>1867</v>
      </c>
      <c r="B107" s="3" t="s">
        <v>88</v>
      </c>
    </row>
    <row r="108" spans="1:7" x14ac:dyDescent="0.3">
      <c r="A108" t="s">
        <v>1996</v>
      </c>
      <c r="B108" s="3" t="s">
        <v>88</v>
      </c>
    </row>
    <row r="109" spans="1:7" x14ac:dyDescent="0.3">
      <c r="A109" t="s">
        <v>1997</v>
      </c>
      <c r="B109" s="3" t="s">
        <v>88</v>
      </c>
    </row>
    <row r="114" spans="1:4" ht="28.8" x14ac:dyDescent="0.3">
      <c r="A114" s="62" t="s">
        <v>2039</v>
      </c>
      <c r="B114" s="57" t="s">
        <v>2040</v>
      </c>
      <c r="C114" s="57" t="s">
        <v>2004</v>
      </c>
      <c r="D114" s="65" t="s">
        <v>2005</v>
      </c>
    </row>
    <row r="115" spans="1:4" ht="57.6" customHeight="1" x14ac:dyDescent="0.3">
      <c r="A115" s="64" t="str">
        <f>HYPERLINK("[EDEL_Portfolio Monthly 28-Feb-2022.xlsx]EEIF50!A1","Edelweiss Nifty 50 Index Fund")</f>
        <v>Edelweiss Nifty 50 Index Fund</v>
      </c>
      <c r="B115" s="58"/>
      <c r="C115" s="58" t="s">
        <v>2025</v>
      </c>
      <c r="D115" s="58"/>
    </row>
  </sheetData>
  <mergeCells count="3">
    <mergeCell ref="A1:G1"/>
    <mergeCell ref="A2:G2"/>
    <mergeCell ref="A88:F88"/>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034F-7254-4C14-B677-31B5DA77E1C1}">
  <dimension ref="A1:H297"/>
  <sheetViews>
    <sheetView showGridLines="0" workbookViewId="0">
      <pane ySplit="4" topLeftCell="A288" activePane="bottomLeft" state="frozen"/>
      <selection activeCell="A36" sqref="A36"/>
      <selection pane="bottomLeft" activeCell="A296" sqref="A296:D296"/>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59</v>
      </c>
      <c r="B1" s="67"/>
      <c r="C1" s="67"/>
      <c r="D1" s="67"/>
      <c r="E1" s="67"/>
      <c r="F1" s="67"/>
      <c r="G1" s="67"/>
      <c r="H1" s="51" t="str">
        <f>HYPERLINK("[EDEL_Portfolio Monthly 28-Feb-2022.xlsx]Index!A1","Index")</f>
        <v>Index</v>
      </c>
    </row>
    <row r="2" spans="1:8" ht="18" x14ac:dyDescent="0.3">
      <c r="A2" s="67" t="s">
        <v>60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717</v>
      </c>
      <c r="B8" s="32" t="s">
        <v>718</v>
      </c>
      <c r="C8" s="32" t="s">
        <v>719</v>
      </c>
      <c r="D8" s="14">
        <v>10325</v>
      </c>
      <c r="E8" s="15">
        <v>243.62</v>
      </c>
      <c r="F8" s="16">
        <v>4.7899999999999998E-2</v>
      </c>
      <c r="G8" s="16"/>
    </row>
    <row r="9" spans="1:8" x14ac:dyDescent="0.3">
      <c r="A9" s="13" t="s">
        <v>846</v>
      </c>
      <c r="B9" s="32" t="s">
        <v>847</v>
      </c>
      <c r="C9" s="32" t="s">
        <v>765</v>
      </c>
      <c r="D9" s="14">
        <v>11100</v>
      </c>
      <c r="E9" s="15">
        <v>190.43</v>
      </c>
      <c r="F9" s="16">
        <v>3.7400000000000003E-2</v>
      </c>
      <c r="G9" s="16"/>
    </row>
    <row r="10" spans="1:8" x14ac:dyDescent="0.3">
      <c r="A10" s="13" t="s">
        <v>815</v>
      </c>
      <c r="B10" s="32" t="s">
        <v>816</v>
      </c>
      <c r="C10" s="32" t="s">
        <v>725</v>
      </c>
      <c r="D10" s="14">
        <v>13106</v>
      </c>
      <c r="E10" s="15">
        <v>186.92</v>
      </c>
      <c r="F10" s="16">
        <v>3.6700000000000003E-2</v>
      </c>
      <c r="G10" s="16"/>
    </row>
    <row r="11" spans="1:8" x14ac:dyDescent="0.3">
      <c r="A11" s="13" t="s">
        <v>723</v>
      </c>
      <c r="B11" s="32" t="s">
        <v>724</v>
      </c>
      <c r="C11" s="32" t="s">
        <v>725</v>
      </c>
      <c r="D11" s="14">
        <v>20783</v>
      </c>
      <c r="E11" s="15">
        <v>154.36000000000001</v>
      </c>
      <c r="F11" s="16">
        <v>3.0300000000000001E-2</v>
      </c>
      <c r="G11" s="16"/>
    </row>
    <row r="12" spans="1:8" x14ac:dyDescent="0.3">
      <c r="A12" s="13" t="s">
        <v>714</v>
      </c>
      <c r="B12" s="32" t="s">
        <v>715</v>
      </c>
      <c r="C12" s="32" t="s">
        <v>716</v>
      </c>
      <c r="D12" s="14">
        <v>5414</v>
      </c>
      <c r="E12" s="15">
        <v>128.01</v>
      </c>
      <c r="F12" s="16">
        <v>2.52E-2</v>
      </c>
      <c r="G12" s="16"/>
    </row>
    <row r="13" spans="1:8" x14ac:dyDescent="0.3">
      <c r="A13" s="13" t="s">
        <v>813</v>
      </c>
      <c r="B13" s="32" t="s">
        <v>814</v>
      </c>
      <c r="C13" s="32" t="s">
        <v>765</v>
      </c>
      <c r="D13" s="14">
        <v>3100</v>
      </c>
      <c r="E13" s="15">
        <v>110.18</v>
      </c>
      <c r="F13" s="16">
        <v>2.1600000000000001E-2</v>
      </c>
      <c r="G13" s="16"/>
    </row>
    <row r="14" spans="1:8" x14ac:dyDescent="0.3">
      <c r="A14" s="13" t="s">
        <v>761</v>
      </c>
      <c r="B14" s="32" t="s">
        <v>762</v>
      </c>
      <c r="C14" s="32" t="s">
        <v>725</v>
      </c>
      <c r="D14" s="14">
        <v>4394</v>
      </c>
      <c r="E14" s="15">
        <v>80.97</v>
      </c>
      <c r="F14" s="16">
        <v>1.5900000000000001E-2</v>
      </c>
      <c r="G14" s="16"/>
    </row>
    <row r="15" spans="1:8" x14ac:dyDescent="0.3">
      <c r="A15" s="13" t="s">
        <v>872</v>
      </c>
      <c r="B15" s="32" t="s">
        <v>873</v>
      </c>
      <c r="C15" s="32" t="s">
        <v>874</v>
      </c>
      <c r="D15" s="14">
        <v>3618</v>
      </c>
      <c r="E15" s="15">
        <v>65.73</v>
      </c>
      <c r="F15" s="16">
        <v>1.29E-2</v>
      </c>
      <c r="G15" s="16"/>
    </row>
    <row r="16" spans="1:8" x14ac:dyDescent="0.3">
      <c r="A16" s="13" t="s">
        <v>1554</v>
      </c>
      <c r="B16" s="32" t="s">
        <v>1555</v>
      </c>
      <c r="C16" s="32" t="s">
        <v>881</v>
      </c>
      <c r="D16" s="14">
        <v>4109</v>
      </c>
      <c r="E16" s="15">
        <v>65.27</v>
      </c>
      <c r="F16" s="16">
        <v>1.2800000000000001E-2</v>
      </c>
      <c r="G16" s="16"/>
    </row>
    <row r="17" spans="1:7" x14ac:dyDescent="0.3">
      <c r="A17" s="13" t="s">
        <v>753</v>
      </c>
      <c r="B17" s="32" t="s">
        <v>754</v>
      </c>
      <c r="C17" s="32" t="s">
        <v>737</v>
      </c>
      <c r="D17" s="14">
        <v>2673</v>
      </c>
      <c r="E17" s="15">
        <v>58.06</v>
      </c>
      <c r="F17" s="16">
        <v>1.14E-2</v>
      </c>
      <c r="G17" s="16"/>
    </row>
    <row r="18" spans="1:7" x14ac:dyDescent="0.3">
      <c r="A18" s="13" t="s">
        <v>909</v>
      </c>
      <c r="B18" s="32" t="s">
        <v>910</v>
      </c>
      <c r="C18" s="32" t="s">
        <v>725</v>
      </c>
      <c r="D18" s="14">
        <v>7713</v>
      </c>
      <c r="E18" s="15">
        <v>57.26</v>
      </c>
      <c r="F18" s="16">
        <v>1.1299999999999999E-2</v>
      </c>
      <c r="G18" s="16"/>
    </row>
    <row r="19" spans="1:7" x14ac:dyDescent="0.3">
      <c r="A19" s="13" t="s">
        <v>735</v>
      </c>
      <c r="B19" s="32" t="s">
        <v>736</v>
      </c>
      <c r="C19" s="32" t="s">
        <v>737</v>
      </c>
      <c r="D19" s="14">
        <v>26191</v>
      </c>
      <c r="E19" s="15">
        <v>56.53</v>
      </c>
      <c r="F19" s="16">
        <v>1.11E-2</v>
      </c>
      <c r="G19" s="16"/>
    </row>
    <row r="20" spans="1:7" x14ac:dyDescent="0.3">
      <c r="A20" s="13" t="s">
        <v>766</v>
      </c>
      <c r="B20" s="32" t="s">
        <v>767</v>
      </c>
      <c r="C20" s="32" t="s">
        <v>768</v>
      </c>
      <c r="D20" s="14">
        <v>25300</v>
      </c>
      <c r="E20" s="15">
        <v>56.43</v>
      </c>
      <c r="F20" s="16">
        <v>1.11E-2</v>
      </c>
      <c r="G20" s="16"/>
    </row>
    <row r="21" spans="1:7" x14ac:dyDescent="0.3">
      <c r="A21" s="13" t="s">
        <v>738</v>
      </c>
      <c r="B21" s="32" t="s">
        <v>739</v>
      </c>
      <c r="C21" s="32" t="s">
        <v>716</v>
      </c>
      <c r="D21" s="14">
        <v>795</v>
      </c>
      <c r="E21" s="15">
        <v>55.67</v>
      </c>
      <c r="F21" s="16">
        <v>1.09E-2</v>
      </c>
      <c r="G21" s="16"/>
    </row>
    <row r="22" spans="1:7" x14ac:dyDescent="0.3">
      <c r="A22" s="13" t="s">
        <v>1306</v>
      </c>
      <c r="B22" s="32" t="s">
        <v>1307</v>
      </c>
      <c r="C22" s="32" t="s">
        <v>725</v>
      </c>
      <c r="D22" s="14">
        <v>11488</v>
      </c>
      <c r="E22" s="15">
        <v>55.51</v>
      </c>
      <c r="F22" s="16">
        <v>1.09E-2</v>
      </c>
      <c r="G22" s="16"/>
    </row>
    <row r="23" spans="1:7" x14ac:dyDescent="0.3">
      <c r="A23" s="13" t="s">
        <v>1005</v>
      </c>
      <c r="B23" s="32" t="s">
        <v>1006</v>
      </c>
      <c r="C23" s="32" t="s">
        <v>856</v>
      </c>
      <c r="D23" s="14">
        <v>2170</v>
      </c>
      <c r="E23" s="15">
        <v>51.73</v>
      </c>
      <c r="F23" s="16">
        <v>1.0200000000000001E-2</v>
      </c>
      <c r="G23" s="16"/>
    </row>
    <row r="24" spans="1:7" x14ac:dyDescent="0.3">
      <c r="A24" s="13" t="s">
        <v>720</v>
      </c>
      <c r="B24" s="32" t="s">
        <v>721</v>
      </c>
      <c r="C24" s="32" t="s">
        <v>722</v>
      </c>
      <c r="D24" s="14">
        <v>7069</v>
      </c>
      <c r="E24" s="15">
        <v>48.53</v>
      </c>
      <c r="F24" s="16">
        <v>9.4999999999999998E-3</v>
      </c>
      <c r="G24" s="16"/>
    </row>
    <row r="25" spans="1:7" x14ac:dyDescent="0.3">
      <c r="A25" s="13" t="s">
        <v>1357</v>
      </c>
      <c r="B25" s="32" t="s">
        <v>1358</v>
      </c>
      <c r="C25" s="32" t="s">
        <v>867</v>
      </c>
      <c r="D25" s="14">
        <v>3461</v>
      </c>
      <c r="E25" s="15">
        <v>43.72</v>
      </c>
      <c r="F25" s="16">
        <v>8.6E-3</v>
      </c>
      <c r="G25" s="16"/>
    </row>
    <row r="26" spans="1:7" x14ac:dyDescent="0.3">
      <c r="A26" s="13" t="s">
        <v>817</v>
      </c>
      <c r="B26" s="32" t="s">
        <v>818</v>
      </c>
      <c r="C26" s="32" t="s">
        <v>737</v>
      </c>
      <c r="D26" s="14">
        <v>1350</v>
      </c>
      <c r="E26" s="15">
        <v>42.86</v>
      </c>
      <c r="F26" s="16">
        <v>8.3999999999999995E-3</v>
      </c>
      <c r="G26" s="16"/>
    </row>
    <row r="27" spans="1:7" x14ac:dyDescent="0.3">
      <c r="A27" s="13" t="s">
        <v>1556</v>
      </c>
      <c r="B27" s="32" t="s">
        <v>1557</v>
      </c>
      <c r="C27" s="32" t="s">
        <v>725</v>
      </c>
      <c r="D27" s="14">
        <v>3282</v>
      </c>
      <c r="E27" s="15">
        <v>39.5</v>
      </c>
      <c r="F27" s="16">
        <v>7.7999999999999996E-3</v>
      </c>
      <c r="G27" s="16"/>
    </row>
    <row r="28" spans="1:7" x14ac:dyDescent="0.3">
      <c r="A28" s="13" t="s">
        <v>832</v>
      </c>
      <c r="B28" s="32" t="s">
        <v>833</v>
      </c>
      <c r="C28" s="32" t="s">
        <v>765</v>
      </c>
      <c r="D28" s="14">
        <v>1232</v>
      </c>
      <c r="E28" s="15">
        <v>38.299999999999997</v>
      </c>
      <c r="F28" s="16">
        <v>7.4999999999999997E-3</v>
      </c>
      <c r="G28" s="16"/>
    </row>
    <row r="29" spans="1:7" x14ac:dyDescent="0.3">
      <c r="A29" s="13" t="s">
        <v>1037</v>
      </c>
      <c r="B29" s="32" t="s">
        <v>1038</v>
      </c>
      <c r="C29" s="32" t="s">
        <v>867</v>
      </c>
      <c r="D29" s="14">
        <v>8822</v>
      </c>
      <c r="E29" s="15">
        <v>37.799999999999997</v>
      </c>
      <c r="F29" s="16">
        <v>7.4000000000000003E-3</v>
      </c>
      <c r="G29" s="16"/>
    </row>
    <row r="30" spans="1:7" x14ac:dyDescent="0.3">
      <c r="A30" s="13" t="s">
        <v>882</v>
      </c>
      <c r="B30" s="32" t="s">
        <v>883</v>
      </c>
      <c r="C30" s="32" t="s">
        <v>836</v>
      </c>
      <c r="D30" s="14">
        <v>17841</v>
      </c>
      <c r="E30" s="15">
        <v>37.549999999999997</v>
      </c>
      <c r="F30" s="16">
        <v>7.4000000000000003E-3</v>
      </c>
      <c r="G30" s="16"/>
    </row>
    <row r="31" spans="1:7" x14ac:dyDescent="0.3">
      <c r="A31" s="13" t="s">
        <v>771</v>
      </c>
      <c r="B31" s="32" t="s">
        <v>772</v>
      </c>
      <c r="C31" s="32" t="s">
        <v>765</v>
      </c>
      <c r="D31" s="14">
        <v>961</v>
      </c>
      <c r="E31" s="15">
        <v>37.299999999999997</v>
      </c>
      <c r="F31" s="16">
        <v>7.3000000000000001E-3</v>
      </c>
      <c r="G31" s="16"/>
    </row>
    <row r="32" spans="1:7" x14ac:dyDescent="0.3">
      <c r="A32" s="13" t="s">
        <v>1039</v>
      </c>
      <c r="B32" s="32" t="s">
        <v>1040</v>
      </c>
      <c r="C32" s="32" t="s">
        <v>992</v>
      </c>
      <c r="D32" s="14">
        <v>3347</v>
      </c>
      <c r="E32" s="15">
        <v>37.090000000000003</v>
      </c>
      <c r="F32" s="16">
        <v>7.3000000000000001E-3</v>
      </c>
      <c r="G32" s="16"/>
    </row>
    <row r="33" spans="1:7" x14ac:dyDescent="0.3">
      <c r="A33" s="13" t="s">
        <v>1399</v>
      </c>
      <c r="B33" s="32" t="s">
        <v>1400</v>
      </c>
      <c r="C33" s="32" t="s">
        <v>1401</v>
      </c>
      <c r="D33" s="14">
        <v>87</v>
      </c>
      <c r="E33" s="15">
        <v>36.76</v>
      </c>
      <c r="F33" s="16">
        <v>7.1999999999999998E-3</v>
      </c>
      <c r="G33" s="16"/>
    </row>
    <row r="34" spans="1:7" x14ac:dyDescent="0.3">
      <c r="A34" s="13" t="s">
        <v>785</v>
      </c>
      <c r="B34" s="32" t="s">
        <v>786</v>
      </c>
      <c r="C34" s="32" t="s">
        <v>765</v>
      </c>
      <c r="D34" s="14">
        <v>3249</v>
      </c>
      <c r="E34" s="15">
        <v>36.61</v>
      </c>
      <c r="F34" s="16">
        <v>7.1999999999999998E-3</v>
      </c>
      <c r="G34" s="16"/>
    </row>
    <row r="35" spans="1:7" x14ac:dyDescent="0.3">
      <c r="A35" s="13" t="s">
        <v>934</v>
      </c>
      <c r="B35" s="32" t="s">
        <v>935</v>
      </c>
      <c r="C35" s="32" t="s">
        <v>716</v>
      </c>
      <c r="D35" s="14">
        <v>2991</v>
      </c>
      <c r="E35" s="15">
        <v>33.619999999999997</v>
      </c>
      <c r="F35" s="16">
        <v>6.6E-3</v>
      </c>
      <c r="G35" s="16"/>
    </row>
    <row r="36" spans="1:7" x14ac:dyDescent="0.3">
      <c r="A36" s="13" t="s">
        <v>911</v>
      </c>
      <c r="B36" s="32" t="s">
        <v>912</v>
      </c>
      <c r="C36" s="32" t="s">
        <v>810</v>
      </c>
      <c r="D36" s="14">
        <v>398</v>
      </c>
      <c r="E36" s="15">
        <v>33.090000000000003</v>
      </c>
      <c r="F36" s="16">
        <v>6.4999999999999997E-3</v>
      </c>
      <c r="G36" s="16"/>
    </row>
    <row r="37" spans="1:7" x14ac:dyDescent="0.3">
      <c r="A37" s="13" t="s">
        <v>1312</v>
      </c>
      <c r="B37" s="32" t="s">
        <v>1313</v>
      </c>
      <c r="C37" s="32" t="s">
        <v>765</v>
      </c>
      <c r="D37" s="14">
        <v>512</v>
      </c>
      <c r="E37" s="15">
        <v>32.93</v>
      </c>
      <c r="F37" s="16">
        <v>6.4999999999999997E-3</v>
      </c>
      <c r="G37" s="16"/>
    </row>
    <row r="38" spans="1:7" x14ac:dyDescent="0.3">
      <c r="A38" s="13" t="s">
        <v>1033</v>
      </c>
      <c r="B38" s="32" t="s">
        <v>1034</v>
      </c>
      <c r="C38" s="32" t="s">
        <v>713</v>
      </c>
      <c r="D38" s="14">
        <v>3943</v>
      </c>
      <c r="E38" s="15">
        <v>31.91</v>
      </c>
      <c r="F38" s="16">
        <v>6.3E-3</v>
      </c>
      <c r="G38" s="16"/>
    </row>
    <row r="39" spans="1:7" x14ac:dyDescent="0.3">
      <c r="A39" s="13" t="s">
        <v>865</v>
      </c>
      <c r="B39" s="32" t="s">
        <v>866</v>
      </c>
      <c r="C39" s="32" t="s">
        <v>867</v>
      </c>
      <c r="D39" s="14">
        <v>1249</v>
      </c>
      <c r="E39" s="15">
        <v>31.81</v>
      </c>
      <c r="F39" s="16">
        <v>6.1999999999999998E-3</v>
      </c>
      <c r="G39" s="16"/>
    </row>
    <row r="40" spans="1:7" x14ac:dyDescent="0.3">
      <c r="A40" s="13" t="s">
        <v>993</v>
      </c>
      <c r="B40" s="32" t="s">
        <v>994</v>
      </c>
      <c r="C40" s="32" t="s">
        <v>805</v>
      </c>
      <c r="D40" s="14">
        <v>5853</v>
      </c>
      <c r="E40" s="15">
        <v>31.7</v>
      </c>
      <c r="F40" s="16">
        <v>6.1999999999999998E-3</v>
      </c>
      <c r="G40" s="16"/>
    </row>
    <row r="41" spans="1:7" x14ac:dyDescent="0.3">
      <c r="A41" s="13" t="s">
        <v>732</v>
      </c>
      <c r="B41" s="32" t="s">
        <v>733</v>
      </c>
      <c r="C41" s="32" t="s">
        <v>734</v>
      </c>
      <c r="D41" s="14">
        <v>13777</v>
      </c>
      <c r="E41" s="15">
        <v>31.58</v>
      </c>
      <c r="F41" s="16">
        <v>6.1999999999999998E-3</v>
      </c>
      <c r="G41" s="16"/>
    </row>
    <row r="42" spans="1:7" x14ac:dyDescent="0.3">
      <c r="A42" s="13" t="s">
        <v>986</v>
      </c>
      <c r="B42" s="32" t="s">
        <v>987</v>
      </c>
      <c r="C42" s="32" t="s">
        <v>765</v>
      </c>
      <c r="D42" s="14">
        <v>743</v>
      </c>
      <c r="E42" s="15">
        <v>29.26</v>
      </c>
      <c r="F42" s="16">
        <v>5.7000000000000002E-3</v>
      </c>
      <c r="G42" s="16"/>
    </row>
    <row r="43" spans="1:7" x14ac:dyDescent="0.3">
      <c r="A43" s="13" t="s">
        <v>740</v>
      </c>
      <c r="B43" s="32" t="s">
        <v>741</v>
      </c>
      <c r="C43" s="32" t="s">
        <v>742</v>
      </c>
      <c r="D43" s="14">
        <v>2377</v>
      </c>
      <c r="E43" s="15">
        <v>29.02</v>
      </c>
      <c r="F43" s="16">
        <v>5.7000000000000002E-3</v>
      </c>
      <c r="G43" s="16"/>
    </row>
    <row r="44" spans="1:7" x14ac:dyDescent="0.3">
      <c r="A44" s="13" t="s">
        <v>976</v>
      </c>
      <c r="B44" s="32" t="s">
        <v>977</v>
      </c>
      <c r="C44" s="32" t="s">
        <v>841</v>
      </c>
      <c r="D44" s="14">
        <v>181</v>
      </c>
      <c r="E44" s="15">
        <v>28.98</v>
      </c>
      <c r="F44" s="16">
        <v>5.7000000000000002E-3</v>
      </c>
      <c r="G44" s="16"/>
    </row>
    <row r="45" spans="1:7" x14ac:dyDescent="0.3">
      <c r="A45" s="13" t="s">
        <v>1459</v>
      </c>
      <c r="B45" s="32" t="s">
        <v>1460</v>
      </c>
      <c r="C45" s="32" t="s">
        <v>725</v>
      </c>
      <c r="D45" s="14">
        <v>29858</v>
      </c>
      <c r="E45" s="15">
        <v>28.96</v>
      </c>
      <c r="F45" s="16">
        <v>5.7000000000000002E-3</v>
      </c>
      <c r="G45" s="16"/>
    </row>
    <row r="46" spans="1:7" x14ac:dyDescent="0.3">
      <c r="A46" s="13" t="s">
        <v>1441</v>
      </c>
      <c r="B46" s="32" t="s">
        <v>1442</v>
      </c>
      <c r="C46" s="32" t="s">
        <v>856</v>
      </c>
      <c r="D46" s="14">
        <v>3033</v>
      </c>
      <c r="E46" s="15">
        <v>28.09</v>
      </c>
      <c r="F46" s="16">
        <v>5.4999999999999997E-3</v>
      </c>
      <c r="G46" s="16"/>
    </row>
    <row r="47" spans="1:7" x14ac:dyDescent="0.3">
      <c r="A47" s="13" t="s">
        <v>825</v>
      </c>
      <c r="B47" s="32" t="s">
        <v>826</v>
      </c>
      <c r="C47" s="32" t="s">
        <v>805</v>
      </c>
      <c r="D47" s="14">
        <v>3233</v>
      </c>
      <c r="E47" s="15">
        <v>27.28</v>
      </c>
      <c r="F47" s="16">
        <v>5.4000000000000003E-3</v>
      </c>
      <c r="G47" s="16"/>
    </row>
    <row r="48" spans="1:7" x14ac:dyDescent="0.3">
      <c r="A48" s="13" t="s">
        <v>1558</v>
      </c>
      <c r="B48" s="32" t="s">
        <v>1559</v>
      </c>
      <c r="C48" s="32" t="s">
        <v>841</v>
      </c>
      <c r="D48" s="14">
        <v>3249</v>
      </c>
      <c r="E48" s="15">
        <v>26.96</v>
      </c>
      <c r="F48" s="16">
        <v>5.3E-3</v>
      </c>
      <c r="G48" s="16"/>
    </row>
    <row r="49" spans="1:7" x14ac:dyDescent="0.3">
      <c r="A49" s="13" t="s">
        <v>763</v>
      </c>
      <c r="B49" s="32" t="s">
        <v>764</v>
      </c>
      <c r="C49" s="32" t="s">
        <v>765</v>
      </c>
      <c r="D49" s="14">
        <v>1859</v>
      </c>
      <c r="E49" s="15">
        <v>26.21</v>
      </c>
      <c r="F49" s="16">
        <v>5.1999999999999998E-3</v>
      </c>
      <c r="G49" s="16"/>
    </row>
    <row r="50" spans="1:7" x14ac:dyDescent="0.3">
      <c r="A50" s="13" t="s">
        <v>827</v>
      </c>
      <c r="B50" s="32" t="s">
        <v>828</v>
      </c>
      <c r="C50" s="32" t="s">
        <v>829</v>
      </c>
      <c r="D50" s="14">
        <v>1745</v>
      </c>
      <c r="E50" s="15">
        <v>26.21</v>
      </c>
      <c r="F50" s="16">
        <v>5.1999999999999998E-3</v>
      </c>
      <c r="G50" s="16"/>
    </row>
    <row r="51" spans="1:7" x14ac:dyDescent="0.3">
      <c r="A51" s="13" t="s">
        <v>1001</v>
      </c>
      <c r="B51" s="32" t="s">
        <v>1002</v>
      </c>
      <c r="C51" s="32" t="s">
        <v>919</v>
      </c>
      <c r="D51" s="14">
        <v>3828</v>
      </c>
      <c r="E51" s="15">
        <v>25.98</v>
      </c>
      <c r="F51" s="16">
        <v>5.1000000000000004E-3</v>
      </c>
      <c r="G51" s="16"/>
    </row>
    <row r="52" spans="1:7" x14ac:dyDescent="0.3">
      <c r="A52" s="13" t="s">
        <v>917</v>
      </c>
      <c r="B52" s="32" t="s">
        <v>918</v>
      </c>
      <c r="C52" s="32" t="s">
        <v>919</v>
      </c>
      <c r="D52" s="14">
        <v>1321</v>
      </c>
      <c r="E52" s="15">
        <v>25.65</v>
      </c>
      <c r="F52" s="16">
        <v>5.0000000000000001E-3</v>
      </c>
      <c r="G52" s="16"/>
    </row>
    <row r="53" spans="1:7" x14ac:dyDescent="0.3">
      <c r="A53" s="13" t="s">
        <v>964</v>
      </c>
      <c r="B53" s="32" t="s">
        <v>965</v>
      </c>
      <c r="C53" s="32" t="s">
        <v>810</v>
      </c>
      <c r="D53" s="14">
        <v>21495</v>
      </c>
      <c r="E53" s="15">
        <v>25.5</v>
      </c>
      <c r="F53" s="16">
        <v>5.0000000000000001E-3</v>
      </c>
      <c r="G53" s="16"/>
    </row>
    <row r="54" spans="1:7" x14ac:dyDescent="0.3">
      <c r="A54" s="13" t="s">
        <v>726</v>
      </c>
      <c r="B54" s="32" t="s">
        <v>727</v>
      </c>
      <c r="C54" s="32" t="s">
        <v>728</v>
      </c>
      <c r="D54" s="14">
        <v>4372</v>
      </c>
      <c r="E54" s="15">
        <v>25.08</v>
      </c>
      <c r="F54" s="16">
        <v>4.8999999999999998E-3</v>
      </c>
      <c r="G54" s="16"/>
    </row>
    <row r="55" spans="1:7" x14ac:dyDescent="0.3">
      <c r="A55" s="13" t="s">
        <v>982</v>
      </c>
      <c r="B55" s="32" t="s">
        <v>983</v>
      </c>
      <c r="C55" s="32" t="s">
        <v>765</v>
      </c>
      <c r="D55" s="14">
        <v>4430</v>
      </c>
      <c r="E55" s="15">
        <v>24.62</v>
      </c>
      <c r="F55" s="16">
        <v>4.7999999999999996E-3</v>
      </c>
      <c r="G55" s="16"/>
    </row>
    <row r="56" spans="1:7" x14ac:dyDescent="0.3">
      <c r="A56" s="13" t="s">
        <v>886</v>
      </c>
      <c r="B56" s="32" t="s">
        <v>887</v>
      </c>
      <c r="C56" s="32" t="s">
        <v>713</v>
      </c>
      <c r="D56" s="14">
        <v>4097</v>
      </c>
      <c r="E56" s="15">
        <v>24.55</v>
      </c>
      <c r="F56" s="16">
        <v>4.7999999999999996E-3</v>
      </c>
      <c r="G56" s="16"/>
    </row>
    <row r="57" spans="1:7" x14ac:dyDescent="0.3">
      <c r="A57" s="13" t="s">
        <v>1055</v>
      </c>
      <c r="B57" s="32" t="s">
        <v>1056</v>
      </c>
      <c r="C57" s="32" t="s">
        <v>810</v>
      </c>
      <c r="D57" s="14">
        <v>5365</v>
      </c>
      <c r="E57" s="15">
        <v>24.36</v>
      </c>
      <c r="F57" s="16">
        <v>4.7999999999999996E-3</v>
      </c>
      <c r="G57" s="16"/>
    </row>
    <row r="58" spans="1:7" x14ac:dyDescent="0.3">
      <c r="A58" s="13" t="s">
        <v>995</v>
      </c>
      <c r="B58" s="32" t="s">
        <v>996</v>
      </c>
      <c r="C58" s="32" t="s">
        <v>881</v>
      </c>
      <c r="D58" s="14">
        <v>11205</v>
      </c>
      <c r="E58" s="15">
        <v>24.12</v>
      </c>
      <c r="F58" s="16">
        <v>4.7000000000000002E-3</v>
      </c>
      <c r="G58" s="16"/>
    </row>
    <row r="59" spans="1:7" x14ac:dyDescent="0.3">
      <c r="A59" s="13" t="s">
        <v>1417</v>
      </c>
      <c r="B59" s="32" t="s">
        <v>1418</v>
      </c>
      <c r="C59" s="32" t="s">
        <v>867</v>
      </c>
      <c r="D59" s="14">
        <v>550</v>
      </c>
      <c r="E59" s="15">
        <v>23.75</v>
      </c>
      <c r="F59" s="16">
        <v>4.7000000000000002E-3</v>
      </c>
      <c r="G59" s="16"/>
    </row>
    <row r="60" spans="1:7" x14ac:dyDescent="0.3">
      <c r="A60" s="13" t="s">
        <v>938</v>
      </c>
      <c r="B60" s="32" t="s">
        <v>939</v>
      </c>
      <c r="C60" s="32" t="s">
        <v>793</v>
      </c>
      <c r="D60" s="14">
        <v>11650</v>
      </c>
      <c r="E60" s="15">
        <v>23.24</v>
      </c>
      <c r="F60" s="16">
        <v>4.5999999999999999E-3</v>
      </c>
      <c r="G60" s="16"/>
    </row>
    <row r="61" spans="1:7" x14ac:dyDescent="0.3">
      <c r="A61" s="13" t="s">
        <v>907</v>
      </c>
      <c r="B61" s="32" t="s">
        <v>908</v>
      </c>
      <c r="C61" s="32" t="s">
        <v>805</v>
      </c>
      <c r="D61" s="14">
        <v>697</v>
      </c>
      <c r="E61" s="15">
        <v>22.85</v>
      </c>
      <c r="F61" s="16">
        <v>4.4999999999999997E-3</v>
      </c>
      <c r="G61" s="16"/>
    </row>
    <row r="62" spans="1:7" x14ac:dyDescent="0.3">
      <c r="A62" s="13" t="s">
        <v>823</v>
      </c>
      <c r="B62" s="32" t="s">
        <v>824</v>
      </c>
      <c r="C62" s="32" t="s">
        <v>775</v>
      </c>
      <c r="D62" s="14">
        <v>346</v>
      </c>
      <c r="E62" s="15">
        <v>22.72</v>
      </c>
      <c r="F62" s="16">
        <v>4.4999999999999997E-3</v>
      </c>
      <c r="G62" s="16"/>
    </row>
    <row r="63" spans="1:7" x14ac:dyDescent="0.3">
      <c r="A63" s="13" t="s">
        <v>808</v>
      </c>
      <c r="B63" s="32" t="s">
        <v>809</v>
      </c>
      <c r="C63" s="32" t="s">
        <v>810</v>
      </c>
      <c r="D63" s="14">
        <v>2865</v>
      </c>
      <c r="E63" s="15">
        <v>22.66</v>
      </c>
      <c r="F63" s="16">
        <v>4.4999999999999997E-3</v>
      </c>
      <c r="G63" s="16"/>
    </row>
    <row r="64" spans="1:7" x14ac:dyDescent="0.3">
      <c r="A64" s="13" t="s">
        <v>1449</v>
      </c>
      <c r="B64" s="32" t="s">
        <v>1450</v>
      </c>
      <c r="C64" s="32" t="s">
        <v>856</v>
      </c>
      <c r="D64" s="14">
        <v>243</v>
      </c>
      <c r="E64" s="15">
        <v>22.49</v>
      </c>
      <c r="F64" s="16">
        <v>4.4000000000000003E-3</v>
      </c>
      <c r="G64" s="16"/>
    </row>
    <row r="65" spans="1:7" x14ac:dyDescent="0.3">
      <c r="A65" s="13" t="s">
        <v>1320</v>
      </c>
      <c r="B65" s="32" t="s">
        <v>1321</v>
      </c>
      <c r="C65" s="32" t="s">
        <v>750</v>
      </c>
      <c r="D65" s="14">
        <v>1470</v>
      </c>
      <c r="E65" s="15">
        <v>22.26</v>
      </c>
      <c r="F65" s="16">
        <v>4.4000000000000003E-3</v>
      </c>
      <c r="G65" s="16"/>
    </row>
    <row r="66" spans="1:7" x14ac:dyDescent="0.3">
      <c r="A66" s="13" t="s">
        <v>928</v>
      </c>
      <c r="B66" s="32" t="s">
        <v>929</v>
      </c>
      <c r="C66" s="32" t="s">
        <v>750</v>
      </c>
      <c r="D66" s="14">
        <v>1214</v>
      </c>
      <c r="E66" s="15">
        <v>22.13</v>
      </c>
      <c r="F66" s="16">
        <v>4.3E-3</v>
      </c>
      <c r="G66" s="16"/>
    </row>
    <row r="67" spans="1:7" x14ac:dyDescent="0.3">
      <c r="A67" s="13" t="s">
        <v>944</v>
      </c>
      <c r="B67" s="32" t="s">
        <v>945</v>
      </c>
      <c r="C67" s="32" t="s">
        <v>725</v>
      </c>
      <c r="D67" s="14">
        <v>10030</v>
      </c>
      <c r="E67" s="15">
        <v>22.03</v>
      </c>
      <c r="F67" s="16">
        <v>4.3E-3</v>
      </c>
      <c r="G67" s="16"/>
    </row>
    <row r="68" spans="1:7" x14ac:dyDescent="0.3">
      <c r="A68" s="13" t="s">
        <v>893</v>
      </c>
      <c r="B68" s="32" t="s">
        <v>894</v>
      </c>
      <c r="C68" s="32" t="s">
        <v>856</v>
      </c>
      <c r="D68" s="14">
        <v>1100</v>
      </c>
      <c r="E68" s="15">
        <v>21.99</v>
      </c>
      <c r="F68" s="16">
        <v>4.3E-3</v>
      </c>
      <c r="G68" s="16"/>
    </row>
    <row r="69" spans="1:7" x14ac:dyDescent="0.3">
      <c r="A69" s="13" t="s">
        <v>1560</v>
      </c>
      <c r="B69" s="32" t="s">
        <v>1561</v>
      </c>
      <c r="C69" s="32" t="s">
        <v>737</v>
      </c>
      <c r="D69" s="14">
        <v>2265</v>
      </c>
      <c r="E69" s="15">
        <v>21.42</v>
      </c>
      <c r="F69" s="16">
        <v>4.1999999999999997E-3</v>
      </c>
      <c r="G69" s="16"/>
    </row>
    <row r="70" spans="1:7" x14ac:dyDescent="0.3">
      <c r="A70" s="13" t="s">
        <v>1397</v>
      </c>
      <c r="B70" s="32" t="s">
        <v>1398</v>
      </c>
      <c r="C70" s="32" t="s">
        <v>768</v>
      </c>
      <c r="D70" s="14">
        <v>10233</v>
      </c>
      <c r="E70" s="15">
        <v>21.4</v>
      </c>
      <c r="F70" s="16">
        <v>4.1999999999999997E-3</v>
      </c>
      <c r="G70" s="16"/>
    </row>
    <row r="71" spans="1:7" x14ac:dyDescent="0.3">
      <c r="A71" s="13" t="s">
        <v>1407</v>
      </c>
      <c r="B71" s="32" t="s">
        <v>1408</v>
      </c>
      <c r="C71" s="32" t="s">
        <v>802</v>
      </c>
      <c r="D71" s="14">
        <v>5652</v>
      </c>
      <c r="E71" s="15">
        <v>21.16</v>
      </c>
      <c r="F71" s="16">
        <v>4.1999999999999997E-3</v>
      </c>
      <c r="G71" s="16"/>
    </row>
    <row r="72" spans="1:7" x14ac:dyDescent="0.3">
      <c r="A72" s="13" t="s">
        <v>1562</v>
      </c>
      <c r="B72" s="32" t="s">
        <v>1563</v>
      </c>
      <c r="C72" s="32" t="s">
        <v>768</v>
      </c>
      <c r="D72" s="14">
        <v>6143</v>
      </c>
      <c r="E72" s="15">
        <v>20.9</v>
      </c>
      <c r="F72" s="16">
        <v>4.1000000000000003E-3</v>
      </c>
      <c r="G72" s="16"/>
    </row>
    <row r="73" spans="1:7" x14ac:dyDescent="0.3">
      <c r="A73" s="13" t="s">
        <v>794</v>
      </c>
      <c r="B73" s="32" t="s">
        <v>795</v>
      </c>
      <c r="C73" s="32" t="s">
        <v>722</v>
      </c>
      <c r="D73" s="14">
        <v>1746</v>
      </c>
      <c r="E73" s="15">
        <v>20.66</v>
      </c>
      <c r="F73" s="16">
        <v>4.1000000000000003E-3</v>
      </c>
      <c r="G73" s="16"/>
    </row>
    <row r="74" spans="1:7" x14ac:dyDescent="0.3">
      <c r="A74" s="13" t="s">
        <v>861</v>
      </c>
      <c r="B74" s="32" t="s">
        <v>862</v>
      </c>
      <c r="C74" s="32" t="s">
        <v>810</v>
      </c>
      <c r="D74" s="14">
        <v>3337</v>
      </c>
      <c r="E74" s="15">
        <v>20.61</v>
      </c>
      <c r="F74" s="16">
        <v>4.0000000000000001E-3</v>
      </c>
      <c r="G74" s="16"/>
    </row>
    <row r="75" spans="1:7" x14ac:dyDescent="0.3">
      <c r="A75" s="13" t="s">
        <v>1564</v>
      </c>
      <c r="B75" s="32" t="s">
        <v>1565</v>
      </c>
      <c r="C75" s="32" t="s">
        <v>750</v>
      </c>
      <c r="D75" s="14">
        <v>31</v>
      </c>
      <c r="E75" s="15">
        <v>20.38</v>
      </c>
      <c r="F75" s="16">
        <v>4.0000000000000001E-3</v>
      </c>
      <c r="G75" s="16"/>
    </row>
    <row r="76" spans="1:7" x14ac:dyDescent="0.3">
      <c r="A76" s="13" t="s">
        <v>1566</v>
      </c>
      <c r="B76" s="32" t="s">
        <v>1567</v>
      </c>
      <c r="C76" s="32" t="s">
        <v>765</v>
      </c>
      <c r="D76" s="14">
        <v>446</v>
      </c>
      <c r="E76" s="15">
        <v>20.23</v>
      </c>
      <c r="F76" s="16">
        <v>4.0000000000000001E-3</v>
      </c>
      <c r="G76" s="16"/>
    </row>
    <row r="77" spans="1:7" x14ac:dyDescent="0.3">
      <c r="A77" s="13" t="s">
        <v>1413</v>
      </c>
      <c r="B77" s="32" t="s">
        <v>1414</v>
      </c>
      <c r="C77" s="32" t="s">
        <v>856</v>
      </c>
      <c r="D77" s="14">
        <v>518</v>
      </c>
      <c r="E77" s="15">
        <v>20.16</v>
      </c>
      <c r="F77" s="16">
        <v>4.0000000000000001E-3</v>
      </c>
      <c r="G77" s="16"/>
    </row>
    <row r="78" spans="1:7" x14ac:dyDescent="0.3">
      <c r="A78" s="13" t="s">
        <v>1568</v>
      </c>
      <c r="B78" s="32" t="s">
        <v>1569</v>
      </c>
      <c r="C78" s="32" t="s">
        <v>805</v>
      </c>
      <c r="D78" s="14">
        <v>2047</v>
      </c>
      <c r="E78" s="15">
        <v>20.09</v>
      </c>
      <c r="F78" s="16">
        <v>3.8999999999999998E-3</v>
      </c>
      <c r="G78" s="16"/>
    </row>
    <row r="79" spans="1:7" x14ac:dyDescent="0.3">
      <c r="A79" s="13" t="s">
        <v>1015</v>
      </c>
      <c r="B79" s="32" t="s">
        <v>1016</v>
      </c>
      <c r="C79" s="32" t="s">
        <v>856</v>
      </c>
      <c r="D79" s="14">
        <v>2360</v>
      </c>
      <c r="E79" s="15">
        <v>19.850000000000001</v>
      </c>
      <c r="F79" s="16">
        <v>3.8999999999999998E-3</v>
      </c>
      <c r="G79" s="16"/>
    </row>
    <row r="80" spans="1:7" x14ac:dyDescent="0.3">
      <c r="A80" s="13" t="s">
        <v>1570</v>
      </c>
      <c r="B80" s="32" t="s">
        <v>1571</v>
      </c>
      <c r="C80" s="32" t="s">
        <v>768</v>
      </c>
      <c r="D80" s="14">
        <v>1077</v>
      </c>
      <c r="E80" s="15">
        <v>19.850000000000001</v>
      </c>
      <c r="F80" s="16">
        <v>3.8999999999999998E-3</v>
      </c>
      <c r="G80" s="16"/>
    </row>
    <row r="81" spans="1:7" x14ac:dyDescent="0.3">
      <c r="A81" s="13" t="s">
        <v>1318</v>
      </c>
      <c r="B81" s="32" t="s">
        <v>1319</v>
      </c>
      <c r="C81" s="32" t="s">
        <v>919</v>
      </c>
      <c r="D81" s="14">
        <v>968</v>
      </c>
      <c r="E81" s="15">
        <v>19.77</v>
      </c>
      <c r="F81" s="16">
        <v>3.8999999999999998E-3</v>
      </c>
      <c r="G81" s="16"/>
    </row>
    <row r="82" spans="1:7" x14ac:dyDescent="0.3">
      <c r="A82" s="13" t="s">
        <v>875</v>
      </c>
      <c r="B82" s="32" t="s">
        <v>876</v>
      </c>
      <c r="C82" s="32" t="s">
        <v>725</v>
      </c>
      <c r="D82" s="14">
        <v>46409</v>
      </c>
      <c r="E82" s="15">
        <v>19.54</v>
      </c>
      <c r="F82" s="16">
        <v>3.8E-3</v>
      </c>
      <c r="G82" s="16"/>
    </row>
    <row r="83" spans="1:7" x14ac:dyDescent="0.3">
      <c r="A83" s="13" t="s">
        <v>950</v>
      </c>
      <c r="B83" s="32" t="s">
        <v>951</v>
      </c>
      <c r="C83" s="32" t="s">
        <v>919</v>
      </c>
      <c r="D83" s="14">
        <v>2030</v>
      </c>
      <c r="E83" s="15">
        <v>19.43</v>
      </c>
      <c r="F83" s="16">
        <v>3.8E-3</v>
      </c>
      <c r="G83" s="16"/>
    </row>
    <row r="84" spans="1:7" x14ac:dyDescent="0.3">
      <c r="A84" s="13" t="s">
        <v>1304</v>
      </c>
      <c r="B84" s="32" t="s">
        <v>1305</v>
      </c>
      <c r="C84" s="32" t="s">
        <v>810</v>
      </c>
      <c r="D84" s="14">
        <v>1048</v>
      </c>
      <c r="E84" s="15">
        <v>19.399999999999999</v>
      </c>
      <c r="F84" s="16">
        <v>3.8E-3</v>
      </c>
      <c r="G84" s="16"/>
    </row>
    <row r="85" spans="1:7" x14ac:dyDescent="0.3">
      <c r="A85" s="13" t="s">
        <v>1572</v>
      </c>
      <c r="B85" s="32" t="s">
        <v>1573</v>
      </c>
      <c r="C85" s="32" t="s">
        <v>992</v>
      </c>
      <c r="D85" s="14">
        <v>446</v>
      </c>
      <c r="E85" s="15">
        <v>19.36</v>
      </c>
      <c r="F85" s="16">
        <v>3.8E-3</v>
      </c>
      <c r="G85" s="16"/>
    </row>
    <row r="86" spans="1:7" x14ac:dyDescent="0.3">
      <c r="A86" s="13" t="s">
        <v>1043</v>
      </c>
      <c r="B86" s="32" t="s">
        <v>1044</v>
      </c>
      <c r="C86" s="32" t="s">
        <v>775</v>
      </c>
      <c r="D86" s="14">
        <v>1231</v>
      </c>
      <c r="E86" s="15">
        <v>19.29</v>
      </c>
      <c r="F86" s="16">
        <v>3.8E-3</v>
      </c>
      <c r="G86" s="16"/>
    </row>
    <row r="87" spans="1:7" x14ac:dyDescent="0.3">
      <c r="A87" s="13" t="s">
        <v>1574</v>
      </c>
      <c r="B87" s="32" t="s">
        <v>1575</v>
      </c>
      <c r="C87" s="32" t="s">
        <v>716</v>
      </c>
      <c r="D87" s="14">
        <v>1013</v>
      </c>
      <c r="E87" s="15">
        <v>19.23</v>
      </c>
      <c r="F87" s="16">
        <v>3.8E-3</v>
      </c>
      <c r="G87" s="16"/>
    </row>
    <row r="88" spans="1:7" x14ac:dyDescent="0.3">
      <c r="A88" s="13" t="s">
        <v>1576</v>
      </c>
      <c r="B88" s="32" t="s">
        <v>1577</v>
      </c>
      <c r="C88" s="32" t="s">
        <v>802</v>
      </c>
      <c r="D88" s="14">
        <v>7786</v>
      </c>
      <c r="E88" s="15">
        <v>19.11</v>
      </c>
      <c r="F88" s="16">
        <v>3.8E-3</v>
      </c>
      <c r="G88" s="16"/>
    </row>
    <row r="89" spans="1:7" x14ac:dyDescent="0.3">
      <c r="A89" s="13" t="s">
        <v>780</v>
      </c>
      <c r="B89" s="32" t="s">
        <v>781</v>
      </c>
      <c r="C89" s="32" t="s">
        <v>716</v>
      </c>
      <c r="D89" s="14">
        <v>17365</v>
      </c>
      <c r="E89" s="15">
        <v>19.079999999999998</v>
      </c>
      <c r="F89" s="16">
        <v>3.7000000000000002E-3</v>
      </c>
      <c r="G89" s="16"/>
    </row>
    <row r="90" spans="1:7" x14ac:dyDescent="0.3">
      <c r="A90" s="13" t="s">
        <v>988</v>
      </c>
      <c r="B90" s="32" t="s">
        <v>989</v>
      </c>
      <c r="C90" s="32" t="s">
        <v>768</v>
      </c>
      <c r="D90" s="14">
        <v>14222</v>
      </c>
      <c r="E90" s="15">
        <v>18.989999999999998</v>
      </c>
      <c r="F90" s="16">
        <v>3.7000000000000002E-3</v>
      </c>
      <c r="G90" s="16"/>
    </row>
    <row r="91" spans="1:7" x14ac:dyDescent="0.3">
      <c r="A91" s="13" t="s">
        <v>932</v>
      </c>
      <c r="B91" s="32" t="s">
        <v>933</v>
      </c>
      <c r="C91" s="32" t="s">
        <v>737</v>
      </c>
      <c r="D91" s="14">
        <v>107</v>
      </c>
      <c r="E91" s="15">
        <v>18.87</v>
      </c>
      <c r="F91" s="16">
        <v>3.7000000000000002E-3</v>
      </c>
      <c r="G91" s="16"/>
    </row>
    <row r="92" spans="1:7" x14ac:dyDescent="0.3">
      <c r="A92" s="13" t="s">
        <v>798</v>
      </c>
      <c r="B92" s="32" t="s">
        <v>799</v>
      </c>
      <c r="C92" s="32" t="s">
        <v>742</v>
      </c>
      <c r="D92" s="14">
        <v>2967</v>
      </c>
      <c r="E92" s="15">
        <v>18.62</v>
      </c>
      <c r="F92" s="16">
        <v>3.7000000000000002E-3</v>
      </c>
      <c r="G92" s="16"/>
    </row>
    <row r="93" spans="1:7" x14ac:dyDescent="0.3">
      <c r="A93" s="13" t="s">
        <v>1053</v>
      </c>
      <c r="B93" s="32" t="s">
        <v>1054</v>
      </c>
      <c r="C93" s="32" t="s">
        <v>765</v>
      </c>
      <c r="D93" s="14">
        <v>410</v>
      </c>
      <c r="E93" s="15">
        <v>18.579999999999998</v>
      </c>
      <c r="F93" s="16">
        <v>3.7000000000000002E-3</v>
      </c>
      <c r="G93" s="16"/>
    </row>
    <row r="94" spans="1:7" x14ac:dyDescent="0.3">
      <c r="A94" s="13" t="s">
        <v>1578</v>
      </c>
      <c r="B94" s="32" t="s">
        <v>1579</v>
      </c>
      <c r="C94" s="32" t="s">
        <v>716</v>
      </c>
      <c r="D94" s="14">
        <v>661</v>
      </c>
      <c r="E94" s="15">
        <v>18.48</v>
      </c>
      <c r="F94" s="16">
        <v>3.5999999999999999E-3</v>
      </c>
      <c r="G94" s="16"/>
    </row>
    <row r="95" spans="1:7" x14ac:dyDescent="0.3">
      <c r="A95" s="13" t="s">
        <v>1580</v>
      </c>
      <c r="B95" s="32" t="s">
        <v>1581</v>
      </c>
      <c r="C95" s="32" t="s">
        <v>750</v>
      </c>
      <c r="D95" s="14">
        <v>2882</v>
      </c>
      <c r="E95" s="15">
        <v>18.329999999999998</v>
      </c>
      <c r="F95" s="16">
        <v>3.5999999999999999E-3</v>
      </c>
      <c r="G95" s="16"/>
    </row>
    <row r="96" spans="1:7" x14ac:dyDescent="0.3">
      <c r="A96" s="13" t="s">
        <v>773</v>
      </c>
      <c r="B96" s="32" t="s">
        <v>774</v>
      </c>
      <c r="C96" s="32" t="s">
        <v>775</v>
      </c>
      <c r="D96" s="14">
        <v>1123</v>
      </c>
      <c r="E96" s="15">
        <v>17.95</v>
      </c>
      <c r="F96" s="16">
        <v>3.5000000000000001E-3</v>
      </c>
      <c r="G96" s="16"/>
    </row>
    <row r="97" spans="1:7" x14ac:dyDescent="0.3">
      <c r="A97" s="13" t="s">
        <v>746</v>
      </c>
      <c r="B97" s="32" t="s">
        <v>747</v>
      </c>
      <c r="C97" s="32" t="s">
        <v>725</v>
      </c>
      <c r="D97" s="14">
        <v>1947</v>
      </c>
      <c r="E97" s="15">
        <v>17.93</v>
      </c>
      <c r="F97" s="16">
        <v>3.5000000000000001E-3</v>
      </c>
      <c r="G97" s="16"/>
    </row>
    <row r="98" spans="1:7" x14ac:dyDescent="0.3">
      <c r="A98" s="13" t="s">
        <v>1423</v>
      </c>
      <c r="B98" s="32" t="s">
        <v>1424</v>
      </c>
      <c r="C98" s="32" t="s">
        <v>742</v>
      </c>
      <c r="D98" s="14">
        <v>2093</v>
      </c>
      <c r="E98" s="15">
        <v>17.79</v>
      </c>
      <c r="F98" s="16">
        <v>3.5000000000000001E-3</v>
      </c>
      <c r="G98" s="16"/>
    </row>
    <row r="99" spans="1:7" x14ac:dyDescent="0.3">
      <c r="A99" s="13" t="s">
        <v>1582</v>
      </c>
      <c r="B99" s="32" t="s">
        <v>1583</v>
      </c>
      <c r="C99" s="32" t="s">
        <v>768</v>
      </c>
      <c r="D99" s="14">
        <v>823</v>
      </c>
      <c r="E99" s="15">
        <v>17.57</v>
      </c>
      <c r="F99" s="16">
        <v>3.5000000000000001E-3</v>
      </c>
      <c r="G99" s="16"/>
    </row>
    <row r="100" spans="1:7" x14ac:dyDescent="0.3">
      <c r="A100" s="13" t="s">
        <v>1548</v>
      </c>
      <c r="B100" s="32" t="s">
        <v>1549</v>
      </c>
      <c r="C100" s="32" t="s">
        <v>1550</v>
      </c>
      <c r="D100" s="14">
        <v>10922</v>
      </c>
      <c r="E100" s="15">
        <v>17.55</v>
      </c>
      <c r="F100" s="16">
        <v>3.3999999999999998E-3</v>
      </c>
      <c r="G100" s="16"/>
    </row>
    <row r="101" spans="1:7" x14ac:dyDescent="0.3">
      <c r="A101" s="13" t="s">
        <v>834</v>
      </c>
      <c r="B101" s="32" t="s">
        <v>835</v>
      </c>
      <c r="C101" s="32" t="s">
        <v>836</v>
      </c>
      <c r="D101" s="14">
        <v>1250</v>
      </c>
      <c r="E101" s="15">
        <v>17.350000000000001</v>
      </c>
      <c r="F101" s="16">
        <v>3.3999999999999998E-3</v>
      </c>
      <c r="G101" s="16"/>
    </row>
    <row r="102" spans="1:7" x14ac:dyDescent="0.3">
      <c r="A102" s="13" t="s">
        <v>968</v>
      </c>
      <c r="B102" s="32" t="s">
        <v>969</v>
      </c>
      <c r="C102" s="32" t="s">
        <v>892</v>
      </c>
      <c r="D102" s="14">
        <v>792</v>
      </c>
      <c r="E102" s="15">
        <v>17.100000000000001</v>
      </c>
      <c r="F102" s="16">
        <v>3.3999999999999998E-3</v>
      </c>
      <c r="G102" s="16"/>
    </row>
    <row r="103" spans="1:7" x14ac:dyDescent="0.3">
      <c r="A103" s="13" t="s">
        <v>920</v>
      </c>
      <c r="B103" s="32" t="s">
        <v>921</v>
      </c>
      <c r="C103" s="32" t="s">
        <v>716</v>
      </c>
      <c r="D103" s="14">
        <v>13869</v>
      </c>
      <c r="E103" s="15">
        <v>17</v>
      </c>
      <c r="F103" s="16">
        <v>3.3E-3</v>
      </c>
      <c r="G103" s="16"/>
    </row>
    <row r="104" spans="1:7" x14ac:dyDescent="0.3">
      <c r="A104" s="13" t="s">
        <v>960</v>
      </c>
      <c r="B104" s="32" t="s">
        <v>961</v>
      </c>
      <c r="C104" s="32" t="s">
        <v>867</v>
      </c>
      <c r="D104" s="14">
        <v>903</v>
      </c>
      <c r="E104" s="15">
        <v>16.38</v>
      </c>
      <c r="F104" s="16">
        <v>3.2000000000000002E-3</v>
      </c>
      <c r="G104" s="16"/>
    </row>
    <row r="105" spans="1:7" x14ac:dyDescent="0.3">
      <c r="A105" s="13" t="s">
        <v>757</v>
      </c>
      <c r="B105" s="32" t="s">
        <v>758</v>
      </c>
      <c r="C105" s="32" t="s">
        <v>728</v>
      </c>
      <c r="D105" s="14">
        <v>13444</v>
      </c>
      <c r="E105" s="15">
        <v>16.309999999999999</v>
      </c>
      <c r="F105" s="16">
        <v>3.2000000000000002E-3</v>
      </c>
      <c r="G105" s="16"/>
    </row>
    <row r="106" spans="1:7" x14ac:dyDescent="0.3">
      <c r="A106" s="13" t="s">
        <v>877</v>
      </c>
      <c r="B106" s="32" t="s">
        <v>878</v>
      </c>
      <c r="C106" s="32" t="s">
        <v>805</v>
      </c>
      <c r="D106" s="14">
        <v>382</v>
      </c>
      <c r="E106" s="15">
        <v>16.29</v>
      </c>
      <c r="F106" s="16">
        <v>3.2000000000000002E-3</v>
      </c>
      <c r="G106" s="16"/>
    </row>
    <row r="107" spans="1:7" x14ac:dyDescent="0.3">
      <c r="A107" s="13" t="s">
        <v>1355</v>
      </c>
      <c r="B107" s="32" t="s">
        <v>1356</v>
      </c>
      <c r="C107" s="32" t="s">
        <v>737</v>
      </c>
      <c r="D107" s="14">
        <v>1067</v>
      </c>
      <c r="E107" s="15">
        <v>16.02</v>
      </c>
      <c r="F107" s="16">
        <v>3.0999999999999999E-3</v>
      </c>
      <c r="G107" s="16"/>
    </row>
    <row r="108" spans="1:7" x14ac:dyDescent="0.3">
      <c r="A108" s="13" t="s">
        <v>999</v>
      </c>
      <c r="B108" s="32" t="s">
        <v>1000</v>
      </c>
      <c r="C108" s="32" t="s">
        <v>829</v>
      </c>
      <c r="D108" s="14">
        <v>1738</v>
      </c>
      <c r="E108" s="15">
        <v>15.77</v>
      </c>
      <c r="F108" s="16">
        <v>3.0999999999999999E-3</v>
      </c>
      <c r="G108" s="16"/>
    </row>
    <row r="109" spans="1:7" x14ac:dyDescent="0.3">
      <c r="A109" s="13" t="s">
        <v>711</v>
      </c>
      <c r="B109" s="32" t="s">
        <v>712</v>
      </c>
      <c r="C109" s="32" t="s">
        <v>713</v>
      </c>
      <c r="D109" s="14">
        <v>2200</v>
      </c>
      <c r="E109" s="15">
        <v>15.57</v>
      </c>
      <c r="F109" s="16">
        <v>3.0999999999999999E-3</v>
      </c>
      <c r="G109" s="16"/>
    </row>
    <row r="110" spans="1:7" x14ac:dyDescent="0.3">
      <c r="A110" s="13" t="s">
        <v>796</v>
      </c>
      <c r="B110" s="32" t="s">
        <v>797</v>
      </c>
      <c r="C110" s="32" t="s">
        <v>716</v>
      </c>
      <c r="D110" s="14">
        <v>4520</v>
      </c>
      <c r="E110" s="15">
        <v>15.51</v>
      </c>
      <c r="F110" s="16">
        <v>3.0000000000000001E-3</v>
      </c>
      <c r="G110" s="16"/>
    </row>
    <row r="111" spans="1:7" x14ac:dyDescent="0.3">
      <c r="A111" s="13" t="s">
        <v>1334</v>
      </c>
      <c r="B111" s="32" t="s">
        <v>1335</v>
      </c>
      <c r="C111" s="32" t="s">
        <v>737</v>
      </c>
      <c r="D111" s="14">
        <v>3056</v>
      </c>
      <c r="E111" s="15">
        <v>15.14</v>
      </c>
      <c r="F111" s="16">
        <v>3.0000000000000001E-3</v>
      </c>
      <c r="G111" s="16"/>
    </row>
    <row r="112" spans="1:7" x14ac:dyDescent="0.3">
      <c r="A112" s="13" t="s">
        <v>1047</v>
      </c>
      <c r="B112" s="32" t="s">
        <v>1048</v>
      </c>
      <c r="C112" s="32" t="s">
        <v>775</v>
      </c>
      <c r="D112" s="14">
        <v>1907</v>
      </c>
      <c r="E112" s="15">
        <v>15.01</v>
      </c>
      <c r="F112" s="16">
        <v>2.8999999999999998E-3</v>
      </c>
      <c r="G112" s="16"/>
    </row>
    <row r="113" spans="1:7" x14ac:dyDescent="0.3">
      <c r="A113" s="13" t="s">
        <v>1431</v>
      </c>
      <c r="B113" s="32" t="s">
        <v>1432</v>
      </c>
      <c r="C113" s="32" t="s">
        <v>881</v>
      </c>
      <c r="D113" s="14">
        <v>2572</v>
      </c>
      <c r="E113" s="15">
        <v>15.01</v>
      </c>
      <c r="F113" s="16">
        <v>2.8999999999999998E-3</v>
      </c>
      <c r="G113" s="16"/>
    </row>
    <row r="114" spans="1:7" x14ac:dyDescent="0.3">
      <c r="A114" s="13" t="s">
        <v>1584</v>
      </c>
      <c r="B114" s="32" t="s">
        <v>1585</v>
      </c>
      <c r="C114" s="32" t="s">
        <v>919</v>
      </c>
      <c r="D114" s="14">
        <v>625</v>
      </c>
      <c r="E114" s="15">
        <v>14.84</v>
      </c>
      <c r="F114" s="16">
        <v>2.8999999999999998E-3</v>
      </c>
      <c r="G114" s="16"/>
    </row>
    <row r="115" spans="1:7" x14ac:dyDescent="0.3">
      <c r="A115" s="13" t="s">
        <v>1314</v>
      </c>
      <c r="B115" s="32" t="s">
        <v>1315</v>
      </c>
      <c r="C115" s="32" t="s">
        <v>728</v>
      </c>
      <c r="D115" s="14">
        <v>3893</v>
      </c>
      <c r="E115" s="15">
        <v>14.81</v>
      </c>
      <c r="F115" s="16">
        <v>2.8999999999999998E-3</v>
      </c>
      <c r="G115" s="16"/>
    </row>
    <row r="116" spans="1:7" x14ac:dyDescent="0.3">
      <c r="A116" s="13" t="s">
        <v>940</v>
      </c>
      <c r="B116" s="32" t="s">
        <v>941</v>
      </c>
      <c r="C116" s="32" t="s">
        <v>805</v>
      </c>
      <c r="D116" s="14">
        <v>364</v>
      </c>
      <c r="E116" s="15">
        <v>14.79</v>
      </c>
      <c r="F116" s="16">
        <v>2.8999999999999998E-3</v>
      </c>
      <c r="G116" s="16"/>
    </row>
    <row r="117" spans="1:7" x14ac:dyDescent="0.3">
      <c r="A117" s="13" t="s">
        <v>1586</v>
      </c>
      <c r="B117" s="32" t="s">
        <v>1587</v>
      </c>
      <c r="C117" s="32" t="s">
        <v>829</v>
      </c>
      <c r="D117" s="14">
        <v>1295</v>
      </c>
      <c r="E117" s="15">
        <v>14.6</v>
      </c>
      <c r="F117" s="16">
        <v>2.8999999999999998E-3</v>
      </c>
      <c r="G117" s="16"/>
    </row>
    <row r="118" spans="1:7" x14ac:dyDescent="0.3">
      <c r="A118" s="13" t="s">
        <v>839</v>
      </c>
      <c r="B118" s="32" t="s">
        <v>840</v>
      </c>
      <c r="C118" s="32" t="s">
        <v>841</v>
      </c>
      <c r="D118" s="14">
        <v>2789</v>
      </c>
      <c r="E118" s="15">
        <v>14.59</v>
      </c>
      <c r="F118" s="16">
        <v>2.8999999999999998E-3</v>
      </c>
      <c r="G118" s="16"/>
    </row>
    <row r="119" spans="1:7" x14ac:dyDescent="0.3">
      <c r="A119" s="13" t="s">
        <v>800</v>
      </c>
      <c r="B119" s="32" t="s">
        <v>801</v>
      </c>
      <c r="C119" s="32" t="s">
        <v>802</v>
      </c>
      <c r="D119" s="14">
        <v>301</v>
      </c>
      <c r="E119" s="15">
        <v>14.46</v>
      </c>
      <c r="F119" s="16">
        <v>2.8E-3</v>
      </c>
      <c r="G119" s="16"/>
    </row>
    <row r="120" spans="1:7" x14ac:dyDescent="0.3">
      <c r="A120" s="13" t="s">
        <v>1003</v>
      </c>
      <c r="B120" s="32" t="s">
        <v>1004</v>
      </c>
      <c r="C120" s="32" t="s">
        <v>805</v>
      </c>
      <c r="D120" s="14">
        <v>1546</v>
      </c>
      <c r="E120" s="15">
        <v>14.3</v>
      </c>
      <c r="F120" s="16">
        <v>2.8E-3</v>
      </c>
      <c r="G120" s="16"/>
    </row>
    <row r="121" spans="1:7" x14ac:dyDescent="0.3">
      <c r="A121" s="13" t="s">
        <v>1588</v>
      </c>
      <c r="B121" s="32" t="s">
        <v>1589</v>
      </c>
      <c r="C121" s="32" t="s">
        <v>867</v>
      </c>
      <c r="D121" s="14">
        <v>2030</v>
      </c>
      <c r="E121" s="15">
        <v>14.25</v>
      </c>
      <c r="F121" s="16">
        <v>2.8E-3</v>
      </c>
      <c r="G121" s="16"/>
    </row>
    <row r="122" spans="1:7" x14ac:dyDescent="0.3">
      <c r="A122" s="13" t="s">
        <v>958</v>
      </c>
      <c r="B122" s="32" t="s">
        <v>959</v>
      </c>
      <c r="C122" s="32" t="s">
        <v>841</v>
      </c>
      <c r="D122" s="14">
        <v>1318</v>
      </c>
      <c r="E122" s="15">
        <v>13.97</v>
      </c>
      <c r="F122" s="16">
        <v>2.7000000000000001E-3</v>
      </c>
      <c r="G122" s="16"/>
    </row>
    <row r="123" spans="1:7" x14ac:dyDescent="0.3">
      <c r="A123" s="13" t="s">
        <v>1590</v>
      </c>
      <c r="B123" s="32" t="s">
        <v>1591</v>
      </c>
      <c r="C123" s="32" t="s">
        <v>1061</v>
      </c>
      <c r="D123" s="14">
        <v>1798</v>
      </c>
      <c r="E123" s="15">
        <v>13.91</v>
      </c>
      <c r="F123" s="16">
        <v>2.7000000000000001E-3</v>
      </c>
      <c r="G123" s="16"/>
    </row>
    <row r="124" spans="1:7" x14ac:dyDescent="0.3">
      <c r="A124" s="13" t="s">
        <v>972</v>
      </c>
      <c r="B124" s="32" t="s">
        <v>973</v>
      </c>
      <c r="C124" s="32" t="s">
        <v>805</v>
      </c>
      <c r="D124" s="14">
        <v>79</v>
      </c>
      <c r="E124" s="15">
        <v>13.87</v>
      </c>
      <c r="F124" s="16">
        <v>2.7000000000000001E-3</v>
      </c>
      <c r="G124" s="16"/>
    </row>
    <row r="125" spans="1:7" x14ac:dyDescent="0.3">
      <c r="A125" s="13" t="s">
        <v>1353</v>
      </c>
      <c r="B125" s="32" t="s">
        <v>1354</v>
      </c>
      <c r="C125" s="32" t="s">
        <v>775</v>
      </c>
      <c r="D125" s="14">
        <v>485</v>
      </c>
      <c r="E125" s="15">
        <v>13.81</v>
      </c>
      <c r="F125" s="16">
        <v>2.7000000000000001E-3</v>
      </c>
      <c r="G125" s="16"/>
    </row>
    <row r="126" spans="1:7" x14ac:dyDescent="0.3">
      <c r="A126" s="13" t="s">
        <v>954</v>
      </c>
      <c r="B126" s="32" t="s">
        <v>955</v>
      </c>
      <c r="C126" s="32" t="s">
        <v>810</v>
      </c>
      <c r="D126" s="14">
        <v>390</v>
      </c>
      <c r="E126" s="15">
        <v>13.77</v>
      </c>
      <c r="F126" s="16">
        <v>2.7000000000000001E-3</v>
      </c>
      <c r="G126" s="16"/>
    </row>
    <row r="127" spans="1:7" x14ac:dyDescent="0.3">
      <c r="A127" s="13" t="s">
        <v>990</v>
      </c>
      <c r="B127" s="32" t="s">
        <v>991</v>
      </c>
      <c r="C127" s="32" t="s">
        <v>992</v>
      </c>
      <c r="D127" s="14">
        <v>5043</v>
      </c>
      <c r="E127" s="15">
        <v>13.54</v>
      </c>
      <c r="F127" s="16">
        <v>2.7000000000000001E-3</v>
      </c>
      <c r="G127" s="16"/>
    </row>
    <row r="128" spans="1:7" x14ac:dyDescent="0.3">
      <c r="A128" s="13" t="s">
        <v>729</v>
      </c>
      <c r="B128" s="32" t="s">
        <v>730</v>
      </c>
      <c r="C128" s="32" t="s">
        <v>731</v>
      </c>
      <c r="D128" s="14">
        <v>823</v>
      </c>
      <c r="E128" s="15">
        <v>13.53</v>
      </c>
      <c r="F128" s="16">
        <v>2.7000000000000001E-3</v>
      </c>
      <c r="G128" s="16"/>
    </row>
    <row r="129" spans="1:7" x14ac:dyDescent="0.3">
      <c r="A129" s="13" t="s">
        <v>1425</v>
      </c>
      <c r="B129" s="32" t="s">
        <v>1426</v>
      </c>
      <c r="C129" s="32" t="s">
        <v>892</v>
      </c>
      <c r="D129" s="14">
        <v>33</v>
      </c>
      <c r="E129" s="15">
        <v>13.51</v>
      </c>
      <c r="F129" s="16">
        <v>2.7000000000000001E-3</v>
      </c>
      <c r="G129" s="16"/>
    </row>
    <row r="130" spans="1:7" x14ac:dyDescent="0.3">
      <c r="A130" s="13" t="s">
        <v>1592</v>
      </c>
      <c r="B130" s="32" t="s">
        <v>1593</v>
      </c>
      <c r="C130" s="32" t="s">
        <v>725</v>
      </c>
      <c r="D130" s="14">
        <v>10719</v>
      </c>
      <c r="E130" s="15">
        <v>13.41</v>
      </c>
      <c r="F130" s="16">
        <v>2.5999999999999999E-3</v>
      </c>
      <c r="G130" s="16"/>
    </row>
    <row r="131" spans="1:7" x14ac:dyDescent="0.3">
      <c r="A131" s="13" t="s">
        <v>1594</v>
      </c>
      <c r="B131" s="32" t="s">
        <v>1595</v>
      </c>
      <c r="C131" s="32" t="s">
        <v>750</v>
      </c>
      <c r="D131" s="14">
        <v>1571</v>
      </c>
      <c r="E131" s="15">
        <v>13.39</v>
      </c>
      <c r="F131" s="16">
        <v>2.5999999999999999E-3</v>
      </c>
      <c r="G131" s="16"/>
    </row>
    <row r="132" spans="1:7" x14ac:dyDescent="0.3">
      <c r="A132" s="13" t="s">
        <v>1487</v>
      </c>
      <c r="B132" s="32" t="s">
        <v>1488</v>
      </c>
      <c r="C132" s="32" t="s">
        <v>867</v>
      </c>
      <c r="D132" s="14">
        <v>1237</v>
      </c>
      <c r="E132" s="15">
        <v>13.38</v>
      </c>
      <c r="F132" s="16">
        <v>2.5999999999999999E-3</v>
      </c>
      <c r="G132" s="16"/>
    </row>
    <row r="133" spans="1:7" x14ac:dyDescent="0.3">
      <c r="A133" s="13" t="s">
        <v>1409</v>
      </c>
      <c r="B133" s="32" t="s">
        <v>1410</v>
      </c>
      <c r="C133" s="32" t="s">
        <v>829</v>
      </c>
      <c r="D133" s="14">
        <v>1390</v>
      </c>
      <c r="E133" s="15">
        <v>13.33</v>
      </c>
      <c r="F133" s="16">
        <v>2.5999999999999999E-3</v>
      </c>
      <c r="G133" s="16"/>
    </row>
    <row r="134" spans="1:7" x14ac:dyDescent="0.3">
      <c r="A134" s="13" t="s">
        <v>1532</v>
      </c>
      <c r="B134" s="32" t="s">
        <v>1533</v>
      </c>
      <c r="C134" s="32" t="s">
        <v>867</v>
      </c>
      <c r="D134" s="14">
        <v>1079</v>
      </c>
      <c r="E134" s="15">
        <v>13.13</v>
      </c>
      <c r="F134" s="16">
        <v>2.5999999999999999E-3</v>
      </c>
      <c r="G134" s="16"/>
    </row>
    <row r="135" spans="1:7" x14ac:dyDescent="0.3">
      <c r="A135" s="13" t="s">
        <v>1328</v>
      </c>
      <c r="B135" s="32" t="s">
        <v>1329</v>
      </c>
      <c r="C135" s="32" t="s">
        <v>750</v>
      </c>
      <c r="D135" s="14">
        <v>1408</v>
      </c>
      <c r="E135" s="15">
        <v>12.94</v>
      </c>
      <c r="F135" s="16">
        <v>2.5000000000000001E-3</v>
      </c>
      <c r="G135" s="16"/>
    </row>
    <row r="136" spans="1:7" x14ac:dyDescent="0.3">
      <c r="A136" s="13" t="s">
        <v>984</v>
      </c>
      <c r="B136" s="32" t="s">
        <v>985</v>
      </c>
      <c r="C136" s="32" t="s">
        <v>737</v>
      </c>
      <c r="D136" s="14">
        <v>1793</v>
      </c>
      <c r="E136" s="15">
        <v>12.88</v>
      </c>
      <c r="F136" s="16">
        <v>2.5000000000000001E-3</v>
      </c>
      <c r="G136" s="16"/>
    </row>
    <row r="137" spans="1:7" x14ac:dyDescent="0.3">
      <c r="A137" s="13" t="s">
        <v>946</v>
      </c>
      <c r="B137" s="32" t="s">
        <v>947</v>
      </c>
      <c r="C137" s="32" t="s">
        <v>716</v>
      </c>
      <c r="D137" s="14">
        <v>8861</v>
      </c>
      <c r="E137" s="15">
        <v>12.87</v>
      </c>
      <c r="F137" s="16">
        <v>2.5000000000000001E-3</v>
      </c>
      <c r="G137" s="16"/>
    </row>
    <row r="138" spans="1:7" x14ac:dyDescent="0.3">
      <c r="A138" s="13" t="s">
        <v>1596</v>
      </c>
      <c r="B138" s="32" t="s">
        <v>1597</v>
      </c>
      <c r="C138" s="32" t="s">
        <v>919</v>
      </c>
      <c r="D138" s="14">
        <v>347</v>
      </c>
      <c r="E138" s="15">
        <v>12.44</v>
      </c>
      <c r="F138" s="16">
        <v>2.3999999999999998E-3</v>
      </c>
      <c r="G138" s="16"/>
    </row>
    <row r="139" spans="1:7" x14ac:dyDescent="0.3">
      <c r="A139" s="13" t="s">
        <v>755</v>
      </c>
      <c r="B139" s="32" t="s">
        <v>756</v>
      </c>
      <c r="C139" s="32" t="s">
        <v>722</v>
      </c>
      <c r="D139" s="14">
        <v>120219</v>
      </c>
      <c r="E139" s="15">
        <v>12.38</v>
      </c>
      <c r="F139" s="16">
        <v>2.3999999999999998E-3</v>
      </c>
      <c r="G139" s="16"/>
    </row>
    <row r="140" spans="1:7" x14ac:dyDescent="0.3">
      <c r="A140" s="13" t="s">
        <v>1598</v>
      </c>
      <c r="B140" s="32" t="s">
        <v>1599</v>
      </c>
      <c r="C140" s="32" t="s">
        <v>802</v>
      </c>
      <c r="D140" s="14">
        <v>486</v>
      </c>
      <c r="E140" s="15">
        <v>12.23</v>
      </c>
      <c r="F140" s="16">
        <v>2.3999999999999998E-3</v>
      </c>
      <c r="G140" s="16"/>
    </row>
    <row r="141" spans="1:7" x14ac:dyDescent="0.3">
      <c r="A141" s="13" t="s">
        <v>1600</v>
      </c>
      <c r="B141" s="32" t="s">
        <v>1601</v>
      </c>
      <c r="C141" s="32" t="s">
        <v>881</v>
      </c>
      <c r="D141" s="14">
        <v>4216</v>
      </c>
      <c r="E141" s="15">
        <v>12.21</v>
      </c>
      <c r="F141" s="16">
        <v>2.3999999999999998E-3</v>
      </c>
      <c r="G141" s="16"/>
    </row>
    <row r="142" spans="1:7" x14ac:dyDescent="0.3">
      <c r="A142" s="13" t="s">
        <v>903</v>
      </c>
      <c r="B142" s="32" t="s">
        <v>904</v>
      </c>
      <c r="C142" s="32" t="s">
        <v>737</v>
      </c>
      <c r="D142" s="14">
        <v>353</v>
      </c>
      <c r="E142" s="15">
        <v>12.1</v>
      </c>
      <c r="F142" s="16">
        <v>2.3999999999999998E-3</v>
      </c>
      <c r="G142" s="16"/>
    </row>
    <row r="143" spans="1:7" x14ac:dyDescent="0.3">
      <c r="A143" s="13" t="s">
        <v>1602</v>
      </c>
      <c r="B143" s="32" t="s">
        <v>1603</v>
      </c>
      <c r="C143" s="32" t="s">
        <v>805</v>
      </c>
      <c r="D143" s="14">
        <v>1390</v>
      </c>
      <c r="E143" s="15">
        <v>12.09</v>
      </c>
      <c r="F143" s="16">
        <v>2.3999999999999998E-3</v>
      </c>
      <c r="G143" s="16"/>
    </row>
    <row r="144" spans="1:7" x14ac:dyDescent="0.3">
      <c r="A144" s="13" t="s">
        <v>970</v>
      </c>
      <c r="B144" s="32" t="s">
        <v>971</v>
      </c>
      <c r="C144" s="32" t="s">
        <v>768</v>
      </c>
      <c r="D144" s="14">
        <v>2514</v>
      </c>
      <c r="E144" s="15">
        <v>11.95</v>
      </c>
      <c r="F144" s="16">
        <v>2.3E-3</v>
      </c>
      <c r="G144" s="16"/>
    </row>
    <row r="145" spans="1:7" x14ac:dyDescent="0.3">
      <c r="A145" s="13" t="s">
        <v>1604</v>
      </c>
      <c r="B145" s="32" t="s">
        <v>1605</v>
      </c>
      <c r="C145" s="32" t="s">
        <v>1550</v>
      </c>
      <c r="D145" s="14">
        <v>5348</v>
      </c>
      <c r="E145" s="15">
        <v>11.92</v>
      </c>
      <c r="F145" s="16">
        <v>2.3E-3</v>
      </c>
      <c r="G145" s="16"/>
    </row>
    <row r="146" spans="1:7" x14ac:dyDescent="0.3">
      <c r="A146" s="13" t="s">
        <v>1606</v>
      </c>
      <c r="B146" s="32" t="s">
        <v>1607</v>
      </c>
      <c r="C146" s="32" t="s">
        <v>728</v>
      </c>
      <c r="D146" s="14">
        <v>3789</v>
      </c>
      <c r="E146" s="15">
        <v>11.82</v>
      </c>
      <c r="F146" s="16">
        <v>2.3E-3</v>
      </c>
      <c r="G146" s="16"/>
    </row>
    <row r="147" spans="1:7" x14ac:dyDescent="0.3">
      <c r="A147" s="13" t="s">
        <v>897</v>
      </c>
      <c r="B147" s="32" t="s">
        <v>898</v>
      </c>
      <c r="C147" s="32" t="s">
        <v>765</v>
      </c>
      <c r="D147" s="14">
        <v>348</v>
      </c>
      <c r="E147" s="15">
        <v>11.8</v>
      </c>
      <c r="F147" s="16">
        <v>2.3E-3</v>
      </c>
      <c r="G147" s="16"/>
    </row>
    <row r="148" spans="1:7" x14ac:dyDescent="0.3">
      <c r="A148" s="13" t="s">
        <v>1608</v>
      </c>
      <c r="B148" s="32" t="s">
        <v>1609</v>
      </c>
      <c r="C148" s="32" t="s">
        <v>768</v>
      </c>
      <c r="D148" s="14">
        <v>40540</v>
      </c>
      <c r="E148" s="15">
        <v>11.11</v>
      </c>
      <c r="F148" s="16">
        <v>2.2000000000000001E-3</v>
      </c>
      <c r="G148" s="16"/>
    </row>
    <row r="149" spans="1:7" x14ac:dyDescent="0.3">
      <c r="A149" s="13" t="s">
        <v>1346</v>
      </c>
      <c r="B149" s="32" t="s">
        <v>1347</v>
      </c>
      <c r="C149" s="32" t="s">
        <v>919</v>
      </c>
      <c r="D149" s="14">
        <v>607</v>
      </c>
      <c r="E149" s="15">
        <v>11.07</v>
      </c>
      <c r="F149" s="16">
        <v>2.2000000000000001E-3</v>
      </c>
      <c r="G149" s="16"/>
    </row>
    <row r="150" spans="1:7" x14ac:dyDescent="0.3">
      <c r="A150" s="13" t="s">
        <v>926</v>
      </c>
      <c r="B150" s="32" t="s">
        <v>927</v>
      </c>
      <c r="C150" s="32" t="s">
        <v>716</v>
      </c>
      <c r="D150" s="14">
        <v>10468</v>
      </c>
      <c r="E150" s="15">
        <v>11.05</v>
      </c>
      <c r="F150" s="16">
        <v>2.2000000000000001E-3</v>
      </c>
      <c r="G150" s="16"/>
    </row>
    <row r="151" spans="1:7" x14ac:dyDescent="0.3">
      <c r="A151" s="13" t="s">
        <v>743</v>
      </c>
      <c r="B151" s="32" t="s">
        <v>744</v>
      </c>
      <c r="C151" s="32" t="s">
        <v>745</v>
      </c>
      <c r="D151" s="14">
        <v>1647</v>
      </c>
      <c r="E151" s="15">
        <v>10.96</v>
      </c>
      <c r="F151" s="16">
        <v>2.2000000000000001E-3</v>
      </c>
      <c r="G151" s="16"/>
    </row>
    <row r="152" spans="1:7" x14ac:dyDescent="0.3">
      <c r="A152" s="13" t="s">
        <v>854</v>
      </c>
      <c r="B152" s="32" t="s">
        <v>855</v>
      </c>
      <c r="C152" s="32" t="s">
        <v>856</v>
      </c>
      <c r="D152" s="14">
        <v>456</v>
      </c>
      <c r="E152" s="15">
        <v>10.96</v>
      </c>
      <c r="F152" s="16">
        <v>2.2000000000000001E-3</v>
      </c>
      <c r="G152" s="16"/>
    </row>
    <row r="153" spans="1:7" x14ac:dyDescent="0.3">
      <c r="A153" s="13" t="s">
        <v>1610</v>
      </c>
      <c r="B153" s="32" t="s">
        <v>1611</v>
      </c>
      <c r="C153" s="32" t="s">
        <v>992</v>
      </c>
      <c r="D153" s="14">
        <v>228</v>
      </c>
      <c r="E153" s="15">
        <v>10.88</v>
      </c>
      <c r="F153" s="16">
        <v>2.0999999999999999E-3</v>
      </c>
      <c r="G153" s="16"/>
    </row>
    <row r="154" spans="1:7" x14ac:dyDescent="0.3">
      <c r="A154" s="13" t="s">
        <v>974</v>
      </c>
      <c r="B154" s="32" t="s">
        <v>975</v>
      </c>
      <c r="C154" s="32" t="s">
        <v>810</v>
      </c>
      <c r="D154" s="14">
        <v>418</v>
      </c>
      <c r="E154" s="15">
        <v>10.83</v>
      </c>
      <c r="F154" s="16">
        <v>2.0999999999999999E-3</v>
      </c>
      <c r="G154" s="16"/>
    </row>
    <row r="155" spans="1:7" x14ac:dyDescent="0.3">
      <c r="A155" s="13" t="s">
        <v>1612</v>
      </c>
      <c r="B155" s="32" t="s">
        <v>1613</v>
      </c>
      <c r="C155" s="32" t="s">
        <v>892</v>
      </c>
      <c r="D155" s="14">
        <v>588</v>
      </c>
      <c r="E155" s="15">
        <v>10.66</v>
      </c>
      <c r="F155" s="16">
        <v>2.0999999999999999E-3</v>
      </c>
      <c r="G155" s="16"/>
    </row>
    <row r="156" spans="1:7" x14ac:dyDescent="0.3">
      <c r="A156" s="13" t="s">
        <v>1023</v>
      </c>
      <c r="B156" s="32" t="s">
        <v>1024</v>
      </c>
      <c r="C156" s="32" t="s">
        <v>731</v>
      </c>
      <c r="D156" s="14">
        <v>6271</v>
      </c>
      <c r="E156" s="15">
        <v>10.63</v>
      </c>
      <c r="F156" s="16">
        <v>2.0999999999999999E-3</v>
      </c>
      <c r="G156" s="16"/>
    </row>
    <row r="157" spans="1:7" x14ac:dyDescent="0.3">
      <c r="A157" s="13" t="s">
        <v>1614</v>
      </c>
      <c r="B157" s="32" t="s">
        <v>1615</v>
      </c>
      <c r="C157" s="32" t="s">
        <v>716</v>
      </c>
      <c r="D157" s="14">
        <v>359</v>
      </c>
      <c r="E157" s="15">
        <v>10.33</v>
      </c>
      <c r="F157" s="16">
        <v>2E-3</v>
      </c>
      <c r="G157" s="16"/>
    </row>
    <row r="158" spans="1:7" x14ac:dyDescent="0.3">
      <c r="A158" s="13" t="s">
        <v>1009</v>
      </c>
      <c r="B158" s="32" t="s">
        <v>1010</v>
      </c>
      <c r="C158" s="32" t="s">
        <v>992</v>
      </c>
      <c r="D158" s="14">
        <v>231</v>
      </c>
      <c r="E158" s="15">
        <v>10.29</v>
      </c>
      <c r="F158" s="16">
        <v>2E-3</v>
      </c>
      <c r="G158" s="16"/>
    </row>
    <row r="159" spans="1:7" x14ac:dyDescent="0.3">
      <c r="A159" s="13" t="s">
        <v>1064</v>
      </c>
      <c r="B159" s="32" t="s">
        <v>1065</v>
      </c>
      <c r="C159" s="32" t="s">
        <v>805</v>
      </c>
      <c r="D159" s="14">
        <v>233</v>
      </c>
      <c r="E159" s="15">
        <v>10.26</v>
      </c>
      <c r="F159" s="16">
        <v>2E-3</v>
      </c>
      <c r="G159" s="16"/>
    </row>
    <row r="160" spans="1:7" x14ac:dyDescent="0.3">
      <c r="A160" s="13" t="s">
        <v>870</v>
      </c>
      <c r="B160" s="32" t="s">
        <v>871</v>
      </c>
      <c r="C160" s="32" t="s">
        <v>750</v>
      </c>
      <c r="D160" s="14">
        <v>6858</v>
      </c>
      <c r="E160" s="15">
        <v>10.220000000000001</v>
      </c>
      <c r="F160" s="16">
        <v>2E-3</v>
      </c>
      <c r="G160" s="16"/>
    </row>
    <row r="161" spans="1:7" x14ac:dyDescent="0.3">
      <c r="A161" s="13" t="s">
        <v>1019</v>
      </c>
      <c r="B161" s="32" t="s">
        <v>1020</v>
      </c>
      <c r="C161" s="32" t="s">
        <v>805</v>
      </c>
      <c r="D161" s="14">
        <v>2235</v>
      </c>
      <c r="E161" s="15">
        <v>10.02</v>
      </c>
      <c r="F161" s="16">
        <v>2E-3</v>
      </c>
      <c r="G161" s="16"/>
    </row>
    <row r="162" spans="1:7" x14ac:dyDescent="0.3">
      <c r="A162" s="13" t="s">
        <v>1616</v>
      </c>
      <c r="B162" s="32" t="s">
        <v>1617</v>
      </c>
      <c r="C162" s="32" t="s">
        <v>805</v>
      </c>
      <c r="D162" s="14">
        <v>138</v>
      </c>
      <c r="E162" s="15">
        <v>10.01</v>
      </c>
      <c r="F162" s="16">
        <v>2E-3</v>
      </c>
      <c r="G162" s="16"/>
    </row>
    <row r="163" spans="1:7" x14ac:dyDescent="0.3">
      <c r="A163" s="13" t="s">
        <v>930</v>
      </c>
      <c r="B163" s="32" t="s">
        <v>931</v>
      </c>
      <c r="C163" s="32" t="s">
        <v>719</v>
      </c>
      <c r="D163" s="14">
        <v>2858</v>
      </c>
      <c r="E163" s="15">
        <v>10</v>
      </c>
      <c r="F163" s="16">
        <v>2E-3</v>
      </c>
      <c r="G163" s="16"/>
    </row>
    <row r="164" spans="1:7" x14ac:dyDescent="0.3">
      <c r="A164" s="13" t="s">
        <v>787</v>
      </c>
      <c r="B164" s="32" t="s">
        <v>788</v>
      </c>
      <c r="C164" s="32" t="s">
        <v>725</v>
      </c>
      <c r="D164" s="14">
        <v>7432</v>
      </c>
      <c r="E164" s="15">
        <v>9.91</v>
      </c>
      <c r="F164" s="16">
        <v>1.9E-3</v>
      </c>
      <c r="G164" s="16"/>
    </row>
    <row r="165" spans="1:7" x14ac:dyDescent="0.3">
      <c r="A165" s="13" t="s">
        <v>962</v>
      </c>
      <c r="B165" s="32" t="s">
        <v>963</v>
      </c>
      <c r="C165" s="32" t="s">
        <v>810</v>
      </c>
      <c r="D165" s="14">
        <v>389</v>
      </c>
      <c r="E165" s="15">
        <v>9.86</v>
      </c>
      <c r="F165" s="16">
        <v>1.9E-3</v>
      </c>
      <c r="G165" s="16"/>
    </row>
    <row r="166" spans="1:7" x14ac:dyDescent="0.3">
      <c r="A166" s="13" t="s">
        <v>948</v>
      </c>
      <c r="B166" s="32" t="s">
        <v>949</v>
      </c>
      <c r="C166" s="32" t="s">
        <v>737</v>
      </c>
      <c r="D166" s="14">
        <v>1747</v>
      </c>
      <c r="E166" s="15">
        <v>9.84</v>
      </c>
      <c r="F166" s="16">
        <v>1.9E-3</v>
      </c>
      <c r="G166" s="16"/>
    </row>
    <row r="167" spans="1:7" x14ac:dyDescent="0.3">
      <c r="A167" s="13" t="s">
        <v>1068</v>
      </c>
      <c r="B167" s="32" t="s">
        <v>1069</v>
      </c>
      <c r="C167" s="32" t="s">
        <v>775</v>
      </c>
      <c r="D167" s="14">
        <v>40</v>
      </c>
      <c r="E167" s="15">
        <v>9.77</v>
      </c>
      <c r="F167" s="16">
        <v>1.9E-3</v>
      </c>
      <c r="G167" s="16"/>
    </row>
    <row r="168" spans="1:7" x14ac:dyDescent="0.3">
      <c r="A168" s="13" t="s">
        <v>1618</v>
      </c>
      <c r="B168" s="32" t="s">
        <v>1619</v>
      </c>
      <c r="C168" s="32" t="s">
        <v>765</v>
      </c>
      <c r="D168" s="14">
        <v>797</v>
      </c>
      <c r="E168" s="15">
        <v>9.7100000000000009</v>
      </c>
      <c r="F168" s="16">
        <v>1.9E-3</v>
      </c>
      <c r="G168" s="16"/>
    </row>
    <row r="169" spans="1:7" x14ac:dyDescent="0.3">
      <c r="A169" s="13" t="s">
        <v>899</v>
      </c>
      <c r="B169" s="32" t="s">
        <v>900</v>
      </c>
      <c r="C169" s="32" t="s">
        <v>841</v>
      </c>
      <c r="D169" s="14">
        <v>764</v>
      </c>
      <c r="E169" s="15">
        <v>9.66</v>
      </c>
      <c r="F169" s="16">
        <v>1.9E-3</v>
      </c>
      <c r="G169" s="16"/>
    </row>
    <row r="170" spans="1:7" x14ac:dyDescent="0.3">
      <c r="A170" s="13" t="s">
        <v>1351</v>
      </c>
      <c r="B170" s="32" t="s">
        <v>1352</v>
      </c>
      <c r="C170" s="32" t="s">
        <v>805</v>
      </c>
      <c r="D170" s="14">
        <v>633</v>
      </c>
      <c r="E170" s="15">
        <v>9.6199999999999992</v>
      </c>
      <c r="F170" s="16">
        <v>1.9E-3</v>
      </c>
      <c r="G170" s="16"/>
    </row>
    <row r="171" spans="1:7" x14ac:dyDescent="0.3">
      <c r="A171" s="13" t="s">
        <v>1453</v>
      </c>
      <c r="B171" s="32" t="s">
        <v>1454</v>
      </c>
      <c r="C171" s="32" t="s">
        <v>919</v>
      </c>
      <c r="D171" s="14">
        <v>592</v>
      </c>
      <c r="E171" s="15">
        <v>9.6199999999999992</v>
      </c>
      <c r="F171" s="16">
        <v>1.9E-3</v>
      </c>
      <c r="G171" s="16"/>
    </row>
    <row r="172" spans="1:7" x14ac:dyDescent="0.3">
      <c r="A172" s="13" t="s">
        <v>890</v>
      </c>
      <c r="B172" s="32" t="s">
        <v>891</v>
      </c>
      <c r="C172" s="32" t="s">
        <v>892</v>
      </c>
      <c r="D172" s="14">
        <v>19245</v>
      </c>
      <c r="E172" s="15">
        <v>9.59</v>
      </c>
      <c r="F172" s="16">
        <v>1.9E-3</v>
      </c>
      <c r="G172" s="16"/>
    </row>
    <row r="173" spans="1:7" x14ac:dyDescent="0.3">
      <c r="A173" s="13" t="s">
        <v>1620</v>
      </c>
      <c r="B173" s="32" t="s">
        <v>1621</v>
      </c>
      <c r="C173" s="32" t="s">
        <v>829</v>
      </c>
      <c r="D173" s="14">
        <v>2097</v>
      </c>
      <c r="E173" s="15">
        <v>9.51</v>
      </c>
      <c r="F173" s="16">
        <v>1.9E-3</v>
      </c>
      <c r="G173" s="16"/>
    </row>
    <row r="174" spans="1:7" x14ac:dyDescent="0.3">
      <c r="A174" s="13" t="s">
        <v>1622</v>
      </c>
      <c r="B174" s="32" t="s">
        <v>1623</v>
      </c>
      <c r="C174" s="32" t="s">
        <v>802</v>
      </c>
      <c r="D174" s="14">
        <v>1737</v>
      </c>
      <c r="E174" s="15">
        <v>9.41</v>
      </c>
      <c r="F174" s="16">
        <v>1.8E-3</v>
      </c>
      <c r="G174" s="16"/>
    </row>
    <row r="175" spans="1:7" x14ac:dyDescent="0.3">
      <c r="A175" s="13" t="s">
        <v>942</v>
      </c>
      <c r="B175" s="32" t="s">
        <v>943</v>
      </c>
      <c r="C175" s="32" t="s">
        <v>750</v>
      </c>
      <c r="D175" s="14">
        <v>5030</v>
      </c>
      <c r="E175" s="15">
        <v>9.2899999999999991</v>
      </c>
      <c r="F175" s="16">
        <v>1.8E-3</v>
      </c>
      <c r="G175" s="16"/>
    </row>
    <row r="176" spans="1:7" x14ac:dyDescent="0.3">
      <c r="A176" s="13" t="s">
        <v>1512</v>
      </c>
      <c r="B176" s="32" t="s">
        <v>1513</v>
      </c>
      <c r="C176" s="32" t="s">
        <v>716</v>
      </c>
      <c r="D176" s="14">
        <v>1431</v>
      </c>
      <c r="E176" s="15">
        <v>9.24</v>
      </c>
      <c r="F176" s="16">
        <v>1.8E-3</v>
      </c>
      <c r="G176" s="16"/>
    </row>
    <row r="177" spans="1:7" x14ac:dyDescent="0.3">
      <c r="A177" s="13" t="s">
        <v>905</v>
      </c>
      <c r="B177" s="32" t="s">
        <v>906</v>
      </c>
      <c r="C177" s="32" t="s">
        <v>716</v>
      </c>
      <c r="D177" s="14">
        <v>8095</v>
      </c>
      <c r="E177" s="15">
        <v>9.2200000000000006</v>
      </c>
      <c r="F177" s="16">
        <v>1.8E-3</v>
      </c>
      <c r="G177" s="16"/>
    </row>
    <row r="178" spans="1:7" x14ac:dyDescent="0.3">
      <c r="A178" s="13" t="s">
        <v>1451</v>
      </c>
      <c r="B178" s="32" t="s">
        <v>1452</v>
      </c>
      <c r="C178" s="32" t="s">
        <v>737</v>
      </c>
      <c r="D178" s="14">
        <v>2014</v>
      </c>
      <c r="E178" s="15">
        <v>9.16</v>
      </c>
      <c r="F178" s="16">
        <v>1.8E-3</v>
      </c>
      <c r="G178" s="16"/>
    </row>
    <row r="179" spans="1:7" x14ac:dyDescent="0.3">
      <c r="A179" s="13" t="s">
        <v>1624</v>
      </c>
      <c r="B179" s="32" t="s">
        <v>1625</v>
      </c>
      <c r="C179" s="32" t="s">
        <v>737</v>
      </c>
      <c r="D179" s="14">
        <v>838</v>
      </c>
      <c r="E179" s="15">
        <v>9.15</v>
      </c>
      <c r="F179" s="16">
        <v>1.8E-3</v>
      </c>
      <c r="G179" s="16"/>
    </row>
    <row r="180" spans="1:7" x14ac:dyDescent="0.3">
      <c r="A180" s="13" t="s">
        <v>1626</v>
      </c>
      <c r="B180" s="32" t="s">
        <v>1627</v>
      </c>
      <c r="C180" s="32" t="s">
        <v>737</v>
      </c>
      <c r="D180" s="14">
        <v>42</v>
      </c>
      <c r="E180" s="15">
        <v>8.91</v>
      </c>
      <c r="F180" s="16">
        <v>1.8E-3</v>
      </c>
      <c r="G180" s="16"/>
    </row>
    <row r="181" spans="1:7" x14ac:dyDescent="0.3">
      <c r="A181" s="13" t="s">
        <v>915</v>
      </c>
      <c r="B181" s="32" t="s">
        <v>916</v>
      </c>
      <c r="C181" s="32" t="s">
        <v>867</v>
      </c>
      <c r="D181" s="14">
        <v>750</v>
      </c>
      <c r="E181" s="15">
        <v>8.89</v>
      </c>
      <c r="F181" s="16">
        <v>1.6999999999999999E-3</v>
      </c>
      <c r="G181" s="16"/>
    </row>
    <row r="182" spans="1:7" x14ac:dyDescent="0.3">
      <c r="A182" s="13" t="s">
        <v>1628</v>
      </c>
      <c r="B182" s="32" t="s">
        <v>1629</v>
      </c>
      <c r="C182" s="32" t="s">
        <v>856</v>
      </c>
      <c r="D182" s="14">
        <v>319</v>
      </c>
      <c r="E182" s="15">
        <v>8.77</v>
      </c>
      <c r="F182" s="16">
        <v>1.6999999999999999E-3</v>
      </c>
      <c r="G182" s="16"/>
    </row>
    <row r="183" spans="1:7" x14ac:dyDescent="0.3">
      <c r="A183" s="13" t="s">
        <v>1551</v>
      </c>
      <c r="B183" s="32" t="s">
        <v>1552</v>
      </c>
      <c r="C183" s="32" t="s">
        <v>719</v>
      </c>
      <c r="D183" s="14">
        <v>7609</v>
      </c>
      <c r="E183" s="15">
        <v>8.75</v>
      </c>
      <c r="F183" s="16">
        <v>1.6999999999999999E-3</v>
      </c>
      <c r="G183" s="16"/>
    </row>
    <row r="184" spans="1:7" x14ac:dyDescent="0.3">
      <c r="A184" s="13" t="s">
        <v>859</v>
      </c>
      <c r="B184" s="32" t="s">
        <v>860</v>
      </c>
      <c r="C184" s="32" t="s">
        <v>737</v>
      </c>
      <c r="D184" s="14">
        <v>1133</v>
      </c>
      <c r="E184" s="15">
        <v>8.6999999999999993</v>
      </c>
      <c r="F184" s="16">
        <v>1.6999999999999999E-3</v>
      </c>
      <c r="G184" s="16"/>
    </row>
    <row r="185" spans="1:7" x14ac:dyDescent="0.3">
      <c r="A185" s="13" t="s">
        <v>1630</v>
      </c>
      <c r="B185" s="32" t="s">
        <v>1631</v>
      </c>
      <c r="C185" s="32" t="s">
        <v>745</v>
      </c>
      <c r="D185" s="14">
        <v>195</v>
      </c>
      <c r="E185" s="15">
        <v>8.6</v>
      </c>
      <c r="F185" s="16">
        <v>1.6999999999999999E-3</v>
      </c>
      <c r="G185" s="16"/>
    </row>
    <row r="186" spans="1:7" x14ac:dyDescent="0.3">
      <c r="A186" s="13" t="s">
        <v>1632</v>
      </c>
      <c r="B186" s="32" t="s">
        <v>1633</v>
      </c>
      <c r="C186" s="32" t="s">
        <v>856</v>
      </c>
      <c r="D186" s="14">
        <v>365</v>
      </c>
      <c r="E186" s="15">
        <v>8.44</v>
      </c>
      <c r="F186" s="16">
        <v>1.6999999999999999E-3</v>
      </c>
      <c r="G186" s="16"/>
    </row>
    <row r="187" spans="1:7" x14ac:dyDescent="0.3">
      <c r="A187" s="13" t="s">
        <v>922</v>
      </c>
      <c r="B187" s="32" t="s">
        <v>923</v>
      </c>
      <c r="C187" s="32" t="s">
        <v>750</v>
      </c>
      <c r="D187" s="14">
        <v>1480</v>
      </c>
      <c r="E187" s="15">
        <v>8.3000000000000007</v>
      </c>
      <c r="F187" s="16">
        <v>1.6000000000000001E-3</v>
      </c>
      <c r="G187" s="16"/>
    </row>
    <row r="188" spans="1:7" x14ac:dyDescent="0.3">
      <c r="A188" s="13" t="s">
        <v>776</v>
      </c>
      <c r="B188" s="32" t="s">
        <v>777</v>
      </c>
      <c r="C188" s="32" t="s">
        <v>716</v>
      </c>
      <c r="D188" s="14">
        <v>400</v>
      </c>
      <c r="E188" s="15">
        <v>8.2799999999999994</v>
      </c>
      <c r="F188" s="16">
        <v>1.6000000000000001E-3</v>
      </c>
      <c r="G188" s="16"/>
    </row>
    <row r="189" spans="1:7" x14ac:dyDescent="0.3">
      <c r="A189" s="13" t="s">
        <v>1029</v>
      </c>
      <c r="B189" s="32" t="s">
        <v>1030</v>
      </c>
      <c r="C189" s="32" t="s">
        <v>716</v>
      </c>
      <c r="D189" s="14">
        <v>1179</v>
      </c>
      <c r="E189" s="15">
        <v>8.15</v>
      </c>
      <c r="F189" s="16">
        <v>1.6000000000000001E-3</v>
      </c>
      <c r="G189" s="16"/>
    </row>
    <row r="190" spans="1:7" x14ac:dyDescent="0.3">
      <c r="A190" s="13" t="s">
        <v>1326</v>
      </c>
      <c r="B190" s="32" t="s">
        <v>1327</v>
      </c>
      <c r="C190" s="32" t="s">
        <v>784</v>
      </c>
      <c r="D190" s="14">
        <v>1206</v>
      </c>
      <c r="E190" s="15">
        <v>8.0299999999999994</v>
      </c>
      <c r="F190" s="16">
        <v>1.6000000000000001E-3</v>
      </c>
      <c r="G190" s="16"/>
    </row>
    <row r="191" spans="1:7" x14ac:dyDescent="0.3">
      <c r="A191" s="13" t="s">
        <v>1007</v>
      </c>
      <c r="B191" s="32" t="s">
        <v>1008</v>
      </c>
      <c r="C191" s="32" t="s">
        <v>737</v>
      </c>
      <c r="D191" s="14">
        <v>1548</v>
      </c>
      <c r="E191" s="15">
        <v>7.97</v>
      </c>
      <c r="F191" s="16">
        <v>1.6000000000000001E-3</v>
      </c>
      <c r="G191" s="16"/>
    </row>
    <row r="192" spans="1:7" x14ac:dyDescent="0.3">
      <c r="A192" s="13" t="s">
        <v>1045</v>
      </c>
      <c r="B192" s="32" t="s">
        <v>1046</v>
      </c>
      <c r="C192" s="32" t="s">
        <v>765</v>
      </c>
      <c r="D192" s="14">
        <v>136</v>
      </c>
      <c r="E192" s="15">
        <v>7.96</v>
      </c>
      <c r="F192" s="16">
        <v>1.6000000000000001E-3</v>
      </c>
      <c r="G192" s="16"/>
    </row>
    <row r="193" spans="1:7" x14ac:dyDescent="0.3">
      <c r="A193" s="13" t="s">
        <v>1634</v>
      </c>
      <c r="B193" s="32" t="s">
        <v>1635</v>
      </c>
      <c r="C193" s="32" t="s">
        <v>867</v>
      </c>
      <c r="D193" s="14">
        <v>474</v>
      </c>
      <c r="E193" s="15">
        <v>7.93</v>
      </c>
      <c r="F193" s="16">
        <v>1.6000000000000001E-3</v>
      </c>
      <c r="G193" s="16"/>
    </row>
    <row r="194" spans="1:7" x14ac:dyDescent="0.3">
      <c r="A194" s="13" t="s">
        <v>759</v>
      </c>
      <c r="B194" s="32" t="s">
        <v>760</v>
      </c>
      <c r="C194" s="32" t="s">
        <v>737</v>
      </c>
      <c r="D194" s="14">
        <v>892</v>
      </c>
      <c r="E194" s="15">
        <v>7.9</v>
      </c>
      <c r="F194" s="16">
        <v>1.6000000000000001E-3</v>
      </c>
      <c r="G194" s="16"/>
    </row>
    <row r="195" spans="1:7" x14ac:dyDescent="0.3">
      <c r="A195" s="13" t="s">
        <v>1636</v>
      </c>
      <c r="B195" s="32" t="s">
        <v>1637</v>
      </c>
      <c r="C195" s="32" t="s">
        <v>881</v>
      </c>
      <c r="D195" s="14">
        <v>5450</v>
      </c>
      <c r="E195" s="15">
        <v>7.89</v>
      </c>
      <c r="F195" s="16">
        <v>1.6000000000000001E-3</v>
      </c>
      <c r="G195" s="16"/>
    </row>
    <row r="196" spans="1:7" x14ac:dyDescent="0.3">
      <c r="A196" s="13" t="s">
        <v>1638</v>
      </c>
      <c r="B196" s="32" t="s">
        <v>1639</v>
      </c>
      <c r="C196" s="32" t="s">
        <v>719</v>
      </c>
      <c r="D196" s="14">
        <v>7244</v>
      </c>
      <c r="E196" s="15">
        <v>7.82</v>
      </c>
      <c r="F196" s="16">
        <v>1.5E-3</v>
      </c>
      <c r="G196" s="16"/>
    </row>
    <row r="197" spans="1:7" x14ac:dyDescent="0.3">
      <c r="A197" s="13" t="s">
        <v>1510</v>
      </c>
      <c r="B197" s="32" t="s">
        <v>1511</v>
      </c>
      <c r="C197" s="32" t="s">
        <v>805</v>
      </c>
      <c r="D197" s="14">
        <v>1522</v>
      </c>
      <c r="E197" s="15">
        <v>7.8</v>
      </c>
      <c r="F197" s="16">
        <v>1.5E-3</v>
      </c>
      <c r="G197" s="16"/>
    </row>
    <row r="198" spans="1:7" x14ac:dyDescent="0.3">
      <c r="A198" s="13" t="s">
        <v>966</v>
      </c>
      <c r="B198" s="32" t="s">
        <v>967</v>
      </c>
      <c r="C198" s="32" t="s">
        <v>716</v>
      </c>
      <c r="D198" s="14">
        <v>11828</v>
      </c>
      <c r="E198" s="15">
        <v>7.8</v>
      </c>
      <c r="F198" s="16">
        <v>1.5E-3</v>
      </c>
      <c r="G198" s="16"/>
    </row>
    <row r="199" spans="1:7" x14ac:dyDescent="0.3">
      <c r="A199" s="13" t="s">
        <v>1640</v>
      </c>
      <c r="B199" s="32" t="s">
        <v>1641</v>
      </c>
      <c r="C199" s="32" t="s">
        <v>716</v>
      </c>
      <c r="D199" s="14">
        <v>150</v>
      </c>
      <c r="E199" s="15">
        <v>7.8</v>
      </c>
      <c r="F199" s="16">
        <v>1.5E-3</v>
      </c>
      <c r="G199" s="16"/>
    </row>
    <row r="200" spans="1:7" x14ac:dyDescent="0.3">
      <c r="A200" s="13" t="s">
        <v>821</v>
      </c>
      <c r="B200" s="32" t="s">
        <v>822</v>
      </c>
      <c r="C200" s="32" t="s">
        <v>802</v>
      </c>
      <c r="D200" s="14">
        <v>382</v>
      </c>
      <c r="E200" s="15">
        <v>7.47</v>
      </c>
      <c r="F200" s="16">
        <v>1.5E-3</v>
      </c>
      <c r="G200" s="16"/>
    </row>
    <row r="201" spans="1:7" x14ac:dyDescent="0.3">
      <c r="A201" s="13" t="s">
        <v>1642</v>
      </c>
      <c r="B201" s="32" t="s">
        <v>1643</v>
      </c>
      <c r="C201" s="32" t="s">
        <v>784</v>
      </c>
      <c r="D201" s="14">
        <v>2416</v>
      </c>
      <c r="E201" s="15">
        <v>7.44</v>
      </c>
      <c r="F201" s="16">
        <v>1.5E-3</v>
      </c>
      <c r="G201" s="16"/>
    </row>
    <row r="202" spans="1:7" x14ac:dyDescent="0.3">
      <c r="A202" s="13" t="s">
        <v>1522</v>
      </c>
      <c r="B202" s="32" t="s">
        <v>1523</v>
      </c>
      <c r="C202" s="32" t="s">
        <v>856</v>
      </c>
      <c r="D202" s="14">
        <v>399</v>
      </c>
      <c r="E202" s="15">
        <v>7.39</v>
      </c>
      <c r="F202" s="16">
        <v>1.5E-3</v>
      </c>
      <c r="G202" s="16"/>
    </row>
    <row r="203" spans="1:7" x14ac:dyDescent="0.3">
      <c r="A203" s="13" t="s">
        <v>1644</v>
      </c>
      <c r="B203" s="32" t="s">
        <v>1645</v>
      </c>
      <c r="C203" s="32" t="s">
        <v>745</v>
      </c>
      <c r="D203" s="14">
        <v>1864</v>
      </c>
      <c r="E203" s="15">
        <v>7.02</v>
      </c>
      <c r="F203" s="16">
        <v>1.4E-3</v>
      </c>
      <c r="G203" s="16"/>
    </row>
    <row r="204" spans="1:7" x14ac:dyDescent="0.3">
      <c r="A204" s="13" t="s">
        <v>1646</v>
      </c>
      <c r="B204" s="32" t="s">
        <v>1647</v>
      </c>
      <c r="C204" s="32" t="s">
        <v>725</v>
      </c>
      <c r="D204" s="14">
        <v>17360</v>
      </c>
      <c r="E204" s="15">
        <v>6.97</v>
      </c>
      <c r="F204" s="16">
        <v>1.4E-3</v>
      </c>
      <c r="G204" s="16"/>
    </row>
    <row r="205" spans="1:7" x14ac:dyDescent="0.3">
      <c r="A205" s="13" t="s">
        <v>1648</v>
      </c>
      <c r="B205" s="32" t="s">
        <v>1649</v>
      </c>
      <c r="C205" s="32" t="s">
        <v>750</v>
      </c>
      <c r="D205" s="14">
        <v>526</v>
      </c>
      <c r="E205" s="15">
        <v>6.93</v>
      </c>
      <c r="F205" s="16">
        <v>1.4E-3</v>
      </c>
      <c r="G205" s="16"/>
    </row>
    <row r="206" spans="1:7" x14ac:dyDescent="0.3">
      <c r="A206" s="13" t="s">
        <v>819</v>
      </c>
      <c r="B206" s="32" t="s">
        <v>820</v>
      </c>
      <c r="C206" s="32" t="s">
        <v>775</v>
      </c>
      <c r="D206" s="14">
        <v>2200</v>
      </c>
      <c r="E206" s="15">
        <v>6.91</v>
      </c>
      <c r="F206" s="16">
        <v>1.4E-3</v>
      </c>
      <c r="G206" s="16"/>
    </row>
    <row r="207" spans="1:7" x14ac:dyDescent="0.3">
      <c r="A207" s="13" t="s">
        <v>1650</v>
      </c>
      <c r="B207" s="32" t="s">
        <v>1651</v>
      </c>
      <c r="C207" s="32" t="s">
        <v>805</v>
      </c>
      <c r="D207" s="14">
        <v>388</v>
      </c>
      <c r="E207" s="15">
        <v>6.68</v>
      </c>
      <c r="F207" s="16">
        <v>1.2999999999999999E-3</v>
      </c>
      <c r="G207" s="16"/>
    </row>
    <row r="208" spans="1:7" x14ac:dyDescent="0.3">
      <c r="A208" s="13" t="s">
        <v>791</v>
      </c>
      <c r="B208" s="32" t="s">
        <v>792</v>
      </c>
      <c r="C208" s="32" t="s">
        <v>793</v>
      </c>
      <c r="D208" s="14">
        <v>229</v>
      </c>
      <c r="E208" s="15">
        <v>6.67</v>
      </c>
      <c r="F208" s="16">
        <v>1.2999999999999999E-3</v>
      </c>
      <c r="G208" s="16"/>
    </row>
    <row r="209" spans="1:7" x14ac:dyDescent="0.3">
      <c r="A209" s="13" t="s">
        <v>1011</v>
      </c>
      <c r="B209" s="32" t="s">
        <v>1012</v>
      </c>
      <c r="C209" s="32" t="s">
        <v>805</v>
      </c>
      <c r="D209" s="14">
        <v>911</v>
      </c>
      <c r="E209" s="15">
        <v>6.61</v>
      </c>
      <c r="F209" s="16">
        <v>1.2999999999999999E-3</v>
      </c>
      <c r="G209" s="16"/>
    </row>
    <row r="210" spans="1:7" x14ac:dyDescent="0.3">
      <c r="A210" s="13" t="s">
        <v>778</v>
      </c>
      <c r="B210" s="32" t="s">
        <v>779</v>
      </c>
      <c r="C210" s="32" t="s">
        <v>734</v>
      </c>
      <c r="D210" s="14">
        <v>1472</v>
      </c>
      <c r="E210" s="15">
        <v>6.59</v>
      </c>
      <c r="F210" s="16">
        <v>1.2999999999999999E-3</v>
      </c>
      <c r="G210" s="16"/>
    </row>
    <row r="211" spans="1:7" x14ac:dyDescent="0.3">
      <c r="A211" s="13" t="s">
        <v>830</v>
      </c>
      <c r="B211" s="32" t="s">
        <v>831</v>
      </c>
      <c r="C211" s="32" t="s">
        <v>829</v>
      </c>
      <c r="D211" s="14">
        <v>1852</v>
      </c>
      <c r="E211" s="15">
        <v>6.5</v>
      </c>
      <c r="F211" s="16">
        <v>1.2999999999999999E-3</v>
      </c>
      <c r="G211" s="16"/>
    </row>
    <row r="212" spans="1:7" x14ac:dyDescent="0.3">
      <c r="A212" s="13" t="s">
        <v>1340</v>
      </c>
      <c r="B212" s="32" t="s">
        <v>1341</v>
      </c>
      <c r="C212" s="32" t="s">
        <v>856</v>
      </c>
      <c r="D212" s="14">
        <v>214</v>
      </c>
      <c r="E212" s="15">
        <v>6.43</v>
      </c>
      <c r="F212" s="16">
        <v>1.2999999999999999E-3</v>
      </c>
      <c r="G212" s="16"/>
    </row>
    <row r="213" spans="1:7" x14ac:dyDescent="0.3">
      <c r="A213" s="13" t="s">
        <v>1652</v>
      </c>
      <c r="B213" s="32" t="s">
        <v>1653</v>
      </c>
      <c r="C213" s="32" t="s">
        <v>737</v>
      </c>
      <c r="D213" s="14">
        <v>122</v>
      </c>
      <c r="E213" s="15">
        <v>6.34</v>
      </c>
      <c r="F213" s="16">
        <v>1.1999999999999999E-3</v>
      </c>
      <c r="G213" s="16"/>
    </row>
    <row r="214" spans="1:7" x14ac:dyDescent="0.3">
      <c r="A214" s="13" t="s">
        <v>1062</v>
      </c>
      <c r="B214" s="32" t="s">
        <v>1063</v>
      </c>
      <c r="C214" s="32" t="s">
        <v>892</v>
      </c>
      <c r="D214" s="14">
        <v>267</v>
      </c>
      <c r="E214" s="15">
        <v>6.27</v>
      </c>
      <c r="F214" s="16">
        <v>1.1999999999999999E-3</v>
      </c>
      <c r="G214" s="16"/>
    </row>
    <row r="215" spans="1:7" x14ac:dyDescent="0.3">
      <c r="A215" s="13" t="s">
        <v>888</v>
      </c>
      <c r="B215" s="32" t="s">
        <v>889</v>
      </c>
      <c r="C215" s="32" t="s">
        <v>881</v>
      </c>
      <c r="D215" s="14">
        <v>856</v>
      </c>
      <c r="E215" s="15">
        <v>6.23</v>
      </c>
      <c r="F215" s="16">
        <v>1.1999999999999999E-3</v>
      </c>
      <c r="G215" s="16"/>
    </row>
    <row r="216" spans="1:7" x14ac:dyDescent="0.3">
      <c r="A216" s="13" t="s">
        <v>952</v>
      </c>
      <c r="B216" s="32" t="s">
        <v>953</v>
      </c>
      <c r="C216" s="32" t="s">
        <v>716</v>
      </c>
      <c r="D216" s="14">
        <v>791</v>
      </c>
      <c r="E216" s="15">
        <v>6.21</v>
      </c>
      <c r="F216" s="16">
        <v>1.1999999999999999E-3</v>
      </c>
      <c r="G216" s="16"/>
    </row>
    <row r="217" spans="1:7" x14ac:dyDescent="0.3">
      <c r="A217" s="13" t="s">
        <v>850</v>
      </c>
      <c r="B217" s="32" t="s">
        <v>851</v>
      </c>
      <c r="C217" s="32" t="s">
        <v>725</v>
      </c>
      <c r="D217" s="14">
        <v>2025</v>
      </c>
      <c r="E217" s="15">
        <v>6.2</v>
      </c>
      <c r="F217" s="16">
        <v>1.1999999999999999E-3</v>
      </c>
      <c r="G217" s="16"/>
    </row>
    <row r="218" spans="1:7" x14ac:dyDescent="0.3">
      <c r="A218" s="13" t="s">
        <v>789</v>
      </c>
      <c r="B218" s="32" t="s">
        <v>790</v>
      </c>
      <c r="C218" s="32" t="s">
        <v>745</v>
      </c>
      <c r="D218" s="14">
        <v>241</v>
      </c>
      <c r="E218" s="15">
        <v>5.95</v>
      </c>
      <c r="F218" s="16">
        <v>1.1999999999999999E-3</v>
      </c>
      <c r="G218" s="16"/>
    </row>
    <row r="219" spans="1:7" x14ac:dyDescent="0.3">
      <c r="A219" s="13" t="s">
        <v>811</v>
      </c>
      <c r="B219" s="32" t="s">
        <v>812</v>
      </c>
      <c r="C219" s="32" t="s">
        <v>725</v>
      </c>
      <c r="D219" s="14">
        <v>5571</v>
      </c>
      <c r="E219" s="15">
        <v>5.94</v>
      </c>
      <c r="F219" s="16">
        <v>1.1999999999999999E-3</v>
      </c>
      <c r="G219" s="16"/>
    </row>
    <row r="220" spans="1:7" x14ac:dyDescent="0.3">
      <c r="A220" s="13" t="s">
        <v>1654</v>
      </c>
      <c r="B220" s="32" t="s">
        <v>1655</v>
      </c>
      <c r="C220" s="32" t="s">
        <v>716</v>
      </c>
      <c r="D220" s="14">
        <v>27344</v>
      </c>
      <c r="E220" s="15">
        <v>5.91</v>
      </c>
      <c r="F220" s="16">
        <v>1.1999999999999999E-3</v>
      </c>
      <c r="G220" s="16"/>
    </row>
    <row r="221" spans="1:7" x14ac:dyDescent="0.3">
      <c r="A221" s="13" t="s">
        <v>1025</v>
      </c>
      <c r="B221" s="32" t="s">
        <v>1026</v>
      </c>
      <c r="C221" s="32" t="s">
        <v>737</v>
      </c>
      <c r="D221" s="14">
        <v>399</v>
      </c>
      <c r="E221" s="15">
        <v>5.79</v>
      </c>
      <c r="F221" s="16">
        <v>1.1000000000000001E-3</v>
      </c>
      <c r="G221" s="16"/>
    </row>
    <row r="222" spans="1:7" x14ac:dyDescent="0.3">
      <c r="A222" s="13" t="s">
        <v>978</v>
      </c>
      <c r="B222" s="32" t="s">
        <v>979</v>
      </c>
      <c r="C222" s="32" t="s">
        <v>728</v>
      </c>
      <c r="D222" s="14">
        <v>4912</v>
      </c>
      <c r="E222" s="15">
        <v>5.78</v>
      </c>
      <c r="F222" s="16">
        <v>1.1000000000000001E-3</v>
      </c>
      <c r="G222" s="16"/>
    </row>
    <row r="223" spans="1:7" x14ac:dyDescent="0.3">
      <c r="A223" s="13" t="s">
        <v>936</v>
      </c>
      <c r="B223" s="32" t="s">
        <v>937</v>
      </c>
      <c r="C223" s="32" t="s">
        <v>841</v>
      </c>
      <c r="D223" s="14">
        <v>1162</v>
      </c>
      <c r="E223" s="15">
        <v>5.57</v>
      </c>
      <c r="F223" s="16">
        <v>1.1000000000000001E-3</v>
      </c>
      <c r="G223" s="16"/>
    </row>
    <row r="224" spans="1:7" x14ac:dyDescent="0.3">
      <c r="A224" s="13" t="s">
        <v>1656</v>
      </c>
      <c r="B224" s="32" t="s">
        <v>1657</v>
      </c>
      <c r="C224" s="32" t="s">
        <v>725</v>
      </c>
      <c r="D224" s="14">
        <v>11649</v>
      </c>
      <c r="E224" s="15">
        <v>5.46</v>
      </c>
      <c r="F224" s="16">
        <v>1.1000000000000001E-3</v>
      </c>
      <c r="G224" s="16"/>
    </row>
    <row r="225" spans="1:7" x14ac:dyDescent="0.3">
      <c r="A225" s="13" t="s">
        <v>848</v>
      </c>
      <c r="B225" s="32" t="s">
        <v>849</v>
      </c>
      <c r="C225" s="32" t="s">
        <v>713</v>
      </c>
      <c r="D225" s="14">
        <v>288</v>
      </c>
      <c r="E225" s="15">
        <v>5.4</v>
      </c>
      <c r="F225" s="16">
        <v>1.1000000000000001E-3</v>
      </c>
      <c r="G225" s="16"/>
    </row>
    <row r="226" spans="1:7" x14ac:dyDescent="0.3">
      <c r="A226" s="13" t="s">
        <v>852</v>
      </c>
      <c r="B226" s="32" t="s">
        <v>853</v>
      </c>
      <c r="C226" s="32" t="s">
        <v>805</v>
      </c>
      <c r="D226" s="14">
        <v>721</v>
      </c>
      <c r="E226" s="15">
        <v>5.38</v>
      </c>
      <c r="F226" s="16">
        <v>1.1000000000000001E-3</v>
      </c>
      <c r="G226" s="16"/>
    </row>
    <row r="227" spans="1:7" x14ac:dyDescent="0.3">
      <c r="A227" s="13" t="s">
        <v>1536</v>
      </c>
      <c r="B227" s="32" t="s">
        <v>1537</v>
      </c>
      <c r="C227" s="32" t="s">
        <v>750</v>
      </c>
      <c r="D227" s="14">
        <v>71</v>
      </c>
      <c r="E227" s="15">
        <v>5.37</v>
      </c>
      <c r="F227" s="16">
        <v>1.1000000000000001E-3</v>
      </c>
      <c r="G227" s="16"/>
    </row>
    <row r="228" spans="1:7" x14ac:dyDescent="0.3">
      <c r="A228" s="13" t="s">
        <v>1658</v>
      </c>
      <c r="B228" s="32" t="s">
        <v>1659</v>
      </c>
      <c r="C228" s="32" t="s">
        <v>713</v>
      </c>
      <c r="D228" s="14">
        <v>89</v>
      </c>
      <c r="E228" s="15">
        <v>5.34</v>
      </c>
      <c r="F228" s="16">
        <v>1E-3</v>
      </c>
      <c r="G228" s="16"/>
    </row>
    <row r="229" spans="1:7" x14ac:dyDescent="0.3">
      <c r="A229" s="13" t="s">
        <v>1489</v>
      </c>
      <c r="B229" s="32" t="s">
        <v>1490</v>
      </c>
      <c r="C229" s="32" t="s">
        <v>725</v>
      </c>
      <c r="D229" s="14">
        <v>3722</v>
      </c>
      <c r="E229" s="15">
        <v>5.33</v>
      </c>
      <c r="F229" s="16">
        <v>1E-3</v>
      </c>
      <c r="G229" s="16"/>
    </row>
    <row r="230" spans="1:7" x14ac:dyDescent="0.3">
      <c r="A230" s="13" t="s">
        <v>1035</v>
      </c>
      <c r="B230" s="32" t="s">
        <v>1036</v>
      </c>
      <c r="C230" s="32" t="s">
        <v>775</v>
      </c>
      <c r="D230" s="14">
        <v>253</v>
      </c>
      <c r="E230" s="15">
        <v>5.29</v>
      </c>
      <c r="F230" s="16">
        <v>1E-3</v>
      </c>
      <c r="G230" s="16"/>
    </row>
    <row r="231" spans="1:7" x14ac:dyDescent="0.3">
      <c r="A231" s="13" t="s">
        <v>884</v>
      </c>
      <c r="B231" s="32" t="s">
        <v>885</v>
      </c>
      <c r="C231" s="32" t="s">
        <v>805</v>
      </c>
      <c r="D231" s="14">
        <v>842</v>
      </c>
      <c r="E231" s="15">
        <v>5.26</v>
      </c>
      <c r="F231" s="16">
        <v>1E-3</v>
      </c>
      <c r="G231" s="16"/>
    </row>
    <row r="232" spans="1:7" x14ac:dyDescent="0.3">
      <c r="A232" s="13" t="s">
        <v>1066</v>
      </c>
      <c r="B232" s="32" t="s">
        <v>1067</v>
      </c>
      <c r="C232" s="32" t="s">
        <v>719</v>
      </c>
      <c r="D232" s="14">
        <v>1911</v>
      </c>
      <c r="E232" s="15">
        <v>5.22</v>
      </c>
      <c r="F232" s="16">
        <v>1E-3</v>
      </c>
      <c r="G232" s="16"/>
    </row>
    <row r="233" spans="1:7" x14ac:dyDescent="0.3">
      <c r="A233" s="13" t="s">
        <v>1660</v>
      </c>
      <c r="B233" s="32" t="s">
        <v>1661</v>
      </c>
      <c r="C233" s="32" t="s">
        <v>722</v>
      </c>
      <c r="D233" s="14">
        <v>2420</v>
      </c>
      <c r="E233" s="15">
        <v>5.21</v>
      </c>
      <c r="F233" s="16">
        <v>1E-3</v>
      </c>
      <c r="G233" s="16"/>
    </row>
    <row r="234" spans="1:7" x14ac:dyDescent="0.3">
      <c r="A234" s="13" t="s">
        <v>895</v>
      </c>
      <c r="B234" s="32" t="s">
        <v>896</v>
      </c>
      <c r="C234" s="32" t="s">
        <v>742</v>
      </c>
      <c r="D234" s="14">
        <v>1221</v>
      </c>
      <c r="E234" s="15">
        <v>5.19</v>
      </c>
      <c r="F234" s="16">
        <v>1E-3</v>
      </c>
      <c r="G234" s="16"/>
    </row>
    <row r="235" spans="1:7" x14ac:dyDescent="0.3">
      <c r="A235" s="13" t="s">
        <v>1553</v>
      </c>
      <c r="B235" s="32" t="s">
        <v>1662</v>
      </c>
      <c r="C235" s="32" t="s">
        <v>725</v>
      </c>
      <c r="D235" s="14">
        <v>38244</v>
      </c>
      <c r="E235" s="15">
        <v>5.07</v>
      </c>
      <c r="F235" s="16">
        <v>1E-3</v>
      </c>
      <c r="G235" s="16"/>
    </row>
    <row r="236" spans="1:7" x14ac:dyDescent="0.3">
      <c r="A236" s="13" t="s">
        <v>1021</v>
      </c>
      <c r="B236" s="32" t="s">
        <v>1022</v>
      </c>
      <c r="C236" s="32" t="s">
        <v>737</v>
      </c>
      <c r="D236" s="14">
        <v>727</v>
      </c>
      <c r="E236" s="15">
        <v>5.0199999999999996</v>
      </c>
      <c r="F236" s="16">
        <v>1E-3</v>
      </c>
      <c r="G236" s="16"/>
    </row>
    <row r="237" spans="1:7" x14ac:dyDescent="0.3">
      <c r="A237" s="13" t="s">
        <v>1308</v>
      </c>
      <c r="B237" s="32" t="s">
        <v>1309</v>
      </c>
      <c r="C237" s="32" t="s">
        <v>805</v>
      </c>
      <c r="D237" s="14">
        <v>153</v>
      </c>
      <c r="E237" s="15">
        <v>4.99</v>
      </c>
      <c r="F237" s="16">
        <v>1E-3</v>
      </c>
      <c r="G237" s="16"/>
    </row>
    <row r="238" spans="1:7" x14ac:dyDescent="0.3">
      <c r="A238" s="13" t="s">
        <v>1663</v>
      </c>
      <c r="B238" s="32" t="s">
        <v>1664</v>
      </c>
      <c r="C238" s="32" t="s">
        <v>737</v>
      </c>
      <c r="D238" s="14">
        <v>956</v>
      </c>
      <c r="E238" s="15">
        <v>4.96</v>
      </c>
      <c r="F238" s="16">
        <v>1E-3</v>
      </c>
      <c r="G238" s="16"/>
    </row>
    <row r="239" spans="1:7" x14ac:dyDescent="0.3">
      <c r="A239" s="13" t="s">
        <v>1665</v>
      </c>
      <c r="B239" s="32" t="s">
        <v>1666</v>
      </c>
      <c r="C239" s="32" t="s">
        <v>867</v>
      </c>
      <c r="D239" s="14">
        <v>622</v>
      </c>
      <c r="E239" s="15">
        <v>4.92</v>
      </c>
      <c r="F239" s="16">
        <v>1E-3</v>
      </c>
      <c r="G239" s="16"/>
    </row>
    <row r="240" spans="1:7" x14ac:dyDescent="0.3">
      <c r="A240" s="13" t="s">
        <v>844</v>
      </c>
      <c r="B240" s="32" t="s">
        <v>845</v>
      </c>
      <c r="C240" s="32" t="s">
        <v>731</v>
      </c>
      <c r="D240" s="14">
        <v>3421</v>
      </c>
      <c r="E240" s="15">
        <v>4.9000000000000004</v>
      </c>
      <c r="F240" s="16">
        <v>1E-3</v>
      </c>
      <c r="G240" s="16"/>
    </row>
    <row r="241" spans="1:7" x14ac:dyDescent="0.3">
      <c r="A241" s="13" t="s">
        <v>956</v>
      </c>
      <c r="B241" s="32" t="s">
        <v>957</v>
      </c>
      <c r="C241" s="32" t="s">
        <v>805</v>
      </c>
      <c r="D241" s="14">
        <v>1401</v>
      </c>
      <c r="E241" s="15">
        <v>4.8899999999999997</v>
      </c>
      <c r="F241" s="16">
        <v>1E-3</v>
      </c>
      <c r="G241" s="16"/>
    </row>
    <row r="242" spans="1:7" x14ac:dyDescent="0.3">
      <c r="A242" s="13" t="s">
        <v>1667</v>
      </c>
      <c r="B242" s="32" t="s">
        <v>1668</v>
      </c>
      <c r="C242" s="32" t="s">
        <v>784</v>
      </c>
      <c r="D242" s="14">
        <v>506</v>
      </c>
      <c r="E242" s="15">
        <v>4.4400000000000004</v>
      </c>
      <c r="F242" s="16">
        <v>8.9999999999999998E-4</v>
      </c>
      <c r="G242" s="16"/>
    </row>
    <row r="243" spans="1:7" x14ac:dyDescent="0.3">
      <c r="A243" s="13" t="s">
        <v>1049</v>
      </c>
      <c r="B243" s="32" t="s">
        <v>1050</v>
      </c>
      <c r="C243" s="32" t="s">
        <v>716</v>
      </c>
      <c r="D243" s="14">
        <v>324</v>
      </c>
      <c r="E243" s="15">
        <v>4.4000000000000004</v>
      </c>
      <c r="F243" s="16">
        <v>8.9999999999999998E-4</v>
      </c>
      <c r="G243" s="16"/>
    </row>
    <row r="244" spans="1:7" x14ac:dyDescent="0.3">
      <c r="A244" s="13" t="s">
        <v>1669</v>
      </c>
      <c r="B244" s="32" t="s">
        <v>1670</v>
      </c>
      <c r="C244" s="32" t="s">
        <v>841</v>
      </c>
      <c r="D244" s="14">
        <v>3694</v>
      </c>
      <c r="E244" s="15">
        <v>4.3899999999999997</v>
      </c>
      <c r="F244" s="16">
        <v>8.9999999999999998E-4</v>
      </c>
      <c r="G244" s="16"/>
    </row>
    <row r="245" spans="1:7" x14ac:dyDescent="0.3">
      <c r="A245" s="13" t="s">
        <v>1671</v>
      </c>
      <c r="B245" s="32" t="s">
        <v>1672</v>
      </c>
      <c r="C245" s="32" t="s">
        <v>737</v>
      </c>
      <c r="D245" s="14">
        <v>28</v>
      </c>
      <c r="E245" s="15">
        <v>4.34</v>
      </c>
      <c r="F245" s="16">
        <v>8.9999999999999998E-4</v>
      </c>
      <c r="G245" s="16"/>
    </row>
    <row r="246" spans="1:7" x14ac:dyDescent="0.3">
      <c r="A246" s="13" t="s">
        <v>1673</v>
      </c>
      <c r="B246" s="32" t="s">
        <v>1674</v>
      </c>
      <c r="C246" s="32" t="s">
        <v>841</v>
      </c>
      <c r="D246" s="14">
        <v>3671</v>
      </c>
      <c r="E246" s="15">
        <v>4.2699999999999996</v>
      </c>
      <c r="F246" s="16">
        <v>8.0000000000000004E-4</v>
      </c>
      <c r="G246" s="16"/>
    </row>
    <row r="247" spans="1:7" x14ac:dyDescent="0.3">
      <c r="A247" s="13" t="s">
        <v>751</v>
      </c>
      <c r="B247" s="32" t="s">
        <v>752</v>
      </c>
      <c r="C247" s="32" t="s">
        <v>742</v>
      </c>
      <c r="D247" s="14">
        <v>4326</v>
      </c>
      <c r="E247" s="15">
        <v>4.17</v>
      </c>
      <c r="F247" s="16">
        <v>8.0000000000000004E-4</v>
      </c>
      <c r="G247" s="16"/>
    </row>
    <row r="248" spans="1:7" x14ac:dyDescent="0.3">
      <c r="A248" s="13" t="s">
        <v>1041</v>
      </c>
      <c r="B248" s="32" t="s">
        <v>1042</v>
      </c>
      <c r="C248" s="32" t="s">
        <v>784</v>
      </c>
      <c r="D248" s="14">
        <v>198</v>
      </c>
      <c r="E248" s="15">
        <v>4.13</v>
      </c>
      <c r="F248" s="16">
        <v>8.0000000000000004E-4</v>
      </c>
      <c r="G248" s="16"/>
    </row>
    <row r="249" spans="1:7" x14ac:dyDescent="0.3">
      <c r="A249" s="13" t="s">
        <v>1546</v>
      </c>
      <c r="B249" s="32" t="s">
        <v>1547</v>
      </c>
      <c r="C249" s="32" t="s">
        <v>750</v>
      </c>
      <c r="D249" s="14">
        <v>26</v>
      </c>
      <c r="E249" s="15">
        <v>4.09</v>
      </c>
      <c r="F249" s="16">
        <v>8.0000000000000004E-4</v>
      </c>
      <c r="G249" s="16"/>
    </row>
    <row r="250" spans="1:7" x14ac:dyDescent="0.3">
      <c r="A250" s="13" t="s">
        <v>1675</v>
      </c>
      <c r="B250" s="32" t="s">
        <v>1676</v>
      </c>
      <c r="C250" s="32" t="s">
        <v>805</v>
      </c>
      <c r="D250" s="14">
        <v>147</v>
      </c>
      <c r="E250" s="15">
        <v>4.04</v>
      </c>
      <c r="F250" s="16">
        <v>8.0000000000000004E-4</v>
      </c>
      <c r="G250" s="16"/>
    </row>
    <row r="251" spans="1:7" x14ac:dyDescent="0.3">
      <c r="A251" s="13" t="s">
        <v>1677</v>
      </c>
      <c r="B251" s="32" t="s">
        <v>1678</v>
      </c>
      <c r="C251" s="32" t="s">
        <v>784</v>
      </c>
      <c r="D251" s="14">
        <v>4805</v>
      </c>
      <c r="E251" s="15">
        <v>3.78</v>
      </c>
      <c r="F251" s="16">
        <v>6.9999999999999999E-4</v>
      </c>
      <c r="G251" s="16"/>
    </row>
    <row r="252" spans="1:7" x14ac:dyDescent="0.3">
      <c r="A252" s="13" t="s">
        <v>879</v>
      </c>
      <c r="B252" s="32" t="s">
        <v>880</v>
      </c>
      <c r="C252" s="32" t="s">
        <v>881</v>
      </c>
      <c r="D252" s="14">
        <v>1048</v>
      </c>
      <c r="E252" s="15">
        <v>3.63</v>
      </c>
      <c r="F252" s="16">
        <v>6.9999999999999999E-4</v>
      </c>
      <c r="G252" s="16"/>
    </row>
    <row r="253" spans="1:7" x14ac:dyDescent="0.3">
      <c r="A253" s="13" t="s">
        <v>1447</v>
      </c>
      <c r="B253" s="32" t="s">
        <v>1448</v>
      </c>
      <c r="C253" s="32" t="s">
        <v>737</v>
      </c>
      <c r="D253" s="14">
        <v>228</v>
      </c>
      <c r="E253" s="15">
        <v>3.61</v>
      </c>
      <c r="F253" s="16">
        <v>6.9999999999999999E-4</v>
      </c>
      <c r="G253" s="16"/>
    </row>
    <row r="254" spans="1:7" x14ac:dyDescent="0.3">
      <c r="A254" s="13" t="s">
        <v>1679</v>
      </c>
      <c r="B254" s="32" t="s">
        <v>1680</v>
      </c>
      <c r="C254" s="32" t="s">
        <v>992</v>
      </c>
      <c r="D254" s="14">
        <v>759</v>
      </c>
      <c r="E254" s="15">
        <v>3.11</v>
      </c>
      <c r="F254" s="16">
        <v>5.9999999999999995E-4</v>
      </c>
      <c r="G254" s="16"/>
    </row>
    <row r="255" spans="1:7" x14ac:dyDescent="0.3">
      <c r="A255" s="13" t="s">
        <v>806</v>
      </c>
      <c r="B255" s="32" t="s">
        <v>807</v>
      </c>
      <c r="C255" s="32" t="s">
        <v>725</v>
      </c>
      <c r="D255" s="14">
        <v>8895</v>
      </c>
      <c r="E255" s="15">
        <v>3.1</v>
      </c>
      <c r="F255" s="16">
        <v>5.9999999999999995E-4</v>
      </c>
      <c r="G255" s="16"/>
    </row>
    <row r="256" spans="1:7" x14ac:dyDescent="0.3">
      <c r="A256" s="13" t="s">
        <v>803</v>
      </c>
      <c r="B256" s="32" t="s">
        <v>804</v>
      </c>
      <c r="C256" s="32" t="s">
        <v>805</v>
      </c>
      <c r="D256" s="14">
        <v>766</v>
      </c>
      <c r="E256" s="15">
        <v>2.76</v>
      </c>
      <c r="F256" s="16">
        <v>5.0000000000000001E-4</v>
      </c>
      <c r="G256" s="16"/>
    </row>
    <row r="257" spans="1:7" x14ac:dyDescent="0.3">
      <c r="A257" s="13" t="s">
        <v>1681</v>
      </c>
      <c r="B257" s="32" t="s">
        <v>1682</v>
      </c>
      <c r="C257" s="32" t="s">
        <v>1505</v>
      </c>
      <c r="D257" s="14">
        <v>1394</v>
      </c>
      <c r="E257" s="15">
        <v>1.31</v>
      </c>
      <c r="F257" s="16">
        <v>2.9999999999999997E-4</v>
      </c>
      <c r="G257" s="16"/>
    </row>
    <row r="258" spans="1:7" x14ac:dyDescent="0.3">
      <c r="A258" s="17" t="s">
        <v>100</v>
      </c>
      <c r="B258" s="33"/>
      <c r="C258" s="33"/>
      <c r="D258" s="18"/>
      <c r="E258" s="37">
        <v>5034.25</v>
      </c>
      <c r="F258" s="38">
        <v>0.98870000000000002</v>
      </c>
      <c r="G258" s="21"/>
    </row>
    <row r="259" spans="1:7" x14ac:dyDescent="0.3">
      <c r="A259" s="17" t="s">
        <v>1070</v>
      </c>
      <c r="B259" s="32"/>
      <c r="C259" s="32"/>
      <c r="D259" s="14"/>
      <c r="E259" s="15"/>
      <c r="F259" s="16"/>
      <c r="G259" s="16"/>
    </row>
    <row r="260" spans="1:7" x14ac:dyDescent="0.3">
      <c r="A260" s="17" t="s">
        <v>100</v>
      </c>
      <c r="B260" s="32"/>
      <c r="C260" s="32"/>
      <c r="D260" s="14"/>
      <c r="E260" s="39" t="s">
        <v>88</v>
      </c>
      <c r="F260" s="40" t="s">
        <v>88</v>
      </c>
      <c r="G260" s="16"/>
    </row>
    <row r="261" spans="1:7" x14ac:dyDescent="0.3">
      <c r="A261" s="24" t="s">
        <v>103</v>
      </c>
      <c r="B261" s="34"/>
      <c r="C261" s="34"/>
      <c r="D261" s="25"/>
      <c r="E261" s="29">
        <v>5034.25</v>
      </c>
      <c r="F261" s="30">
        <v>0.98870000000000002</v>
      </c>
      <c r="G261" s="21"/>
    </row>
    <row r="262" spans="1:7" x14ac:dyDescent="0.3">
      <c r="A262" s="13"/>
      <c r="B262" s="32"/>
      <c r="C262" s="32"/>
      <c r="D262" s="14"/>
      <c r="E262" s="15"/>
      <c r="F262" s="16"/>
      <c r="G262" s="16"/>
    </row>
    <row r="263" spans="1:7" x14ac:dyDescent="0.3">
      <c r="A263" s="13"/>
      <c r="B263" s="32"/>
      <c r="C263" s="32"/>
      <c r="D263" s="14"/>
      <c r="E263" s="15"/>
      <c r="F263" s="16"/>
      <c r="G263" s="16"/>
    </row>
    <row r="264" spans="1:7" x14ac:dyDescent="0.3">
      <c r="A264" s="17" t="s">
        <v>132</v>
      </c>
      <c r="B264" s="32"/>
      <c r="C264" s="32"/>
      <c r="D264" s="14"/>
      <c r="E264" s="15"/>
      <c r="F264" s="16"/>
      <c r="G264" s="16"/>
    </row>
    <row r="265" spans="1:7" x14ac:dyDescent="0.3">
      <c r="A265" s="13" t="s">
        <v>133</v>
      </c>
      <c r="B265" s="32"/>
      <c r="C265" s="32"/>
      <c r="D265" s="14"/>
      <c r="E265" s="15">
        <v>151.97</v>
      </c>
      <c r="F265" s="16">
        <v>2.9899999999999999E-2</v>
      </c>
      <c r="G265" s="16">
        <v>3.2613999999999997E-2</v>
      </c>
    </row>
    <row r="266" spans="1:7" x14ac:dyDescent="0.3">
      <c r="A266" s="17" t="s">
        <v>100</v>
      </c>
      <c r="B266" s="33"/>
      <c r="C266" s="33"/>
      <c r="D266" s="18"/>
      <c r="E266" s="37">
        <v>151.97</v>
      </c>
      <c r="F266" s="38">
        <v>2.9899999999999999E-2</v>
      </c>
      <c r="G266" s="21"/>
    </row>
    <row r="267" spans="1:7" x14ac:dyDescent="0.3">
      <c r="A267" s="13"/>
      <c r="B267" s="32"/>
      <c r="C267" s="32"/>
      <c r="D267" s="14"/>
      <c r="E267" s="15"/>
      <c r="F267" s="16"/>
      <c r="G267" s="16"/>
    </row>
    <row r="268" spans="1:7" x14ac:dyDescent="0.3">
      <c r="A268" s="24" t="s">
        <v>103</v>
      </c>
      <c r="B268" s="34"/>
      <c r="C268" s="34"/>
      <c r="D268" s="25"/>
      <c r="E268" s="19">
        <v>151.97</v>
      </c>
      <c r="F268" s="20">
        <v>2.9899999999999999E-2</v>
      </c>
      <c r="G268" s="21"/>
    </row>
    <row r="269" spans="1:7" x14ac:dyDescent="0.3">
      <c r="A269" s="13" t="s">
        <v>134</v>
      </c>
      <c r="B269" s="32"/>
      <c r="C269" s="32"/>
      <c r="D269" s="14"/>
      <c r="E269" s="15">
        <v>1.3579300000000001E-2</v>
      </c>
      <c r="F269" s="16">
        <v>1.9999999999999999E-6</v>
      </c>
      <c r="G269" s="16"/>
    </row>
    <row r="270" spans="1:7" x14ac:dyDescent="0.3">
      <c r="A270" s="13" t="s">
        <v>135</v>
      </c>
      <c r="B270" s="32"/>
      <c r="C270" s="32"/>
      <c r="D270" s="14"/>
      <c r="E270" s="36">
        <v>-96.973579299999997</v>
      </c>
      <c r="F270" s="26">
        <v>-1.8602E-2</v>
      </c>
      <c r="G270" s="16">
        <v>3.2613999999999997E-2</v>
      </c>
    </row>
    <row r="271" spans="1:7" x14ac:dyDescent="0.3">
      <c r="A271" s="27" t="s">
        <v>136</v>
      </c>
      <c r="B271" s="35"/>
      <c r="C271" s="35"/>
      <c r="D271" s="28"/>
      <c r="E271" s="29">
        <v>5089.26</v>
      </c>
      <c r="F271" s="30">
        <v>1</v>
      </c>
      <c r="G271" s="30"/>
    </row>
    <row r="276" spans="1:7" x14ac:dyDescent="0.3">
      <c r="A276" s="1" t="s">
        <v>1842</v>
      </c>
    </row>
    <row r="277" spans="1:7" x14ac:dyDescent="0.3">
      <c r="A277" s="47" t="s">
        <v>1843</v>
      </c>
      <c r="B277" s="3" t="s">
        <v>88</v>
      </c>
    </row>
    <row r="278" spans="1:7" x14ac:dyDescent="0.3">
      <c r="A278" t="s">
        <v>1844</v>
      </c>
    </row>
    <row r="279" spans="1:7" x14ac:dyDescent="0.3">
      <c r="A279" t="s">
        <v>1845</v>
      </c>
      <c r="B279" t="s">
        <v>1846</v>
      </c>
      <c r="C279" t="s">
        <v>1846</v>
      </c>
    </row>
    <row r="280" spans="1:7" x14ac:dyDescent="0.3">
      <c r="B280" s="48">
        <v>44592</v>
      </c>
      <c r="C280" s="48">
        <v>44620</v>
      </c>
    </row>
    <row r="281" spans="1:7" x14ac:dyDescent="0.3">
      <c r="A281" t="s">
        <v>1850</v>
      </c>
      <c r="B281">
        <v>9.9174000000000007</v>
      </c>
      <c r="C281">
        <v>9.4352</v>
      </c>
      <c r="E281" s="2"/>
      <c r="G281"/>
    </row>
    <row r="282" spans="1:7" x14ac:dyDescent="0.3">
      <c r="A282" t="s">
        <v>1851</v>
      </c>
      <c r="B282">
        <v>9.9174000000000007</v>
      </c>
      <c r="C282">
        <v>9.4352</v>
      </c>
      <c r="E282" s="2"/>
      <c r="G282"/>
    </row>
    <row r="283" spans="1:7" x14ac:dyDescent="0.3">
      <c r="A283" t="s">
        <v>1875</v>
      </c>
      <c r="B283">
        <v>9.9060000000000006</v>
      </c>
      <c r="C283">
        <v>9.4196000000000009</v>
      </c>
      <c r="E283" s="2"/>
      <c r="G283"/>
    </row>
    <row r="284" spans="1:7" x14ac:dyDescent="0.3">
      <c r="A284" t="s">
        <v>1876</v>
      </c>
      <c r="B284">
        <v>9.9060000000000006</v>
      </c>
      <c r="C284">
        <v>9.4196000000000009</v>
      </c>
      <c r="E284" s="2"/>
      <c r="G284"/>
    </row>
    <row r="285" spans="1:7" x14ac:dyDescent="0.3">
      <c r="E285" s="2"/>
      <c r="G285"/>
    </row>
    <row r="286" spans="1:7" x14ac:dyDescent="0.3">
      <c r="A286" t="s">
        <v>1861</v>
      </c>
      <c r="B286" s="3" t="s">
        <v>88</v>
      </c>
    </row>
    <row r="287" spans="1:7" x14ac:dyDescent="0.3">
      <c r="A287" t="s">
        <v>1862</v>
      </c>
      <c r="B287" s="3" t="s">
        <v>88</v>
      </c>
    </row>
    <row r="288" spans="1:7" ht="28.8" x14ac:dyDescent="0.3">
      <c r="A288" s="47" t="s">
        <v>1863</v>
      </c>
      <c r="B288" s="3" t="s">
        <v>88</v>
      </c>
    </row>
    <row r="289" spans="1:4" x14ac:dyDescent="0.3">
      <c r="A289" s="47" t="s">
        <v>1864</v>
      </c>
      <c r="B289" s="3" t="s">
        <v>88</v>
      </c>
    </row>
    <row r="290" spans="1:4" x14ac:dyDescent="0.3">
      <c r="A290" t="s">
        <v>1901</v>
      </c>
      <c r="B290" s="49" t="s">
        <v>88</v>
      </c>
    </row>
    <row r="291" spans="1:4" ht="28.8" x14ac:dyDescent="0.3">
      <c r="A291" s="47" t="s">
        <v>1866</v>
      </c>
      <c r="B291" s="3" t="s">
        <v>88</v>
      </c>
    </row>
    <row r="292" spans="1:4" ht="28.8" x14ac:dyDescent="0.3">
      <c r="A292" s="47" t="s">
        <v>1867</v>
      </c>
      <c r="B292" s="3" t="s">
        <v>88</v>
      </c>
    </row>
    <row r="293" spans="1:4" x14ac:dyDescent="0.3">
      <c r="A293" t="s">
        <v>1996</v>
      </c>
      <c r="B293" s="3" t="s">
        <v>88</v>
      </c>
    </row>
    <row r="294" spans="1:4" x14ac:dyDescent="0.3">
      <c r="A294" t="s">
        <v>1997</v>
      </c>
      <c r="B294" s="3" t="s">
        <v>88</v>
      </c>
    </row>
    <row r="296" spans="1:4" ht="28.8" x14ac:dyDescent="0.3">
      <c r="A296" s="62" t="s">
        <v>2039</v>
      </c>
      <c r="B296" s="57" t="s">
        <v>2040</v>
      </c>
      <c r="C296" s="57" t="s">
        <v>2004</v>
      </c>
      <c r="D296" s="65" t="s">
        <v>2005</v>
      </c>
    </row>
    <row r="297" spans="1:4" ht="54" customHeight="1" x14ac:dyDescent="0.3">
      <c r="A297" s="64" t="str">
        <f>HYPERLINK("[EDEL_Portfolio Monthly 28-Feb-2022.xlsx]EELMIF!A1","Edelweiss Large &amp; Midcap Index Fund")</f>
        <v>Edelweiss Large &amp; Midcap Index Fund</v>
      </c>
      <c r="B297" s="63"/>
      <c r="C297" s="59" t="s">
        <v>2026</v>
      </c>
      <c r="D297" s="6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97E9-9A60-4DBE-AAE8-D97E1CB9B506}">
  <dimension ref="A1:H118"/>
  <sheetViews>
    <sheetView showGridLines="0" workbookViewId="0">
      <pane ySplit="4" topLeftCell="A107" activePane="bottomLeft" state="frozen"/>
      <selection activeCell="A36" sqref="A36"/>
      <selection pane="bottomLeft" activeCell="A117" sqref="A117:D117"/>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61</v>
      </c>
      <c r="B1" s="67"/>
      <c r="C1" s="67"/>
      <c r="D1" s="67"/>
      <c r="E1" s="67"/>
      <c r="F1" s="67"/>
      <c r="G1" s="67"/>
      <c r="H1" s="51" t="str">
        <f>HYPERLINK("[EDEL_Portfolio Monthly 28-Feb-2022.xlsx]Index!A1","Index")</f>
        <v>Index</v>
      </c>
    </row>
    <row r="2" spans="1:8" ht="18" x14ac:dyDescent="0.3">
      <c r="A2" s="67" t="s">
        <v>62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1308</v>
      </c>
      <c r="B8" s="32" t="s">
        <v>1309</v>
      </c>
      <c r="C8" s="32" t="s">
        <v>805</v>
      </c>
      <c r="D8" s="14">
        <v>131000</v>
      </c>
      <c r="E8" s="15">
        <v>4274.79</v>
      </c>
      <c r="F8" s="16">
        <v>4.3700000000000003E-2</v>
      </c>
      <c r="G8" s="16"/>
    </row>
    <row r="9" spans="1:8" x14ac:dyDescent="0.3">
      <c r="A9" s="13" t="s">
        <v>1580</v>
      </c>
      <c r="B9" s="32" t="s">
        <v>1581</v>
      </c>
      <c r="C9" s="32" t="s">
        <v>750</v>
      </c>
      <c r="D9" s="14">
        <v>665000</v>
      </c>
      <c r="E9" s="15">
        <v>4230.07</v>
      </c>
      <c r="F9" s="16">
        <v>4.3200000000000002E-2</v>
      </c>
      <c r="G9" s="16"/>
    </row>
    <row r="10" spans="1:8" x14ac:dyDescent="0.3">
      <c r="A10" s="13" t="s">
        <v>1578</v>
      </c>
      <c r="B10" s="32" t="s">
        <v>1579</v>
      </c>
      <c r="C10" s="32" t="s">
        <v>716</v>
      </c>
      <c r="D10" s="14">
        <v>130000</v>
      </c>
      <c r="E10" s="15">
        <v>3633.83</v>
      </c>
      <c r="F10" s="16">
        <v>3.7100000000000001E-2</v>
      </c>
      <c r="G10" s="16"/>
    </row>
    <row r="11" spans="1:8" x14ac:dyDescent="0.3">
      <c r="A11" s="13" t="s">
        <v>1683</v>
      </c>
      <c r="B11" s="32" t="s">
        <v>1684</v>
      </c>
      <c r="C11" s="32" t="s">
        <v>836</v>
      </c>
      <c r="D11" s="14">
        <v>183000</v>
      </c>
      <c r="E11" s="15">
        <v>3310.01</v>
      </c>
      <c r="F11" s="16">
        <v>3.3799999999999997E-2</v>
      </c>
      <c r="G11" s="16"/>
    </row>
    <row r="12" spans="1:8" x14ac:dyDescent="0.3">
      <c r="A12" s="13" t="s">
        <v>1342</v>
      </c>
      <c r="B12" s="32" t="s">
        <v>1343</v>
      </c>
      <c r="C12" s="32" t="s">
        <v>784</v>
      </c>
      <c r="D12" s="14">
        <v>121500</v>
      </c>
      <c r="E12" s="15">
        <v>3030.57</v>
      </c>
      <c r="F12" s="16">
        <v>3.1E-2</v>
      </c>
      <c r="G12" s="16"/>
    </row>
    <row r="13" spans="1:8" x14ac:dyDescent="0.3">
      <c r="A13" s="13" t="s">
        <v>1618</v>
      </c>
      <c r="B13" s="32" t="s">
        <v>1619</v>
      </c>
      <c r="C13" s="32" t="s">
        <v>765</v>
      </c>
      <c r="D13" s="14">
        <v>240000</v>
      </c>
      <c r="E13" s="15">
        <v>2923.8</v>
      </c>
      <c r="F13" s="16">
        <v>2.9899999999999999E-2</v>
      </c>
      <c r="G13" s="16"/>
    </row>
    <row r="14" spans="1:8" x14ac:dyDescent="0.3">
      <c r="A14" s="13" t="s">
        <v>1685</v>
      </c>
      <c r="B14" s="32" t="s">
        <v>1686</v>
      </c>
      <c r="C14" s="32" t="s">
        <v>992</v>
      </c>
      <c r="D14" s="14">
        <v>200000</v>
      </c>
      <c r="E14" s="15">
        <v>2582.5</v>
      </c>
      <c r="F14" s="16">
        <v>2.64E-2</v>
      </c>
      <c r="G14" s="16"/>
    </row>
    <row r="15" spans="1:8" x14ac:dyDescent="0.3">
      <c r="A15" s="13" t="s">
        <v>1687</v>
      </c>
      <c r="B15" s="32" t="s">
        <v>1688</v>
      </c>
      <c r="C15" s="32" t="s">
        <v>765</v>
      </c>
      <c r="D15" s="14">
        <v>250000</v>
      </c>
      <c r="E15" s="15">
        <v>2444.75</v>
      </c>
      <c r="F15" s="16">
        <v>2.5000000000000001E-2</v>
      </c>
      <c r="G15" s="16"/>
    </row>
    <row r="16" spans="1:8" x14ac:dyDescent="0.3">
      <c r="A16" s="13" t="s">
        <v>1689</v>
      </c>
      <c r="B16" s="32" t="s">
        <v>1690</v>
      </c>
      <c r="C16" s="32" t="s">
        <v>992</v>
      </c>
      <c r="D16" s="14">
        <v>3000000</v>
      </c>
      <c r="E16" s="15">
        <v>2398.5</v>
      </c>
      <c r="F16" s="16">
        <v>2.4500000000000001E-2</v>
      </c>
      <c r="G16" s="16"/>
    </row>
    <row r="17" spans="1:7" x14ac:dyDescent="0.3">
      <c r="A17" s="13" t="s">
        <v>1691</v>
      </c>
      <c r="B17" s="32" t="s">
        <v>1692</v>
      </c>
      <c r="C17" s="32" t="s">
        <v>765</v>
      </c>
      <c r="D17" s="14">
        <v>167000</v>
      </c>
      <c r="E17" s="15">
        <v>2334.08</v>
      </c>
      <c r="F17" s="16">
        <v>2.3800000000000002E-2</v>
      </c>
      <c r="G17" s="16"/>
    </row>
    <row r="18" spans="1:7" x14ac:dyDescent="0.3">
      <c r="A18" s="13" t="s">
        <v>1336</v>
      </c>
      <c r="B18" s="32" t="s">
        <v>1337</v>
      </c>
      <c r="C18" s="32" t="s">
        <v>867</v>
      </c>
      <c r="D18" s="14">
        <v>66038</v>
      </c>
      <c r="E18" s="15">
        <v>2299.31</v>
      </c>
      <c r="F18" s="16">
        <v>2.35E-2</v>
      </c>
      <c r="G18" s="16"/>
    </row>
    <row r="19" spans="1:7" x14ac:dyDescent="0.3">
      <c r="A19" s="13" t="s">
        <v>1693</v>
      </c>
      <c r="B19" s="32" t="s">
        <v>1694</v>
      </c>
      <c r="C19" s="32" t="s">
        <v>867</v>
      </c>
      <c r="D19" s="14">
        <v>405000</v>
      </c>
      <c r="E19" s="15">
        <v>2203.1999999999998</v>
      </c>
      <c r="F19" s="16">
        <v>2.2499999999999999E-2</v>
      </c>
      <c r="G19" s="16"/>
    </row>
    <row r="20" spans="1:7" x14ac:dyDescent="0.3">
      <c r="A20" s="13" t="s">
        <v>952</v>
      </c>
      <c r="B20" s="32" t="s">
        <v>953</v>
      </c>
      <c r="C20" s="32" t="s">
        <v>716</v>
      </c>
      <c r="D20" s="14">
        <v>277500</v>
      </c>
      <c r="E20" s="15">
        <v>2179.9</v>
      </c>
      <c r="F20" s="16">
        <v>2.23E-2</v>
      </c>
      <c r="G20" s="16"/>
    </row>
    <row r="21" spans="1:7" x14ac:dyDescent="0.3">
      <c r="A21" s="13" t="s">
        <v>1695</v>
      </c>
      <c r="B21" s="32" t="s">
        <v>1696</v>
      </c>
      <c r="C21" s="32" t="s">
        <v>793</v>
      </c>
      <c r="D21" s="14">
        <v>1400000</v>
      </c>
      <c r="E21" s="15">
        <v>2161.6</v>
      </c>
      <c r="F21" s="16">
        <v>2.2100000000000002E-2</v>
      </c>
      <c r="G21" s="16"/>
    </row>
    <row r="22" spans="1:7" x14ac:dyDescent="0.3">
      <c r="A22" s="13" t="s">
        <v>1697</v>
      </c>
      <c r="B22" s="32" t="s">
        <v>1698</v>
      </c>
      <c r="C22" s="32" t="s">
        <v>856</v>
      </c>
      <c r="D22" s="14">
        <v>118000</v>
      </c>
      <c r="E22" s="15">
        <v>2153.0300000000002</v>
      </c>
      <c r="F22" s="16">
        <v>2.1999999999999999E-2</v>
      </c>
      <c r="G22" s="16"/>
    </row>
    <row r="23" spans="1:7" x14ac:dyDescent="0.3">
      <c r="A23" s="13" t="s">
        <v>1699</v>
      </c>
      <c r="B23" s="32" t="s">
        <v>1700</v>
      </c>
      <c r="C23" s="32" t="s">
        <v>829</v>
      </c>
      <c r="D23" s="14">
        <v>154052</v>
      </c>
      <c r="E23" s="15">
        <v>2102.73</v>
      </c>
      <c r="F23" s="16">
        <v>2.1499999999999998E-2</v>
      </c>
      <c r="G23" s="16"/>
    </row>
    <row r="24" spans="1:7" x14ac:dyDescent="0.3">
      <c r="A24" s="13" t="s">
        <v>1701</v>
      </c>
      <c r="B24" s="32" t="s">
        <v>1702</v>
      </c>
      <c r="C24" s="32" t="s">
        <v>765</v>
      </c>
      <c r="D24" s="14">
        <v>503000</v>
      </c>
      <c r="E24" s="15">
        <v>2060.54</v>
      </c>
      <c r="F24" s="16">
        <v>2.1100000000000001E-2</v>
      </c>
      <c r="G24" s="16"/>
    </row>
    <row r="25" spans="1:7" x14ac:dyDescent="0.3">
      <c r="A25" s="13" t="s">
        <v>1514</v>
      </c>
      <c r="B25" s="32" t="s">
        <v>1515</v>
      </c>
      <c r="C25" s="32" t="s">
        <v>992</v>
      </c>
      <c r="D25" s="14">
        <v>229934</v>
      </c>
      <c r="E25" s="15">
        <v>2051.4699999999998</v>
      </c>
      <c r="F25" s="16">
        <v>2.1000000000000001E-2</v>
      </c>
      <c r="G25" s="16"/>
    </row>
    <row r="26" spans="1:7" x14ac:dyDescent="0.3">
      <c r="A26" s="13" t="s">
        <v>850</v>
      </c>
      <c r="B26" s="32" t="s">
        <v>851</v>
      </c>
      <c r="C26" s="32" t="s">
        <v>725</v>
      </c>
      <c r="D26" s="14">
        <v>666000</v>
      </c>
      <c r="E26" s="15">
        <v>2039.96</v>
      </c>
      <c r="F26" s="16">
        <v>2.0799999999999999E-2</v>
      </c>
      <c r="G26" s="16"/>
    </row>
    <row r="27" spans="1:7" x14ac:dyDescent="0.3">
      <c r="A27" s="13" t="s">
        <v>1402</v>
      </c>
      <c r="B27" s="32" t="s">
        <v>1403</v>
      </c>
      <c r="C27" s="32" t="s">
        <v>1404</v>
      </c>
      <c r="D27" s="14">
        <v>295000</v>
      </c>
      <c r="E27" s="15">
        <v>1953.05</v>
      </c>
      <c r="F27" s="16">
        <v>0.02</v>
      </c>
      <c r="G27" s="16"/>
    </row>
    <row r="28" spans="1:7" x14ac:dyDescent="0.3">
      <c r="A28" s="13" t="s">
        <v>1572</v>
      </c>
      <c r="B28" s="32" t="s">
        <v>1573</v>
      </c>
      <c r="C28" s="32" t="s">
        <v>992</v>
      </c>
      <c r="D28" s="14">
        <v>44500</v>
      </c>
      <c r="E28" s="15">
        <v>1931.46</v>
      </c>
      <c r="F28" s="16">
        <v>1.9699999999999999E-2</v>
      </c>
      <c r="G28" s="16"/>
    </row>
    <row r="29" spans="1:7" x14ac:dyDescent="0.3">
      <c r="A29" s="13" t="s">
        <v>839</v>
      </c>
      <c r="B29" s="32" t="s">
        <v>840</v>
      </c>
      <c r="C29" s="32" t="s">
        <v>841</v>
      </c>
      <c r="D29" s="14">
        <v>356000</v>
      </c>
      <c r="E29" s="15">
        <v>1862.59</v>
      </c>
      <c r="F29" s="16">
        <v>1.9E-2</v>
      </c>
      <c r="G29" s="16"/>
    </row>
    <row r="30" spans="1:7" x14ac:dyDescent="0.3">
      <c r="A30" s="13" t="s">
        <v>1703</v>
      </c>
      <c r="B30" s="32" t="s">
        <v>1704</v>
      </c>
      <c r="C30" s="32" t="s">
        <v>992</v>
      </c>
      <c r="D30" s="14">
        <v>202279</v>
      </c>
      <c r="E30" s="15">
        <v>1828.7</v>
      </c>
      <c r="F30" s="16">
        <v>1.8700000000000001E-2</v>
      </c>
      <c r="G30" s="16"/>
    </row>
    <row r="31" spans="1:7" x14ac:dyDescent="0.3">
      <c r="A31" s="13" t="s">
        <v>1530</v>
      </c>
      <c r="B31" s="32" t="s">
        <v>1531</v>
      </c>
      <c r="C31" s="32" t="s">
        <v>802</v>
      </c>
      <c r="D31" s="14">
        <v>300000</v>
      </c>
      <c r="E31" s="15">
        <v>1786.65</v>
      </c>
      <c r="F31" s="16">
        <v>1.83E-2</v>
      </c>
      <c r="G31" s="16"/>
    </row>
    <row r="32" spans="1:7" x14ac:dyDescent="0.3">
      <c r="A32" s="13" t="s">
        <v>1322</v>
      </c>
      <c r="B32" s="32" t="s">
        <v>1323</v>
      </c>
      <c r="C32" s="32" t="s">
        <v>716</v>
      </c>
      <c r="D32" s="14">
        <v>480000</v>
      </c>
      <c r="E32" s="15">
        <v>1650</v>
      </c>
      <c r="F32" s="16">
        <v>1.6899999999999998E-2</v>
      </c>
      <c r="G32" s="16"/>
    </row>
    <row r="33" spans="1:7" x14ac:dyDescent="0.3">
      <c r="A33" s="13" t="s">
        <v>1705</v>
      </c>
      <c r="B33" s="32" t="s">
        <v>1706</v>
      </c>
      <c r="C33" s="32" t="s">
        <v>737</v>
      </c>
      <c r="D33" s="14">
        <v>90000</v>
      </c>
      <c r="E33" s="15">
        <v>1611.59</v>
      </c>
      <c r="F33" s="16">
        <v>1.6500000000000001E-2</v>
      </c>
      <c r="G33" s="16"/>
    </row>
    <row r="34" spans="1:7" x14ac:dyDescent="0.3">
      <c r="A34" s="13" t="s">
        <v>1707</v>
      </c>
      <c r="B34" s="32" t="s">
        <v>1708</v>
      </c>
      <c r="C34" s="32" t="s">
        <v>992</v>
      </c>
      <c r="D34" s="14">
        <v>155000</v>
      </c>
      <c r="E34" s="15">
        <v>1595.65</v>
      </c>
      <c r="F34" s="16">
        <v>1.6299999999999999E-2</v>
      </c>
      <c r="G34" s="16"/>
    </row>
    <row r="35" spans="1:7" x14ac:dyDescent="0.3">
      <c r="A35" s="13" t="s">
        <v>1709</v>
      </c>
      <c r="B35" s="32" t="s">
        <v>1710</v>
      </c>
      <c r="C35" s="32" t="s">
        <v>836</v>
      </c>
      <c r="D35" s="14">
        <v>260000</v>
      </c>
      <c r="E35" s="15">
        <v>1595.23</v>
      </c>
      <c r="F35" s="16">
        <v>1.6299999999999999E-2</v>
      </c>
      <c r="G35" s="16"/>
    </row>
    <row r="36" spans="1:7" x14ac:dyDescent="0.3">
      <c r="A36" s="13" t="s">
        <v>1437</v>
      </c>
      <c r="B36" s="32" t="s">
        <v>1438</v>
      </c>
      <c r="C36" s="32" t="s">
        <v>716</v>
      </c>
      <c r="D36" s="14">
        <v>210000</v>
      </c>
      <c r="E36" s="15">
        <v>1574.9</v>
      </c>
      <c r="F36" s="16">
        <v>1.61E-2</v>
      </c>
      <c r="G36" s="16"/>
    </row>
    <row r="37" spans="1:7" x14ac:dyDescent="0.3">
      <c r="A37" s="13" t="s">
        <v>1711</v>
      </c>
      <c r="B37" s="32" t="s">
        <v>1712</v>
      </c>
      <c r="C37" s="32" t="s">
        <v>856</v>
      </c>
      <c r="D37" s="14">
        <v>160000</v>
      </c>
      <c r="E37" s="15">
        <v>1571.92</v>
      </c>
      <c r="F37" s="16">
        <v>1.61E-2</v>
      </c>
      <c r="G37" s="16"/>
    </row>
    <row r="38" spans="1:7" x14ac:dyDescent="0.3">
      <c r="A38" s="13" t="s">
        <v>1326</v>
      </c>
      <c r="B38" s="32" t="s">
        <v>1327</v>
      </c>
      <c r="C38" s="32" t="s">
        <v>784</v>
      </c>
      <c r="D38" s="14">
        <v>225000</v>
      </c>
      <c r="E38" s="15">
        <v>1498.39</v>
      </c>
      <c r="F38" s="16">
        <v>1.5299999999999999E-2</v>
      </c>
      <c r="G38" s="16"/>
    </row>
    <row r="39" spans="1:7" x14ac:dyDescent="0.3">
      <c r="A39" s="13" t="s">
        <v>1713</v>
      </c>
      <c r="B39" s="32" t="s">
        <v>1714</v>
      </c>
      <c r="C39" s="32" t="s">
        <v>775</v>
      </c>
      <c r="D39" s="14">
        <v>410000</v>
      </c>
      <c r="E39" s="15">
        <v>1421.06</v>
      </c>
      <c r="F39" s="16">
        <v>1.4500000000000001E-2</v>
      </c>
      <c r="G39" s="16"/>
    </row>
    <row r="40" spans="1:7" x14ac:dyDescent="0.3">
      <c r="A40" s="13" t="s">
        <v>958</v>
      </c>
      <c r="B40" s="32" t="s">
        <v>959</v>
      </c>
      <c r="C40" s="32" t="s">
        <v>841</v>
      </c>
      <c r="D40" s="14">
        <v>117250</v>
      </c>
      <c r="E40" s="15">
        <v>1243.03</v>
      </c>
      <c r="F40" s="16">
        <v>1.2699999999999999E-2</v>
      </c>
      <c r="G40" s="16"/>
    </row>
    <row r="41" spans="1:7" x14ac:dyDescent="0.3">
      <c r="A41" s="13" t="s">
        <v>1715</v>
      </c>
      <c r="B41" s="32" t="s">
        <v>1716</v>
      </c>
      <c r="C41" s="32" t="s">
        <v>1401</v>
      </c>
      <c r="D41" s="14">
        <v>180078</v>
      </c>
      <c r="E41" s="15">
        <v>1158.08</v>
      </c>
      <c r="F41" s="16">
        <v>1.18E-2</v>
      </c>
      <c r="G41" s="16"/>
    </row>
    <row r="42" spans="1:7" x14ac:dyDescent="0.3">
      <c r="A42" s="13" t="s">
        <v>1717</v>
      </c>
      <c r="B42" s="32" t="s">
        <v>1718</v>
      </c>
      <c r="C42" s="32" t="s">
        <v>841</v>
      </c>
      <c r="D42" s="14">
        <v>165376</v>
      </c>
      <c r="E42" s="15">
        <v>1156.47</v>
      </c>
      <c r="F42" s="16">
        <v>1.18E-2</v>
      </c>
      <c r="G42" s="16"/>
    </row>
    <row r="43" spans="1:7" x14ac:dyDescent="0.3">
      <c r="A43" s="13" t="s">
        <v>1719</v>
      </c>
      <c r="B43" s="32" t="s">
        <v>1720</v>
      </c>
      <c r="C43" s="32" t="s">
        <v>784</v>
      </c>
      <c r="D43" s="14">
        <v>200000</v>
      </c>
      <c r="E43" s="15">
        <v>1012.9</v>
      </c>
      <c r="F43" s="16">
        <v>1.03E-2</v>
      </c>
      <c r="G43" s="16"/>
    </row>
    <row r="44" spans="1:7" x14ac:dyDescent="0.3">
      <c r="A44" s="13" t="s">
        <v>1721</v>
      </c>
      <c r="B44" s="32" t="s">
        <v>1722</v>
      </c>
      <c r="C44" s="32" t="s">
        <v>737</v>
      </c>
      <c r="D44" s="14">
        <v>231000</v>
      </c>
      <c r="E44" s="15">
        <v>976.09</v>
      </c>
      <c r="F44" s="16">
        <v>0.01</v>
      </c>
      <c r="G44" s="16"/>
    </row>
    <row r="45" spans="1:7" x14ac:dyDescent="0.3">
      <c r="A45" s="13" t="s">
        <v>1041</v>
      </c>
      <c r="B45" s="32" t="s">
        <v>1042</v>
      </c>
      <c r="C45" s="32" t="s">
        <v>784</v>
      </c>
      <c r="D45" s="14">
        <v>45624</v>
      </c>
      <c r="E45" s="15">
        <v>951.81</v>
      </c>
      <c r="F45" s="16">
        <v>9.7000000000000003E-3</v>
      </c>
      <c r="G45" s="16"/>
    </row>
    <row r="46" spans="1:7" x14ac:dyDescent="0.3">
      <c r="A46" s="13" t="s">
        <v>1584</v>
      </c>
      <c r="B46" s="32" t="s">
        <v>1585</v>
      </c>
      <c r="C46" s="32" t="s">
        <v>919</v>
      </c>
      <c r="D46" s="14">
        <v>37700</v>
      </c>
      <c r="E46" s="15">
        <v>895.32</v>
      </c>
      <c r="F46" s="16">
        <v>9.1000000000000004E-3</v>
      </c>
      <c r="G46" s="16"/>
    </row>
    <row r="47" spans="1:7" x14ac:dyDescent="0.3">
      <c r="A47" s="13" t="s">
        <v>1538</v>
      </c>
      <c r="B47" s="32" t="s">
        <v>1539</v>
      </c>
      <c r="C47" s="32" t="s">
        <v>722</v>
      </c>
      <c r="D47" s="14">
        <v>940000</v>
      </c>
      <c r="E47" s="15">
        <v>869.97</v>
      </c>
      <c r="F47" s="16">
        <v>8.8999999999999999E-3</v>
      </c>
      <c r="G47" s="16"/>
    </row>
    <row r="48" spans="1:7" x14ac:dyDescent="0.3">
      <c r="A48" s="13" t="s">
        <v>1723</v>
      </c>
      <c r="B48" s="32" t="s">
        <v>1724</v>
      </c>
      <c r="C48" s="32" t="s">
        <v>802</v>
      </c>
      <c r="D48" s="14">
        <v>200000</v>
      </c>
      <c r="E48" s="15">
        <v>843.4</v>
      </c>
      <c r="F48" s="16">
        <v>8.6E-3</v>
      </c>
      <c r="G48" s="16"/>
    </row>
    <row r="49" spans="1:7" x14ac:dyDescent="0.3">
      <c r="A49" s="13" t="s">
        <v>1725</v>
      </c>
      <c r="B49" s="32" t="s">
        <v>1726</v>
      </c>
      <c r="C49" s="32" t="s">
        <v>765</v>
      </c>
      <c r="D49" s="14">
        <v>45000</v>
      </c>
      <c r="E49" s="15">
        <v>669.17</v>
      </c>
      <c r="F49" s="16">
        <v>6.7999999999999996E-3</v>
      </c>
      <c r="G49" s="16"/>
    </row>
    <row r="50" spans="1:7" x14ac:dyDescent="0.3">
      <c r="A50" s="13" t="s">
        <v>1727</v>
      </c>
      <c r="B50" s="32" t="s">
        <v>1728</v>
      </c>
      <c r="C50" s="32" t="s">
        <v>802</v>
      </c>
      <c r="D50" s="14">
        <v>90000</v>
      </c>
      <c r="E50" s="15">
        <v>491.31</v>
      </c>
      <c r="F50" s="16">
        <v>5.0000000000000001E-3</v>
      </c>
      <c r="G50" s="16"/>
    </row>
    <row r="51" spans="1:7" x14ac:dyDescent="0.3">
      <c r="A51" s="17" t="s">
        <v>100</v>
      </c>
      <c r="B51" s="33"/>
      <c r="C51" s="33"/>
      <c r="D51" s="18"/>
      <c r="E51" s="37">
        <v>82563.38</v>
      </c>
      <c r="F51" s="38">
        <v>0.84360000000000002</v>
      </c>
      <c r="G51" s="21"/>
    </row>
    <row r="52" spans="1:7" x14ac:dyDescent="0.3">
      <c r="A52" s="17" t="s">
        <v>1070</v>
      </c>
      <c r="B52" s="32"/>
      <c r="C52" s="32"/>
      <c r="D52" s="14"/>
      <c r="E52" s="15"/>
      <c r="F52" s="16"/>
      <c r="G52" s="16"/>
    </row>
    <row r="53" spans="1:7" x14ac:dyDescent="0.3">
      <c r="A53" s="17" t="s">
        <v>100</v>
      </c>
      <c r="B53" s="32"/>
      <c r="C53" s="32"/>
      <c r="D53" s="14"/>
      <c r="E53" s="39" t="s">
        <v>88</v>
      </c>
      <c r="F53" s="40" t="s">
        <v>88</v>
      </c>
      <c r="G53" s="16"/>
    </row>
    <row r="54" spans="1:7" x14ac:dyDescent="0.3">
      <c r="A54" s="24" t="s">
        <v>103</v>
      </c>
      <c r="B54" s="34"/>
      <c r="C54" s="34"/>
      <c r="D54" s="25"/>
      <c r="E54" s="29">
        <v>82563.38</v>
      </c>
      <c r="F54" s="30">
        <v>0.84360000000000002</v>
      </c>
      <c r="G54" s="21"/>
    </row>
    <row r="55" spans="1:7" x14ac:dyDescent="0.3">
      <c r="A55" s="13"/>
      <c r="B55" s="32"/>
      <c r="C55" s="32"/>
      <c r="D55" s="14"/>
      <c r="E55" s="15"/>
      <c r="F55" s="16"/>
      <c r="G55" s="16"/>
    </row>
    <row r="56" spans="1:7" x14ac:dyDescent="0.3">
      <c r="A56" s="17" t="s">
        <v>1071</v>
      </c>
      <c r="B56" s="32"/>
      <c r="C56" s="32"/>
      <c r="D56" s="14"/>
      <c r="E56" s="15"/>
      <c r="F56" s="16"/>
      <c r="G56" s="16"/>
    </row>
    <row r="57" spans="1:7" x14ac:dyDescent="0.3">
      <c r="A57" s="17" t="s">
        <v>1072</v>
      </c>
      <c r="B57" s="32"/>
      <c r="C57" s="32"/>
      <c r="D57" s="14"/>
      <c r="E57" s="15"/>
      <c r="F57" s="16"/>
      <c r="G57" s="16"/>
    </row>
    <row r="58" spans="1:7" x14ac:dyDescent="0.3">
      <c r="A58" s="13" t="s">
        <v>1729</v>
      </c>
      <c r="B58" s="32"/>
      <c r="C58" s="32" t="s">
        <v>919</v>
      </c>
      <c r="D58" s="14">
        <v>142200</v>
      </c>
      <c r="E58" s="15">
        <v>3367.3</v>
      </c>
      <c r="F58" s="16">
        <v>3.4404999999999998E-2</v>
      </c>
      <c r="G58" s="16"/>
    </row>
    <row r="59" spans="1:7" x14ac:dyDescent="0.3">
      <c r="A59" s="13" t="s">
        <v>1211</v>
      </c>
      <c r="B59" s="32"/>
      <c r="C59" s="32" t="s">
        <v>802</v>
      </c>
      <c r="D59" s="14">
        <v>122000</v>
      </c>
      <c r="E59" s="15">
        <v>2393.88</v>
      </c>
      <c r="F59" s="16">
        <v>2.4459000000000002E-2</v>
      </c>
      <c r="G59" s="16"/>
    </row>
    <row r="60" spans="1:7" x14ac:dyDescent="0.3">
      <c r="A60" s="13" t="s">
        <v>1730</v>
      </c>
      <c r="B60" s="32"/>
      <c r="C60" s="32" t="s">
        <v>867</v>
      </c>
      <c r="D60" s="14">
        <v>31375</v>
      </c>
      <c r="E60" s="15">
        <v>1353.74</v>
      </c>
      <c r="F60" s="16">
        <v>1.3831E-2</v>
      </c>
      <c r="G60" s="16"/>
    </row>
    <row r="61" spans="1:7" x14ac:dyDescent="0.3">
      <c r="A61" s="13" t="s">
        <v>1198</v>
      </c>
      <c r="B61" s="32"/>
      <c r="C61" s="32" t="s">
        <v>725</v>
      </c>
      <c r="D61" s="14">
        <v>435600</v>
      </c>
      <c r="E61" s="15">
        <v>1336.2</v>
      </c>
      <c r="F61" s="16">
        <v>1.3651999999999999E-2</v>
      </c>
      <c r="G61" s="16"/>
    </row>
    <row r="62" spans="1:7" x14ac:dyDescent="0.3">
      <c r="A62" s="13" t="s">
        <v>1370</v>
      </c>
      <c r="B62" s="32"/>
      <c r="C62" s="32" t="s">
        <v>1362</v>
      </c>
      <c r="D62" s="14">
        <v>7950</v>
      </c>
      <c r="E62" s="15">
        <v>1335.14</v>
      </c>
      <c r="F62" s="16">
        <v>1.3641E-2</v>
      </c>
      <c r="G62" s="16"/>
    </row>
    <row r="63" spans="1:7" x14ac:dyDescent="0.3">
      <c r="A63" s="13" t="s">
        <v>1148</v>
      </c>
      <c r="B63" s="32"/>
      <c r="C63" s="32" t="s">
        <v>716</v>
      </c>
      <c r="D63" s="14">
        <v>92500</v>
      </c>
      <c r="E63" s="15">
        <v>728.72</v>
      </c>
      <c r="F63" s="16">
        <v>7.4450000000000002E-3</v>
      </c>
      <c r="G63" s="16"/>
    </row>
    <row r="64" spans="1:7" x14ac:dyDescent="0.3">
      <c r="A64" s="13" t="s">
        <v>1095</v>
      </c>
      <c r="B64" s="32"/>
      <c r="C64" s="32" t="s">
        <v>784</v>
      </c>
      <c r="D64" s="14">
        <v>28800</v>
      </c>
      <c r="E64" s="15">
        <v>602.04</v>
      </c>
      <c r="F64" s="16">
        <v>6.1510000000000002E-3</v>
      </c>
      <c r="G64" s="16"/>
    </row>
    <row r="65" spans="1:7" x14ac:dyDescent="0.3">
      <c r="A65" s="13" t="s">
        <v>1149</v>
      </c>
      <c r="B65" s="32"/>
      <c r="C65" s="32" t="s">
        <v>841</v>
      </c>
      <c r="D65" s="14">
        <v>36000</v>
      </c>
      <c r="E65" s="15">
        <v>382.25</v>
      </c>
      <c r="F65" s="16">
        <v>3.9050000000000001E-3</v>
      </c>
      <c r="G65" s="16"/>
    </row>
    <row r="66" spans="1:7" x14ac:dyDescent="0.3">
      <c r="A66" s="13" t="s">
        <v>1731</v>
      </c>
      <c r="B66" s="32"/>
      <c r="C66" s="32" t="s">
        <v>784</v>
      </c>
      <c r="D66" s="14">
        <v>97600</v>
      </c>
      <c r="E66" s="15">
        <v>296.85000000000002</v>
      </c>
      <c r="F66" s="16">
        <v>3.0330000000000001E-3</v>
      </c>
      <c r="G66" s="16"/>
    </row>
    <row r="67" spans="1:7" x14ac:dyDescent="0.3">
      <c r="A67" s="13" t="s">
        <v>1202</v>
      </c>
      <c r="B67" s="32"/>
      <c r="C67" s="32" t="s">
        <v>841</v>
      </c>
      <c r="D67" s="14">
        <v>44000</v>
      </c>
      <c r="E67" s="15">
        <v>230.87</v>
      </c>
      <c r="F67" s="16">
        <v>2.3579999999999999E-3</v>
      </c>
      <c r="G67" s="16"/>
    </row>
    <row r="68" spans="1:7" x14ac:dyDescent="0.3">
      <c r="A68" s="17" t="s">
        <v>100</v>
      </c>
      <c r="B68" s="33"/>
      <c r="C68" s="33"/>
      <c r="D68" s="18"/>
      <c r="E68" s="37">
        <v>12026.99</v>
      </c>
      <c r="F68" s="38">
        <v>0.12288</v>
      </c>
      <c r="G68" s="21"/>
    </row>
    <row r="69" spans="1:7" x14ac:dyDescent="0.3">
      <c r="A69" s="13"/>
      <c r="B69" s="32"/>
      <c r="C69" s="32"/>
      <c r="D69" s="14"/>
      <c r="E69" s="15"/>
      <c r="F69" s="16"/>
      <c r="G69" s="16"/>
    </row>
    <row r="70" spans="1:7" x14ac:dyDescent="0.3">
      <c r="A70" s="13"/>
      <c r="B70" s="32"/>
      <c r="C70" s="32"/>
      <c r="D70" s="14"/>
      <c r="E70" s="15"/>
      <c r="F70" s="16"/>
      <c r="G70" s="16"/>
    </row>
    <row r="71" spans="1:7" x14ac:dyDescent="0.3">
      <c r="A71" s="13"/>
      <c r="B71" s="32"/>
      <c r="C71" s="32"/>
      <c r="D71" s="14"/>
      <c r="E71" s="15"/>
      <c r="F71" s="16"/>
      <c r="G71" s="16"/>
    </row>
    <row r="72" spans="1:7" x14ac:dyDescent="0.3">
      <c r="A72" s="24" t="s">
        <v>103</v>
      </c>
      <c r="B72" s="34"/>
      <c r="C72" s="34"/>
      <c r="D72" s="25"/>
      <c r="E72" s="19">
        <v>12026.99</v>
      </c>
      <c r="F72" s="20">
        <v>0.12288</v>
      </c>
      <c r="G72" s="21"/>
    </row>
    <row r="73" spans="1:7" x14ac:dyDescent="0.3">
      <c r="A73" s="13"/>
      <c r="B73" s="32"/>
      <c r="C73" s="32"/>
      <c r="D73" s="14"/>
      <c r="E73" s="15"/>
      <c r="F73" s="16"/>
      <c r="G73" s="16"/>
    </row>
    <row r="74" spans="1:7" x14ac:dyDescent="0.3">
      <c r="A74" s="17" t="s">
        <v>104</v>
      </c>
      <c r="B74" s="32"/>
      <c r="C74" s="32"/>
      <c r="D74" s="14"/>
      <c r="E74" s="15"/>
      <c r="F74" s="16"/>
      <c r="G74" s="16"/>
    </row>
    <row r="75" spans="1:7" x14ac:dyDescent="0.3">
      <c r="A75" s="13"/>
      <c r="B75" s="32"/>
      <c r="C75" s="32"/>
      <c r="D75" s="14"/>
      <c r="E75" s="15"/>
      <c r="F75" s="16"/>
      <c r="G75" s="16"/>
    </row>
    <row r="76" spans="1:7" x14ac:dyDescent="0.3">
      <c r="A76" s="17" t="s">
        <v>105</v>
      </c>
      <c r="B76" s="32"/>
      <c r="C76" s="32"/>
      <c r="D76" s="14"/>
      <c r="E76" s="15"/>
      <c r="F76" s="16"/>
      <c r="G76" s="16"/>
    </row>
    <row r="77" spans="1:7" x14ac:dyDescent="0.3">
      <c r="A77" s="13" t="s">
        <v>1405</v>
      </c>
      <c r="B77" s="32" t="s">
        <v>1406</v>
      </c>
      <c r="C77" s="32" t="s">
        <v>108</v>
      </c>
      <c r="D77" s="14">
        <v>1000000</v>
      </c>
      <c r="E77" s="15">
        <v>998.56</v>
      </c>
      <c r="F77" s="16">
        <v>1.0200000000000001E-2</v>
      </c>
      <c r="G77" s="16">
        <v>3.2919999999999998E-2</v>
      </c>
    </row>
    <row r="78" spans="1:7" x14ac:dyDescent="0.3">
      <c r="A78" s="13" t="s">
        <v>1283</v>
      </c>
      <c r="B78" s="32" t="s">
        <v>1284</v>
      </c>
      <c r="C78" s="32" t="s">
        <v>108</v>
      </c>
      <c r="D78" s="14">
        <v>1000000</v>
      </c>
      <c r="E78" s="15">
        <v>995.02</v>
      </c>
      <c r="F78" s="16">
        <v>1.0200000000000001E-2</v>
      </c>
      <c r="G78" s="16">
        <v>3.5798000000000003E-2</v>
      </c>
    </row>
    <row r="79" spans="1:7" x14ac:dyDescent="0.3">
      <c r="A79" s="17" t="s">
        <v>100</v>
      </c>
      <c r="B79" s="33"/>
      <c r="C79" s="33"/>
      <c r="D79" s="18"/>
      <c r="E79" s="37">
        <v>1993.58</v>
      </c>
      <c r="F79" s="38">
        <v>2.0400000000000001E-2</v>
      </c>
      <c r="G79" s="21"/>
    </row>
    <row r="80" spans="1:7" x14ac:dyDescent="0.3">
      <c r="A80" s="13"/>
      <c r="B80" s="32"/>
      <c r="C80" s="32"/>
      <c r="D80" s="14"/>
      <c r="E80" s="15"/>
      <c r="F80" s="16"/>
      <c r="G80" s="16"/>
    </row>
    <row r="81" spans="1:7" x14ac:dyDescent="0.3">
      <c r="A81" s="24" t="s">
        <v>103</v>
      </c>
      <c r="B81" s="34"/>
      <c r="C81" s="34"/>
      <c r="D81" s="25"/>
      <c r="E81" s="19">
        <v>1993.58</v>
      </c>
      <c r="F81" s="20">
        <v>2.0400000000000001E-2</v>
      </c>
      <c r="G81" s="21"/>
    </row>
    <row r="82" spans="1:7" x14ac:dyDescent="0.3">
      <c r="A82" s="13"/>
      <c r="B82" s="32"/>
      <c r="C82" s="32"/>
      <c r="D82" s="14"/>
      <c r="E82" s="15"/>
      <c r="F82" s="16"/>
      <c r="G82" s="16"/>
    </row>
    <row r="83" spans="1:7" x14ac:dyDescent="0.3">
      <c r="A83" s="13"/>
      <c r="B83" s="32"/>
      <c r="C83" s="32"/>
      <c r="D83" s="14"/>
      <c r="E83" s="15"/>
      <c r="F83" s="16"/>
      <c r="G83" s="16"/>
    </row>
    <row r="84" spans="1:7" x14ac:dyDescent="0.3">
      <c r="A84" s="17" t="s">
        <v>132</v>
      </c>
      <c r="B84" s="32"/>
      <c r="C84" s="32"/>
      <c r="D84" s="14"/>
      <c r="E84" s="15"/>
      <c r="F84" s="16"/>
      <c r="G84" s="16"/>
    </row>
    <row r="85" spans="1:7" x14ac:dyDescent="0.3">
      <c r="A85" s="13" t="s">
        <v>133</v>
      </c>
      <c r="B85" s="32"/>
      <c r="C85" s="32"/>
      <c r="D85" s="14"/>
      <c r="E85" s="15">
        <v>11431.96</v>
      </c>
      <c r="F85" s="16">
        <v>0.1168</v>
      </c>
      <c r="G85" s="16">
        <v>3.2613999999999997E-2</v>
      </c>
    </row>
    <row r="86" spans="1:7" x14ac:dyDescent="0.3">
      <c r="A86" s="17" t="s">
        <v>100</v>
      </c>
      <c r="B86" s="33"/>
      <c r="C86" s="33"/>
      <c r="D86" s="18"/>
      <c r="E86" s="37">
        <v>11431.96</v>
      </c>
      <c r="F86" s="38">
        <v>0.1168</v>
      </c>
      <c r="G86" s="21"/>
    </row>
    <row r="87" spans="1:7" x14ac:dyDescent="0.3">
      <c r="A87" s="13"/>
      <c r="B87" s="32"/>
      <c r="C87" s="32"/>
      <c r="D87" s="14"/>
      <c r="E87" s="15"/>
      <c r="F87" s="16"/>
      <c r="G87" s="16"/>
    </row>
    <row r="88" spans="1:7" x14ac:dyDescent="0.3">
      <c r="A88" s="24" t="s">
        <v>103</v>
      </c>
      <c r="B88" s="34"/>
      <c r="C88" s="34"/>
      <c r="D88" s="25"/>
      <c r="E88" s="19">
        <v>11431.96</v>
      </c>
      <c r="F88" s="20">
        <v>0.1168</v>
      </c>
      <c r="G88" s="21"/>
    </row>
    <row r="89" spans="1:7" x14ac:dyDescent="0.3">
      <c r="A89" s="13" t="s">
        <v>134</v>
      </c>
      <c r="B89" s="32"/>
      <c r="C89" s="32"/>
      <c r="D89" s="14"/>
      <c r="E89" s="15">
        <v>1.0214844999999999</v>
      </c>
      <c r="F89" s="16">
        <v>1.0000000000000001E-5</v>
      </c>
      <c r="G89" s="16"/>
    </row>
    <row r="90" spans="1:7" x14ac:dyDescent="0.3">
      <c r="A90" s="13" t="s">
        <v>135</v>
      </c>
      <c r="B90" s="32"/>
      <c r="C90" s="32"/>
      <c r="D90" s="14"/>
      <c r="E90" s="15">
        <v>1880.8985155</v>
      </c>
      <c r="F90" s="16">
        <v>1.9189999999999999E-2</v>
      </c>
      <c r="G90" s="16">
        <v>3.2613999999999997E-2</v>
      </c>
    </row>
    <row r="91" spans="1:7" x14ac:dyDescent="0.3">
      <c r="A91" s="27" t="s">
        <v>136</v>
      </c>
      <c r="B91" s="35"/>
      <c r="C91" s="35"/>
      <c r="D91" s="28"/>
      <c r="E91" s="29">
        <v>97870.84</v>
      </c>
      <c r="F91" s="30">
        <v>1</v>
      </c>
      <c r="G91" s="30"/>
    </row>
    <row r="93" spans="1:7" x14ac:dyDescent="0.3">
      <c r="A93" s="1" t="s">
        <v>1303</v>
      </c>
    </row>
    <row r="96" spans="1:7" x14ac:dyDescent="0.3">
      <c r="A96" s="1" t="s">
        <v>1842</v>
      </c>
    </row>
    <row r="97" spans="1:7" x14ac:dyDescent="0.3">
      <c r="A97" s="47" t="s">
        <v>1843</v>
      </c>
      <c r="B97" s="3" t="s">
        <v>88</v>
      </c>
    </row>
    <row r="98" spans="1:7" x14ac:dyDescent="0.3">
      <c r="A98" t="s">
        <v>1844</v>
      </c>
    </row>
    <row r="99" spans="1:7" x14ac:dyDescent="0.3">
      <c r="A99" t="s">
        <v>1845</v>
      </c>
      <c r="B99" t="s">
        <v>1846</v>
      </c>
      <c r="C99" t="s">
        <v>1846</v>
      </c>
    </row>
    <row r="100" spans="1:7" x14ac:dyDescent="0.3">
      <c r="B100" s="48">
        <v>44592</v>
      </c>
      <c r="C100" s="48">
        <v>44620</v>
      </c>
    </row>
    <row r="101" spans="1:7" x14ac:dyDescent="0.3">
      <c r="A101" t="s">
        <v>1850</v>
      </c>
      <c r="B101">
        <v>20.0642</v>
      </c>
      <c r="C101">
        <v>18.0578</v>
      </c>
      <c r="E101" s="2"/>
      <c r="G101"/>
    </row>
    <row r="102" spans="1:7" x14ac:dyDescent="0.3">
      <c r="A102" t="s">
        <v>1851</v>
      </c>
      <c r="B102">
        <v>20.0642</v>
      </c>
      <c r="C102">
        <v>18.0578</v>
      </c>
      <c r="E102" s="2"/>
      <c r="G102"/>
    </row>
    <row r="103" spans="1:7" x14ac:dyDescent="0.3">
      <c r="A103" t="s">
        <v>1875</v>
      </c>
      <c r="B103">
        <v>19.626200000000001</v>
      </c>
      <c r="C103">
        <v>17.642900000000001</v>
      </c>
      <c r="E103" s="2"/>
      <c r="G103"/>
    </row>
    <row r="104" spans="1:7" x14ac:dyDescent="0.3">
      <c r="A104" t="s">
        <v>1876</v>
      </c>
      <c r="B104">
        <v>19.625299999999999</v>
      </c>
      <c r="C104">
        <v>17.642099999999999</v>
      </c>
      <c r="E104" s="2"/>
      <c r="G104"/>
    </row>
    <row r="105" spans="1:7" x14ac:dyDescent="0.3">
      <c r="E105" s="2"/>
      <c r="G105"/>
    </row>
    <row r="106" spans="1:7" x14ac:dyDescent="0.3">
      <c r="A106" t="s">
        <v>1861</v>
      </c>
      <c r="B106" s="3" t="s">
        <v>88</v>
      </c>
    </row>
    <row r="107" spans="1:7" x14ac:dyDescent="0.3">
      <c r="A107" t="s">
        <v>1862</v>
      </c>
      <c r="B107" s="3" t="s">
        <v>88</v>
      </c>
    </row>
    <row r="108" spans="1:7" ht="28.8" x14ac:dyDescent="0.3">
      <c r="A108" s="47" t="s">
        <v>1863</v>
      </c>
      <c r="B108" s="3" t="s">
        <v>88</v>
      </c>
    </row>
    <row r="109" spans="1:7" x14ac:dyDescent="0.3">
      <c r="A109" s="47" t="s">
        <v>1864</v>
      </c>
      <c r="B109" s="3" t="s">
        <v>88</v>
      </c>
    </row>
    <row r="110" spans="1:7" x14ac:dyDescent="0.3">
      <c r="A110" t="s">
        <v>1901</v>
      </c>
      <c r="B110" s="49">
        <v>2.2627079999999999</v>
      </c>
    </row>
    <row r="111" spans="1:7" ht="28.8" x14ac:dyDescent="0.3">
      <c r="A111" s="47" t="s">
        <v>1866</v>
      </c>
      <c r="B111" s="3">
        <v>12026.979600000001</v>
      </c>
    </row>
    <row r="112" spans="1:7" ht="28.8" x14ac:dyDescent="0.3">
      <c r="A112" s="47" t="s">
        <v>1867</v>
      </c>
      <c r="B112" s="3" t="s">
        <v>88</v>
      </c>
    </row>
    <row r="113" spans="1:4" x14ac:dyDescent="0.3">
      <c r="A113" t="s">
        <v>1996</v>
      </c>
      <c r="B113" s="3" t="s">
        <v>88</v>
      </c>
    </row>
    <row r="114" spans="1:4" x14ac:dyDescent="0.3">
      <c r="A114" t="s">
        <v>1997</v>
      </c>
      <c r="B114" s="3" t="s">
        <v>88</v>
      </c>
    </row>
    <row r="117" spans="1:4" ht="28.8" x14ac:dyDescent="0.3">
      <c r="A117" s="62" t="s">
        <v>2039</v>
      </c>
      <c r="B117" s="57" t="s">
        <v>2040</v>
      </c>
      <c r="C117" s="57" t="s">
        <v>2004</v>
      </c>
      <c r="D117" s="65" t="s">
        <v>2005</v>
      </c>
    </row>
    <row r="118" spans="1:4" ht="45.6" customHeight="1" x14ac:dyDescent="0.3">
      <c r="A118" s="64" t="str">
        <f>HYPERLINK("[EDEL_Portfolio Monthly 28-Feb-2022.xlsx]EEMOF1!A1","EDELWEISS RECENTLY LISTED IPO FUND")</f>
        <v>EDELWEISS RECENTLY LISTED IPO FUND</v>
      </c>
      <c r="B118" s="58"/>
      <c r="C118" s="58" t="s">
        <v>2027</v>
      </c>
      <c r="D118"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D1DC8-E7FA-4D52-AE94-0A6CE3D48B03}">
  <dimension ref="A1:H84"/>
  <sheetViews>
    <sheetView showGridLines="0" workbookViewId="0">
      <pane ySplit="4" topLeftCell="A71" activePane="bottomLeft" state="frozen"/>
      <selection activeCell="A36" sqref="A36"/>
      <selection pane="bottomLeft" activeCell="A83" sqref="A83:D83"/>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9</v>
      </c>
      <c r="B1" s="67"/>
      <c r="C1" s="67"/>
      <c r="D1" s="67"/>
      <c r="E1" s="67"/>
      <c r="F1" s="67"/>
      <c r="G1" s="67"/>
      <c r="H1" s="51" t="str">
        <f>HYPERLINK("[EDEL_Portfolio Monthly 28-Feb-2022.xlsx]Index!A1","Index")</f>
        <v>Index</v>
      </c>
    </row>
    <row r="2" spans="1:8" ht="18" x14ac:dyDescent="0.3">
      <c r="A2" s="67" t="s">
        <v>10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139</v>
      </c>
      <c r="B11" s="32" t="s">
        <v>140</v>
      </c>
      <c r="C11" s="32" t="s">
        <v>141</v>
      </c>
      <c r="D11" s="14">
        <v>50500000</v>
      </c>
      <c r="E11" s="15">
        <v>51462.13</v>
      </c>
      <c r="F11" s="16">
        <v>0.1196</v>
      </c>
      <c r="G11" s="16">
        <v>5.0099999999999999E-2</v>
      </c>
    </row>
    <row r="12" spans="1:8" x14ac:dyDescent="0.3">
      <c r="A12" s="13" t="s">
        <v>142</v>
      </c>
      <c r="B12" s="32" t="s">
        <v>143</v>
      </c>
      <c r="C12" s="32" t="s">
        <v>141</v>
      </c>
      <c r="D12" s="14">
        <v>50300000</v>
      </c>
      <c r="E12" s="15">
        <v>51214.55</v>
      </c>
      <c r="F12" s="16">
        <v>0.11899999999999999</v>
      </c>
      <c r="G12" s="16">
        <v>4.9950000000000001E-2</v>
      </c>
    </row>
    <row r="13" spans="1:8" x14ac:dyDescent="0.3">
      <c r="A13" s="13" t="s">
        <v>144</v>
      </c>
      <c r="B13" s="32" t="s">
        <v>145</v>
      </c>
      <c r="C13" s="32" t="s">
        <v>93</v>
      </c>
      <c r="D13" s="14">
        <v>50000000</v>
      </c>
      <c r="E13" s="15">
        <v>51068.9</v>
      </c>
      <c r="F13" s="16">
        <v>0.1187</v>
      </c>
      <c r="G13" s="16">
        <v>5.04E-2</v>
      </c>
    </row>
    <row r="14" spans="1:8" x14ac:dyDescent="0.3">
      <c r="A14" s="13" t="s">
        <v>146</v>
      </c>
      <c r="B14" s="32" t="s">
        <v>147</v>
      </c>
      <c r="C14" s="32" t="s">
        <v>93</v>
      </c>
      <c r="D14" s="14">
        <v>39000000</v>
      </c>
      <c r="E14" s="15">
        <v>39826.879999999997</v>
      </c>
      <c r="F14" s="16">
        <v>9.2600000000000002E-2</v>
      </c>
      <c r="G14" s="16">
        <v>5.0450000000000002E-2</v>
      </c>
    </row>
    <row r="15" spans="1:8" x14ac:dyDescent="0.3">
      <c r="A15" s="13" t="s">
        <v>148</v>
      </c>
      <c r="B15" s="32" t="s">
        <v>149</v>
      </c>
      <c r="C15" s="32" t="s">
        <v>93</v>
      </c>
      <c r="D15" s="14">
        <v>39000000</v>
      </c>
      <c r="E15" s="15">
        <v>39710.699999999997</v>
      </c>
      <c r="F15" s="16">
        <v>9.2299999999999993E-2</v>
      </c>
      <c r="G15" s="16">
        <v>4.8800000000000003E-2</v>
      </c>
    </row>
    <row r="16" spans="1:8" x14ac:dyDescent="0.3">
      <c r="A16" s="13" t="s">
        <v>150</v>
      </c>
      <c r="B16" s="32" t="s">
        <v>151</v>
      </c>
      <c r="C16" s="32" t="s">
        <v>93</v>
      </c>
      <c r="D16" s="14">
        <v>26500000</v>
      </c>
      <c r="E16" s="15">
        <v>26941.68</v>
      </c>
      <c r="F16" s="16">
        <v>6.2600000000000003E-2</v>
      </c>
      <c r="G16" s="16">
        <v>4.8849999999999998E-2</v>
      </c>
    </row>
    <row r="17" spans="1:7" x14ac:dyDescent="0.3">
      <c r="A17" s="13" t="s">
        <v>152</v>
      </c>
      <c r="B17" s="32" t="s">
        <v>153</v>
      </c>
      <c r="C17" s="32" t="s">
        <v>93</v>
      </c>
      <c r="D17" s="14">
        <v>26500000</v>
      </c>
      <c r="E17" s="15">
        <v>26925.83</v>
      </c>
      <c r="F17" s="16">
        <v>6.2600000000000003E-2</v>
      </c>
      <c r="G17" s="16">
        <v>4.8750000000000002E-2</v>
      </c>
    </row>
    <row r="18" spans="1:7" x14ac:dyDescent="0.3">
      <c r="A18" s="13" t="s">
        <v>154</v>
      </c>
      <c r="B18" s="32" t="s">
        <v>155</v>
      </c>
      <c r="C18" s="32" t="s">
        <v>93</v>
      </c>
      <c r="D18" s="14">
        <v>26000000</v>
      </c>
      <c r="E18" s="15">
        <v>26414.41</v>
      </c>
      <c r="F18" s="16">
        <v>6.1400000000000003E-2</v>
      </c>
      <c r="G18" s="16">
        <v>5.1499999999999997E-2</v>
      </c>
    </row>
    <row r="19" spans="1:7" x14ac:dyDescent="0.3">
      <c r="A19" s="13" t="s">
        <v>156</v>
      </c>
      <c r="B19" s="32" t="s">
        <v>157</v>
      </c>
      <c r="C19" s="32" t="s">
        <v>93</v>
      </c>
      <c r="D19" s="14">
        <v>22500000</v>
      </c>
      <c r="E19" s="15">
        <v>23366.43</v>
      </c>
      <c r="F19" s="16">
        <v>5.4300000000000001E-2</v>
      </c>
      <c r="G19" s="16">
        <v>4.8800000000000003E-2</v>
      </c>
    </row>
    <row r="20" spans="1:7" x14ac:dyDescent="0.3">
      <c r="A20" s="13" t="s">
        <v>158</v>
      </c>
      <c r="B20" s="32" t="s">
        <v>159</v>
      </c>
      <c r="C20" s="32" t="s">
        <v>99</v>
      </c>
      <c r="D20" s="14">
        <v>16000000</v>
      </c>
      <c r="E20" s="15">
        <v>16624.34</v>
      </c>
      <c r="F20" s="16">
        <v>3.8600000000000002E-2</v>
      </c>
      <c r="G20" s="16">
        <v>5.11E-2</v>
      </c>
    </row>
    <row r="21" spans="1:7" x14ac:dyDescent="0.3">
      <c r="A21" s="13" t="s">
        <v>160</v>
      </c>
      <c r="B21" s="32" t="s">
        <v>161</v>
      </c>
      <c r="C21" s="32" t="s">
        <v>93</v>
      </c>
      <c r="D21" s="14">
        <v>10000000</v>
      </c>
      <c r="E21" s="15">
        <v>10152.15</v>
      </c>
      <c r="F21" s="16">
        <v>2.3599999999999999E-2</v>
      </c>
      <c r="G21" s="16">
        <v>4.9299999999999997E-2</v>
      </c>
    </row>
    <row r="22" spans="1:7" x14ac:dyDescent="0.3">
      <c r="A22" s="13" t="s">
        <v>162</v>
      </c>
      <c r="B22" s="32" t="s">
        <v>163</v>
      </c>
      <c r="C22" s="32" t="s">
        <v>93</v>
      </c>
      <c r="D22" s="14">
        <v>5500000</v>
      </c>
      <c r="E22" s="15">
        <v>5672.05</v>
      </c>
      <c r="F22" s="16">
        <v>1.32E-2</v>
      </c>
      <c r="G22" s="16">
        <v>4.9149999999999999E-2</v>
      </c>
    </row>
    <row r="23" spans="1:7" x14ac:dyDescent="0.3">
      <c r="A23" s="13" t="s">
        <v>164</v>
      </c>
      <c r="B23" s="32" t="s">
        <v>165</v>
      </c>
      <c r="C23" s="32" t="s">
        <v>99</v>
      </c>
      <c r="D23" s="14">
        <v>5000000</v>
      </c>
      <c r="E23" s="15">
        <v>5202.68</v>
      </c>
      <c r="F23" s="16">
        <v>1.21E-2</v>
      </c>
      <c r="G23" s="16">
        <v>4.8849999999999998E-2</v>
      </c>
    </row>
    <row r="24" spans="1:7" x14ac:dyDescent="0.3">
      <c r="A24" s="13" t="s">
        <v>166</v>
      </c>
      <c r="B24" s="32" t="s">
        <v>167</v>
      </c>
      <c r="C24" s="32" t="s">
        <v>93</v>
      </c>
      <c r="D24" s="14">
        <v>5000000</v>
      </c>
      <c r="E24" s="15">
        <v>5187.3900000000003</v>
      </c>
      <c r="F24" s="16">
        <v>1.21E-2</v>
      </c>
      <c r="G24" s="16">
        <v>4.8849999999999998E-2</v>
      </c>
    </row>
    <row r="25" spans="1:7" x14ac:dyDescent="0.3">
      <c r="A25" s="13" t="s">
        <v>168</v>
      </c>
      <c r="B25" s="32" t="s">
        <v>169</v>
      </c>
      <c r="C25" s="32" t="s">
        <v>141</v>
      </c>
      <c r="D25" s="14">
        <v>5000000</v>
      </c>
      <c r="E25" s="15">
        <v>5066.57</v>
      </c>
      <c r="F25" s="16">
        <v>1.18E-2</v>
      </c>
      <c r="G25" s="16">
        <v>4.8649999999999999E-2</v>
      </c>
    </row>
    <row r="26" spans="1:7" x14ac:dyDescent="0.3">
      <c r="A26" s="13" t="s">
        <v>170</v>
      </c>
      <c r="B26" s="32" t="s">
        <v>171</v>
      </c>
      <c r="C26" s="32" t="s">
        <v>93</v>
      </c>
      <c r="D26" s="14">
        <v>4000000</v>
      </c>
      <c r="E26" s="15">
        <v>4155.2</v>
      </c>
      <c r="F26" s="16">
        <v>9.7000000000000003E-3</v>
      </c>
      <c r="G26" s="16">
        <v>4.87E-2</v>
      </c>
    </row>
    <row r="27" spans="1:7" x14ac:dyDescent="0.3">
      <c r="A27" s="13" t="s">
        <v>172</v>
      </c>
      <c r="B27" s="32" t="s">
        <v>173</v>
      </c>
      <c r="C27" s="32" t="s">
        <v>99</v>
      </c>
      <c r="D27" s="14">
        <v>4000000</v>
      </c>
      <c r="E27" s="15">
        <v>4151.18</v>
      </c>
      <c r="F27" s="16">
        <v>9.5999999999999992E-3</v>
      </c>
      <c r="G27" s="16">
        <v>4.9027000000000001E-2</v>
      </c>
    </row>
    <row r="28" spans="1:7" x14ac:dyDescent="0.3">
      <c r="A28" s="13" t="s">
        <v>174</v>
      </c>
      <c r="B28" s="32" t="s">
        <v>175</v>
      </c>
      <c r="C28" s="32" t="s">
        <v>93</v>
      </c>
      <c r="D28" s="14">
        <v>3000000</v>
      </c>
      <c r="E28" s="15">
        <v>3045.41</v>
      </c>
      <c r="F28" s="16">
        <v>7.1000000000000004E-3</v>
      </c>
      <c r="G28" s="16">
        <v>4.725E-2</v>
      </c>
    </row>
    <row r="29" spans="1:7" x14ac:dyDescent="0.3">
      <c r="A29" s="13" t="s">
        <v>176</v>
      </c>
      <c r="B29" s="32" t="s">
        <v>177</v>
      </c>
      <c r="C29" s="32" t="s">
        <v>99</v>
      </c>
      <c r="D29" s="14">
        <v>2500000</v>
      </c>
      <c r="E29" s="15">
        <v>2594.1999999999998</v>
      </c>
      <c r="F29" s="16">
        <v>6.0000000000000001E-3</v>
      </c>
      <c r="G29" s="16">
        <v>4.8849999999999998E-2</v>
      </c>
    </row>
    <row r="30" spans="1:7" x14ac:dyDescent="0.3">
      <c r="A30" s="13" t="s">
        <v>178</v>
      </c>
      <c r="B30" s="32" t="s">
        <v>179</v>
      </c>
      <c r="C30" s="32" t="s">
        <v>93</v>
      </c>
      <c r="D30" s="14">
        <v>2500000</v>
      </c>
      <c r="E30" s="15">
        <v>2528.58</v>
      </c>
      <c r="F30" s="16">
        <v>5.8999999999999999E-3</v>
      </c>
      <c r="G30" s="16">
        <v>4.6249999999999999E-2</v>
      </c>
    </row>
    <row r="31" spans="1:7" x14ac:dyDescent="0.3">
      <c r="A31" s="13" t="s">
        <v>180</v>
      </c>
      <c r="B31" s="32" t="s">
        <v>181</v>
      </c>
      <c r="C31" s="32" t="s">
        <v>93</v>
      </c>
      <c r="D31" s="14">
        <v>2500000</v>
      </c>
      <c r="E31" s="15">
        <v>2516.09</v>
      </c>
      <c r="F31" s="16">
        <v>5.7999999999999996E-3</v>
      </c>
      <c r="G31" s="16">
        <v>3.9198999999999998E-2</v>
      </c>
    </row>
    <row r="32" spans="1:7" x14ac:dyDescent="0.3">
      <c r="A32" s="13" t="s">
        <v>182</v>
      </c>
      <c r="B32" s="32" t="s">
        <v>183</v>
      </c>
      <c r="C32" s="32" t="s">
        <v>93</v>
      </c>
      <c r="D32" s="14">
        <v>2000000</v>
      </c>
      <c r="E32" s="15">
        <v>2030.34</v>
      </c>
      <c r="F32" s="16">
        <v>4.7000000000000002E-3</v>
      </c>
      <c r="G32" s="16">
        <v>4.7449999999999999E-2</v>
      </c>
    </row>
    <row r="33" spans="1:7" x14ac:dyDescent="0.3">
      <c r="A33" s="13" t="s">
        <v>184</v>
      </c>
      <c r="B33" s="32" t="s">
        <v>185</v>
      </c>
      <c r="C33" s="32" t="s">
        <v>93</v>
      </c>
      <c r="D33" s="14">
        <v>1500000</v>
      </c>
      <c r="E33" s="15">
        <v>1546.34</v>
      </c>
      <c r="F33" s="16">
        <v>3.5999999999999999E-3</v>
      </c>
      <c r="G33" s="16">
        <v>4.7500000000000001E-2</v>
      </c>
    </row>
    <row r="34" spans="1:7" x14ac:dyDescent="0.3">
      <c r="A34" s="13" t="s">
        <v>186</v>
      </c>
      <c r="B34" s="32" t="s">
        <v>187</v>
      </c>
      <c r="C34" s="32" t="s">
        <v>93</v>
      </c>
      <c r="D34" s="14">
        <v>1000000</v>
      </c>
      <c r="E34" s="15">
        <v>1037.6199999999999</v>
      </c>
      <c r="F34" s="16">
        <v>2.3999999999999998E-3</v>
      </c>
      <c r="G34" s="16">
        <v>4.845E-2</v>
      </c>
    </row>
    <row r="35" spans="1:7" x14ac:dyDescent="0.3">
      <c r="A35" s="13" t="s">
        <v>188</v>
      </c>
      <c r="B35" s="32" t="s">
        <v>189</v>
      </c>
      <c r="C35" s="32" t="s">
        <v>93</v>
      </c>
      <c r="D35" s="14">
        <v>1000000</v>
      </c>
      <c r="E35" s="15">
        <v>1035.52</v>
      </c>
      <c r="F35" s="16">
        <v>2.3999999999999998E-3</v>
      </c>
      <c r="G35" s="16">
        <v>4.8649999999999999E-2</v>
      </c>
    </row>
    <row r="36" spans="1:7" x14ac:dyDescent="0.3">
      <c r="A36" s="13" t="s">
        <v>190</v>
      </c>
      <c r="B36" s="32" t="s">
        <v>191</v>
      </c>
      <c r="C36" s="32" t="s">
        <v>93</v>
      </c>
      <c r="D36" s="14">
        <v>500000</v>
      </c>
      <c r="E36" s="15">
        <v>511.98</v>
      </c>
      <c r="F36" s="16">
        <v>1.1999999999999999E-3</v>
      </c>
      <c r="G36" s="16">
        <v>4.8250000000000001E-2</v>
      </c>
    </row>
    <row r="37" spans="1:7" x14ac:dyDescent="0.3">
      <c r="A37" s="13" t="s">
        <v>192</v>
      </c>
      <c r="B37" s="32" t="s">
        <v>193</v>
      </c>
      <c r="C37" s="32" t="s">
        <v>194</v>
      </c>
      <c r="D37" s="14">
        <v>500000</v>
      </c>
      <c r="E37" s="15">
        <v>507.29</v>
      </c>
      <c r="F37" s="16">
        <v>1.1999999999999999E-3</v>
      </c>
      <c r="G37" s="16">
        <v>4.7349000000000002E-2</v>
      </c>
    </row>
    <row r="38" spans="1:7" x14ac:dyDescent="0.3">
      <c r="A38" s="13" t="s">
        <v>195</v>
      </c>
      <c r="B38" s="32" t="s">
        <v>196</v>
      </c>
      <c r="C38" s="32" t="s">
        <v>194</v>
      </c>
      <c r="D38" s="14">
        <v>500000</v>
      </c>
      <c r="E38" s="15">
        <v>506.58</v>
      </c>
      <c r="F38" s="16">
        <v>1.1999999999999999E-3</v>
      </c>
      <c r="G38" s="16">
        <v>4.7349000000000002E-2</v>
      </c>
    </row>
    <row r="39" spans="1:7" x14ac:dyDescent="0.3">
      <c r="A39" s="13" t="s">
        <v>197</v>
      </c>
      <c r="B39" s="32" t="s">
        <v>198</v>
      </c>
      <c r="C39" s="32" t="s">
        <v>93</v>
      </c>
      <c r="D39" s="14">
        <v>500000</v>
      </c>
      <c r="E39" s="15">
        <v>506.43</v>
      </c>
      <c r="F39" s="16">
        <v>1.1999999999999999E-3</v>
      </c>
      <c r="G39" s="16">
        <v>4.7050000000000002E-2</v>
      </c>
    </row>
    <row r="40" spans="1:7" x14ac:dyDescent="0.3">
      <c r="A40" s="17" t="s">
        <v>100</v>
      </c>
      <c r="B40" s="33"/>
      <c r="C40" s="33"/>
      <c r="D40" s="18"/>
      <c r="E40" s="19">
        <v>411509.45</v>
      </c>
      <c r="F40" s="20">
        <v>0.95650000000000002</v>
      </c>
      <c r="G40" s="21"/>
    </row>
    <row r="41" spans="1:7" x14ac:dyDescent="0.3">
      <c r="A41" s="13"/>
      <c r="B41" s="32"/>
      <c r="C41" s="32"/>
      <c r="D41" s="14"/>
      <c r="E41" s="15"/>
      <c r="F41" s="16"/>
      <c r="G41" s="16"/>
    </row>
    <row r="42" spans="1:7" x14ac:dyDescent="0.3">
      <c r="A42" s="17" t="s">
        <v>101</v>
      </c>
      <c r="B42" s="32"/>
      <c r="C42" s="32"/>
      <c r="D42" s="14"/>
      <c r="E42" s="15"/>
      <c r="F42" s="16"/>
      <c r="G42" s="16"/>
    </row>
    <row r="43" spans="1:7" x14ac:dyDescent="0.3">
      <c r="A43" s="17" t="s">
        <v>100</v>
      </c>
      <c r="B43" s="32"/>
      <c r="C43" s="32"/>
      <c r="D43" s="14"/>
      <c r="E43" s="22" t="s">
        <v>88</v>
      </c>
      <c r="F43" s="23" t="s">
        <v>88</v>
      </c>
      <c r="G43" s="16"/>
    </row>
    <row r="44" spans="1:7" x14ac:dyDescent="0.3">
      <c r="A44" s="13"/>
      <c r="B44" s="32"/>
      <c r="C44" s="32"/>
      <c r="D44" s="14"/>
      <c r="E44" s="15"/>
      <c r="F44" s="16"/>
      <c r="G44" s="16"/>
    </row>
    <row r="45" spans="1:7" x14ac:dyDescent="0.3">
      <c r="A45" s="17" t="s">
        <v>102</v>
      </c>
      <c r="B45" s="32"/>
      <c r="C45" s="32"/>
      <c r="D45" s="14"/>
      <c r="E45" s="15"/>
      <c r="F45" s="16"/>
      <c r="G45" s="16"/>
    </row>
    <row r="46" spans="1:7" x14ac:dyDescent="0.3">
      <c r="A46" s="17" t="s">
        <v>100</v>
      </c>
      <c r="B46" s="32"/>
      <c r="C46" s="32"/>
      <c r="D46" s="14"/>
      <c r="E46" s="22" t="s">
        <v>88</v>
      </c>
      <c r="F46" s="23" t="s">
        <v>88</v>
      </c>
      <c r="G46" s="16"/>
    </row>
    <row r="47" spans="1:7" x14ac:dyDescent="0.3">
      <c r="A47" s="13"/>
      <c r="B47" s="32"/>
      <c r="C47" s="32"/>
      <c r="D47" s="14"/>
      <c r="E47" s="15"/>
      <c r="F47" s="16"/>
      <c r="G47" s="16"/>
    </row>
    <row r="48" spans="1:7" x14ac:dyDescent="0.3">
      <c r="A48" s="24" t="s">
        <v>103</v>
      </c>
      <c r="B48" s="34"/>
      <c r="C48" s="34"/>
      <c r="D48" s="25"/>
      <c r="E48" s="19">
        <v>411509.45</v>
      </c>
      <c r="F48" s="20">
        <v>0.95650000000000002</v>
      </c>
      <c r="G48" s="21"/>
    </row>
    <row r="49" spans="1:7" x14ac:dyDescent="0.3">
      <c r="A49" s="13"/>
      <c r="B49" s="32"/>
      <c r="C49" s="32"/>
      <c r="D49" s="14"/>
      <c r="E49" s="15"/>
      <c r="F49" s="16"/>
      <c r="G49" s="16"/>
    </row>
    <row r="50" spans="1:7" x14ac:dyDescent="0.3">
      <c r="A50" s="13"/>
      <c r="B50" s="32"/>
      <c r="C50" s="32"/>
      <c r="D50" s="14"/>
      <c r="E50" s="15"/>
      <c r="F50" s="16"/>
      <c r="G50" s="16"/>
    </row>
    <row r="51" spans="1:7" x14ac:dyDescent="0.3">
      <c r="A51" s="17" t="s">
        <v>132</v>
      </c>
      <c r="B51" s="32"/>
      <c r="C51" s="32"/>
      <c r="D51" s="14"/>
      <c r="E51" s="15"/>
      <c r="F51" s="16"/>
      <c r="G51" s="16"/>
    </row>
    <row r="52" spans="1:7" x14ac:dyDescent="0.3">
      <c r="A52" s="13" t="s">
        <v>133</v>
      </c>
      <c r="B52" s="32"/>
      <c r="C52" s="32"/>
      <c r="D52" s="14"/>
      <c r="E52" s="15">
        <v>5658.99</v>
      </c>
      <c r="F52" s="16">
        <v>1.32E-2</v>
      </c>
      <c r="G52" s="16">
        <v>3.2613999999999997E-2</v>
      </c>
    </row>
    <row r="53" spans="1:7" x14ac:dyDescent="0.3">
      <c r="A53" s="17" t="s">
        <v>100</v>
      </c>
      <c r="B53" s="33"/>
      <c r="C53" s="33"/>
      <c r="D53" s="18"/>
      <c r="E53" s="19">
        <v>5658.99</v>
      </c>
      <c r="F53" s="20">
        <v>1.32E-2</v>
      </c>
      <c r="G53" s="21"/>
    </row>
    <row r="54" spans="1:7" x14ac:dyDescent="0.3">
      <c r="A54" s="13"/>
      <c r="B54" s="32"/>
      <c r="C54" s="32"/>
      <c r="D54" s="14"/>
      <c r="E54" s="15"/>
      <c r="F54" s="16"/>
      <c r="G54" s="16"/>
    </row>
    <row r="55" spans="1:7" x14ac:dyDescent="0.3">
      <c r="A55" s="24" t="s">
        <v>103</v>
      </c>
      <c r="B55" s="34"/>
      <c r="C55" s="34"/>
      <c r="D55" s="25"/>
      <c r="E55" s="19">
        <v>5658.99</v>
      </c>
      <c r="F55" s="20">
        <v>1.32E-2</v>
      </c>
      <c r="G55" s="21"/>
    </row>
    <row r="56" spans="1:7" x14ac:dyDescent="0.3">
      <c r="A56" s="13" t="s">
        <v>134</v>
      </c>
      <c r="B56" s="32"/>
      <c r="C56" s="32"/>
      <c r="D56" s="14"/>
      <c r="E56" s="15">
        <v>12988.354033400001</v>
      </c>
      <c r="F56" s="16">
        <v>3.0190999999999999E-2</v>
      </c>
      <c r="G56" s="16"/>
    </row>
    <row r="57" spans="1:7" x14ac:dyDescent="0.3">
      <c r="A57" s="13" t="s">
        <v>135</v>
      </c>
      <c r="B57" s="32"/>
      <c r="C57" s="32"/>
      <c r="D57" s="14"/>
      <c r="E57" s="15">
        <v>40.315966600000003</v>
      </c>
      <c r="F57" s="16">
        <v>1.0900000000000001E-4</v>
      </c>
      <c r="G57" s="16">
        <v>3.2613999999999997E-2</v>
      </c>
    </row>
    <row r="58" spans="1:7" x14ac:dyDescent="0.3">
      <c r="A58" s="27" t="s">
        <v>136</v>
      </c>
      <c r="B58" s="35"/>
      <c r="C58" s="35"/>
      <c r="D58" s="28"/>
      <c r="E58" s="29">
        <v>430197.11</v>
      </c>
      <c r="F58" s="30">
        <v>1</v>
      </c>
      <c r="G58" s="30"/>
    </row>
    <row r="60" spans="1:7" x14ac:dyDescent="0.3">
      <c r="A60" s="1" t="s">
        <v>138</v>
      </c>
    </row>
    <row r="63" spans="1:7" x14ac:dyDescent="0.3">
      <c r="A63" s="1" t="s">
        <v>1842</v>
      </c>
    </row>
    <row r="64" spans="1:7" x14ac:dyDescent="0.3">
      <c r="A64" s="47" t="s">
        <v>1843</v>
      </c>
      <c r="B64" s="3" t="s">
        <v>88</v>
      </c>
    </row>
    <row r="65" spans="1:7" x14ac:dyDescent="0.3">
      <c r="A65" t="s">
        <v>1844</v>
      </c>
    </row>
    <row r="66" spans="1:7" x14ac:dyDescent="0.3">
      <c r="A66" t="s">
        <v>1868</v>
      </c>
      <c r="B66" t="s">
        <v>1846</v>
      </c>
      <c r="C66" t="s">
        <v>1846</v>
      </c>
    </row>
    <row r="67" spans="1:7" x14ac:dyDescent="0.3">
      <c r="B67" s="48">
        <v>44592</v>
      </c>
      <c r="C67" s="48">
        <v>44620</v>
      </c>
    </row>
    <row r="68" spans="1:7" x14ac:dyDescent="0.3">
      <c r="A68" t="s">
        <v>1869</v>
      </c>
      <c r="B68">
        <v>1161.5333000000001</v>
      </c>
      <c r="C68">
        <v>1165.7254</v>
      </c>
      <c r="E68" s="2"/>
      <c r="G68"/>
    </row>
    <row r="69" spans="1:7" x14ac:dyDescent="0.3">
      <c r="E69" s="2"/>
      <c r="G69"/>
    </row>
    <row r="70" spans="1:7" x14ac:dyDescent="0.3">
      <c r="A70" t="s">
        <v>1861</v>
      </c>
      <c r="B70" s="3" t="s">
        <v>88</v>
      </c>
    </row>
    <row r="71" spans="1:7" x14ac:dyDescent="0.3">
      <c r="A71" t="s">
        <v>1862</v>
      </c>
      <c r="B71" s="3" t="s">
        <v>88</v>
      </c>
    </row>
    <row r="72" spans="1:7" ht="28.8" x14ac:dyDescent="0.3">
      <c r="A72" s="47" t="s">
        <v>1863</v>
      </c>
      <c r="B72" s="3" t="s">
        <v>88</v>
      </c>
    </row>
    <row r="73" spans="1:7" x14ac:dyDescent="0.3">
      <c r="A73" s="47" t="s">
        <v>1864</v>
      </c>
      <c r="B73" s="3" t="s">
        <v>88</v>
      </c>
    </row>
    <row r="74" spans="1:7" x14ac:dyDescent="0.3">
      <c r="A74" t="s">
        <v>1865</v>
      </c>
      <c r="B74" s="49">
        <v>1.037649</v>
      </c>
    </row>
    <row r="75" spans="1:7" ht="28.8" x14ac:dyDescent="0.3">
      <c r="A75" s="47" t="s">
        <v>1866</v>
      </c>
      <c r="B75" s="3" t="s">
        <v>88</v>
      </c>
    </row>
    <row r="76" spans="1:7" ht="28.8" x14ac:dyDescent="0.3">
      <c r="A76" s="47" t="s">
        <v>1867</v>
      </c>
      <c r="B76" s="3" t="s">
        <v>88</v>
      </c>
    </row>
    <row r="77" spans="1:7" ht="28.8" x14ac:dyDescent="0.3">
      <c r="A77" s="47" t="s">
        <v>1870</v>
      </c>
      <c r="B77" s="3">
        <v>113786.48</v>
      </c>
    </row>
    <row r="78" spans="1:7" x14ac:dyDescent="0.3">
      <c r="A78" t="s">
        <v>1998</v>
      </c>
      <c r="B78" s="3" t="s">
        <v>88</v>
      </c>
    </row>
    <row r="79" spans="1:7" x14ac:dyDescent="0.3">
      <c r="A79" t="s">
        <v>1999</v>
      </c>
      <c r="B79" s="3" t="s">
        <v>88</v>
      </c>
    </row>
    <row r="83" spans="1:4" ht="28.8" x14ac:dyDescent="0.3">
      <c r="A83" s="62" t="s">
        <v>2039</v>
      </c>
      <c r="B83" s="57" t="s">
        <v>2040</v>
      </c>
      <c r="C83" s="57" t="s">
        <v>2004</v>
      </c>
      <c r="D83" s="65" t="s">
        <v>2005</v>
      </c>
    </row>
    <row r="84" spans="1:4" ht="55.2" customHeight="1" x14ac:dyDescent="0.3">
      <c r="A84" s="64" t="str">
        <f>HYPERLINK("[EDEL_Portfolio Monthly 28-Feb-2022.xlsx]EDBE23!A1","BHARAT Bond ETF - April 2023")</f>
        <v>BHARAT Bond ETF - April 2023</v>
      </c>
      <c r="B84" s="58"/>
      <c r="C84" s="59" t="s">
        <v>2007</v>
      </c>
      <c r="D8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A111C-8212-48BE-9F31-2994FE8C0485}">
  <dimension ref="A1:H59"/>
  <sheetViews>
    <sheetView showGridLines="0" workbookViewId="0">
      <pane ySplit="4" topLeftCell="A50" activePane="bottomLeft" state="frozen"/>
      <selection activeCell="A36" sqref="A36"/>
      <selection pane="bottomLeft" activeCell="A58" sqref="A58:D58"/>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63</v>
      </c>
      <c r="B1" s="67"/>
      <c r="C1" s="67"/>
      <c r="D1" s="67"/>
      <c r="E1" s="67"/>
      <c r="F1" s="67"/>
      <c r="G1" s="67"/>
      <c r="H1" s="51" t="str">
        <f>HYPERLINK("[EDEL_Portfolio Monthly 28-Feb-2022.xlsx]Index!A1","Index")</f>
        <v>Index</v>
      </c>
    </row>
    <row r="2" spans="1:8" ht="18" x14ac:dyDescent="0.3">
      <c r="A2" s="67" t="s">
        <v>64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815</v>
      </c>
      <c r="B8" s="32" t="s">
        <v>816</v>
      </c>
      <c r="C8" s="32" t="s">
        <v>725</v>
      </c>
      <c r="D8" s="14">
        <v>2497</v>
      </c>
      <c r="E8" s="15">
        <v>35.61</v>
      </c>
      <c r="F8" s="16">
        <v>0.26140000000000002</v>
      </c>
      <c r="G8" s="16"/>
    </row>
    <row r="9" spans="1:8" x14ac:dyDescent="0.3">
      <c r="A9" s="13" t="s">
        <v>723</v>
      </c>
      <c r="B9" s="32" t="s">
        <v>724</v>
      </c>
      <c r="C9" s="32" t="s">
        <v>725</v>
      </c>
      <c r="D9" s="14">
        <v>4061</v>
      </c>
      <c r="E9" s="15">
        <v>30.16</v>
      </c>
      <c r="F9" s="16">
        <v>0.22140000000000001</v>
      </c>
      <c r="G9" s="16"/>
    </row>
    <row r="10" spans="1:8" x14ac:dyDescent="0.3">
      <c r="A10" s="13" t="s">
        <v>909</v>
      </c>
      <c r="B10" s="32" t="s">
        <v>910</v>
      </c>
      <c r="C10" s="32" t="s">
        <v>725</v>
      </c>
      <c r="D10" s="14">
        <v>2256</v>
      </c>
      <c r="E10" s="15">
        <v>16.75</v>
      </c>
      <c r="F10" s="16">
        <v>0.1229</v>
      </c>
      <c r="G10" s="16"/>
    </row>
    <row r="11" spans="1:8" x14ac:dyDescent="0.3">
      <c r="A11" s="13" t="s">
        <v>1306</v>
      </c>
      <c r="B11" s="32" t="s">
        <v>1307</v>
      </c>
      <c r="C11" s="32" t="s">
        <v>725</v>
      </c>
      <c r="D11" s="14">
        <v>3304</v>
      </c>
      <c r="E11" s="15">
        <v>15.96</v>
      </c>
      <c r="F11" s="16">
        <v>0.1172</v>
      </c>
      <c r="G11" s="16"/>
    </row>
    <row r="12" spans="1:8" x14ac:dyDescent="0.3">
      <c r="A12" s="13" t="s">
        <v>761</v>
      </c>
      <c r="B12" s="32" t="s">
        <v>762</v>
      </c>
      <c r="C12" s="32" t="s">
        <v>725</v>
      </c>
      <c r="D12" s="14">
        <v>859</v>
      </c>
      <c r="E12" s="15">
        <v>15.83</v>
      </c>
      <c r="F12" s="16">
        <v>0.1162</v>
      </c>
      <c r="G12" s="16"/>
    </row>
    <row r="13" spans="1:8" x14ac:dyDescent="0.3">
      <c r="A13" s="13" t="s">
        <v>746</v>
      </c>
      <c r="B13" s="32" t="s">
        <v>747</v>
      </c>
      <c r="C13" s="32" t="s">
        <v>725</v>
      </c>
      <c r="D13" s="14">
        <v>884</v>
      </c>
      <c r="E13" s="15">
        <v>8.14</v>
      </c>
      <c r="F13" s="16">
        <v>5.9700000000000003E-2</v>
      </c>
      <c r="G13" s="16"/>
    </row>
    <row r="14" spans="1:8" x14ac:dyDescent="0.3">
      <c r="A14" s="13" t="s">
        <v>1556</v>
      </c>
      <c r="B14" s="32" t="s">
        <v>1557</v>
      </c>
      <c r="C14" s="32" t="s">
        <v>725</v>
      </c>
      <c r="D14" s="14">
        <v>299</v>
      </c>
      <c r="E14" s="15">
        <v>3.6</v>
      </c>
      <c r="F14" s="16">
        <v>2.64E-2</v>
      </c>
      <c r="G14" s="16"/>
    </row>
    <row r="15" spans="1:8" x14ac:dyDescent="0.3">
      <c r="A15" s="13" t="s">
        <v>850</v>
      </c>
      <c r="B15" s="32" t="s">
        <v>851</v>
      </c>
      <c r="C15" s="32" t="s">
        <v>725</v>
      </c>
      <c r="D15" s="14">
        <v>919</v>
      </c>
      <c r="E15" s="15">
        <v>2.81</v>
      </c>
      <c r="F15" s="16">
        <v>2.07E-2</v>
      </c>
      <c r="G15" s="16"/>
    </row>
    <row r="16" spans="1:8" x14ac:dyDescent="0.3">
      <c r="A16" s="13" t="s">
        <v>1459</v>
      </c>
      <c r="B16" s="32" t="s">
        <v>1460</v>
      </c>
      <c r="C16" s="32" t="s">
        <v>725</v>
      </c>
      <c r="D16" s="14">
        <v>2715</v>
      </c>
      <c r="E16" s="15">
        <v>2.63</v>
      </c>
      <c r="F16" s="16">
        <v>1.9300000000000001E-2</v>
      </c>
      <c r="G16" s="16"/>
    </row>
    <row r="17" spans="1:7" x14ac:dyDescent="0.3">
      <c r="A17" s="13" t="s">
        <v>875</v>
      </c>
      <c r="B17" s="32" t="s">
        <v>876</v>
      </c>
      <c r="C17" s="32" t="s">
        <v>725</v>
      </c>
      <c r="D17" s="14">
        <v>4223</v>
      </c>
      <c r="E17" s="15">
        <v>1.78</v>
      </c>
      <c r="F17" s="16">
        <v>1.3100000000000001E-2</v>
      </c>
      <c r="G17" s="16"/>
    </row>
    <row r="18" spans="1:7" x14ac:dyDescent="0.3">
      <c r="A18" s="13" t="s">
        <v>806</v>
      </c>
      <c r="B18" s="32" t="s">
        <v>807</v>
      </c>
      <c r="C18" s="32" t="s">
        <v>725</v>
      </c>
      <c r="D18" s="14">
        <v>4041</v>
      </c>
      <c r="E18" s="15">
        <v>1.41</v>
      </c>
      <c r="F18" s="16">
        <v>1.04E-2</v>
      </c>
      <c r="G18" s="16"/>
    </row>
    <row r="19" spans="1:7" x14ac:dyDescent="0.3">
      <c r="A19" s="13" t="s">
        <v>787</v>
      </c>
      <c r="B19" s="32" t="s">
        <v>788</v>
      </c>
      <c r="C19" s="32" t="s">
        <v>725</v>
      </c>
      <c r="D19" s="14">
        <v>676</v>
      </c>
      <c r="E19" s="15">
        <v>0.9</v>
      </c>
      <c r="F19" s="16">
        <v>6.6E-3</v>
      </c>
      <c r="G19" s="16"/>
    </row>
    <row r="20" spans="1:7" x14ac:dyDescent="0.3">
      <c r="A20" s="13" t="s">
        <v>2000</v>
      </c>
      <c r="B20" s="32" t="s">
        <v>1662</v>
      </c>
      <c r="C20" s="32" t="s">
        <v>725</v>
      </c>
      <c r="D20" s="14">
        <v>1752</v>
      </c>
      <c r="E20" s="15">
        <v>0</v>
      </c>
      <c r="F20" s="16">
        <v>0</v>
      </c>
      <c r="G20" s="16"/>
    </row>
    <row r="21" spans="1:7" x14ac:dyDescent="0.3">
      <c r="A21" s="17" t="s">
        <v>100</v>
      </c>
      <c r="B21" s="33"/>
      <c r="C21" s="33"/>
      <c r="D21" s="18"/>
      <c r="E21" s="37">
        <v>135.58000000000001</v>
      </c>
      <c r="F21" s="38">
        <v>0.99529999999999996</v>
      </c>
      <c r="G21" s="21"/>
    </row>
    <row r="22" spans="1:7" x14ac:dyDescent="0.3">
      <c r="A22" s="17" t="s">
        <v>1070</v>
      </c>
      <c r="B22" s="32"/>
      <c r="C22" s="32"/>
      <c r="D22" s="14"/>
      <c r="E22" s="15"/>
      <c r="F22" s="16"/>
      <c r="G22" s="16"/>
    </row>
    <row r="23" spans="1:7" x14ac:dyDescent="0.3">
      <c r="A23" s="17" t="s">
        <v>100</v>
      </c>
      <c r="B23" s="32"/>
      <c r="C23" s="32"/>
      <c r="D23" s="14"/>
      <c r="E23" s="39" t="s">
        <v>88</v>
      </c>
      <c r="F23" s="40" t="s">
        <v>88</v>
      </c>
      <c r="G23" s="16"/>
    </row>
    <row r="24" spans="1:7" x14ac:dyDescent="0.3">
      <c r="A24" s="24" t="s">
        <v>103</v>
      </c>
      <c r="B24" s="34"/>
      <c r="C24" s="34"/>
      <c r="D24" s="25"/>
      <c r="E24" s="29">
        <v>135.58000000000001</v>
      </c>
      <c r="F24" s="30">
        <v>0.99529999999999996</v>
      </c>
      <c r="G24" s="21"/>
    </row>
    <row r="25" spans="1:7" x14ac:dyDescent="0.3">
      <c r="A25" s="13"/>
      <c r="B25" s="32"/>
      <c r="C25" s="32"/>
      <c r="D25" s="14"/>
      <c r="E25" s="15"/>
      <c r="F25" s="16"/>
      <c r="G25" s="16"/>
    </row>
    <row r="26" spans="1:7" x14ac:dyDescent="0.3">
      <c r="A26" s="13"/>
      <c r="B26" s="32"/>
      <c r="C26" s="32"/>
      <c r="D26" s="14"/>
      <c r="E26" s="15"/>
      <c r="F26" s="16"/>
      <c r="G26" s="16"/>
    </row>
    <row r="27" spans="1:7" x14ac:dyDescent="0.3">
      <c r="A27" s="17" t="s">
        <v>132</v>
      </c>
      <c r="B27" s="32"/>
      <c r="C27" s="32"/>
      <c r="D27" s="14"/>
      <c r="E27" s="15"/>
      <c r="F27" s="16"/>
      <c r="G27" s="16"/>
    </row>
    <row r="28" spans="1:7" x14ac:dyDescent="0.3">
      <c r="A28" s="13" t="s">
        <v>133</v>
      </c>
      <c r="B28" s="32"/>
      <c r="C28" s="32"/>
      <c r="D28" s="14"/>
      <c r="E28" s="15">
        <v>0.6</v>
      </c>
      <c r="F28" s="16">
        <v>4.4000000000000003E-3</v>
      </c>
      <c r="G28" s="16">
        <v>3.2613999999999997E-2</v>
      </c>
    </row>
    <row r="29" spans="1:7" x14ac:dyDescent="0.3">
      <c r="A29" s="17" t="s">
        <v>100</v>
      </c>
      <c r="B29" s="33"/>
      <c r="C29" s="33"/>
      <c r="D29" s="18"/>
      <c r="E29" s="37">
        <v>0.6</v>
      </c>
      <c r="F29" s="38">
        <v>4.4000000000000003E-3</v>
      </c>
      <c r="G29" s="21"/>
    </row>
    <row r="30" spans="1:7" x14ac:dyDescent="0.3">
      <c r="A30" s="13"/>
      <c r="B30" s="32"/>
      <c r="C30" s="32"/>
      <c r="D30" s="14"/>
      <c r="E30" s="15"/>
      <c r="F30" s="16"/>
      <c r="G30" s="16"/>
    </row>
    <row r="31" spans="1:7" x14ac:dyDescent="0.3">
      <c r="A31" s="24" t="s">
        <v>103</v>
      </c>
      <c r="B31" s="34"/>
      <c r="C31" s="34"/>
      <c r="D31" s="25"/>
      <c r="E31" s="19">
        <v>0.6</v>
      </c>
      <c r="F31" s="20">
        <v>4.4000000000000003E-3</v>
      </c>
      <c r="G31" s="21"/>
    </row>
    <row r="32" spans="1:7" x14ac:dyDescent="0.3">
      <c r="A32" s="13" t="s">
        <v>134</v>
      </c>
      <c r="B32" s="32"/>
      <c r="C32" s="32"/>
      <c r="D32" s="14"/>
      <c r="E32" s="15">
        <v>5.3600000000000002E-5</v>
      </c>
      <c r="F32" s="16">
        <v>0</v>
      </c>
      <c r="G32" s="16"/>
    </row>
    <row r="33" spans="1:7" x14ac:dyDescent="0.3">
      <c r="A33" s="13" t="s">
        <v>135</v>
      </c>
      <c r="B33" s="32"/>
      <c r="C33" s="32"/>
      <c r="D33" s="14"/>
      <c r="E33" s="15">
        <v>4.9946400000000002E-2</v>
      </c>
      <c r="F33" s="16">
        <v>2.9999999999999997E-4</v>
      </c>
      <c r="G33" s="16">
        <v>3.2613999999999997E-2</v>
      </c>
    </row>
    <row r="34" spans="1:7" x14ac:dyDescent="0.3">
      <c r="A34" s="27" t="s">
        <v>136</v>
      </c>
      <c r="B34" s="35"/>
      <c r="C34" s="35"/>
      <c r="D34" s="28"/>
      <c r="E34" s="29">
        <v>136.22999999999999</v>
      </c>
      <c r="F34" s="30">
        <v>1</v>
      </c>
      <c r="G34" s="30"/>
    </row>
    <row r="36" spans="1:7" ht="50.4" customHeight="1" x14ac:dyDescent="0.3">
      <c r="A36" s="68" t="s">
        <v>2001</v>
      </c>
      <c r="B36" s="69"/>
      <c r="C36" s="69"/>
      <c r="D36" s="69"/>
      <c r="E36" s="69"/>
      <c r="F36" s="69"/>
    </row>
    <row r="39" spans="1:7" x14ac:dyDescent="0.3">
      <c r="A39" s="1" t="s">
        <v>1842</v>
      </c>
    </row>
    <row r="40" spans="1:7" x14ac:dyDescent="0.3">
      <c r="A40" s="47" t="s">
        <v>1843</v>
      </c>
      <c r="B40" s="3" t="s">
        <v>88</v>
      </c>
    </row>
    <row r="41" spans="1:7" x14ac:dyDescent="0.3">
      <c r="A41" t="s">
        <v>1844</v>
      </c>
    </row>
    <row r="42" spans="1:7" x14ac:dyDescent="0.3">
      <c r="A42" t="s">
        <v>1845</v>
      </c>
      <c r="B42" t="s">
        <v>1846</v>
      </c>
      <c r="C42" t="s">
        <v>1846</v>
      </c>
    </row>
    <row r="43" spans="1:7" x14ac:dyDescent="0.3">
      <c r="B43" s="48">
        <v>44592</v>
      </c>
      <c r="C43" s="48">
        <v>44620</v>
      </c>
    </row>
    <row r="44" spans="1:7" x14ac:dyDescent="0.3">
      <c r="A44" t="s">
        <v>1869</v>
      </c>
      <c r="B44">
        <v>3847.7687999999998</v>
      </c>
      <c r="C44">
        <v>3668.9234999999999</v>
      </c>
      <c r="E44" s="2"/>
      <c r="G44"/>
    </row>
    <row r="45" spans="1:7" x14ac:dyDescent="0.3">
      <c r="E45" s="2"/>
      <c r="G45"/>
    </row>
    <row r="46" spans="1:7" x14ac:dyDescent="0.3">
      <c r="A46" t="s">
        <v>1861</v>
      </c>
      <c r="B46" s="3" t="s">
        <v>88</v>
      </c>
    </row>
    <row r="47" spans="1:7" x14ac:dyDescent="0.3">
      <c r="A47" t="s">
        <v>1862</v>
      </c>
      <c r="B47" s="3" t="s">
        <v>88</v>
      </c>
    </row>
    <row r="48" spans="1:7" ht="28.8" x14ac:dyDescent="0.3">
      <c r="A48" s="47" t="s">
        <v>1863</v>
      </c>
      <c r="B48" s="3" t="s">
        <v>88</v>
      </c>
    </row>
    <row r="49" spans="1:4" x14ac:dyDescent="0.3">
      <c r="A49" s="47" t="s">
        <v>1864</v>
      </c>
      <c r="B49" s="3" t="s">
        <v>88</v>
      </c>
    </row>
    <row r="50" spans="1:4" x14ac:dyDescent="0.3">
      <c r="A50" t="s">
        <v>1901</v>
      </c>
      <c r="B50" s="49">
        <v>0.18428700000000001</v>
      </c>
    </row>
    <row r="51" spans="1:4" ht="28.8" x14ac:dyDescent="0.3">
      <c r="A51" s="47" t="s">
        <v>1866</v>
      </c>
      <c r="B51" s="3" t="s">
        <v>88</v>
      </c>
    </row>
    <row r="52" spans="1:4" ht="28.8" x14ac:dyDescent="0.3">
      <c r="A52" s="47" t="s">
        <v>1867</v>
      </c>
      <c r="B52" s="3" t="s">
        <v>88</v>
      </c>
    </row>
    <row r="53" spans="1:4" x14ac:dyDescent="0.3">
      <c r="A53" t="s">
        <v>1996</v>
      </c>
      <c r="B53" s="3" t="s">
        <v>88</v>
      </c>
    </row>
    <row r="54" spans="1:4" x14ac:dyDescent="0.3">
      <c r="A54" t="s">
        <v>1997</v>
      </c>
      <c r="B54" s="3" t="s">
        <v>88</v>
      </c>
    </row>
    <row r="58" spans="1:4" ht="28.8" x14ac:dyDescent="0.3">
      <c r="A58" s="62" t="s">
        <v>2039</v>
      </c>
      <c r="B58" s="57" t="s">
        <v>2040</v>
      </c>
      <c r="C58" s="57" t="s">
        <v>2004</v>
      </c>
      <c r="D58" s="65" t="s">
        <v>2005</v>
      </c>
    </row>
    <row r="59" spans="1:4" ht="51" customHeight="1" x14ac:dyDescent="0.3">
      <c r="A59" s="64" t="str">
        <f>HYPERLINK("[EDEL_Portfolio Monthly 28-Feb-2022.xlsx]EENFBA!A1","Edelweiss ETF - Nifty Bank")</f>
        <v>Edelweiss ETF - Nifty Bank</v>
      </c>
      <c r="B59" s="58"/>
      <c r="C59" s="58" t="s">
        <v>2028</v>
      </c>
      <c r="D59" s="58"/>
    </row>
  </sheetData>
  <mergeCells count="3">
    <mergeCell ref="A1:G1"/>
    <mergeCell ref="A2:G2"/>
    <mergeCell ref="A36:F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531D7-EAB8-49B1-94A5-E71ABF19A8F6}">
  <dimension ref="A1:H159"/>
  <sheetViews>
    <sheetView showGridLines="0" workbookViewId="0">
      <pane ySplit="4" topLeftCell="A151" activePane="bottomLeft" state="frozen"/>
      <selection activeCell="A36" sqref="A36"/>
      <selection pane="bottomLeft" activeCell="A158" sqref="A158:D158"/>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65</v>
      </c>
      <c r="B1" s="67"/>
      <c r="C1" s="67"/>
      <c r="D1" s="67"/>
      <c r="E1" s="67"/>
      <c r="F1" s="67"/>
      <c r="G1" s="67"/>
      <c r="H1" s="51" t="str">
        <f>HYPERLINK("[EDEL_Portfolio Monthly 28-Feb-2022.xlsx]Index!A1","Index")</f>
        <v>Index</v>
      </c>
    </row>
    <row r="2" spans="1:8" ht="18" x14ac:dyDescent="0.3">
      <c r="A2" s="67" t="s">
        <v>66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723</v>
      </c>
      <c r="B8" s="32" t="s">
        <v>724</v>
      </c>
      <c r="C8" s="32" t="s">
        <v>725</v>
      </c>
      <c r="D8" s="14">
        <v>120580</v>
      </c>
      <c r="E8" s="15">
        <v>895.55</v>
      </c>
      <c r="F8" s="16">
        <v>5.3400000000000003E-2</v>
      </c>
      <c r="G8" s="16"/>
    </row>
    <row r="9" spans="1:8" x14ac:dyDescent="0.3">
      <c r="A9" s="13" t="s">
        <v>846</v>
      </c>
      <c r="B9" s="32" t="s">
        <v>847</v>
      </c>
      <c r="C9" s="32" t="s">
        <v>765</v>
      </c>
      <c r="D9" s="14">
        <v>48558</v>
      </c>
      <c r="E9" s="15">
        <v>833.06</v>
      </c>
      <c r="F9" s="16">
        <v>4.9599999999999998E-2</v>
      </c>
      <c r="G9" s="16"/>
    </row>
    <row r="10" spans="1:8" x14ac:dyDescent="0.3">
      <c r="A10" s="13" t="s">
        <v>815</v>
      </c>
      <c r="B10" s="32" t="s">
        <v>816</v>
      </c>
      <c r="C10" s="32" t="s">
        <v>725</v>
      </c>
      <c r="D10" s="14">
        <v>51217</v>
      </c>
      <c r="E10" s="15">
        <v>730.48</v>
      </c>
      <c r="F10" s="16">
        <v>4.3499999999999997E-2</v>
      </c>
      <c r="G10" s="16"/>
    </row>
    <row r="11" spans="1:8" x14ac:dyDescent="0.3">
      <c r="A11" s="13" t="s">
        <v>717</v>
      </c>
      <c r="B11" s="32" t="s">
        <v>718</v>
      </c>
      <c r="C11" s="32" t="s">
        <v>719</v>
      </c>
      <c r="D11" s="14">
        <v>28303</v>
      </c>
      <c r="E11" s="15">
        <v>667.82</v>
      </c>
      <c r="F11" s="16">
        <v>3.9800000000000002E-2</v>
      </c>
      <c r="G11" s="16"/>
    </row>
    <row r="12" spans="1:8" x14ac:dyDescent="0.3">
      <c r="A12" s="13" t="s">
        <v>1304</v>
      </c>
      <c r="B12" s="32" t="s">
        <v>1305</v>
      </c>
      <c r="C12" s="32" t="s">
        <v>810</v>
      </c>
      <c r="D12" s="14">
        <v>35127</v>
      </c>
      <c r="E12" s="15">
        <v>650.17999999999995</v>
      </c>
      <c r="F12" s="16">
        <v>3.8699999999999998E-2</v>
      </c>
      <c r="G12" s="16"/>
    </row>
    <row r="13" spans="1:8" x14ac:dyDescent="0.3">
      <c r="A13" s="13" t="s">
        <v>720</v>
      </c>
      <c r="B13" s="32" t="s">
        <v>721</v>
      </c>
      <c r="C13" s="32" t="s">
        <v>722</v>
      </c>
      <c r="D13" s="14">
        <v>74815</v>
      </c>
      <c r="E13" s="15">
        <v>513.6</v>
      </c>
      <c r="F13" s="16">
        <v>3.0599999999999999E-2</v>
      </c>
      <c r="G13" s="16"/>
    </row>
    <row r="14" spans="1:8" x14ac:dyDescent="0.3">
      <c r="A14" s="13" t="s">
        <v>872</v>
      </c>
      <c r="B14" s="32" t="s">
        <v>873</v>
      </c>
      <c r="C14" s="32" t="s">
        <v>874</v>
      </c>
      <c r="D14" s="14">
        <v>28254</v>
      </c>
      <c r="E14" s="15">
        <v>513.29999999999995</v>
      </c>
      <c r="F14" s="16">
        <v>3.0599999999999999E-2</v>
      </c>
      <c r="G14" s="16"/>
    </row>
    <row r="15" spans="1:8" x14ac:dyDescent="0.3">
      <c r="A15" s="13" t="s">
        <v>1306</v>
      </c>
      <c r="B15" s="32" t="s">
        <v>1307</v>
      </c>
      <c r="C15" s="32" t="s">
        <v>725</v>
      </c>
      <c r="D15" s="14">
        <v>97929</v>
      </c>
      <c r="E15" s="15">
        <v>473.19</v>
      </c>
      <c r="F15" s="16">
        <v>2.8199999999999999E-2</v>
      </c>
      <c r="G15" s="16"/>
    </row>
    <row r="16" spans="1:8" x14ac:dyDescent="0.3">
      <c r="A16" s="13" t="s">
        <v>909</v>
      </c>
      <c r="B16" s="32" t="s">
        <v>910</v>
      </c>
      <c r="C16" s="32" t="s">
        <v>725</v>
      </c>
      <c r="D16" s="14">
        <v>60099</v>
      </c>
      <c r="E16" s="15">
        <v>446.17</v>
      </c>
      <c r="F16" s="16">
        <v>2.6599999999999999E-2</v>
      </c>
      <c r="G16" s="16"/>
    </row>
    <row r="17" spans="1:7" x14ac:dyDescent="0.3">
      <c r="A17" s="13" t="s">
        <v>735</v>
      </c>
      <c r="B17" s="32" t="s">
        <v>736</v>
      </c>
      <c r="C17" s="32" t="s">
        <v>737</v>
      </c>
      <c r="D17" s="14">
        <v>136790</v>
      </c>
      <c r="E17" s="15">
        <v>295.26</v>
      </c>
      <c r="F17" s="16">
        <v>1.7600000000000001E-2</v>
      </c>
      <c r="G17" s="16"/>
    </row>
    <row r="18" spans="1:7" x14ac:dyDescent="0.3">
      <c r="A18" s="13" t="s">
        <v>761</v>
      </c>
      <c r="B18" s="32" t="s">
        <v>762</v>
      </c>
      <c r="C18" s="32" t="s">
        <v>725</v>
      </c>
      <c r="D18" s="14">
        <v>13593</v>
      </c>
      <c r="E18" s="15">
        <v>250.49</v>
      </c>
      <c r="F18" s="16">
        <v>1.49E-2</v>
      </c>
      <c r="G18" s="16"/>
    </row>
    <row r="19" spans="1:7" x14ac:dyDescent="0.3">
      <c r="A19" s="13" t="s">
        <v>813</v>
      </c>
      <c r="B19" s="32" t="s">
        <v>814</v>
      </c>
      <c r="C19" s="32" t="s">
        <v>765</v>
      </c>
      <c r="D19" s="14">
        <v>6820</v>
      </c>
      <c r="E19" s="15">
        <v>242.4</v>
      </c>
      <c r="F19" s="16">
        <v>1.44E-2</v>
      </c>
      <c r="G19" s="16"/>
    </row>
    <row r="20" spans="1:7" x14ac:dyDescent="0.3">
      <c r="A20" s="13" t="s">
        <v>988</v>
      </c>
      <c r="B20" s="32" t="s">
        <v>989</v>
      </c>
      <c r="C20" s="32" t="s">
        <v>768</v>
      </c>
      <c r="D20" s="14">
        <v>158101</v>
      </c>
      <c r="E20" s="15">
        <v>211.06</v>
      </c>
      <c r="F20" s="16">
        <v>1.26E-2</v>
      </c>
      <c r="G20" s="16"/>
    </row>
    <row r="21" spans="1:7" x14ac:dyDescent="0.3">
      <c r="A21" s="13" t="s">
        <v>825</v>
      </c>
      <c r="B21" s="32" t="s">
        <v>826</v>
      </c>
      <c r="C21" s="32" t="s">
        <v>805</v>
      </c>
      <c r="D21" s="14">
        <v>24172</v>
      </c>
      <c r="E21" s="15">
        <v>203.99</v>
      </c>
      <c r="F21" s="16">
        <v>1.2200000000000001E-2</v>
      </c>
      <c r="G21" s="16"/>
    </row>
    <row r="22" spans="1:7" x14ac:dyDescent="0.3">
      <c r="A22" s="13" t="s">
        <v>785</v>
      </c>
      <c r="B22" s="32" t="s">
        <v>786</v>
      </c>
      <c r="C22" s="32" t="s">
        <v>765</v>
      </c>
      <c r="D22" s="14">
        <v>17985</v>
      </c>
      <c r="E22" s="15">
        <v>202.68</v>
      </c>
      <c r="F22" s="16">
        <v>1.21E-2</v>
      </c>
      <c r="G22" s="16"/>
    </row>
    <row r="23" spans="1:7" x14ac:dyDescent="0.3">
      <c r="A23" s="13" t="s">
        <v>1055</v>
      </c>
      <c r="B23" s="32" t="s">
        <v>1056</v>
      </c>
      <c r="C23" s="32" t="s">
        <v>810</v>
      </c>
      <c r="D23" s="14">
        <v>38494</v>
      </c>
      <c r="E23" s="15">
        <v>174.78</v>
      </c>
      <c r="F23" s="16">
        <v>1.04E-2</v>
      </c>
      <c r="G23" s="16"/>
    </row>
    <row r="24" spans="1:7" x14ac:dyDescent="0.3">
      <c r="A24" s="13" t="s">
        <v>911</v>
      </c>
      <c r="B24" s="32" t="s">
        <v>912</v>
      </c>
      <c r="C24" s="32" t="s">
        <v>810</v>
      </c>
      <c r="D24" s="14">
        <v>1893</v>
      </c>
      <c r="E24" s="15">
        <v>157.38999999999999</v>
      </c>
      <c r="F24" s="16">
        <v>9.4000000000000004E-3</v>
      </c>
      <c r="G24" s="16"/>
    </row>
    <row r="25" spans="1:7" x14ac:dyDescent="0.3">
      <c r="A25" s="13" t="s">
        <v>1308</v>
      </c>
      <c r="B25" s="32" t="s">
        <v>1309</v>
      </c>
      <c r="C25" s="32" t="s">
        <v>805</v>
      </c>
      <c r="D25" s="14">
        <v>4599</v>
      </c>
      <c r="E25" s="15">
        <v>150.07</v>
      </c>
      <c r="F25" s="16">
        <v>8.8999999999999999E-3</v>
      </c>
      <c r="G25" s="16"/>
    </row>
    <row r="26" spans="1:7" x14ac:dyDescent="0.3">
      <c r="A26" s="13" t="s">
        <v>823</v>
      </c>
      <c r="B26" s="32" t="s">
        <v>824</v>
      </c>
      <c r="C26" s="32" t="s">
        <v>775</v>
      </c>
      <c r="D26" s="14">
        <v>2222</v>
      </c>
      <c r="E26" s="15">
        <v>145.94</v>
      </c>
      <c r="F26" s="16">
        <v>8.6999999999999994E-3</v>
      </c>
      <c r="G26" s="16"/>
    </row>
    <row r="27" spans="1:7" x14ac:dyDescent="0.3">
      <c r="A27" s="13" t="s">
        <v>740</v>
      </c>
      <c r="B27" s="32" t="s">
        <v>741</v>
      </c>
      <c r="C27" s="32" t="s">
        <v>742</v>
      </c>
      <c r="D27" s="14">
        <v>11747</v>
      </c>
      <c r="E27" s="15">
        <v>143.4</v>
      </c>
      <c r="F27" s="16">
        <v>8.5000000000000006E-3</v>
      </c>
      <c r="G27" s="16"/>
    </row>
    <row r="28" spans="1:7" x14ac:dyDescent="0.3">
      <c r="A28" s="13" t="s">
        <v>982</v>
      </c>
      <c r="B28" s="32" t="s">
        <v>983</v>
      </c>
      <c r="C28" s="32" t="s">
        <v>765</v>
      </c>
      <c r="D28" s="14">
        <v>24667</v>
      </c>
      <c r="E28" s="15">
        <v>137.1</v>
      </c>
      <c r="F28" s="16">
        <v>8.2000000000000007E-3</v>
      </c>
      <c r="G28" s="16"/>
    </row>
    <row r="29" spans="1:7" x14ac:dyDescent="0.3">
      <c r="A29" s="13" t="s">
        <v>738</v>
      </c>
      <c r="B29" s="32" t="s">
        <v>739</v>
      </c>
      <c r="C29" s="32" t="s">
        <v>716</v>
      </c>
      <c r="D29" s="14">
        <v>1934</v>
      </c>
      <c r="E29" s="15">
        <v>135.41999999999999</v>
      </c>
      <c r="F29" s="16">
        <v>8.0999999999999996E-3</v>
      </c>
      <c r="G29" s="16"/>
    </row>
    <row r="30" spans="1:7" x14ac:dyDescent="0.3">
      <c r="A30" s="13" t="s">
        <v>753</v>
      </c>
      <c r="B30" s="32" t="s">
        <v>754</v>
      </c>
      <c r="C30" s="32" t="s">
        <v>737</v>
      </c>
      <c r="D30" s="14">
        <v>5741</v>
      </c>
      <c r="E30" s="15">
        <v>124.7</v>
      </c>
      <c r="F30" s="16">
        <v>7.4000000000000003E-3</v>
      </c>
      <c r="G30" s="16"/>
    </row>
    <row r="31" spans="1:7" x14ac:dyDescent="0.3">
      <c r="A31" s="13" t="s">
        <v>1685</v>
      </c>
      <c r="B31" s="32" t="s">
        <v>1686</v>
      </c>
      <c r="C31" s="32" t="s">
        <v>992</v>
      </c>
      <c r="D31" s="14">
        <v>9348</v>
      </c>
      <c r="E31" s="15">
        <v>120.71</v>
      </c>
      <c r="F31" s="16">
        <v>7.1999999999999998E-3</v>
      </c>
      <c r="G31" s="16"/>
    </row>
    <row r="32" spans="1:7" x14ac:dyDescent="0.3">
      <c r="A32" s="13" t="s">
        <v>714</v>
      </c>
      <c r="B32" s="32" t="s">
        <v>715</v>
      </c>
      <c r="C32" s="32" t="s">
        <v>716</v>
      </c>
      <c r="D32" s="14">
        <v>4912</v>
      </c>
      <c r="E32" s="15">
        <v>116.14</v>
      </c>
      <c r="F32" s="16">
        <v>6.8999999999999999E-3</v>
      </c>
      <c r="G32" s="16"/>
    </row>
    <row r="33" spans="1:7" x14ac:dyDescent="0.3">
      <c r="A33" s="13" t="s">
        <v>865</v>
      </c>
      <c r="B33" s="32" t="s">
        <v>866</v>
      </c>
      <c r="C33" s="32" t="s">
        <v>867</v>
      </c>
      <c r="D33" s="14">
        <v>4512</v>
      </c>
      <c r="E33" s="15">
        <v>114.9</v>
      </c>
      <c r="F33" s="16">
        <v>6.7999999999999996E-3</v>
      </c>
      <c r="G33" s="16"/>
    </row>
    <row r="34" spans="1:7" x14ac:dyDescent="0.3">
      <c r="A34" s="13" t="s">
        <v>726</v>
      </c>
      <c r="B34" s="32" t="s">
        <v>727</v>
      </c>
      <c r="C34" s="32" t="s">
        <v>728</v>
      </c>
      <c r="D34" s="14">
        <v>19784</v>
      </c>
      <c r="E34" s="15">
        <v>113.51</v>
      </c>
      <c r="F34" s="16">
        <v>6.7999999999999996E-3</v>
      </c>
      <c r="G34" s="16"/>
    </row>
    <row r="35" spans="1:7" x14ac:dyDescent="0.3">
      <c r="A35" s="13" t="s">
        <v>882</v>
      </c>
      <c r="B35" s="32" t="s">
        <v>883</v>
      </c>
      <c r="C35" s="32" t="s">
        <v>836</v>
      </c>
      <c r="D35" s="14">
        <v>52020</v>
      </c>
      <c r="E35" s="15">
        <v>109.48</v>
      </c>
      <c r="F35" s="16">
        <v>6.4999999999999997E-3</v>
      </c>
      <c r="G35" s="16"/>
    </row>
    <row r="36" spans="1:7" x14ac:dyDescent="0.3">
      <c r="A36" s="13" t="s">
        <v>819</v>
      </c>
      <c r="B36" s="32" t="s">
        <v>820</v>
      </c>
      <c r="C36" s="32" t="s">
        <v>775</v>
      </c>
      <c r="D36" s="14">
        <v>33864</v>
      </c>
      <c r="E36" s="15">
        <v>106.42</v>
      </c>
      <c r="F36" s="16">
        <v>6.3E-3</v>
      </c>
      <c r="G36" s="16"/>
    </row>
    <row r="37" spans="1:7" x14ac:dyDescent="0.3">
      <c r="A37" s="13" t="s">
        <v>832</v>
      </c>
      <c r="B37" s="32" t="s">
        <v>833</v>
      </c>
      <c r="C37" s="32" t="s">
        <v>765</v>
      </c>
      <c r="D37" s="14">
        <v>2987</v>
      </c>
      <c r="E37" s="15">
        <v>92.86</v>
      </c>
      <c r="F37" s="16">
        <v>5.4999999999999997E-3</v>
      </c>
      <c r="G37" s="16"/>
    </row>
    <row r="38" spans="1:7" x14ac:dyDescent="0.3">
      <c r="A38" s="13" t="s">
        <v>986</v>
      </c>
      <c r="B38" s="32" t="s">
        <v>987</v>
      </c>
      <c r="C38" s="32" t="s">
        <v>765</v>
      </c>
      <c r="D38" s="14">
        <v>2336</v>
      </c>
      <c r="E38" s="15">
        <v>91.99</v>
      </c>
      <c r="F38" s="16">
        <v>5.4999999999999997E-3</v>
      </c>
      <c r="G38" s="16"/>
    </row>
    <row r="39" spans="1:7" x14ac:dyDescent="0.3">
      <c r="A39" s="13" t="s">
        <v>1005</v>
      </c>
      <c r="B39" s="32" t="s">
        <v>1006</v>
      </c>
      <c r="C39" s="32" t="s">
        <v>856</v>
      </c>
      <c r="D39" s="14">
        <v>3846</v>
      </c>
      <c r="E39" s="15">
        <v>91.68</v>
      </c>
      <c r="F39" s="16">
        <v>5.4999999999999997E-3</v>
      </c>
      <c r="G39" s="16"/>
    </row>
    <row r="40" spans="1:7" x14ac:dyDescent="0.3">
      <c r="A40" s="13" t="s">
        <v>763</v>
      </c>
      <c r="B40" s="32" t="s">
        <v>764</v>
      </c>
      <c r="C40" s="32" t="s">
        <v>765</v>
      </c>
      <c r="D40" s="14">
        <v>6500</v>
      </c>
      <c r="E40" s="15">
        <v>91.65</v>
      </c>
      <c r="F40" s="16">
        <v>5.4999999999999997E-3</v>
      </c>
      <c r="G40" s="16"/>
    </row>
    <row r="41" spans="1:7" x14ac:dyDescent="0.3">
      <c r="A41" s="13" t="s">
        <v>751</v>
      </c>
      <c r="B41" s="32" t="s">
        <v>752</v>
      </c>
      <c r="C41" s="32" t="s">
        <v>742</v>
      </c>
      <c r="D41" s="14">
        <v>91992</v>
      </c>
      <c r="E41" s="15">
        <v>88.63</v>
      </c>
      <c r="F41" s="16">
        <v>5.3E-3</v>
      </c>
      <c r="G41" s="16"/>
    </row>
    <row r="42" spans="1:7" x14ac:dyDescent="0.3">
      <c r="A42" s="13" t="s">
        <v>1397</v>
      </c>
      <c r="B42" s="32" t="s">
        <v>1398</v>
      </c>
      <c r="C42" s="32" t="s">
        <v>768</v>
      </c>
      <c r="D42" s="14">
        <v>41637</v>
      </c>
      <c r="E42" s="15">
        <v>87.08</v>
      </c>
      <c r="F42" s="16">
        <v>5.1999999999999998E-3</v>
      </c>
      <c r="G42" s="16"/>
    </row>
    <row r="43" spans="1:7" x14ac:dyDescent="0.3">
      <c r="A43" s="13" t="s">
        <v>1346</v>
      </c>
      <c r="B43" s="32" t="s">
        <v>1347</v>
      </c>
      <c r="C43" s="32" t="s">
        <v>919</v>
      </c>
      <c r="D43" s="14">
        <v>4595</v>
      </c>
      <c r="E43" s="15">
        <v>83.78</v>
      </c>
      <c r="F43" s="16">
        <v>5.0000000000000001E-3</v>
      </c>
      <c r="G43" s="16"/>
    </row>
    <row r="44" spans="1:7" x14ac:dyDescent="0.3">
      <c r="A44" s="13" t="s">
        <v>1399</v>
      </c>
      <c r="B44" s="32" t="s">
        <v>1400</v>
      </c>
      <c r="C44" s="32" t="s">
        <v>1401</v>
      </c>
      <c r="D44" s="14">
        <v>198</v>
      </c>
      <c r="E44" s="15">
        <v>83.67</v>
      </c>
      <c r="F44" s="16">
        <v>5.0000000000000001E-3</v>
      </c>
      <c r="G44" s="16"/>
    </row>
    <row r="45" spans="1:7" x14ac:dyDescent="0.3">
      <c r="A45" s="13" t="s">
        <v>952</v>
      </c>
      <c r="B45" s="32" t="s">
        <v>953</v>
      </c>
      <c r="C45" s="32" t="s">
        <v>716</v>
      </c>
      <c r="D45" s="14">
        <v>10251</v>
      </c>
      <c r="E45" s="15">
        <v>80.53</v>
      </c>
      <c r="F45" s="16">
        <v>4.7999999999999996E-3</v>
      </c>
      <c r="G45" s="16"/>
    </row>
    <row r="46" spans="1:7" x14ac:dyDescent="0.3">
      <c r="A46" s="13" t="s">
        <v>938</v>
      </c>
      <c r="B46" s="32" t="s">
        <v>939</v>
      </c>
      <c r="C46" s="32" t="s">
        <v>793</v>
      </c>
      <c r="D46" s="14">
        <v>39291</v>
      </c>
      <c r="E46" s="15">
        <v>78.37</v>
      </c>
      <c r="F46" s="16">
        <v>4.7000000000000002E-3</v>
      </c>
      <c r="G46" s="16"/>
    </row>
    <row r="47" spans="1:7" x14ac:dyDescent="0.3">
      <c r="A47" s="13" t="s">
        <v>1326</v>
      </c>
      <c r="B47" s="32" t="s">
        <v>1327</v>
      </c>
      <c r="C47" s="32" t="s">
        <v>784</v>
      </c>
      <c r="D47" s="14">
        <v>11661</v>
      </c>
      <c r="E47" s="15">
        <v>77.66</v>
      </c>
      <c r="F47" s="16">
        <v>4.5999999999999999E-3</v>
      </c>
      <c r="G47" s="16"/>
    </row>
    <row r="48" spans="1:7" x14ac:dyDescent="0.3">
      <c r="A48" s="13" t="s">
        <v>1548</v>
      </c>
      <c r="B48" s="32" t="s">
        <v>1549</v>
      </c>
      <c r="C48" s="32" t="s">
        <v>1550</v>
      </c>
      <c r="D48" s="14">
        <v>45584</v>
      </c>
      <c r="E48" s="15">
        <v>73.23</v>
      </c>
      <c r="F48" s="16">
        <v>4.4000000000000003E-3</v>
      </c>
      <c r="G48" s="16"/>
    </row>
    <row r="49" spans="1:7" x14ac:dyDescent="0.3">
      <c r="A49" s="13" t="s">
        <v>1310</v>
      </c>
      <c r="B49" s="32" t="s">
        <v>1311</v>
      </c>
      <c r="C49" s="32" t="s">
        <v>716</v>
      </c>
      <c r="D49" s="14">
        <v>64718</v>
      </c>
      <c r="E49" s="15">
        <v>69.02</v>
      </c>
      <c r="F49" s="16">
        <v>4.1000000000000003E-3</v>
      </c>
      <c r="G49" s="16"/>
    </row>
    <row r="50" spans="1:7" x14ac:dyDescent="0.3">
      <c r="A50" s="13" t="s">
        <v>1318</v>
      </c>
      <c r="B50" s="32" t="s">
        <v>1319</v>
      </c>
      <c r="C50" s="32" t="s">
        <v>919</v>
      </c>
      <c r="D50" s="14">
        <v>3361</v>
      </c>
      <c r="E50" s="15">
        <v>68.650000000000006</v>
      </c>
      <c r="F50" s="16">
        <v>4.1000000000000003E-3</v>
      </c>
      <c r="G50" s="16"/>
    </row>
    <row r="51" spans="1:7" x14ac:dyDescent="0.3">
      <c r="A51" s="13" t="s">
        <v>958</v>
      </c>
      <c r="B51" s="32" t="s">
        <v>959</v>
      </c>
      <c r="C51" s="32" t="s">
        <v>841</v>
      </c>
      <c r="D51" s="14">
        <v>6352</v>
      </c>
      <c r="E51" s="15">
        <v>67.34</v>
      </c>
      <c r="F51" s="16">
        <v>4.0000000000000001E-3</v>
      </c>
      <c r="G51" s="16"/>
    </row>
    <row r="52" spans="1:7" x14ac:dyDescent="0.3">
      <c r="A52" s="13" t="s">
        <v>1351</v>
      </c>
      <c r="B52" s="32" t="s">
        <v>1352</v>
      </c>
      <c r="C52" s="32" t="s">
        <v>805</v>
      </c>
      <c r="D52" s="14">
        <v>4421</v>
      </c>
      <c r="E52" s="15">
        <v>67.17</v>
      </c>
      <c r="F52" s="16">
        <v>4.0000000000000001E-3</v>
      </c>
      <c r="G52" s="16"/>
    </row>
    <row r="53" spans="1:7" x14ac:dyDescent="0.3">
      <c r="A53" s="13" t="s">
        <v>1037</v>
      </c>
      <c r="B53" s="32" t="s">
        <v>1038</v>
      </c>
      <c r="C53" s="32" t="s">
        <v>867</v>
      </c>
      <c r="D53" s="14">
        <v>15664</v>
      </c>
      <c r="E53" s="15">
        <v>67.12</v>
      </c>
      <c r="F53" s="16">
        <v>4.0000000000000001E-3</v>
      </c>
      <c r="G53" s="16"/>
    </row>
    <row r="54" spans="1:7" x14ac:dyDescent="0.3">
      <c r="A54" s="13" t="s">
        <v>1007</v>
      </c>
      <c r="B54" s="32" t="s">
        <v>1008</v>
      </c>
      <c r="C54" s="32" t="s">
        <v>737</v>
      </c>
      <c r="D54" s="14">
        <v>12984</v>
      </c>
      <c r="E54" s="15">
        <v>66.83</v>
      </c>
      <c r="F54" s="16">
        <v>4.0000000000000001E-3</v>
      </c>
      <c r="G54" s="16"/>
    </row>
    <row r="55" spans="1:7" x14ac:dyDescent="0.3">
      <c r="A55" s="13" t="s">
        <v>1671</v>
      </c>
      <c r="B55" s="32" t="s">
        <v>1672</v>
      </c>
      <c r="C55" s="32" t="s">
        <v>737</v>
      </c>
      <c r="D55" s="14">
        <v>431</v>
      </c>
      <c r="E55" s="15">
        <v>66.760000000000005</v>
      </c>
      <c r="F55" s="16">
        <v>4.0000000000000001E-3</v>
      </c>
      <c r="G55" s="16"/>
    </row>
    <row r="56" spans="1:7" x14ac:dyDescent="0.3">
      <c r="A56" s="13" t="s">
        <v>861</v>
      </c>
      <c r="B56" s="32" t="s">
        <v>862</v>
      </c>
      <c r="C56" s="32" t="s">
        <v>810</v>
      </c>
      <c r="D56" s="14">
        <v>10566</v>
      </c>
      <c r="E56" s="15">
        <v>65.260000000000005</v>
      </c>
      <c r="F56" s="16">
        <v>3.8999999999999998E-3</v>
      </c>
      <c r="G56" s="16"/>
    </row>
    <row r="57" spans="1:7" x14ac:dyDescent="0.3">
      <c r="A57" s="13" t="s">
        <v>759</v>
      </c>
      <c r="B57" s="32" t="s">
        <v>760</v>
      </c>
      <c r="C57" s="32" t="s">
        <v>737</v>
      </c>
      <c r="D57" s="14">
        <v>7369</v>
      </c>
      <c r="E57" s="15">
        <v>65.23</v>
      </c>
      <c r="F57" s="16">
        <v>3.8999999999999998E-3</v>
      </c>
      <c r="G57" s="16"/>
    </row>
    <row r="58" spans="1:7" x14ac:dyDescent="0.3">
      <c r="A58" s="13" t="s">
        <v>1053</v>
      </c>
      <c r="B58" s="32" t="s">
        <v>1054</v>
      </c>
      <c r="C58" s="32" t="s">
        <v>765</v>
      </c>
      <c r="D58" s="14">
        <v>1415</v>
      </c>
      <c r="E58" s="15">
        <v>64.13</v>
      </c>
      <c r="F58" s="16">
        <v>3.8E-3</v>
      </c>
      <c r="G58" s="16"/>
    </row>
    <row r="59" spans="1:7" x14ac:dyDescent="0.3">
      <c r="A59" s="13" t="s">
        <v>917</v>
      </c>
      <c r="B59" s="32" t="s">
        <v>918</v>
      </c>
      <c r="C59" s="32" t="s">
        <v>919</v>
      </c>
      <c r="D59" s="14">
        <v>3301</v>
      </c>
      <c r="E59" s="15">
        <v>64.099999999999994</v>
      </c>
      <c r="F59" s="16">
        <v>3.8E-3</v>
      </c>
      <c r="G59" s="16"/>
    </row>
    <row r="60" spans="1:7" x14ac:dyDescent="0.3">
      <c r="A60" s="13" t="s">
        <v>1334</v>
      </c>
      <c r="B60" s="32" t="s">
        <v>1335</v>
      </c>
      <c r="C60" s="32" t="s">
        <v>737</v>
      </c>
      <c r="D60" s="14">
        <v>12929</v>
      </c>
      <c r="E60" s="15">
        <v>64.040000000000006</v>
      </c>
      <c r="F60" s="16">
        <v>3.8E-3</v>
      </c>
      <c r="G60" s="16"/>
    </row>
    <row r="61" spans="1:7" x14ac:dyDescent="0.3">
      <c r="A61" s="13" t="s">
        <v>854</v>
      </c>
      <c r="B61" s="32" t="s">
        <v>855</v>
      </c>
      <c r="C61" s="32" t="s">
        <v>856</v>
      </c>
      <c r="D61" s="14">
        <v>2616</v>
      </c>
      <c r="E61" s="15">
        <v>62.86</v>
      </c>
      <c r="F61" s="16">
        <v>3.7000000000000002E-3</v>
      </c>
      <c r="G61" s="16"/>
    </row>
    <row r="62" spans="1:7" x14ac:dyDescent="0.3">
      <c r="A62" s="13" t="s">
        <v>844</v>
      </c>
      <c r="B62" s="32" t="s">
        <v>845</v>
      </c>
      <c r="C62" s="32" t="s">
        <v>731</v>
      </c>
      <c r="D62" s="14">
        <v>43849</v>
      </c>
      <c r="E62" s="15">
        <v>62.77</v>
      </c>
      <c r="F62" s="16">
        <v>3.7000000000000002E-3</v>
      </c>
      <c r="G62" s="16"/>
    </row>
    <row r="63" spans="1:7" x14ac:dyDescent="0.3">
      <c r="A63" s="13" t="s">
        <v>1449</v>
      </c>
      <c r="B63" s="32" t="s">
        <v>1450</v>
      </c>
      <c r="C63" s="32" t="s">
        <v>856</v>
      </c>
      <c r="D63" s="14">
        <v>675</v>
      </c>
      <c r="E63" s="15">
        <v>62.48</v>
      </c>
      <c r="F63" s="16">
        <v>3.7000000000000002E-3</v>
      </c>
      <c r="G63" s="16"/>
    </row>
    <row r="64" spans="1:7" x14ac:dyDescent="0.3">
      <c r="A64" s="13" t="s">
        <v>932</v>
      </c>
      <c r="B64" s="32" t="s">
        <v>933</v>
      </c>
      <c r="C64" s="32" t="s">
        <v>737</v>
      </c>
      <c r="D64" s="14">
        <v>354</v>
      </c>
      <c r="E64" s="15">
        <v>62.44</v>
      </c>
      <c r="F64" s="16">
        <v>3.7000000000000002E-3</v>
      </c>
      <c r="G64" s="16"/>
    </row>
    <row r="65" spans="1:7" x14ac:dyDescent="0.3">
      <c r="A65" s="13" t="s">
        <v>903</v>
      </c>
      <c r="B65" s="32" t="s">
        <v>904</v>
      </c>
      <c r="C65" s="32" t="s">
        <v>737</v>
      </c>
      <c r="D65" s="14">
        <v>1816</v>
      </c>
      <c r="E65" s="15">
        <v>62.24</v>
      </c>
      <c r="F65" s="16">
        <v>3.7000000000000002E-3</v>
      </c>
      <c r="G65" s="16"/>
    </row>
    <row r="66" spans="1:7" x14ac:dyDescent="0.3">
      <c r="A66" s="13" t="s">
        <v>808</v>
      </c>
      <c r="B66" s="32" t="s">
        <v>809</v>
      </c>
      <c r="C66" s="32" t="s">
        <v>810</v>
      </c>
      <c r="D66" s="14">
        <v>7608</v>
      </c>
      <c r="E66" s="15">
        <v>60.17</v>
      </c>
      <c r="F66" s="16">
        <v>3.5999999999999999E-3</v>
      </c>
      <c r="G66" s="16"/>
    </row>
    <row r="67" spans="1:7" x14ac:dyDescent="0.3">
      <c r="A67" s="13" t="s">
        <v>926</v>
      </c>
      <c r="B67" s="32" t="s">
        <v>927</v>
      </c>
      <c r="C67" s="32" t="s">
        <v>716</v>
      </c>
      <c r="D67" s="14">
        <v>56504</v>
      </c>
      <c r="E67" s="15">
        <v>59.64</v>
      </c>
      <c r="F67" s="16">
        <v>3.5999999999999999E-3</v>
      </c>
      <c r="G67" s="16"/>
    </row>
    <row r="68" spans="1:7" x14ac:dyDescent="0.3">
      <c r="A68" s="13" t="s">
        <v>1312</v>
      </c>
      <c r="B68" s="32" t="s">
        <v>1313</v>
      </c>
      <c r="C68" s="32" t="s">
        <v>765</v>
      </c>
      <c r="D68" s="14">
        <v>913</v>
      </c>
      <c r="E68" s="15">
        <v>58.72</v>
      </c>
      <c r="F68" s="16">
        <v>3.5000000000000001E-3</v>
      </c>
      <c r="G68" s="16"/>
    </row>
    <row r="69" spans="1:7" x14ac:dyDescent="0.3">
      <c r="A69" s="13" t="s">
        <v>743</v>
      </c>
      <c r="B69" s="32" t="s">
        <v>744</v>
      </c>
      <c r="C69" s="32" t="s">
        <v>745</v>
      </c>
      <c r="D69" s="14">
        <v>8370</v>
      </c>
      <c r="E69" s="15">
        <v>55.7</v>
      </c>
      <c r="F69" s="16">
        <v>3.3E-3</v>
      </c>
      <c r="G69" s="16"/>
    </row>
    <row r="70" spans="1:7" x14ac:dyDescent="0.3">
      <c r="A70" s="13" t="s">
        <v>859</v>
      </c>
      <c r="B70" s="32" t="s">
        <v>860</v>
      </c>
      <c r="C70" s="32" t="s">
        <v>737</v>
      </c>
      <c r="D70" s="14">
        <v>7014</v>
      </c>
      <c r="E70" s="15">
        <v>53.86</v>
      </c>
      <c r="F70" s="16">
        <v>3.2000000000000002E-3</v>
      </c>
      <c r="G70" s="16"/>
    </row>
    <row r="71" spans="1:7" x14ac:dyDescent="0.3">
      <c r="A71" s="13" t="s">
        <v>1348</v>
      </c>
      <c r="B71" s="32" t="s">
        <v>1349</v>
      </c>
      <c r="C71" s="32" t="s">
        <v>716</v>
      </c>
      <c r="D71" s="14">
        <v>8400</v>
      </c>
      <c r="E71" s="15">
        <v>50.4</v>
      </c>
      <c r="F71" s="16">
        <v>3.0000000000000001E-3</v>
      </c>
      <c r="G71" s="16"/>
    </row>
    <row r="72" spans="1:7" x14ac:dyDescent="0.3">
      <c r="A72" s="13" t="s">
        <v>817</v>
      </c>
      <c r="B72" s="32" t="s">
        <v>818</v>
      </c>
      <c r="C72" s="32" t="s">
        <v>737</v>
      </c>
      <c r="D72" s="14">
        <v>1501</v>
      </c>
      <c r="E72" s="15">
        <v>47.65</v>
      </c>
      <c r="F72" s="16">
        <v>2.8E-3</v>
      </c>
      <c r="G72" s="16"/>
    </row>
    <row r="73" spans="1:7" x14ac:dyDescent="0.3">
      <c r="A73" s="13" t="s">
        <v>771</v>
      </c>
      <c r="B73" s="32" t="s">
        <v>772</v>
      </c>
      <c r="C73" s="32" t="s">
        <v>765</v>
      </c>
      <c r="D73" s="14">
        <v>1192</v>
      </c>
      <c r="E73" s="15">
        <v>46.26</v>
      </c>
      <c r="F73" s="16">
        <v>2.8E-3</v>
      </c>
      <c r="G73" s="16"/>
    </row>
    <row r="74" spans="1:7" x14ac:dyDescent="0.3">
      <c r="A74" s="13" t="s">
        <v>791</v>
      </c>
      <c r="B74" s="32" t="s">
        <v>792</v>
      </c>
      <c r="C74" s="32" t="s">
        <v>793</v>
      </c>
      <c r="D74" s="14">
        <v>1470</v>
      </c>
      <c r="E74" s="15">
        <v>42.78</v>
      </c>
      <c r="F74" s="16">
        <v>2.5000000000000001E-3</v>
      </c>
      <c r="G74" s="16"/>
    </row>
    <row r="75" spans="1:7" x14ac:dyDescent="0.3">
      <c r="A75" s="13" t="s">
        <v>1316</v>
      </c>
      <c r="B75" s="32" t="s">
        <v>1317</v>
      </c>
      <c r="C75" s="32" t="s">
        <v>829</v>
      </c>
      <c r="D75" s="14">
        <v>10400</v>
      </c>
      <c r="E75" s="15">
        <v>31.61</v>
      </c>
      <c r="F75" s="16">
        <v>1.9E-3</v>
      </c>
      <c r="G75" s="16"/>
    </row>
    <row r="76" spans="1:7" x14ac:dyDescent="0.3">
      <c r="A76" s="13" t="s">
        <v>720</v>
      </c>
      <c r="B76" s="32" t="s">
        <v>1350</v>
      </c>
      <c r="C76" s="32" t="s">
        <v>722</v>
      </c>
      <c r="D76" s="14">
        <v>1755</v>
      </c>
      <c r="E76" s="15">
        <v>5.76</v>
      </c>
      <c r="F76" s="16">
        <v>2.9999999999999997E-4</v>
      </c>
      <c r="G76" s="16"/>
    </row>
    <row r="77" spans="1:7" x14ac:dyDescent="0.3">
      <c r="A77" s="13" t="s">
        <v>1003</v>
      </c>
      <c r="B77" s="32" t="s">
        <v>1004</v>
      </c>
      <c r="C77" s="32" t="s">
        <v>805</v>
      </c>
      <c r="D77" s="14">
        <v>247</v>
      </c>
      <c r="E77" s="15">
        <v>2.2799999999999998</v>
      </c>
      <c r="F77" s="16">
        <v>1E-4</v>
      </c>
      <c r="G77" s="16"/>
    </row>
    <row r="78" spans="1:7" x14ac:dyDescent="0.3">
      <c r="A78" s="17" t="s">
        <v>100</v>
      </c>
      <c r="B78" s="33"/>
      <c r="C78" s="33"/>
      <c r="D78" s="18"/>
      <c r="E78" s="37">
        <v>11623.59</v>
      </c>
      <c r="F78" s="38">
        <v>0.69240000000000002</v>
      </c>
      <c r="G78" s="21"/>
    </row>
    <row r="79" spans="1:7" x14ac:dyDescent="0.3">
      <c r="A79" s="17" t="s">
        <v>1070</v>
      </c>
      <c r="B79" s="32"/>
      <c r="C79" s="32"/>
      <c r="D79" s="14"/>
      <c r="E79" s="15"/>
      <c r="F79" s="16"/>
      <c r="G79" s="16"/>
    </row>
    <row r="80" spans="1:7" x14ac:dyDescent="0.3">
      <c r="A80" s="17" t="s">
        <v>100</v>
      </c>
      <c r="B80" s="32"/>
      <c r="C80" s="32"/>
      <c r="D80" s="14"/>
      <c r="E80" s="39" t="s">
        <v>88</v>
      </c>
      <c r="F80" s="40" t="s">
        <v>88</v>
      </c>
      <c r="G80" s="16"/>
    </row>
    <row r="81" spans="1:7" x14ac:dyDescent="0.3">
      <c r="A81" s="24" t="s">
        <v>103</v>
      </c>
      <c r="B81" s="34"/>
      <c r="C81" s="34"/>
      <c r="D81" s="25"/>
      <c r="E81" s="29">
        <v>11623.59</v>
      </c>
      <c r="F81" s="30">
        <v>0.69240000000000002</v>
      </c>
      <c r="G81" s="21"/>
    </row>
    <row r="82" spans="1:7" x14ac:dyDescent="0.3">
      <c r="A82" s="17" t="s">
        <v>1071</v>
      </c>
      <c r="B82" s="32"/>
      <c r="C82" s="32"/>
      <c r="D82" s="14"/>
      <c r="E82" s="15"/>
      <c r="F82" s="16"/>
      <c r="G82" s="16"/>
    </row>
    <row r="83" spans="1:7" x14ac:dyDescent="0.3">
      <c r="A83" s="17" t="s">
        <v>1072</v>
      </c>
      <c r="B83" s="32"/>
      <c r="C83" s="32"/>
      <c r="D83" s="14"/>
      <c r="E83" s="15"/>
      <c r="F83" s="16"/>
      <c r="G83" s="16"/>
    </row>
    <row r="84" spans="1:7" x14ac:dyDescent="0.3">
      <c r="A84" s="13" t="s">
        <v>1370</v>
      </c>
      <c r="B84" s="32"/>
      <c r="C84" s="32" t="s">
        <v>1362</v>
      </c>
      <c r="D84" s="14">
        <v>4300</v>
      </c>
      <c r="E84" s="15">
        <v>722.15</v>
      </c>
      <c r="F84" s="16">
        <v>4.3027000000000003E-2</v>
      </c>
      <c r="G84" s="16"/>
    </row>
    <row r="85" spans="1:7" x14ac:dyDescent="0.3">
      <c r="A85" s="13" t="s">
        <v>1215</v>
      </c>
      <c r="B85" s="32"/>
      <c r="C85" s="32" t="s">
        <v>725</v>
      </c>
      <c r="D85" s="14">
        <v>6050</v>
      </c>
      <c r="E85" s="15">
        <v>86.52</v>
      </c>
      <c r="F85" s="16">
        <v>5.1539999999999997E-3</v>
      </c>
      <c r="G85" s="16"/>
    </row>
    <row r="86" spans="1:7" x14ac:dyDescent="0.3">
      <c r="A86" s="13" t="s">
        <v>1122</v>
      </c>
      <c r="B86" s="32"/>
      <c r="C86" s="32" t="s">
        <v>805</v>
      </c>
      <c r="D86" s="14">
        <v>9100</v>
      </c>
      <c r="E86" s="15">
        <v>84.34</v>
      </c>
      <c r="F86" s="16">
        <v>5.025E-3</v>
      </c>
      <c r="G86" s="16"/>
    </row>
    <row r="87" spans="1:7" x14ac:dyDescent="0.3">
      <c r="A87" s="13" t="s">
        <v>1361</v>
      </c>
      <c r="B87" s="32"/>
      <c r="C87" s="32" t="s">
        <v>1362</v>
      </c>
      <c r="D87" s="14">
        <v>225</v>
      </c>
      <c r="E87" s="15">
        <v>81.59</v>
      </c>
      <c r="F87" s="16">
        <v>4.8609999999999999E-3</v>
      </c>
      <c r="G87" s="16"/>
    </row>
    <row r="88" spans="1:7" x14ac:dyDescent="0.3">
      <c r="A88" s="17" t="s">
        <v>100</v>
      </c>
      <c r="B88" s="33"/>
      <c r="C88" s="33"/>
      <c r="D88" s="18"/>
      <c r="E88" s="37">
        <v>974.6</v>
      </c>
      <c r="F88" s="38">
        <v>5.8067000000000001E-2</v>
      </c>
      <c r="G88" s="21"/>
    </row>
    <row r="89" spans="1:7" x14ac:dyDescent="0.3">
      <c r="A89" s="13"/>
      <c r="B89" s="32"/>
      <c r="C89" s="32"/>
      <c r="D89" s="14"/>
      <c r="E89" s="15"/>
      <c r="F89" s="16"/>
      <c r="G89" s="16"/>
    </row>
    <row r="90" spans="1:7" x14ac:dyDescent="0.3">
      <c r="A90" s="13"/>
      <c r="B90" s="32"/>
      <c r="C90" s="32"/>
      <c r="D90" s="14"/>
      <c r="E90" s="15"/>
      <c r="F90" s="16"/>
      <c r="G90" s="16"/>
    </row>
    <row r="91" spans="1:7" x14ac:dyDescent="0.3">
      <c r="A91" s="13"/>
      <c r="B91" s="32"/>
      <c r="C91" s="32"/>
      <c r="D91" s="14"/>
      <c r="E91" s="15"/>
      <c r="F91" s="16"/>
      <c r="G91" s="16"/>
    </row>
    <row r="92" spans="1:7" x14ac:dyDescent="0.3">
      <c r="A92" s="24" t="s">
        <v>103</v>
      </c>
      <c r="B92" s="34"/>
      <c r="C92" s="34"/>
      <c r="D92" s="25"/>
      <c r="E92" s="19">
        <v>974.6</v>
      </c>
      <c r="F92" s="20">
        <v>5.8067000000000001E-2</v>
      </c>
      <c r="G92" s="21"/>
    </row>
    <row r="93" spans="1:7" x14ac:dyDescent="0.3">
      <c r="A93" s="13"/>
      <c r="B93" s="32"/>
      <c r="C93" s="32"/>
      <c r="D93" s="14"/>
      <c r="E93" s="15"/>
      <c r="F93" s="16"/>
      <c r="G93" s="16"/>
    </row>
    <row r="94" spans="1:7" x14ac:dyDescent="0.3">
      <c r="A94" s="17" t="s">
        <v>89</v>
      </c>
      <c r="B94" s="32"/>
      <c r="C94" s="32"/>
      <c r="D94" s="14"/>
      <c r="E94" s="15"/>
      <c r="F94" s="16"/>
      <c r="G94" s="16"/>
    </row>
    <row r="95" spans="1:7" x14ac:dyDescent="0.3">
      <c r="A95" s="17" t="s">
        <v>90</v>
      </c>
      <c r="B95" s="32"/>
      <c r="C95" s="32"/>
      <c r="D95" s="14"/>
      <c r="E95" s="15"/>
      <c r="F95" s="16"/>
      <c r="G95" s="16"/>
    </row>
    <row r="96" spans="1:7" x14ac:dyDescent="0.3">
      <c r="A96" s="13" t="s">
        <v>1386</v>
      </c>
      <c r="B96" s="32" t="s">
        <v>1387</v>
      </c>
      <c r="C96" s="32" t="s">
        <v>93</v>
      </c>
      <c r="D96" s="14">
        <v>325</v>
      </c>
      <c r="E96" s="15">
        <v>0.09</v>
      </c>
      <c r="F96" s="16">
        <v>0</v>
      </c>
      <c r="G96" s="16">
        <v>5.5750000000000001E-2</v>
      </c>
    </row>
    <row r="97" spans="1:7" x14ac:dyDescent="0.3">
      <c r="A97" s="17" t="s">
        <v>100</v>
      </c>
      <c r="B97" s="33"/>
      <c r="C97" s="33"/>
      <c r="D97" s="18"/>
      <c r="E97" s="37">
        <v>0.09</v>
      </c>
      <c r="F97" s="38">
        <v>0</v>
      </c>
      <c r="G97" s="21"/>
    </row>
    <row r="98" spans="1:7" x14ac:dyDescent="0.3">
      <c r="A98" s="13"/>
      <c r="B98" s="32"/>
      <c r="C98" s="32"/>
      <c r="D98" s="14"/>
      <c r="E98" s="15"/>
      <c r="F98" s="16"/>
      <c r="G98" s="16"/>
    </row>
    <row r="99" spans="1:7" x14ac:dyDescent="0.3">
      <c r="A99" s="17" t="s">
        <v>285</v>
      </c>
      <c r="B99" s="32"/>
      <c r="C99" s="32"/>
      <c r="D99" s="14"/>
      <c r="E99" s="15"/>
      <c r="F99" s="16"/>
      <c r="G99" s="16"/>
    </row>
    <row r="100" spans="1:7" x14ac:dyDescent="0.3">
      <c r="A100" s="13" t="s">
        <v>501</v>
      </c>
      <c r="B100" s="32" t="s">
        <v>502</v>
      </c>
      <c r="C100" s="32" t="s">
        <v>108</v>
      </c>
      <c r="D100" s="14">
        <v>1600000</v>
      </c>
      <c r="E100" s="15">
        <v>1580.69</v>
      </c>
      <c r="F100" s="16">
        <v>9.4200000000000006E-2</v>
      </c>
      <c r="G100" s="16">
        <v>5.9631000000000003E-2</v>
      </c>
    </row>
    <row r="101" spans="1:7" x14ac:dyDescent="0.3">
      <c r="A101" s="17" t="s">
        <v>100</v>
      </c>
      <c r="B101" s="33"/>
      <c r="C101" s="33"/>
      <c r="D101" s="18"/>
      <c r="E101" s="37">
        <v>1580.69</v>
      </c>
      <c r="F101" s="38">
        <v>9.4200000000000006E-2</v>
      </c>
      <c r="G101" s="21"/>
    </row>
    <row r="102" spans="1:7" x14ac:dyDescent="0.3">
      <c r="A102" s="13"/>
      <c r="B102" s="32"/>
      <c r="C102" s="32"/>
      <c r="D102" s="14"/>
      <c r="E102" s="15"/>
      <c r="F102" s="16"/>
      <c r="G102" s="16"/>
    </row>
    <row r="103" spans="1:7" x14ac:dyDescent="0.3">
      <c r="A103" s="17" t="s">
        <v>101</v>
      </c>
      <c r="B103" s="32"/>
      <c r="C103" s="32"/>
      <c r="D103" s="14"/>
      <c r="E103" s="15"/>
      <c r="F103" s="16"/>
      <c r="G103" s="16"/>
    </row>
    <row r="104" spans="1:7" x14ac:dyDescent="0.3">
      <c r="A104" s="17" t="s">
        <v>100</v>
      </c>
      <c r="B104" s="32"/>
      <c r="C104" s="32"/>
      <c r="D104" s="14"/>
      <c r="E104" s="39" t="s">
        <v>88</v>
      </c>
      <c r="F104" s="40" t="s">
        <v>88</v>
      </c>
      <c r="G104" s="16"/>
    </row>
    <row r="105" spans="1:7" x14ac:dyDescent="0.3">
      <c r="A105" s="13"/>
      <c r="B105" s="32"/>
      <c r="C105" s="32"/>
      <c r="D105" s="14"/>
      <c r="E105" s="15"/>
      <c r="F105" s="16"/>
      <c r="G105" s="16"/>
    </row>
    <row r="106" spans="1:7" x14ac:dyDescent="0.3">
      <c r="A106" s="17" t="s">
        <v>102</v>
      </c>
      <c r="B106" s="32"/>
      <c r="C106" s="32"/>
      <c r="D106" s="14"/>
      <c r="E106" s="15"/>
      <c r="F106" s="16"/>
      <c r="G106" s="16"/>
    </row>
    <row r="107" spans="1:7" x14ac:dyDescent="0.3">
      <c r="A107" s="17" t="s">
        <v>100</v>
      </c>
      <c r="B107" s="32"/>
      <c r="C107" s="32"/>
      <c r="D107" s="14"/>
      <c r="E107" s="39" t="s">
        <v>88</v>
      </c>
      <c r="F107" s="40" t="s">
        <v>88</v>
      </c>
      <c r="G107" s="16"/>
    </row>
    <row r="108" spans="1:7" x14ac:dyDescent="0.3">
      <c r="A108" s="13"/>
      <c r="B108" s="32"/>
      <c r="C108" s="32"/>
      <c r="D108" s="14"/>
      <c r="E108" s="15"/>
      <c r="F108" s="16"/>
      <c r="G108" s="16"/>
    </row>
    <row r="109" spans="1:7" x14ac:dyDescent="0.3">
      <c r="A109" s="24" t="s">
        <v>103</v>
      </c>
      <c r="B109" s="34"/>
      <c r="C109" s="34"/>
      <c r="D109" s="25"/>
      <c r="E109" s="19">
        <v>1580.78</v>
      </c>
      <c r="F109" s="20">
        <v>9.4200000000000006E-2</v>
      </c>
      <c r="G109" s="21"/>
    </row>
    <row r="110" spans="1:7" x14ac:dyDescent="0.3">
      <c r="A110" s="13"/>
      <c r="B110" s="32"/>
      <c r="C110" s="32"/>
      <c r="D110" s="14"/>
      <c r="E110" s="15"/>
      <c r="F110" s="16"/>
      <c r="G110" s="16"/>
    </row>
    <row r="111" spans="1:7" x14ac:dyDescent="0.3">
      <c r="A111" s="13"/>
      <c r="B111" s="32"/>
      <c r="C111" s="32"/>
      <c r="D111" s="14"/>
      <c r="E111" s="15"/>
      <c r="F111" s="16"/>
      <c r="G111" s="16"/>
    </row>
    <row r="112" spans="1:7" x14ac:dyDescent="0.3">
      <c r="A112" s="17" t="s">
        <v>487</v>
      </c>
      <c r="B112" s="32"/>
      <c r="C112" s="32"/>
      <c r="D112" s="14"/>
      <c r="E112" s="15"/>
      <c r="F112" s="16"/>
      <c r="G112" s="16"/>
    </row>
    <row r="113" spans="1:7" x14ac:dyDescent="0.3">
      <c r="A113" s="13" t="s">
        <v>1544</v>
      </c>
      <c r="B113" s="32" t="s">
        <v>1545</v>
      </c>
      <c r="C113" s="32"/>
      <c r="D113" s="14">
        <v>8338.1471999999994</v>
      </c>
      <c r="E113" s="15">
        <v>228.38</v>
      </c>
      <c r="F113" s="16">
        <v>1.3599999999999999E-2</v>
      </c>
      <c r="G113" s="16"/>
    </row>
    <row r="114" spans="1:7" x14ac:dyDescent="0.3">
      <c r="A114" s="13"/>
      <c r="B114" s="32"/>
      <c r="C114" s="32"/>
      <c r="D114" s="14"/>
      <c r="E114" s="15"/>
      <c r="F114" s="16"/>
      <c r="G114" s="16"/>
    </row>
    <row r="115" spans="1:7" x14ac:dyDescent="0.3">
      <c r="A115" s="24" t="s">
        <v>103</v>
      </c>
      <c r="B115" s="34"/>
      <c r="C115" s="34"/>
      <c r="D115" s="25"/>
      <c r="E115" s="19">
        <v>228.38</v>
      </c>
      <c r="F115" s="20">
        <v>1.3599999999999999E-2</v>
      </c>
      <c r="G115" s="21"/>
    </row>
    <row r="116" spans="1:7" x14ac:dyDescent="0.3">
      <c r="A116" s="13"/>
      <c r="B116" s="32"/>
      <c r="C116" s="32"/>
      <c r="D116" s="14"/>
      <c r="E116" s="15"/>
      <c r="F116" s="16"/>
      <c r="G116" s="16"/>
    </row>
    <row r="117" spans="1:7" x14ac:dyDescent="0.3">
      <c r="A117" s="17" t="s">
        <v>132</v>
      </c>
      <c r="B117" s="32"/>
      <c r="C117" s="32"/>
      <c r="D117" s="14"/>
      <c r="E117" s="15"/>
      <c r="F117" s="16"/>
      <c r="G117" s="16"/>
    </row>
    <row r="118" spans="1:7" x14ac:dyDescent="0.3">
      <c r="A118" s="13" t="s">
        <v>133</v>
      </c>
      <c r="B118" s="32"/>
      <c r="C118" s="32"/>
      <c r="D118" s="14"/>
      <c r="E118" s="15">
        <v>3129.44</v>
      </c>
      <c r="F118" s="16">
        <v>0.1865</v>
      </c>
      <c r="G118" s="16">
        <v>3.2613999999999997E-2</v>
      </c>
    </row>
    <row r="119" spans="1:7" x14ac:dyDescent="0.3">
      <c r="A119" s="17" t="s">
        <v>100</v>
      </c>
      <c r="B119" s="33"/>
      <c r="C119" s="33"/>
      <c r="D119" s="18"/>
      <c r="E119" s="37">
        <v>3129.44</v>
      </c>
      <c r="F119" s="38">
        <v>0.1865</v>
      </c>
      <c r="G119" s="21"/>
    </row>
    <row r="120" spans="1:7" x14ac:dyDescent="0.3">
      <c r="A120" s="13"/>
      <c r="B120" s="32"/>
      <c r="C120" s="32"/>
      <c r="D120" s="14"/>
      <c r="E120" s="15"/>
      <c r="F120" s="16"/>
      <c r="G120" s="16"/>
    </row>
    <row r="121" spans="1:7" x14ac:dyDescent="0.3">
      <c r="A121" s="24" t="s">
        <v>103</v>
      </c>
      <c r="B121" s="34"/>
      <c r="C121" s="34"/>
      <c r="D121" s="25"/>
      <c r="E121" s="19">
        <v>3129.44</v>
      </c>
      <c r="F121" s="20">
        <v>0.1865</v>
      </c>
      <c r="G121" s="21"/>
    </row>
    <row r="122" spans="1:7" x14ac:dyDescent="0.3">
      <c r="A122" s="13" t="s">
        <v>134</v>
      </c>
      <c r="B122" s="32"/>
      <c r="C122" s="32"/>
      <c r="D122" s="14"/>
      <c r="E122" s="15">
        <v>35.064363899999996</v>
      </c>
      <c r="F122" s="16">
        <v>2.0890000000000001E-3</v>
      </c>
      <c r="G122" s="16"/>
    </row>
    <row r="123" spans="1:7" x14ac:dyDescent="0.3">
      <c r="A123" s="13" t="s">
        <v>135</v>
      </c>
      <c r="B123" s="32"/>
      <c r="C123" s="32"/>
      <c r="D123" s="14"/>
      <c r="E123" s="15">
        <v>186.43563610000001</v>
      </c>
      <c r="F123" s="16">
        <v>1.1211E-2</v>
      </c>
      <c r="G123" s="16">
        <v>3.2613999999999997E-2</v>
      </c>
    </row>
    <row r="124" spans="1:7" x14ac:dyDescent="0.3">
      <c r="A124" s="27" t="s">
        <v>136</v>
      </c>
      <c r="B124" s="35"/>
      <c r="C124" s="35"/>
      <c r="D124" s="28"/>
      <c r="E124" s="29">
        <v>16783.689999999999</v>
      </c>
      <c r="F124" s="30">
        <v>1</v>
      </c>
      <c r="G124" s="30"/>
    </row>
    <row r="126" spans="1:7" x14ac:dyDescent="0.3">
      <c r="A126" s="1" t="s">
        <v>1303</v>
      </c>
    </row>
    <row r="127" spans="1:7" x14ac:dyDescent="0.3">
      <c r="A127" s="1" t="s">
        <v>138</v>
      </c>
    </row>
    <row r="129" spans="1:7" x14ac:dyDescent="0.3">
      <c r="A129" s="1" t="s">
        <v>1842</v>
      </c>
    </row>
    <row r="130" spans="1:7" x14ac:dyDescent="0.3">
      <c r="A130" s="47" t="s">
        <v>1843</v>
      </c>
      <c r="B130" s="3" t="s">
        <v>88</v>
      </c>
    </row>
    <row r="131" spans="1:7" x14ac:dyDescent="0.3">
      <c r="A131" t="s">
        <v>1844</v>
      </c>
    </row>
    <row r="132" spans="1:7" x14ac:dyDescent="0.3">
      <c r="A132" t="s">
        <v>1845</v>
      </c>
      <c r="B132" t="s">
        <v>1846</v>
      </c>
      <c r="C132" t="s">
        <v>1846</v>
      </c>
    </row>
    <row r="133" spans="1:7" x14ac:dyDescent="0.3">
      <c r="B133" s="48">
        <v>44592</v>
      </c>
      <c r="C133" s="48">
        <v>44620</v>
      </c>
    </row>
    <row r="134" spans="1:7" x14ac:dyDescent="0.3">
      <c r="A134" t="s">
        <v>1850</v>
      </c>
      <c r="B134">
        <v>41.82</v>
      </c>
      <c r="C134">
        <v>40.65</v>
      </c>
      <c r="E134" s="2"/>
      <c r="G134"/>
    </row>
    <row r="135" spans="1:7" x14ac:dyDescent="0.3">
      <c r="A135" t="s">
        <v>1851</v>
      </c>
      <c r="B135">
        <v>24.85</v>
      </c>
      <c r="C135">
        <v>24</v>
      </c>
      <c r="E135" s="2"/>
      <c r="G135"/>
    </row>
    <row r="136" spans="1:7" x14ac:dyDescent="0.3">
      <c r="A136" t="s">
        <v>1906</v>
      </c>
      <c r="B136">
        <v>38.11</v>
      </c>
      <c r="C136">
        <v>36.979999999999997</v>
      </c>
      <c r="E136" s="2"/>
      <c r="G136"/>
    </row>
    <row r="137" spans="1:7" x14ac:dyDescent="0.3">
      <c r="A137" t="s">
        <v>1907</v>
      </c>
      <c r="B137">
        <v>38.85</v>
      </c>
      <c r="C137">
        <v>37.700000000000003</v>
      </c>
      <c r="E137" s="2"/>
      <c r="G137"/>
    </row>
    <row r="138" spans="1:7" x14ac:dyDescent="0.3">
      <c r="A138" t="s">
        <v>1875</v>
      </c>
      <c r="B138">
        <v>38.619999999999997</v>
      </c>
      <c r="C138">
        <v>37.479999999999997</v>
      </c>
      <c r="E138" s="2"/>
      <c r="G138"/>
    </row>
    <row r="139" spans="1:7" x14ac:dyDescent="0.3">
      <c r="A139" t="s">
        <v>1876</v>
      </c>
      <c r="B139">
        <v>22.42</v>
      </c>
      <c r="C139">
        <v>21.61</v>
      </c>
      <c r="E139" s="2"/>
      <c r="G139"/>
    </row>
    <row r="140" spans="1:7" x14ac:dyDescent="0.3">
      <c r="E140" s="2"/>
      <c r="G140"/>
    </row>
    <row r="141" spans="1:7" x14ac:dyDescent="0.3">
      <c r="A141" t="s">
        <v>1879</v>
      </c>
    </row>
    <row r="143" spans="1:7" x14ac:dyDescent="0.3">
      <c r="A143" s="50" t="s">
        <v>1880</v>
      </c>
      <c r="B143" s="50" t="s">
        <v>1881</v>
      </c>
      <c r="C143" s="50" t="s">
        <v>1882</v>
      </c>
      <c r="D143" s="50" t="s">
        <v>1883</v>
      </c>
    </row>
    <row r="144" spans="1:7" x14ac:dyDescent="0.3">
      <c r="A144" s="50" t="s">
        <v>1910</v>
      </c>
      <c r="B144" s="50"/>
      <c r="C144" s="50">
        <v>0.15</v>
      </c>
      <c r="D144" s="50">
        <v>0.15</v>
      </c>
    </row>
    <row r="145" spans="1:4" x14ac:dyDescent="0.3">
      <c r="A145" s="50" t="s">
        <v>1911</v>
      </c>
      <c r="B145" s="50"/>
      <c r="C145" s="50">
        <v>0.15</v>
      </c>
      <c r="D145" s="50">
        <v>0.15</v>
      </c>
    </row>
    <row r="147" spans="1:4" x14ac:dyDescent="0.3">
      <c r="A147" t="s">
        <v>1862</v>
      </c>
      <c r="B147" s="3" t="s">
        <v>88</v>
      </c>
    </row>
    <row r="148" spans="1:4" ht="28.8" x14ac:dyDescent="0.3">
      <c r="A148" s="47" t="s">
        <v>1863</v>
      </c>
      <c r="B148" s="3" t="s">
        <v>88</v>
      </c>
    </row>
    <row r="149" spans="1:4" x14ac:dyDescent="0.3">
      <c r="A149" s="47" t="s">
        <v>1864</v>
      </c>
      <c r="B149" s="3" t="s">
        <v>88</v>
      </c>
    </row>
    <row r="150" spans="1:4" x14ac:dyDescent="0.3">
      <c r="A150" t="s">
        <v>1901</v>
      </c>
      <c r="B150" s="49">
        <v>1.7686999999999999</v>
      </c>
    </row>
    <row r="151" spans="1:4" ht="28.8" x14ac:dyDescent="0.3">
      <c r="A151" s="47" t="s">
        <v>1866</v>
      </c>
      <c r="B151" s="3">
        <v>974.59981249999998</v>
      </c>
    </row>
    <row r="152" spans="1:4" ht="28.8" x14ac:dyDescent="0.3">
      <c r="A152" s="47" t="s">
        <v>1867</v>
      </c>
      <c r="B152" s="3" t="s">
        <v>88</v>
      </c>
    </row>
    <row r="153" spans="1:4" x14ac:dyDescent="0.3">
      <c r="A153" t="s">
        <v>1996</v>
      </c>
      <c r="B153" s="3" t="s">
        <v>88</v>
      </c>
    </row>
    <row r="154" spans="1:4" x14ac:dyDescent="0.3">
      <c r="A154" t="s">
        <v>1997</v>
      </c>
      <c r="B154" s="3" t="s">
        <v>88</v>
      </c>
    </row>
    <row r="158" spans="1:4" ht="28.8" x14ac:dyDescent="0.3">
      <c r="A158" s="62" t="s">
        <v>2039</v>
      </c>
      <c r="B158" s="57" t="s">
        <v>2040</v>
      </c>
      <c r="C158" s="57" t="s">
        <v>2004</v>
      </c>
      <c r="D158" s="65" t="s">
        <v>2005</v>
      </c>
    </row>
    <row r="159" spans="1:4" ht="54.6" customHeight="1" x14ac:dyDescent="0.3">
      <c r="A159" s="64" t="str">
        <f>HYPERLINK("[EDEL_Portfolio Monthly 28-Feb-2022.xlsx]EEPRUA!A1","Edelweiss Aggressive Hybrid Fund")</f>
        <v>Edelweiss Aggressive Hybrid Fund</v>
      </c>
      <c r="B159" s="58"/>
      <c r="C159" s="59" t="s">
        <v>2029</v>
      </c>
      <c r="D159"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5ACC-3AB3-4733-8FC5-FFD9D4F38519}">
  <dimension ref="A1:H107"/>
  <sheetViews>
    <sheetView showGridLines="0" workbookViewId="0">
      <pane ySplit="4" topLeftCell="A99" activePane="bottomLeft" state="frozen"/>
      <selection activeCell="A36" sqref="A36"/>
      <selection pane="bottomLeft" activeCell="A106" sqref="A106:D106"/>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67</v>
      </c>
      <c r="B1" s="67"/>
      <c r="C1" s="67"/>
      <c r="D1" s="67"/>
      <c r="E1" s="67"/>
      <c r="F1" s="67"/>
      <c r="G1" s="67"/>
      <c r="H1" s="51" t="str">
        <f>HYPERLINK("[EDEL_Portfolio Monthly 28-Feb-2022.xlsx]Index!A1","Index")</f>
        <v>Index</v>
      </c>
    </row>
    <row r="2" spans="1:8" ht="18" x14ac:dyDescent="0.3">
      <c r="A2" s="67" t="s">
        <v>68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1037</v>
      </c>
      <c r="B8" s="32" t="s">
        <v>1038</v>
      </c>
      <c r="C8" s="32" t="s">
        <v>867</v>
      </c>
      <c r="D8" s="14">
        <v>1772558</v>
      </c>
      <c r="E8" s="15">
        <v>7595.41</v>
      </c>
      <c r="F8" s="16">
        <v>4.2000000000000003E-2</v>
      </c>
      <c r="G8" s="16"/>
    </row>
    <row r="9" spans="1:8" x14ac:dyDescent="0.3">
      <c r="A9" s="13" t="s">
        <v>1459</v>
      </c>
      <c r="B9" s="32" t="s">
        <v>1460</v>
      </c>
      <c r="C9" s="32" t="s">
        <v>725</v>
      </c>
      <c r="D9" s="14">
        <v>6988568</v>
      </c>
      <c r="E9" s="15">
        <v>6778.91</v>
      </c>
      <c r="F9" s="16">
        <v>3.7499999999999999E-2</v>
      </c>
      <c r="G9" s="16"/>
    </row>
    <row r="10" spans="1:8" x14ac:dyDescent="0.3">
      <c r="A10" s="13" t="s">
        <v>986</v>
      </c>
      <c r="B10" s="32" t="s">
        <v>987</v>
      </c>
      <c r="C10" s="32" t="s">
        <v>765</v>
      </c>
      <c r="D10" s="14">
        <v>167621</v>
      </c>
      <c r="E10" s="15">
        <v>6600.58</v>
      </c>
      <c r="F10" s="16">
        <v>3.6499999999999998E-2</v>
      </c>
      <c r="G10" s="16"/>
    </row>
    <row r="11" spans="1:8" x14ac:dyDescent="0.3">
      <c r="A11" s="13" t="s">
        <v>1039</v>
      </c>
      <c r="B11" s="32" t="s">
        <v>1040</v>
      </c>
      <c r="C11" s="32" t="s">
        <v>992</v>
      </c>
      <c r="D11" s="14">
        <v>555254</v>
      </c>
      <c r="E11" s="15">
        <v>6152.77</v>
      </c>
      <c r="F11" s="16">
        <v>3.4099999999999998E-2</v>
      </c>
      <c r="G11" s="16"/>
    </row>
    <row r="12" spans="1:8" x14ac:dyDescent="0.3">
      <c r="A12" s="13" t="s">
        <v>766</v>
      </c>
      <c r="B12" s="32" t="s">
        <v>767</v>
      </c>
      <c r="C12" s="32" t="s">
        <v>768</v>
      </c>
      <c r="D12" s="14">
        <v>2712240</v>
      </c>
      <c r="E12" s="15">
        <v>6049.65</v>
      </c>
      <c r="F12" s="16">
        <v>3.3500000000000002E-2</v>
      </c>
      <c r="G12" s="16"/>
    </row>
    <row r="13" spans="1:8" x14ac:dyDescent="0.3">
      <c r="A13" s="13" t="s">
        <v>1029</v>
      </c>
      <c r="B13" s="32" t="s">
        <v>1030</v>
      </c>
      <c r="C13" s="32" t="s">
        <v>716</v>
      </c>
      <c r="D13" s="14">
        <v>859864</v>
      </c>
      <c r="E13" s="15">
        <v>5941.23</v>
      </c>
      <c r="F13" s="16">
        <v>3.2899999999999999E-2</v>
      </c>
      <c r="G13" s="16"/>
    </row>
    <row r="14" spans="1:8" x14ac:dyDescent="0.3">
      <c r="A14" s="13" t="s">
        <v>1407</v>
      </c>
      <c r="B14" s="32" t="s">
        <v>1408</v>
      </c>
      <c r="C14" s="32" t="s">
        <v>802</v>
      </c>
      <c r="D14" s="14">
        <v>1502551</v>
      </c>
      <c r="E14" s="15">
        <v>5625.55</v>
      </c>
      <c r="F14" s="16">
        <v>3.1099999999999999E-2</v>
      </c>
      <c r="G14" s="16"/>
    </row>
    <row r="15" spans="1:8" x14ac:dyDescent="0.3">
      <c r="A15" s="13" t="s">
        <v>1005</v>
      </c>
      <c r="B15" s="32" t="s">
        <v>1006</v>
      </c>
      <c r="C15" s="32" t="s">
        <v>856</v>
      </c>
      <c r="D15" s="14">
        <v>227856</v>
      </c>
      <c r="E15" s="15">
        <v>5431.29</v>
      </c>
      <c r="F15" s="16">
        <v>3.0099999999999998E-2</v>
      </c>
      <c r="G15" s="16"/>
    </row>
    <row r="16" spans="1:8" x14ac:dyDescent="0.3">
      <c r="A16" s="13" t="s">
        <v>1001</v>
      </c>
      <c r="B16" s="32" t="s">
        <v>1002</v>
      </c>
      <c r="C16" s="32" t="s">
        <v>919</v>
      </c>
      <c r="D16" s="14">
        <v>781694</v>
      </c>
      <c r="E16" s="15">
        <v>5304.97</v>
      </c>
      <c r="F16" s="16">
        <v>2.9399999999999999E-2</v>
      </c>
      <c r="G16" s="16"/>
    </row>
    <row r="17" spans="1:7" x14ac:dyDescent="0.3">
      <c r="A17" s="13" t="s">
        <v>968</v>
      </c>
      <c r="B17" s="32" t="s">
        <v>969</v>
      </c>
      <c r="C17" s="32" t="s">
        <v>892</v>
      </c>
      <c r="D17" s="14">
        <v>238668</v>
      </c>
      <c r="E17" s="15">
        <v>5153.92</v>
      </c>
      <c r="F17" s="16">
        <v>2.8500000000000001E-2</v>
      </c>
      <c r="G17" s="16"/>
    </row>
    <row r="18" spans="1:7" x14ac:dyDescent="0.3">
      <c r="A18" s="13" t="s">
        <v>1417</v>
      </c>
      <c r="B18" s="32" t="s">
        <v>1418</v>
      </c>
      <c r="C18" s="32" t="s">
        <v>867</v>
      </c>
      <c r="D18" s="14">
        <v>117860</v>
      </c>
      <c r="E18" s="15">
        <v>5089.49</v>
      </c>
      <c r="F18" s="16">
        <v>2.8199999999999999E-2</v>
      </c>
      <c r="G18" s="16"/>
    </row>
    <row r="19" spans="1:7" x14ac:dyDescent="0.3">
      <c r="A19" s="13" t="s">
        <v>950</v>
      </c>
      <c r="B19" s="32" t="s">
        <v>951</v>
      </c>
      <c r="C19" s="32" t="s">
        <v>919</v>
      </c>
      <c r="D19" s="14">
        <v>508774</v>
      </c>
      <c r="E19" s="15">
        <v>4870.24</v>
      </c>
      <c r="F19" s="16">
        <v>2.7E-2</v>
      </c>
      <c r="G19" s="16"/>
    </row>
    <row r="20" spans="1:7" x14ac:dyDescent="0.3">
      <c r="A20" s="13" t="s">
        <v>934</v>
      </c>
      <c r="B20" s="32" t="s">
        <v>935</v>
      </c>
      <c r="C20" s="32" t="s">
        <v>716</v>
      </c>
      <c r="D20" s="14">
        <v>421762</v>
      </c>
      <c r="E20" s="15">
        <v>4741.45</v>
      </c>
      <c r="F20" s="16">
        <v>2.6200000000000001E-2</v>
      </c>
      <c r="G20" s="16"/>
    </row>
    <row r="21" spans="1:7" x14ac:dyDescent="0.3">
      <c r="A21" s="13" t="s">
        <v>1413</v>
      </c>
      <c r="B21" s="32" t="s">
        <v>1414</v>
      </c>
      <c r="C21" s="32" t="s">
        <v>856</v>
      </c>
      <c r="D21" s="14">
        <v>116536</v>
      </c>
      <c r="E21" s="15">
        <v>4534.3599999999997</v>
      </c>
      <c r="F21" s="16">
        <v>2.5100000000000001E-2</v>
      </c>
      <c r="G21" s="16"/>
    </row>
    <row r="22" spans="1:7" x14ac:dyDescent="0.3">
      <c r="A22" s="13" t="s">
        <v>964</v>
      </c>
      <c r="B22" s="32" t="s">
        <v>965</v>
      </c>
      <c r="C22" s="32" t="s">
        <v>810</v>
      </c>
      <c r="D22" s="14">
        <v>3709075</v>
      </c>
      <c r="E22" s="15">
        <v>4400.82</v>
      </c>
      <c r="F22" s="16">
        <v>2.4400000000000002E-2</v>
      </c>
      <c r="G22" s="16"/>
    </row>
    <row r="23" spans="1:7" x14ac:dyDescent="0.3">
      <c r="A23" s="13" t="s">
        <v>1324</v>
      </c>
      <c r="B23" s="32" t="s">
        <v>1325</v>
      </c>
      <c r="C23" s="32" t="s">
        <v>829</v>
      </c>
      <c r="D23" s="14">
        <v>808088</v>
      </c>
      <c r="E23" s="15">
        <v>4015.79</v>
      </c>
      <c r="F23" s="16">
        <v>2.2200000000000001E-2</v>
      </c>
      <c r="G23" s="16"/>
    </row>
    <row r="24" spans="1:7" x14ac:dyDescent="0.3">
      <c r="A24" s="13" t="s">
        <v>1334</v>
      </c>
      <c r="B24" s="32" t="s">
        <v>1335</v>
      </c>
      <c r="C24" s="32" t="s">
        <v>737</v>
      </c>
      <c r="D24" s="14">
        <v>785181</v>
      </c>
      <c r="E24" s="15">
        <v>3889.39</v>
      </c>
      <c r="F24" s="16">
        <v>2.1499999999999998E-2</v>
      </c>
      <c r="G24" s="16"/>
    </row>
    <row r="25" spans="1:7" x14ac:dyDescent="0.3">
      <c r="A25" s="13" t="s">
        <v>1489</v>
      </c>
      <c r="B25" s="32" t="s">
        <v>1490</v>
      </c>
      <c r="C25" s="32" t="s">
        <v>725</v>
      </c>
      <c r="D25" s="14">
        <v>2691935</v>
      </c>
      <c r="E25" s="15">
        <v>3853.5</v>
      </c>
      <c r="F25" s="16">
        <v>2.1299999999999999E-2</v>
      </c>
      <c r="G25" s="16"/>
    </row>
    <row r="26" spans="1:7" x14ac:dyDescent="0.3">
      <c r="A26" s="13" t="s">
        <v>993</v>
      </c>
      <c r="B26" s="32" t="s">
        <v>994</v>
      </c>
      <c r="C26" s="32" t="s">
        <v>805</v>
      </c>
      <c r="D26" s="14">
        <v>708082</v>
      </c>
      <c r="E26" s="15">
        <v>3834.62</v>
      </c>
      <c r="F26" s="16">
        <v>2.12E-2</v>
      </c>
      <c r="G26" s="16"/>
    </row>
    <row r="27" spans="1:7" x14ac:dyDescent="0.3">
      <c r="A27" s="13" t="s">
        <v>882</v>
      </c>
      <c r="B27" s="32" t="s">
        <v>883</v>
      </c>
      <c r="C27" s="32" t="s">
        <v>836</v>
      </c>
      <c r="D27" s="14">
        <v>1750826</v>
      </c>
      <c r="E27" s="15">
        <v>3684.61</v>
      </c>
      <c r="F27" s="16">
        <v>2.0400000000000001E-2</v>
      </c>
      <c r="G27" s="16"/>
    </row>
    <row r="28" spans="1:7" x14ac:dyDescent="0.3">
      <c r="A28" s="13" t="s">
        <v>1558</v>
      </c>
      <c r="B28" s="32" t="s">
        <v>1559</v>
      </c>
      <c r="C28" s="32" t="s">
        <v>841</v>
      </c>
      <c r="D28" s="14">
        <v>434874</v>
      </c>
      <c r="E28" s="15">
        <v>3608.58</v>
      </c>
      <c r="F28" s="16">
        <v>0.02</v>
      </c>
      <c r="G28" s="16"/>
    </row>
    <row r="29" spans="1:7" x14ac:dyDescent="0.3">
      <c r="A29" s="13" t="s">
        <v>1043</v>
      </c>
      <c r="B29" s="32" t="s">
        <v>1044</v>
      </c>
      <c r="C29" s="32" t="s">
        <v>775</v>
      </c>
      <c r="D29" s="14">
        <v>221456</v>
      </c>
      <c r="E29" s="15">
        <v>3470.22</v>
      </c>
      <c r="F29" s="16">
        <v>1.9199999999999998E-2</v>
      </c>
      <c r="G29" s="16"/>
    </row>
    <row r="30" spans="1:7" x14ac:dyDescent="0.3">
      <c r="A30" s="13" t="s">
        <v>1328</v>
      </c>
      <c r="B30" s="32" t="s">
        <v>1329</v>
      </c>
      <c r="C30" s="32" t="s">
        <v>750</v>
      </c>
      <c r="D30" s="14">
        <v>358387</v>
      </c>
      <c r="E30" s="15">
        <v>3293.22</v>
      </c>
      <c r="F30" s="16">
        <v>1.8200000000000001E-2</v>
      </c>
      <c r="G30" s="16"/>
    </row>
    <row r="31" spans="1:7" x14ac:dyDescent="0.3">
      <c r="A31" s="13" t="s">
        <v>1051</v>
      </c>
      <c r="B31" s="32" t="s">
        <v>1052</v>
      </c>
      <c r="C31" s="32" t="s">
        <v>765</v>
      </c>
      <c r="D31" s="14">
        <v>769598</v>
      </c>
      <c r="E31" s="15">
        <v>3137.27</v>
      </c>
      <c r="F31" s="16">
        <v>1.7399999999999999E-2</v>
      </c>
      <c r="G31" s="16"/>
    </row>
    <row r="32" spans="1:7" x14ac:dyDescent="0.3">
      <c r="A32" s="13" t="s">
        <v>1431</v>
      </c>
      <c r="B32" s="32" t="s">
        <v>1432</v>
      </c>
      <c r="C32" s="32" t="s">
        <v>881</v>
      </c>
      <c r="D32" s="14">
        <v>534969</v>
      </c>
      <c r="E32" s="15">
        <v>3121.81</v>
      </c>
      <c r="F32" s="16">
        <v>1.7299999999999999E-2</v>
      </c>
      <c r="G32" s="16"/>
    </row>
    <row r="33" spans="1:7" x14ac:dyDescent="0.3">
      <c r="A33" s="13" t="s">
        <v>1455</v>
      </c>
      <c r="B33" s="32" t="s">
        <v>1456</v>
      </c>
      <c r="C33" s="32" t="s">
        <v>805</v>
      </c>
      <c r="D33" s="14">
        <v>184577</v>
      </c>
      <c r="E33" s="15">
        <v>2980.18</v>
      </c>
      <c r="F33" s="16">
        <v>1.6500000000000001E-2</v>
      </c>
      <c r="G33" s="16"/>
    </row>
    <row r="34" spans="1:7" x14ac:dyDescent="0.3">
      <c r="A34" s="13" t="s">
        <v>832</v>
      </c>
      <c r="B34" s="32" t="s">
        <v>833</v>
      </c>
      <c r="C34" s="32" t="s">
        <v>765</v>
      </c>
      <c r="D34" s="14">
        <v>92984</v>
      </c>
      <c r="E34" s="15">
        <v>2890.59</v>
      </c>
      <c r="F34" s="16">
        <v>1.6E-2</v>
      </c>
      <c r="G34" s="16"/>
    </row>
    <row r="35" spans="1:7" x14ac:dyDescent="0.3">
      <c r="A35" s="13" t="s">
        <v>789</v>
      </c>
      <c r="B35" s="32" t="s">
        <v>790</v>
      </c>
      <c r="C35" s="32" t="s">
        <v>745</v>
      </c>
      <c r="D35" s="14">
        <v>114752</v>
      </c>
      <c r="E35" s="15">
        <v>2832.48</v>
      </c>
      <c r="F35" s="16">
        <v>1.5699999999999999E-2</v>
      </c>
      <c r="G35" s="16"/>
    </row>
    <row r="36" spans="1:7" x14ac:dyDescent="0.3">
      <c r="A36" s="13" t="s">
        <v>1568</v>
      </c>
      <c r="B36" s="32" t="s">
        <v>1569</v>
      </c>
      <c r="C36" s="32" t="s">
        <v>805</v>
      </c>
      <c r="D36" s="14">
        <v>285874</v>
      </c>
      <c r="E36" s="15">
        <v>2805.42</v>
      </c>
      <c r="F36" s="16">
        <v>1.55E-2</v>
      </c>
      <c r="G36" s="16"/>
    </row>
    <row r="37" spans="1:7" x14ac:dyDescent="0.3">
      <c r="A37" s="13" t="s">
        <v>895</v>
      </c>
      <c r="B37" s="32" t="s">
        <v>896</v>
      </c>
      <c r="C37" s="32" t="s">
        <v>742</v>
      </c>
      <c r="D37" s="14">
        <v>630576</v>
      </c>
      <c r="E37" s="15">
        <v>2679</v>
      </c>
      <c r="F37" s="16">
        <v>1.4800000000000001E-2</v>
      </c>
      <c r="G37" s="16"/>
    </row>
    <row r="38" spans="1:7" x14ac:dyDescent="0.3">
      <c r="A38" s="13" t="s">
        <v>1411</v>
      </c>
      <c r="B38" s="32" t="s">
        <v>1412</v>
      </c>
      <c r="C38" s="32" t="s">
        <v>867</v>
      </c>
      <c r="D38" s="14">
        <v>427206</v>
      </c>
      <c r="E38" s="15">
        <v>2535.25</v>
      </c>
      <c r="F38" s="16">
        <v>1.4E-2</v>
      </c>
      <c r="G38" s="16"/>
    </row>
    <row r="39" spans="1:7" x14ac:dyDescent="0.3">
      <c r="A39" s="13" t="s">
        <v>1592</v>
      </c>
      <c r="B39" s="32" t="s">
        <v>1593</v>
      </c>
      <c r="C39" s="32" t="s">
        <v>725</v>
      </c>
      <c r="D39" s="14">
        <v>2007093</v>
      </c>
      <c r="E39" s="15">
        <v>2511.88</v>
      </c>
      <c r="F39" s="16">
        <v>1.3899999999999999E-2</v>
      </c>
      <c r="G39" s="16"/>
    </row>
    <row r="40" spans="1:7" x14ac:dyDescent="0.3">
      <c r="A40" s="13" t="s">
        <v>1469</v>
      </c>
      <c r="B40" s="32" t="s">
        <v>1470</v>
      </c>
      <c r="C40" s="32" t="s">
        <v>919</v>
      </c>
      <c r="D40" s="14">
        <v>288937</v>
      </c>
      <c r="E40" s="15">
        <v>1993.95</v>
      </c>
      <c r="F40" s="16">
        <v>1.0999999999999999E-2</v>
      </c>
      <c r="G40" s="16"/>
    </row>
    <row r="41" spans="1:7" x14ac:dyDescent="0.3">
      <c r="A41" s="13" t="s">
        <v>1467</v>
      </c>
      <c r="B41" s="32" t="s">
        <v>1468</v>
      </c>
      <c r="C41" s="32" t="s">
        <v>713</v>
      </c>
      <c r="D41" s="14">
        <v>105204</v>
      </c>
      <c r="E41" s="15">
        <v>1856.9</v>
      </c>
      <c r="F41" s="16">
        <v>1.03E-2</v>
      </c>
      <c r="G41" s="16"/>
    </row>
    <row r="42" spans="1:7" x14ac:dyDescent="0.3">
      <c r="A42" s="13" t="s">
        <v>1310</v>
      </c>
      <c r="B42" s="32" t="s">
        <v>1311</v>
      </c>
      <c r="C42" s="32" t="s">
        <v>716</v>
      </c>
      <c r="D42" s="14">
        <v>1650469</v>
      </c>
      <c r="E42" s="15">
        <v>1760.23</v>
      </c>
      <c r="F42" s="16">
        <v>9.7000000000000003E-3</v>
      </c>
      <c r="G42" s="16"/>
    </row>
    <row r="43" spans="1:7" x14ac:dyDescent="0.3">
      <c r="A43" s="13" t="s">
        <v>1415</v>
      </c>
      <c r="B43" s="32" t="s">
        <v>1416</v>
      </c>
      <c r="C43" s="32" t="s">
        <v>892</v>
      </c>
      <c r="D43" s="14">
        <v>40141</v>
      </c>
      <c r="E43" s="15">
        <v>1755</v>
      </c>
      <c r="F43" s="16">
        <v>9.7000000000000003E-3</v>
      </c>
      <c r="G43" s="16"/>
    </row>
    <row r="44" spans="1:7" x14ac:dyDescent="0.3">
      <c r="A44" s="13" t="s">
        <v>1059</v>
      </c>
      <c r="B44" s="32" t="s">
        <v>1060</v>
      </c>
      <c r="C44" s="32" t="s">
        <v>1061</v>
      </c>
      <c r="D44" s="14">
        <v>459982</v>
      </c>
      <c r="E44" s="15">
        <v>1737.35</v>
      </c>
      <c r="F44" s="16">
        <v>9.5999999999999992E-3</v>
      </c>
      <c r="G44" s="16"/>
    </row>
    <row r="45" spans="1:7" x14ac:dyDescent="0.3">
      <c r="A45" s="13" t="s">
        <v>1429</v>
      </c>
      <c r="B45" s="32" t="s">
        <v>1430</v>
      </c>
      <c r="C45" s="32" t="s">
        <v>725</v>
      </c>
      <c r="D45" s="14">
        <v>791804</v>
      </c>
      <c r="E45" s="15">
        <v>1728.9</v>
      </c>
      <c r="F45" s="16">
        <v>9.5999999999999992E-3</v>
      </c>
      <c r="G45" s="16"/>
    </row>
    <row r="46" spans="1:7" x14ac:dyDescent="0.3">
      <c r="A46" s="13" t="s">
        <v>928</v>
      </c>
      <c r="B46" s="32" t="s">
        <v>929</v>
      </c>
      <c r="C46" s="32" t="s">
        <v>750</v>
      </c>
      <c r="D46" s="14">
        <v>94827</v>
      </c>
      <c r="E46" s="15">
        <v>1728.27</v>
      </c>
      <c r="F46" s="16">
        <v>9.5999999999999992E-3</v>
      </c>
      <c r="G46" s="16"/>
    </row>
    <row r="47" spans="1:7" x14ac:dyDescent="0.3">
      <c r="A47" s="13" t="s">
        <v>1622</v>
      </c>
      <c r="B47" s="32" t="s">
        <v>1623</v>
      </c>
      <c r="C47" s="32" t="s">
        <v>802</v>
      </c>
      <c r="D47" s="14">
        <v>304589</v>
      </c>
      <c r="E47" s="15">
        <v>1650.11</v>
      </c>
      <c r="F47" s="16">
        <v>9.1000000000000004E-3</v>
      </c>
      <c r="G47" s="16"/>
    </row>
    <row r="48" spans="1:7" x14ac:dyDescent="0.3">
      <c r="A48" s="13" t="s">
        <v>1332</v>
      </c>
      <c r="B48" s="32" t="s">
        <v>1333</v>
      </c>
      <c r="C48" s="32" t="s">
        <v>829</v>
      </c>
      <c r="D48" s="14">
        <v>516408</v>
      </c>
      <c r="E48" s="15">
        <v>1598.8</v>
      </c>
      <c r="F48" s="16">
        <v>8.8999999999999999E-3</v>
      </c>
      <c r="G48" s="16"/>
    </row>
    <row r="49" spans="1:7" x14ac:dyDescent="0.3">
      <c r="A49" s="13" t="s">
        <v>1632</v>
      </c>
      <c r="B49" s="32" t="s">
        <v>1633</v>
      </c>
      <c r="C49" s="32" t="s">
        <v>856</v>
      </c>
      <c r="D49" s="14">
        <v>67595</v>
      </c>
      <c r="E49" s="15">
        <v>1563.37</v>
      </c>
      <c r="F49" s="16">
        <v>8.6999999999999994E-3</v>
      </c>
      <c r="G49" s="16"/>
    </row>
    <row r="50" spans="1:7" x14ac:dyDescent="0.3">
      <c r="A50" s="13" t="s">
        <v>1441</v>
      </c>
      <c r="B50" s="32" t="s">
        <v>1442</v>
      </c>
      <c r="C50" s="32" t="s">
        <v>856</v>
      </c>
      <c r="D50" s="14">
        <v>168276</v>
      </c>
      <c r="E50" s="15">
        <v>1558.49</v>
      </c>
      <c r="F50" s="16">
        <v>8.6E-3</v>
      </c>
      <c r="G50" s="16"/>
    </row>
    <row r="51" spans="1:7" x14ac:dyDescent="0.3">
      <c r="A51" s="13" t="s">
        <v>1353</v>
      </c>
      <c r="B51" s="32" t="s">
        <v>1354</v>
      </c>
      <c r="C51" s="32" t="s">
        <v>775</v>
      </c>
      <c r="D51" s="14">
        <v>54591</v>
      </c>
      <c r="E51" s="15">
        <v>1554.1</v>
      </c>
      <c r="F51" s="16">
        <v>8.6E-3</v>
      </c>
      <c r="G51" s="16"/>
    </row>
    <row r="52" spans="1:7" x14ac:dyDescent="0.3">
      <c r="A52" s="13" t="s">
        <v>1419</v>
      </c>
      <c r="B52" s="32" t="s">
        <v>1420</v>
      </c>
      <c r="C52" s="32" t="s">
        <v>892</v>
      </c>
      <c r="D52" s="14">
        <v>447265</v>
      </c>
      <c r="E52" s="15">
        <v>1518.69</v>
      </c>
      <c r="F52" s="16">
        <v>8.3999999999999995E-3</v>
      </c>
      <c r="G52" s="16"/>
    </row>
    <row r="53" spans="1:7" x14ac:dyDescent="0.3">
      <c r="A53" s="13" t="s">
        <v>1437</v>
      </c>
      <c r="B53" s="32" t="s">
        <v>1438</v>
      </c>
      <c r="C53" s="32" t="s">
        <v>716</v>
      </c>
      <c r="D53" s="14">
        <v>193854</v>
      </c>
      <c r="E53" s="15">
        <v>1453.81</v>
      </c>
      <c r="F53" s="16">
        <v>8.0000000000000002E-3</v>
      </c>
      <c r="G53" s="16"/>
    </row>
    <row r="54" spans="1:7" x14ac:dyDescent="0.3">
      <c r="A54" s="13" t="s">
        <v>1421</v>
      </c>
      <c r="B54" s="32" t="s">
        <v>1422</v>
      </c>
      <c r="C54" s="32" t="s">
        <v>892</v>
      </c>
      <c r="D54" s="14">
        <v>646929</v>
      </c>
      <c r="E54" s="15">
        <v>1407.39</v>
      </c>
      <c r="F54" s="16">
        <v>7.7999999999999996E-3</v>
      </c>
      <c r="G54" s="16"/>
    </row>
    <row r="55" spans="1:7" x14ac:dyDescent="0.3">
      <c r="A55" s="13" t="s">
        <v>1491</v>
      </c>
      <c r="B55" s="32" t="s">
        <v>1492</v>
      </c>
      <c r="C55" s="32" t="s">
        <v>750</v>
      </c>
      <c r="D55" s="14">
        <v>320594</v>
      </c>
      <c r="E55" s="15">
        <v>1121.5999999999999</v>
      </c>
      <c r="F55" s="16">
        <v>6.1999999999999998E-3</v>
      </c>
      <c r="G55" s="16"/>
    </row>
    <row r="56" spans="1:7" x14ac:dyDescent="0.3">
      <c r="A56" s="13" t="s">
        <v>1514</v>
      </c>
      <c r="B56" s="32" t="s">
        <v>1515</v>
      </c>
      <c r="C56" s="32" t="s">
        <v>992</v>
      </c>
      <c r="D56" s="14">
        <v>105983</v>
      </c>
      <c r="E56" s="15">
        <v>945.58</v>
      </c>
      <c r="F56" s="16">
        <v>5.1999999999999998E-3</v>
      </c>
      <c r="G56" s="16"/>
    </row>
    <row r="57" spans="1:7" x14ac:dyDescent="0.3">
      <c r="A57" s="13" t="s">
        <v>901</v>
      </c>
      <c r="B57" s="32" t="s">
        <v>902</v>
      </c>
      <c r="C57" s="32" t="s">
        <v>716</v>
      </c>
      <c r="D57" s="14">
        <v>151141</v>
      </c>
      <c r="E57" s="15">
        <v>877.37</v>
      </c>
      <c r="F57" s="16">
        <v>4.8999999999999998E-3</v>
      </c>
      <c r="G57" s="16"/>
    </row>
    <row r="58" spans="1:7" x14ac:dyDescent="0.3">
      <c r="A58" s="13" t="s">
        <v>1522</v>
      </c>
      <c r="B58" s="32" t="s">
        <v>1523</v>
      </c>
      <c r="C58" s="32" t="s">
        <v>856</v>
      </c>
      <c r="D58" s="14">
        <v>47118</v>
      </c>
      <c r="E58" s="15">
        <v>872.93</v>
      </c>
      <c r="F58" s="16">
        <v>4.7999999999999996E-3</v>
      </c>
      <c r="G58" s="16"/>
    </row>
    <row r="59" spans="1:7" x14ac:dyDescent="0.3">
      <c r="A59" s="13" t="s">
        <v>1447</v>
      </c>
      <c r="B59" s="32" t="s">
        <v>1448</v>
      </c>
      <c r="C59" s="32" t="s">
        <v>737</v>
      </c>
      <c r="D59" s="14">
        <v>55016</v>
      </c>
      <c r="E59" s="15">
        <v>870.49</v>
      </c>
      <c r="F59" s="16">
        <v>4.7999999999999996E-3</v>
      </c>
      <c r="G59" s="16"/>
    </row>
    <row r="60" spans="1:7" x14ac:dyDescent="0.3">
      <c r="A60" s="13" t="s">
        <v>1445</v>
      </c>
      <c r="B60" s="32" t="s">
        <v>1446</v>
      </c>
      <c r="C60" s="32" t="s">
        <v>775</v>
      </c>
      <c r="D60" s="14">
        <v>189223</v>
      </c>
      <c r="E60" s="15">
        <v>849.23</v>
      </c>
      <c r="F60" s="16">
        <v>4.7000000000000002E-3</v>
      </c>
      <c r="G60" s="16"/>
    </row>
    <row r="61" spans="1:7" x14ac:dyDescent="0.3">
      <c r="A61" s="13" t="s">
        <v>1015</v>
      </c>
      <c r="B61" s="32" t="s">
        <v>1016</v>
      </c>
      <c r="C61" s="32" t="s">
        <v>856</v>
      </c>
      <c r="D61" s="14">
        <v>96790</v>
      </c>
      <c r="E61" s="15">
        <v>814.25</v>
      </c>
      <c r="F61" s="16">
        <v>4.4999999999999997E-3</v>
      </c>
      <c r="G61" s="16"/>
    </row>
    <row r="62" spans="1:7" x14ac:dyDescent="0.3">
      <c r="A62" s="13" t="s">
        <v>1453</v>
      </c>
      <c r="B62" s="32" t="s">
        <v>1454</v>
      </c>
      <c r="C62" s="32" t="s">
        <v>919</v>
      </c>
      <c r="D62" s="14">
        <v>33920</v>
      </c>
      <c r="E62" s="15">
        <v>550.92999999999995</v>
      </c>
      <c r="F62" s="16">
        <v>3.0000000000000001E-3</v>
      </c>
      <c r="G62" s="16"/>
    </row>
    <row r="63" spans="1:7" x14ac:dyDescent="0.3">
      <c r="A63" s="13" t="s">
        <v>1427</v>
      </c>
      <c r="B63" s="32" t="s">
        <v>1428</v>
      </c>
      <c r="C63" s="32" t="s">
        <v>713</v>
      </c>
      <c r="D63" s="14">
        <v>86401</v>
      </c>
      <c r="E63" s="15">
        <v>348.5</v>
      </c>
      <c r="F63" s="16">
        <v>1.9E-3</v>
      </c>
      <c r="G63" s="16"/>
    </row>
    <row r="64" spans="1:7" x14ac:dyDescent="0.3">
      <c r="A64" s="13" t="s">
        <v>1528</v>
      </c>
      <c r="B64" s="32" t="s">
        <v>1529</v>
      </c>
      <c r="C64" s="32" t="s">
        <v>919</v>
      </c>
      <c r="D64" s="14">
        <v>36372</v>
      </c>
      <c r="E64" s="15">
        <v>183.66</v>
      </c>
      <c r="F64" s="16">
        <v>1E-3</v>
      </c>
      <c r="G64" s="16"/>
    </row>
    <row r="65" spans="1:7" x14ac:dyDescent="0.3">
      <c r="A65" s="17" t="s">
        <v>100</v>
      </c>
      <c r="B65" s="33"/>
      <c r="C65" s="33"/>
      <c r="D65" s="18"/>
      <c r="E65" s="37">
        <f>SUM(E8:E64)</f>
        <v>171714.34999999998</v>
      </c>
      <c r="F65" s="38">
        <f>SUM(F8:F64)</f>
        <v>0.95020000000000038</v>
      </c>
      <c r="G65" s="21"/>
    </row>
    <row r="66" spans="1:7" x14ac:dyDescent="0.3">
      <c r="A66" s="13"/>
      <c r="B66" s="32"/>
      <c r="C66" s="32"/>
      <c r="D66" s="14"/>
      <c r="E66" s="15"/>
      <c r="F66" s="16"/>
      <c r="G66" s="16"/>
    </row>
    <row r="67" spans="1:7" x14ac:dyDescent="0.3">
      <c r="A67" s="17" t="s">
        <v>1070</v>
      </c>
      <c r="B67" s="32"/>
      <c r="C67" s="32"/>
      <c r="D67" s="14"/>
      <c r="E67" s="15"/>
      <c r="F67" s="16"/>
      <c r="G67" s="16"/>
    </row>
    <row r="68" spans="1:7" x14ac:dyDescent="0.3">
      <c r="A68" s="13" t="s">
        <v>1433</v>
      </c>
      <c r="B68" s="32" t="s">
        <v>1434</v>
      </c>
      <c r="C68" s="32" t="s">
        <v>713</v>
      </c>
      <c r="D68" s="14">
        <v>1397220</v>
      </c>
      <c r="E68" s="15">
        <v>979.31</v>
      </c>
      <c r="F68" s="16">
        <v>5.4000000000000003E-3</v>
      </c>
      <c r="G68" s="16"/>
    </row>
    <row r="69" spans="1:7" x14ac:dyDescent="0.3">
      <c r="A69" s="17" t="s">
        <v>100</v>
      </c>
      <c r="B69" s="33"/>
      <c r="C69" s="33"/>
      <c r="D69" s="18"/>
      <c r="E69" s="37">
        <v>979.31</v>
      </c>
      <c r="F69" s="38">
        <v>5.4000000000000003E-3</v>
      </c>
      <c r="G69" s="21"/>
    </row>
    <row r="70" spans="1:7" x14ac:dyDescent="0.3">
      <c r="A70" s="24" t="s">
        <v>103</v>
      </c>
      <c r="B70" s="34"/>
      <c r="C70" s="34"/>
      <c r="D70" s="25"/>
      <c r="E70" s="29">
        <v>172693.66</v>
      </c>
      <c r="F70" s="30">
        <v>0.9556</v>
      </c>
      <c r="G70" s="21"/>
    </row>
    <row r="71" spans="1:7" x14ac:dyDescent="0.3">
      <c r="A71" s="13"/>
      <c r="B71" s="32"/>
      <c r="C71" s="32"/>
      <c r="D71" s="14"/>
      <c r="E71" s="15"/>
      <c r="F71" s="16"/>
      <c r="G71" s="16"/>
    </row>
    <row r="72" spans="1:7" x14ac:dyDescent="0.3">
      <c r="A72" s="13"/>
      <c r="B72" s="32"/>
      <c r="C72" s="32"/>
      <c r="D72" s="14"/>
      <c r="E72" s="15"/>
      <c r="F72" s="16"/>
      <c r="G72" s="16"/>
    </row>
    <row r="73" spans="1:7" x14ac:dyDescent="0.3">
      <c r="A73" s="17" t="s">
        <v>132</v>
      </c>
      <c r="B73" s="32"/>
      <c r="C73" s="32"/>
      <c r="D73" s="14"/>
      <c r="E73" s="15"/>
      <c r="F73" s="16"/>
      <c r="G73" s="16"/>
    </row>
    <row r="74" spans="1:7" x14ac:dyDescent="0.3">
      <c r="A74" s="13" t="s">
        <v>133</v>
      </c>
      <c r="B74" s="32"/>
      <c r="C74" s="32"/>
      <c r="D74" s="14"/>
      <c r="E74" s="15">
        <v>7806.6</v>
      </c>
      <c r="F74" s="16">
        <v>4.3200000000000002E-2</v>
      </c>
      <c r="G74" s="16">
        <v>3.2613999999999997E-2</v>
      </c>
    </row>
    <row r="75" spans="1:7" x14ac:dyDescent="0.3">
      <c r="A75" s="17" t="s">
        <v>100</v>
      </c>
      <c r="B75" s="33"/>
      <c r="C75" s="33"/>
      <c r="D75" s="18"/>
      <c r="E75" s="37">
        <v>7806.6</v>
      </c>
      <c r="F75" s="38">
        <v>4.3200000000000002E-2</v>
      </c>
      <c r="G75" s="21"/>
    </row>
    <row r="76" spans="1:7" x14ac:dyDescent="0.3">
      <c r="A76" s="13"/>
      <c r="B76" s="32"/>
      <c r="C76" s="32"/>
      <c r="D76" s="14"/>
      <c r="E76" s="15"/>
      <c r="F76" s="16"/>
      <c r="G76" s="16"/>
    </row>
    <row r="77" spans="1:7" x14ac:dyDescent="0.3">
      <c r="A77" s="24" t="s">
        <v>103</v>
      </c>
      <c r="B77" s="34"/>
      <c r="C77" s="34"/>
      <c r="D77" s="25"/>
      <c r="E77" s="19">
        <v>7806.6</v>
      </c>
      <c r="F77" s="20">
        <v>4.3200000000000002E-2</v>
      </c>
      <c r="G77" s="21"/>
    </row>
    <row r="78" spans="1:7" x14ac:dyDescent="0.3">
      <c r="A78" s="13" t="s">
        <v>134</v>
      </c>
      <c r="B78" s="32"/>
      <c r="C78" s="32"/>
      <c r="D78" s="14"/>
      <c r="E78" s="15">
        <v>0.69754689999999997</v>
      </c>
      <c r="F78" s="16">
        <v>3.0000000000000001E-6</v>
      </c>
      <c r="G78" s="16"/>
    </row>
    <row r="79" spans="1:7" x14ac:dyDescent="0.3">
      <c r="A79" s="13" t="s">
        <v>135</v>
      </c>
      <c r="B79" s="32"/>
      <c r="C79" s="32"/>
      <c r="D79" s="14"/>
      <c r="E79" s="15">
        <v>135.74245310000001</v>
      </c>
      <c r="F79" s="16">
        <v>1.1969999999999999E-3</v>
      </c>
      <c r="G79" s="16">
        <v>3.2613999999999997E-2</v>
      </c>
    </row>
    <row r="80" spans="1:7" x14ac:dyDescent="0.3">
      <c r="A80" s="27" t="s">
        <v>136</v>
      </c>
      <c r="B80" s="35"/>
      <c r="C80" s="35"/>
      <c r="D80" s="28"/>
      <c r="E80" s="29">
        <v>180636.7</v>
      </c>
      <c r="F80" s="30">
        <v>1</v>
      </c>
      <c r="G80" s="30"/>
    </row>
    <row r="85" spans="1:7" x14ac:dyDescent="0.3">
      <c r="A85" s="1" t="s">
        <v>1842</v>
      </c>
    </row>
    <row r="86" spans="1:7" x14ac:dyDescent="0.3">
      <c r="A86" s="47" t="s">
        <v>1843</v>
      </c>
      <c r="B86" s="3" t="s">
        <v>88</v>
      </c>
    </row>
    <row r="87" spans="1:7" x14ac:dyDescent="0.3">
      <c r="A87" t="s">
        <v>1844</v>
      </c>
    </row>
    <row r="88" spans="1:7" x14ac:dyDescent="0.3">
      <c r="A88" t="s">
        <v>1845</v>
      </c>
      <c r="B88" t="s">
        <v>1846</v>
      </c>
      <c r="C88" t="s">
        <v>1846</v>
      </c>
    </row>
    <row r="89" spans="1:7" x14ac:dyDescent="0.3">
      <c r="B89" s="48">
        <v>44592</v>
      </c>
      <c r="C89" s="48">
        <v>44620</v>
      </c>
    </row>
    <row r="90" spans="1:7" x14ac:dyDescent="0.3">
      <c r="A90" t="s">
        <v>1850</v>
      </c>
      <c r="B90">
        <v>55.768999999999998</v>
      </c>
      <c r="C90">
        <v>53.011000000000003</v>
      </c>
      <c r="E90" s="2"/>
      <c r="G90"/>
    </row>
    <row r="91" spans="1:7" x14ac:dyDescent="0.3">
      <c r="A91" t="s">
        <v>1851</v>
      </c>
      <c r="B91">
        <v>42.707999999999998</v>
      </c>
      <c r="C91">
        <v>40.595999999999997</v>
      </c>
      <c r="E91" s="2"/>
      <c r="G91"/>
    </row>
    <row r="92" spans="1:7" x14ac:dyDescent="0.3">
      <c r="A92" t="s">
        <v>1875</v>
      </c>
      <c r="B92">
        <v>50.204000000000001</v>
      </c>
      <c r="C92">
        <v>47.664000000000001</v>
      </c>
      <c r="E92" s="2"/>
      <c r="G92"/>
    </row>
    <row r="93" spans="1:7" x14ac:dyDescent="0.3">
      <c r="A93" t="s">
        <v>1876</v>
      </c>
      <c r="B93">
        <v>30.995000000000001</v>
      </c>
      <c r="C93">
        <v>29.425999999999998</v>
      </c>
      <c r="E93" s="2"/>
      <c r="G93"/>
    </row>
    <row r="94" spans="1:7" x14ac:dyDescent="0.3">
      <c r="E94" s="2"/>
      <c r="G94"/>
    </row>
    <row r="95" spans="1:7" x14ac:dyDescent="0.3">
      <c r="A95" t="s">
        <v>1861</v>
      </c>
      <c r="B95" s="3" t="s">
        <v>88</v>
      </c>
    </row>
    <row r="96" spans="1:7" x14ac:dyDescent="0.3">
      <c r="A96" t="s">
        <v>1862</v>
      </c>
      <c r="B96" s="3" t="s">
        <v>88</v>
      </c>
    </row>
    <row r="97" spans="1:4" ht="28.8" x14ac:dyDescent="0.3">
      <c r="A97" s="47" t="s">
        <v>1863</v>
      </c>
      <c r="B97" s="3" t="s">
        <v>88</v>
      </c>
    </row>
    <row r="98" spans="1:4" x14ac:dyDescent="0.3">
      <c r="A98" s="47" t="s">
        <v>1864</v>
      </c>
      <c r="B98" s="3" t="s">
        <v>88</v>
      </c>
    </row>
    <row r="99" spans="1:4" x14ac:dyDescent="0.3">
      <c r="A99" t="s">
        <v>1901</v>
      </c>
      <c r="B99" s="49">
        <v>0.42329099999999997</v>
      </c>
    </row>
    <row r="100" spans="1:4" ht="28.8" x14ac:dyDescent="0.3">
      <c r="A100" s="47" t="s">
        <v>1866</v>
      </c>
      <c r="B100" s="3" t="s">
        <v>88</v>
      </c>
    </row>
    <row r="101" spans="1:4" ht="28.8" x14ac:dyDescent="0.3">
      <c r="A101" s="47" t="s">
        <v>1867</v>
      </c>
      <c r="B101" s="3" t="s">
        <v>88</v>
      </c>
    </row>
    <row r="102" spans="1:4" x14ac:dyDescent="0.3">
      <c r="A102" t="s">
        <v>1996</v>
      </c>
      <c r="B102" s="3" t="s">
        <v>88</v>
      </c>
    </row>
    <row r="103" spans="1:4" x14ac:dyDescent="0.3">
      <c r="A103" t="s">
        <v>1997</v>
      </c>
      <c r="B103" s="3" t="s">
        <v>88</v>
      </c>
    </row>
    <row r="106" spans="1:4" ht="28.8" x14ac:dyDescent="0.3">
      <c r="A106" s="62" t="s">
        <v>2039</v>
      </c>
      <c r="B106" s="57" t="s">
        <v>2040</v>
      </c>
      <c r="C106" s="57" t="s">
        <v>2004</v>
      </c>
      <c r="D106" s="65" t="s">
        <v>2005</v>
      </c>
    </row>
    <row r="107" spans="1:4" ht="53.4" customHeight="1" x14ac:dyDescent="0.3">
      <c r="A107" s="64" t="str">
        <f>HYPERLINK("[EDEL_Portfolio Monthly 28-Feb-2022.xlsx]EESMCF!A1","Edelweiss Mid Cap Fund")</f>
        <v>Edelweiss Mid Cap Fund</v>
      </c>
      <c r="B107" s="58"/>
      <c r="C107" s="59" t="s">
        <v>2030</v>
      </c>
      <c r="D107"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4CAE5-63CC-45D7-9CAC-30B717D3F105}">
  <dimension ref="A1:H76"/>
  <sheetViews>
    <sheetView showGridLines="0" workbookViewId="0">
      <pane ySplit="4" topLeftCell="A65" activePane="bottomLeft" state="frozen"/>
      <selection activeCell="A36" sqref="A36"/>
      <selection pane="bottomLeft" activeCell="A75" sqref="A75:D75"/>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69</v>
      </c>
      <c r="B1" s="67"/>
      <c r="C1" s="67"/>
      <c r="D1" s="67"/>
      <c r="E1" s="67"/>
      <c r="F1" s="67"/>
      <c r="G1" s="67"/>
      <c r="H1" s="51" t="str">
        <f>HYPERLINK("[EDEL_Portfolio Monthly 28-Feb-2022.xlsx]Index!A1","Index")</f>
        <v>Index</v>
      </c>
    </row>
    <row r="2" spans="1:8" ht="18" x14ac:dyDescent="0.3">
      <c r="A2" s="67" t="s">
        <v>70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1732</v>
      </c>
      <c r="B11" s="32" t="s">
        <v>1733</v>
      </c>
      <c r="C11" s="32" t="s">
        <v>1734</v>
      </c>
      <c r="D11" s="14">
        <v>790000</v>
      </c>
      <c r="E11" s="15">
        <v>1099.44</v>
      </c>
      <c r="F11" s="16">
        <v>0.10580000000000001</v>
      </c>
      <c r="G11" s="16">
        <v>6.1336000000000002E-2</v>
      </c>
    </row>
    <row r="12" spans="1:8" x14ac:dyDescent="0.3">
      <c r="A12" s="13" t="s">
        <v>1735</v>
      </c>
      <c r="B12" s="32" t="s">
        <v>1736</v>
      </c>
      <c r="C12" s="32" t="s">
        <v>141</v>
      </c>
      <c r="D12" s="14">
        <v>700000</v>
      </c>
      <c r="E12" s="15">
        <v>937.26</v>
      </c>
      <c r="F12" s="16">
        <v>9.0200000000000002E-2</v>
      </c>
      <c r="G12" s="16">
        <v>4.3499000000000003E-2</v>
      </c>
    </row>
    <row r="13" spans="1:8" x14ac:dyDescent="0.3">
      <c r="A13" s="13" t="s">
        <v>1737</v>
      </c>
      <c r="B13" s="32" t="s">
        <v>1738</v>
      </c>
      <c r="C13" s="32" t="s">
        <v>1739</v>
      </c>
      <c r="D13" s="14">
        <v>500000</v>
      </c>
      <c r="E13" s="15">
        <v>920.92</v>
      </c>
      <c r="F13" s="16">
        <v>8.8599999999999998E-2</v>
      </c>
      <c r="G13" s="16">
        <v>4.2101E-2</v>
      </c>
    </row>
    <row r="14" spans="1:8" x14ac:dyDescent="0.3">
      <c r="A14" s="13" t="s">
        <v>91</v>
      </c>
      <c r="B14" s="32" t="s">
        <v>92</v>
      </c>
      <c r="C14" s="32" t="s">
        <v>93</v>
      </c>
      <c r="D14" s="14">
        <v>850000</v>
      </c>
      <c r="E14" s="15">
        <v>851.69</v>
      </c>
      <c r="F14" s="16">
        <v>8.2000000000000003E-2</v>
      </c>
      <c r="G14" s="16">
        <v>5.9933E-2</v>
      </c>
    </row>
    <row r="15" spans="1:8" x14ac:dyDescent="0.3">
      <c r="A15" s="13" t="s">
        <v>1740</v>
      </c>
      <c r="B15" s="32" t="s">
        <v>1741</v>
      </c>
      <c r="C15" s="32" t="s">
        <v>1734</v>
      </c>
      <c r="D15" s="14">
        <v>840000</v>
      </c>
      <c r="E15" s="15">
        <v>843.69</v>
      </c>
      <c r="F15" s="16">
        <v>8.1199999999999994E-2</v>
      </c>
      <c r="G15" s="16">
        <v>4.2349999999999999E-2</v>
      </c>
    </row>
    <row r="16" spans="1:8" x14ac:dyDescent="0.3">
      <c r="A16" s="13" t="s">
        <v>1742</v>
      </c>
      <c r="B16" s="32" t="s">
        <v>1743</v>
      </c>
      <c r="C16" s="32" t="s">
        <v>1744</v>
      </c>
      <c r="D16" s="14">
        <v>800000</v>
      </c>
      <c r="E16" s="15">
        <v>804.76</v>
      </c>
      <c r="F16" s="16">
        <v>7.7499999999999999E-2</v>
      </c>
      <c r="G16" s="16">
        <v>4.5950999999999999E-2</v>
      </c>
    </row>
    <row r="17" spans="1:7" x14ac:dyDescent="0.3">
      <c r="A17" s="13" t="s">
        <v>1745</v>
      </c>
      <c r="B17" s="32" t="s">
        <v>1746</v>
      </c>
      <c r="C17" s="32" t="s">
        <v>93</v>
      </c>
      <c r="D17" s="14">
        <v>800000</v>
      </c>
      <c r="E17" s="15">
        <v>802.21</v>
      </c>
      <c r="F17" s="16">
        <v>7.7200000000000005E-2</v>
      </c>
      <c r="G17" s="16">
        <v>4.8100999999999998E-2</v>
      </c>
    </row>
    <row r="18" spans="1:7" x14ac:dyDescent="0.3">
      <c r="A18" s="13" t="s">
        <v>1747</v>
      </c>
      <c r="B18" s="32" t="s">
        <v>1748</v>
      </c>
      <c r="C18" s="32" t="s">
        <v>1749</v>
      </c>
      <c r="D18" s="14">
        <v>500000</v>
      </c>
      <c r="E18" s="15">
        <v>663.02</v>
      </c>
      <c r="F18" s="16">
        <v>6.3799999999999996E-2</v>
      </c>
      <c r="G18" s="16">
        <v>3.9246999999999997E-2</v>
      </c>
    </row>
    <row r="19" spans="1:7" x14ac:dyDescent="0.3">
      <c r="A19" s="13" t="s">
        <v>1750</v>
      </c>
      <c r="B19" s="32" t="s">
        <v>1751</v>
      </c>
      <c r="C19" s="32" t="s">
        <v>93</v>
      </c>
      <c r="D19" s="14">
        <v>600000</v>
      </c>
      <c r="E19" s="15">
        <v>600.5</v>
      </c>
      <c r="F19" s="16">
        <v>5.7799999999999997E-2</v>
      </c>
      <c r="G19" s="16">
        <v>3.6703E-2</v>
      </c>
    </row>
    <row r="20" spans="1:7" x14ac:dyDescent="0.3">
      <c r="A20" s="13" t="s">
        <v>1752</v>
      </c>
      <c r="B20" s="32" t="s">
        <v>1753</v>
      </c>
      <c r="C20" s="32" t="s">
        <v>1744</v>
      </c>
      <c r="D20" s="14">
        <v>500000</v>
      </c>
      <c r="E20" s="15">
        <v>503.77</v>
      </c>
      <c r="F20" s="16">
        <v>4.8500000000000001E-2</v>
      </c>
      <c r="G20" s="16">
        <v>4.1803E-2</v>
      </c>
    </row>
    <row r="21" spans="1:7" x14ac:dyDescent="0.3">
      <c r="A21" s="13" t="s">
        <v>1754</v>
      </c>
      <c r="B21" s="32" t="s">
        <v>1755</v>
      </c>
      <c r="C21" s="32" t="s">
        <v>93</v>
      </c>
      <c r="D21" s="14">
        <v>500000</v>
      </c>
      <c r="E21" s="15">
        <v>501.04</v>
      </c>
      <c r="F21" s="16">
        <v>4.82E-2</v>
      </c>
      <c r="G21" s="16">
        <v>3.6852000000000003E-2</v>
      </c>
    </row>
    <row r="22" spans="1:7" x14ac:dyDescent="0.3">
      <c r="A22" s="13" t="s">
        <v>1756</v>
      </c>
      <c r="B22" s="32" t="s">
        <v>1757</v>
      </c>
      <c r="C22" s="32" t="s">
        <v>141</v>
      </c>
      <c r="D22" s="14">
        <v>50000</v>
      </c>
      <c r="E22" s="15">
        <v>50.29</v>
      </c>
      <c r="F22" s="16">
        <v>4.7999999999999996E-3</v>
      </c>
      <c r="G22" s="16">
        <v>3.9003000000000003E-2</v>
      </c>
    </row>
    <row r="23" spans="1:7" x14ac:dyDescent="0.3">
      <c r="A23" s="13" t="s">
        <v>1758</v>
      </c>
      <c r="B23" s="32" t="s">
        <v>1759</v>
      </c>
      <c r="C23" s="32" t="s">
        <v>141</v>
      </c>
      <c r="D23" s="14">
        <v>50000</v>
      </c>
      <c r="E23" s="15">
        <v>50.24</v>
      </c>
      <c r="F23" s="16">
        <v>4.7999999999999996E-3</v>
      </c>
      <c r="G23" s="16">
        <v>3.9601999999999998E-2</v>
      </c>
    </row>
    <row r="24" spans="1:7" x14ac:dyDescent="0.3">
      <c r="A24" s="17" t="s">
        <v>100</v>
      </c>
      <c r="B24" s="33"/>
      <c r="C24" s="33"/>
      <c r="D24" s="18"/>
      <c r="E24" s="19">
        <v>8628.83</v>
      </c>
      <c r="F24" s="20">
        <v>0.83040000000000003</v>
      </c>
      <c r="G24" s="21"/>
    </row>
    <row r="25" spans="1:7" x14ac:dyDescent="0.3">
      <c r="A25" s="13"/>
      <c r="B25" s="32"/>
      <c r="C25" s="32"/>
      <c r="D25" s="14"/>
      <c r="E25" s="15"/>
      <c r="F25" s="16"/>
      <c r="G25" s="16"/>
    </row>
    <row r="26" spans="1:7" x14ac:dyDescent="0.3">
      <c r="A26" s="17" t="s">
        <v>101</v>
      </c>
      <c r="B26" s="33"/>
      <c r="C26" s="33"/>
      <c r="D26" s="18"/>
      <c r="E26" s="46"/>
      <c r="F26" s="21"/>
      <c r="G26" s="21"/>
    </row>
    <row r="27" spans="1:7" x14ac:dyDescent="0.3">
      <c r="A27" s="13" t="s">
        <v>1760</v>
      </c>
      <c r="B27" s="32" t="s">
        <v>1761</v>
      </c>
      <c r="C27" s="32" t="s">
        <v>93</v>
      </c>
      <c r="D27" s="14">
        <v>400000</v>
      </c>
      <c r="E27" s="15">
        <v>402.8</v>
      </c>
      <c r="F27" s="16">
        <v>3.8800000000000001E-2</v>
      </c>
      <c r="G27" s="16">
        <v>4.9591999999999997E-2</v>
      </c>
    </row>
    <row r="28" spans="1:7" x14ac:dyDescent="0.3">
      <c r="A28" s="17" t="s">
        <v>100</v>
      </c>
      <c r="B28" s="33"/>
      <c r="C28" s="33"/>
      <c r="D28" s="18"/>
      <c r="E28" s="19">
        <v>402.8</v>
      </c>
      <c r="F28" s="20">
        <v>3.8800000000000001E-2</v>
      </c>
      <c r="G28" s="21"/>
    </row>
    <row r="29" spans="1:7" x14ac:dyDescent="0.3">
      <c r="A29" s="17" t="s">
        <v>102</v>
      </c>
      <c r="B29" s="32"/>
      <c r="C29" s="32"/>
      <c r="D29" s="14"/>
      <c r="E29" s="15"/>
      <c r="F29" s="16"/>
      <c r="G29" s="16"/>
    </row>
    <row r="30" spans="1:7" x14ac:dyDescent="0.3">
      <c r="A30" s="17" t="s">
        <v>100</v>
      </c>
      <c r="B30" s="32"/>
      <c r="C30" s="32"/>
      <c r="D30" s="14"/>
      <c r="E30" s="22" t="s">
        <v>88</v>
      </c>
      <c r="F30" s="23" t="s">
        <v>88</v>
      </c>
      <c r="G30" s="16"/>
    </row>
    <row r="31" spans="1:7" x14ac:dyDescent="0.3">
      <c r="A31" s="13"/>
      <c r="B31" s="32"/>
      <c r="C31" s="32"/>
      <c r="D31" s="14"/>
      <c r="E31" s="15"/>
      <c r="F31" s="16"/>
      <c r="G31" s="16"/>
    </row>
    <row r="32" spans="1:7" x14ac:dyDescent="0.3">
      <c r="A32" s="24" t="s">
        <v>103</v>
      </c>
      <c r="B32" s="34"/>
      <c r="C32" s="34"/>
      <c r="D32" s="25"/>
      <c r="E32" s="19">
        <v>9031.6299999999992</v>
      </c>
      <c r="F32" s="20">
        <v>0.86919999999999997</v>
      </c>
      <c r="G32" s="21"/>
    </row>
    <row r="33" spans="1:7" x14ac:dyDescent="0.3">
      <c r="A33" s="13"/>
      <c r="B33" s="32"/>
      <c r="C33" s="32"/>
      <c r="D33" s="14"/>
      <c r="E33" s="15"/>
      <c r="F33" s="16"/>
      <c r="G33" s="16"/>
    </row>
    <row r="34" spans="1:7" x14ac:dyDescent="0.3">
      <c r="A34" s="17" t="s">
        <v>104</v>
      </c>
      <c r="B34" s="32"/>
      <c r="C34" s="32"/>
      <c r="D34" s="14"/>
      <c r="E34" s="15"/>
      <c r="F34" s="16"/>
      <c r="G34" s="16"/>
    </row>
    <row r="35" spans="1:7" x14ac:dyDescent="0.3">
      <c r="A35" s="13"/>
      <c r="B35" s="32"/>
      <c r="C35" s="32"/>
      <c r="D35" s="14"/>
      <c r="E35" s="15"/>
      <c r="F35" s="16"/>
      <c r="G35" s="16"/>
    </row>
    <row r="36" spans="1:7" x14ac:dyDescent="0.3">
      <c r="A36" s="17" t="s">
        <v>105</v>
      </c>
      <c r="B36" s="32"/>
      <c r="C36" s="32"/>
      <c r="D36" s="14"/>
      <c r="E36" s="15"/>
      <c r="F36" s="16"/>
      <c r="G36" s="16"/>
    </row>
    <row r="37" spans="1:7" x14ac:dyDescent="0.3">
      <c r="A37" s="13" t="s">
        <v>1762</v>
      </c>
      <c r="B37" s="32" t="s">
        <v>1763</v>
      </c>
      <c r="C37" s="32" t="s">
        <v>108</v>
      </c>
      <c r="D37" s="14">
        <v>1000000</v>
      </c>
      <c r="E37" s="15">
        <v>995.02</v>
      </c>
      <c r="F37" s="16">
        <v>9.5799999999999996E-2</v>
      </c>
      <c r="G37" s="16">
        <v>3.5798000000000003E-2</v>
      </c>
    </row>
    <row r="38" spans="1:7" x14ac:dyDescent="0.3">
      <c r="A38" s="17" t="s">
        <v>100</v>
      </c>
      <c r="B38" s="33"/>
      <c r="C38" s="33"/>
      <c r="D38" s="18"/>
      <c r="E38" s="19">
        <v>995.02</v>
      </c>
      <c r="F38" s="20">
        <v>9.5799999999999996E-2</v>
      </c>
      <c r="G38" s="21"/>
    </row>
    <row r="39" spans="1:7" x14ac:dyDescent="0.3">
      <c r="A39" s="13"/>
      <c r="B39" s="32"/>
      <c r="C39" s="32"/>
      <c r="D39" s="14"/>
      <c r="E39" s="15"/>
      <c r="F39" s="16"/>
      <c r="G39" s="16"/>
    </row>
    <row r="40" spans="1:7" x14ac:dyDescent="0.3">
      <c r="A40" s="24" t="s">
        <v>103</v>
      </c>
      <c r="B40" s="34"/>
      <c r="C40" s="34"/>
      <c r="D40" s="25"/>
      <c r="E40" s="19">
        <v>995.02</v>
      </c>
      <c r="F40" s="20">
        <v>9.5799999999999996E-2</v>
      </c>
      <c r="G40" s="21"/>
    </row>
    <row r="41" spans="1:7" x14ac:dyDescent="0.3">
      <c r="A41" s="13"/>
      <c r="B41" s="32"/>
      <c r="C41" s="32"/>
      <c r="D41" s="14"/>
      <c r="E41" s="15"/>
      <c r="F41" s="16"/>
      <c r="G41" s="16"/>
    </row>
    <row r="42" spans="1:7" x14ac:dyDescent="0.3">
      <c r="A42" s="13"/>
      <c r="B42" s="32"/>
      <c r="C42" s="32"/>
      <c r="D42" s="14"/>
      <c r="E42" s="15"/>
      <c r="F42" s="16"/>
      <c r="G42" s="16"/>
    </row>
    <row r="43" spans="1:7" x14ac:dyDescent="0.3">
      <c r="A43" s="17" t="s">
        <v>132</v>
      </c>
      <c r="B43" s="32"/>
      <c r="C43" s="32"/>
      <c r="D43" s="14"/>
      <c r="E43" s="15"/>
      <c r="F43" s="16"/>
      <c r="G43" s="16"/>
    </row>
    <row r="44" spans="1:7" x14ac:dyDescent="0.3">
      <c r="A44" s="13" t="s">
        <v>133</v>
      </c>
      <c r="B44" s="32"/>
      <c r="C44" s="32"/>
      <c r="D44" s="14"/>
      <c r="E44" s="15">
        <v>135.97999999999999</v>
      </c>
      <c r="F44" s="16">
        <v>1.3100000000000001E-2</v>
      </c>
      <c r="G44" s="16">
        <v>3.2613999999999997E-2</v>
      </c>
    </row>
    <row r="45" spans="1:7" x14ac:dyDescent="0.3">
      <c r="A45" s="17" t="s">
        <v>100</v>
      </c>
      <c r="B45" s="33"/>
      <c r="C45" s="33"/>
      <c r="D45" s="18"/>
      <c r="E45" s="19">
        <v>135.97999999999999</v>
      </c>
      <c r="F45" s="20">
        <v>1.3100000000000001E-2</v>
      </c>
      <c r="G45" s="21"/>
    </row>
    <row r="46" spans="1:7" x14ac:dyDescent="0.3">
      <c r="A46" s="13"/>
      <c r="B46" s="32"/>
      <c r="C46" s="32"/>
      <c r="D46" s="14"/>
      <c r="E46" s="15"/>
      <c r="F46" s="16"/>
      <c r="G46" s="16"/>
    </row>
    <row r="47" spans="1:7" x14ac:dyDescent="0.3">
      <c r="A47" s="24" t="s">
        <v>103</v>
      </c>
      <c r="B47" s="34"/>
      <c r="C47" s="34"/>
      <c r="D47" s="25"/>
      <c r="E47" s="19">
        <v>135.97999999999999</v>
      </c>
      <c r="F47" s="20">
        <v>1.3100000000000001E-2</v>
      </c>
      <c r="G47" s="21"/>
    </row>
    <row r="48" spans="1:7" x14ac:dyDescent="0.3">
      <c r="A48" s="13" t="s">
        <v>134</v>
      </c>
      <c r="B48" s="32"/>
      <c r="C48" s="32"/>
      <c r="D48" s="14"/>
      <c r="E48" s="15">
        <v>249.7579992</v>
      </c>
      <c r="F48" s="16">
        <v>2.4041E-2</v>
      </c>
      <c r="G48" s="16"/>
    </row>
    <row r="49" spans="1:7" x14ac:dyDescent="0.3">
      <c r="A49" s="13" t="s">
        <v>135</v>
      </c>
      <c r="B49" s="32"/>
      <c r="C49" s="32"/>
      <c r="D49" s="14"/>
      <c r="E49" s="36">
        <v>-23.897999200000001</v>
      </c>
      <c r="F49" s="26">
        <v>-2.1410000000000001E-3</v>
      </c>
      <c r="G49" s="16">
        <v>3.2613999999999997E-2</v>
      </c>
    </row>
    <row r="50" spans="1:7" x14ac:dyDescent="0.3">
      <c r="A50" s="27" t="s">
        <v>136</v>
      </c>
      <c r="B50" s="35"/>
      <c r="C50" s="35"/>
      <c r="D50" s="28"/>
      <c r="E50" s="29">
        <v>10388.49</v>
      </c>
      <c r="F50" s="30">
        <v>1</v>
      </c>
      <c r="G50" s="30"/>
    </row>
    <row r="52" spans="1:7" x14ac:dyDescent="0.3">
      <c r="A52" s="1" t="s">
        <v>137</v>
      </c>
    </row>
    <row r="53" spans="1:7" x14ac:dyDescent="0.3">
      <c r="A53" s="1" t="s">
        <v>138</v>
      </c>
    </row>
    <row r="55" spans="1:7" x14ac:dyDescent="0.3">
      <c r="A55" s="1" t="s">
        <v>1842</v>
      </c>
    </row>
    <row r="56" spans="1:7" x14ac:dyDescent="0.3">
      <c r="A56" s="47" t="s">
        <v>1843</v>
      </c>
      <c r="B56" s="3" t="s">
        <v>88</v>
      </c>
    </row>
    <row r="57" spans="1:7" x14ac:dyDescent="0.3">
      <c r="A57" t="s">
        <v>1844</v>
      </c>
    </row>
    <row r="58" spans="1:7" x14ac:dyDescent="0.3">
      <c r="A58" t="s">
        <v>1845</v>
      </c>
      <c r="B58" t="s">
        <v>1846</v>
      </c>
      <c r="C58" t="s">
        <v>1846</v>
      </c>
    </row>
    <row r="59" spans="1:7" x14ac:dyDescent="0.3">
      <c r="B59" s="48">
        <v>44592</v>
      </c>
      <c r="C59" s="48">
        <v>44620</v>
      </c>
    </row>
    <row r="60" spans="1:7" x14ac:dyDescent="0.3">
      <c r="A60" t="s">
        <v>1850</v>
      </c>
      <c r="B60">
        <v>12.8398</v>
      </c>
      <c r="C60">
        <v>12.8849</v>
      </c>
      <c r="E60" s="2"/>
      <c r="G60"/>
    </row>
    <row r="61" spans="1:7" x14ac:dyDescent="0.3">
      <c r="A61" t="s">
        <v>1851</v>
      </c>
      <c r="B61">
        <v>12.8398</v>
      </c>
      <c r="C61">
        <v>12.8849</v>
      </c>
      <c r="E61" s="2"/>
      <c r="G61"/>
    </row>
    <row r="62" spans="1:7" x14ac:dyDescent="0.3">
      <c r="A62" t="s">
        <v>1875</v>
      </c>
      <c r="B62">
        <v>12.692500000000001</v>
      </c>
      <c r="C62">
        <v>12.7331</v>
      </c>
      <c r="E62" s="2"/>
      <c r="G62"/>
    </row>
    <row r="63" spans="1:7" x14ac:dyDescent="0.3">
      <c r="A63" t="s">
        <v>1876</v>
      </c>
      <c r="B63">
        <v>12.692500000000001</v>
      </c>
      <c r="C63">
        <v>12.7332</v>
      </c>
      <c r="E63" s="2"/>
      <c r="G63"/>
    </row>
    <row r="64" spans="1:7" x14ac:dyDescent="0.3">
      <c r="E64" s="2"/>
      <c r="G64"/>
    </row>
    <row r="65" spans="1:4" x14ac:dyDescent="0.3">
      <c r="A65" t="s">
        <v>1861</v>
      </c>
      <c r="B65" s="3" t="s">
        <v>88</v>
      </c>
    </row>
    <row r="66" spans="1:4" x14ac:dyDescent="0.3">
      <c r="A66" t="s">
        <v>1862</v>
      </c>
      <c r="B66" s="3" t="s">
        <v>88</v>
      </c>
    </row>
    <row r="67" spans="1:4" ht="28.8" x14ac:dyDescent="0.3">
      <c r="A67" s="47" t="s">
        <v>1863</v>
      </c>
      <c r="B67" s="3" t="s">
        <v>88</v>
      </c>
    </row>
    <row r="68" spans="1:4" x14ac:dyDescent="0.3">
      <c r="A68" s="47" t="s">
        <v>1864</v>
      </c>
      <c r="B68" s="3" t="s">
        <v>88</v>
      </c>
    </row>
    <row r="69" spans="1:4" ht="28.8" x14ac:dyDescent="0.3">
      <c r="A69" s="47" t="s">
        <v>1866</v>
      </c>
      <c r="B69" s="3" t="s">
        <v>88</v>
      </c>
    </row>
    <row r="70" spans="1:4" ht="28.8" x14ac:dyDescent="0.3">
      <c r="A70" s="47" t="s">
        <v>1867</v>
      </c>
      <c r="B70" s="3" t="s">
        <v>88</v>
      </c>
    </row>
    <row r="71" spans="1:4" x14ac:dyDescent="0.3">
      <c r="A71" t="s">
        <v>1996</v>
      </c>
      <c r="B71" s="3" t="s">
        <v>88</v>
      </c>
    </row>
    <row r="72" spans="1:4" x14ac:dyDescent="0.3">
      <c r="A72" t="s">
        <v>1997</v>
      </c>
      <c r="B72" s="3" t="s">
        <v>88</v>
      </c>
    </row>
    <row r="75" spans="1:4" ht="28.8" x14ac:dyDescent="0.3">
      <c r="A75" s="62" t="s">
        <v>2039</v>
      </c>
      <c r="B75" s="57" t="s">
        <v>2040</v>
      </c>
      <c r="C75" s="57" t="s">
        <v>2004</v>
      </c>
      <c r="D75" s="65" t="s">
        <v>2005</v>
      </c>
    </row>
    <row r="76" spans="1:4" ht="72" customHeight="1" x14ac:dyDescent="0.3">
      <c r="A76" s="64" t="str">
        <f>HYPERLINK("[EDEL_Portfolio Monthly 28-Feb-2022.xlsx]EFMS55!A1","Edelweiss Fixed Maturity Plan - Series 55")</f>
        <v>Edelweiss Fixed Maturity Plan - Series 55</v>
      </c>
      <c r="B76" s="58"/>
      <c r="C76" s="59" t="s">
        <v>2031</v>
      </c>
      <c r="D7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7F19-BB34-4267-AD3C-91DFE275FE36}">
  <dimension ref="A1:H115"/>
  <sheetViews>
    <sheetView showGridLines="0" workbookViewId="0">
      <pane ySplit="4" topLeftCell="A106" activePane="bottomLeft" state="frozen"/>
      <selection activeCell="A36" sqref="A36"/>
      <selection pane="bottomLeft" activeCell="C120" sqref="C120"/>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71</v>
      </c>
      <c r="B1" s="67"/>
      <c r="C1" s="67"/>
      <c r="D1" s="67"/>
      <c r="E1" s="67"/>
      <c r="F1" s="67"/>
      <c r="G1" s="67"/>
      <c r="H1" s="51" t="str">
        <f>HYPERLINK("[EDEL_Portfolio Monthly 28-Feb-2022.xlsx]Index!A1","Index")</f>
        <v>Index</v>
      </c>
    </row>
    <row r="2" spans="1:8" ht="18" x14ac:dyDescent="0.3">
      <c r="A2" s="67" t="s">
        <v>72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104</v>
      </c>
      <c r="B9" s="32"/>
      <c r="C9" s="32"/>
      <c r="D9" s="14"/>
      <c r="E9" s="15"/>
      <c r="F9" s="16"/>
      <c r="G9" s="16"/>
    </row>
    <row r="10" spans="1:8" x14ac:dyDescent="0.3">
      <c r="A10" s="13"/>
      <c r="B10" s="32"/>
      <c r="C10" s="32"/>
      <c r="D10" s="14"/>
      <c r="E10" s="15"/>
      <c r="F10" s="16"/>
      <c r="G10" s="16"/>
    </row>
    <row r="11" spans="1:8" x14ac:dyDescent="0.3">
      <c r="A11" s="17" t="s">
        <v>105</v>
      </c>
      <c r="B11" s="32"/>
      <c r="C11" s="32"/>
      <c r="D11" s="14"/>
      <c r="E11" s="15"/>
      <c r="F11" s="16"/>
      <c r="G11" s="16"/>
    </row>
    <row r="12" spans="1:8" x14ac:dyDescent="0.3">
      <c r="A12" s="13" t="s">
        <v>1275</v>
      </c>
      <c r="B12" s="32" t="s">
        <v>1276</v>
      </c>
      <c r="C12" s="32" t="s">
        <v>108</v>
      </c>
      <c r="D12" s="14">
        <v>10000000</v>
      </c>
      <c r="E12" s="15">
        <v>9934.5400000000009</v>
      </c>
      <c r="F12" s="16">
        <v>9.0899999999999995E-2</v>
      </c>
      <c r="G12" s="16">
        <v>3.7000999999999999E-2</v>
      </c>
    </row>
    <row r="13" spans="1:8" x14ac:dyDescent="0.3">
      <c r="A13" s="13" t="s">
        <v>109</v>
      </c>
      <c r="B13" s="32" t="s">
        <v>110</v>
      </c>
      <c r="C13" s="32" t="s">
        <v>108</v>
      </c>
      <c r="D13" s="14">
        <v>5000000</v>
      </c>
      <c r="E13" s="15">
        <v>4995.45</v>
      </c>
      <c r="F13" s="16">
        <v>4.5699999999999998E-2</v>
      </c>
      <c r="G13" s="16">
        <v>3.3244999999999997E-2</v>
      </c>
    </row>
    <row r="14" spans="1:8" x14ac:dyDescent="0.3">
      <c r="A14" s="13" t="s">
        <v>1283</v>
      </c>
      <c r="B14" s="32" t="s">
        <v>1284</v>
      </c>
      <c r="C14" s="32" t="s">
        <v>108</v>
      </c>
      <c r="D14" s="14">
        <v>5000000</v>
      </c>
      <c r="E14" s="15">
        <v>4975.12</v>
      </c>
      <c r="F14" s="16">
        <v>4.5499999999999999E-2</v>
      </c>
      <c r="G14" s="16">
        <v>3.5798000000000003E-2</v>
      </c>
    </row>
    <row r="15" spans="1:8" x14ac:dyDescent="0.3">
      <c r="A15" s="17" t="s">
        <v>100</v>
      </c>
      <c r="B15" s="33"/>
      <c r="C15" s="33"/>
      <c r="D15" s="18"/>
      <c r="E15" s="19">
        <v>19905.11</v>
      </c>
      <c r="F15" s="20">
        <v>0.18210000000000001</v>
      </c>
      <c r="G15" s="21"/>
    </row>
    <row r="16" spans="1:8" x14ac:dyDescent="0.3">
      <c r="A16" s="17" t="s">
        <v>111</v>
      </c>
      <c r="B16" s="32"/>
      <c r="C16" s="32"/>
      <c r="D16" s="14"/>
      <c r="E16" s="15"/>
      <c r="F16" s="16"/>
      <c r="G16" s="16"/>
    </row>
    <row r="17" spans="1:7" x14ac:dyDescent="0.3">
      <c r="A17" s="13" t="s">
        <v>1764</v>
      </c>
      <c r="B17" s="32" t="s">
        <v>1765</v>
      </c>
      <c r="C17" s="32" t="s">
        <v>1302</v>
      </c>
      <c r="D17" s="14">
        <v>10000000</v>
      </c>
      <c r="E17" s="15">
        <v>9957.5</v>
      </c>
      <c r="F17" s="16">
        <v>9.1200000000000003E-2</v>
      </c>
      <c r="G17" s="16">
        <v>3.7997000000000003E-2</v>
      </c>
    </row>
    <row r="18" spans="1:7" x14ac:dyDescent="0.3">
      <c r="A18" s="13" t="s">
        <v>1766</v>
      </c>
      <c r="B18" s="32" t="s">
        <v>1767</v>
      </c>
      <c r="C18" s="32" t="s">
        <v>119</v>
      </c>
      <c r="D18" s="14">
        <v>5000000</v>
      </c>
      <c r="E18" s="15">
        <v>4969.76</v>
      </c>
      <c r="F18" s="16">
        <v>4.5499999999999999E-2</v>
      </c>
      <c r="G18" s="16">
        <v>3.8302000000000003E-2</v>
      </c>
    </row>
    <row r="19" spans="1:7" x14ac:dyDescent="0.3">
      <c r="A19" s="13" t="s">
        <v>1768</v>
      </c>
      <c r="B19" s="32" t="s">
        <v>1769</v>
      </c>
      <c r="C19" s="32" t="s">
        <v>114</v>
      </c>
      <c r="D19" s="14">
        <v>5000000</v>
      </c>
      <c r="E19" s="15">
        <v>4966.92</v>
      </c>
      <c r="F19" s="16">
        <v>4.5499999999999999E-2</v>
      </c>
      <c r="G19" s="16">
        <v>3.9208E-2</v>
      </c>
    </row>
    <row r="20" spans="1:7" x14ac:dyDescent="0.3">
      <c r="A20" s="17" t="s">
        <v>100</v>
      </c>
      <c r="B20" s="33"/>
      <c r="C20" s="33"/>
      <c r="D20" s="18"/>
      <c r="E20" s="19">
        <v>19894.18</v>
      </c>
      <c r="F20" s="20">
        <v>0.1822</v>
      </c>
      <c r="G20" s="21"/>
    </row>
    <row r="21" spans="1:7" x14ac:dyDescent="0.3">
      <c r="A21" s="13"/>
      <c r="B21" s="32"/>
      <c r="C21" s="32"/>
      <c r="D21" s="14"/>
      <c r="E21" s="15"/>
      <c r="F21" s="16"/>
      <c r="G21" s="16"/>
    </row>
    <row r="22" spans="1:7" x14ac:dyDescent="0.3">
      <c r="A22" s="17" t="s">
        <v>126</v>
      </c>
      <c r="B22" s="32"/>
      <c r="C22" s="32"/>
      <c r="D22" s="14"/>
      <c r="E22" s="15"/>
      <c r="F22" s="16"/>
      <c r="G22" s="16"/>
    </row>
    <row r="23" spans="1:7" x14ac:dyDescent="0.3">
      <c r="A23" s="13" t="s">
        <v>1983</v>
      </c>
      <c r="B23" s="32" t="s">
        <v>1770</v>
      </c>
      <c r="C23" s="32" t="s">
        <v>114</v>
      </c>
      <c r="D23" s="14">
        <v>10000000</v>
      </c>
      <c r="E23" s="15">
        <v>9979.9599999999991</v>
      </c>
      <c r="F23" s="16">
        <v>9.1399999999999995E-2</v>
      </c>
      <c r="G23" s="16">
        <v>3.6645999999999998E-2</v>
      </c>
    </row>
    <row r="24" spans="1:7" x14ac:dyDescent="0.3">
      <c r="A24" s="13" t="s">
        <v>1984</v>
      </c>
      <c r="B24" s="32" t="s">
        <v>1771</v>
      </c>
      <c r="C24" s="32" t="s">
        <v>114</v>
      </c>
      <c r="D24" s="14">
        <v>7500000</v>
      </c>
      <c r="E24" s="15">
        <v>7478.46</v>
      </c>
      <c r="F24" s="16">
        <v>6.8500000000000005E-2</v>
      </c>
      <c r="G24" s="16">
        <v>3.6252E-2</v>
      </c>
    </row>
    <row r="25" spans="1:7" x14ac:dyDescent="0.3">
      <c r="A25" s="13" t="s">
        <v>1985</v>
      </c>
      <c r="B25" s="32" t="s">
        <v>1772</v>
      </c>
      <c r="C25" s="32" t="s">
        <v>114</v>
      </c>
      <c r="D25" s="14">
        <v>7500000</v>
      </c>
      <c r="E25" s="15">
        <v>7465</v>
      </c>
      <c r="F25" s="16">
        <v>6.83E-2</v>
      </c>
      <c r="G25" s="16">
        <v>3.9801000000000003E-2</v>
      </c>
    </row>
    <row r="26" spans="1:7" x14ac:dyDescent="0.3">
      <c r="A26" s="13" t="s">
        <v>1986</v>
      </c>
      <c r="B26" s="32" t="s">
        <v>1773</v>
      </c>
      <c r="C26" s="32" t="s">
        <v>114</v>
      </c>
      <c r="D26" s="14">
        <v>5000000</v>
      </c>
      <c r="E26" s="15">
        <v>4998.9399999999996</v>
      </c>
      <c r="F26" s="16">
        <v>4.58E-2</v>
      </c>
      <c r="G26" s="16">
        <v>3.8788999999999997E-2</v>
      </c>
    </row>
    <row r="27" spans="1:7" x14ac:dyDescent="0.3">
      <c r="A27" s="13" t="s">
        <v>1987</v>
      </c>
      <c r="B27" s="32" t="s">
        <v>1774</v>
      </c>
      <c r="C27" s="32" t="s">
        <v>114</v>
      </c>
      <c r="D27" s="14">
        <v>5000000</v>
      </c>
      <c r="E27" s="15">
        <v>4987.07</v>
      </c>
      <c r="F27" s="16">
        <v>4.5699999999999998E-2</v>
      </c>
      <c r="G27" s="16">
        <v>3.9454000000000003E-2</v>
      </c>
    </row>
    <row r="28" spans="1:7" x14ac:dyDescent="0.3">
      <c r="A28" s="13" t="s">
        <v>1988</v>
      </c>
      <c r="B28" s="32" t="s">
        <v>1775</v>
      </c>
      <c r="C28" s="32" t="s">
        <v>114</v>
      </c>
      <c r="D28" s="14">
        <v>5000000</v>
      </c>
      <c r="E28" s="15">
        <v>4977.8100000000004</v>
      </c>
      <c r="F28" s="16">
        <v>4.5600000000000002E-2</v>
      </c>
      <c r="G28" s="16">
        <v>3.8753000000000003E-2</v>
      </c>
    </row>
    <row r="29" spans="1:7" x14ac:dyDescent="0.3">
      <c r="A29" s="13" t="s">
        <v>1989</v>
      </c>
      <c r="B29" s="32" t="s">
        <v>1776</v>
      </c>
      <c r="C29" s="32" t="s">
        <v>114</v>
      </c>
      <c r="D29" s="14">
        <v>5000000</v>
      </c>
      <c r="E29" s="15">
        <v>4977.28</v>
      </c>
      <c r="F29" s="16">
        <v>4.5600000000000002E-2</v>
      </c>
      <c r="G29" s="16">
        <v>3.8746999999999997E-2</v>
      </c>
    </row>
    <row r="30" spans="1:7" x14ac:dyDescent="0.3">
      <c r="A30" s="13" t="s">
        <v>1990</v>
      </c>
      <c r="B30" s="32" t="s">
        <v>1777</v>
      </c>
      <c r="C30" s="32" t="s">
        <v>114</v>
      </c>
      <c r="D30" s="14">
        <v>2500000</v>
      </c>
      <c r="E30" s="15">
        <v>2496.4699999999998</v>
      </c>
      <c r="F30" s="16">
        <v>2.29E-2</v>
      </c>
      <c r="G30" s="16">
        <v>3.9757000000000001E-2</v>
      </c>
    </row>
    <row r="31" spans="1:7" x14ac:dyDescent="0.3">
      <c r="A31" s="13" t="s">
        <v>1991</v>
      </c>
      <c r="B31" s="32" t="s">
        <v>1778</v>
      </c>
      <c r="C31" s="32" t="s">
        <v>114</v>
      </c>
      <c r="D31" s="14">
        <v>2500000</v>
      </c>
      <c r="E31" s="15">
        <v>2494.61</v>
      </c>
      <c r="F31" s="16">
        <v>2.2800000000000001E-2</v>
      </c>
      <c r="G31" s="16">
        <v>3.5846999999999997E-2</v>
      </c>
    </row>
    <row r="32" spans="1:7" x14ac:dyDescent="0.3">
      <c r="A32" s="13" t="s">
        <v>1992</v>
      </c>
      <c r="B32" s="32" t="s">
        <v>1779</v>
      </c>
      <c r="C32" s="32" t="s">
        <v>1302</v>
      </c>
      <c r="D32" s="14">
        <v>2500000</v>
      </c>
      <c r="E32" s="15">
        <v>2488.13</v>
      </c>
      <c r="F32" s="16">
        <v>2.2800000000000001E-2</v>
      </c>
      <c r="G32" s="16">
        <v>4.0499E-2</v>
      </c>
    </row>
    <row r="33" spans="1:7" x14ac:dyDescent="0.3">
      <c r="A33" s="13" t="s">
        <v>1993</v>
      </c>
      <c r="B33" s="32" t="s">
        <v>1780</v>
      </c>
      <c r="C33" s="32" t="s">
        <v>114</v>
      </c>
      <c r="D33" s="14">
        <v>2500000</v>
      </c>
      <c r="E33" s="15">
        <v>2487.13</v>
      </c>
      <c r="F33" s="16">
        <v>2.2800000000000001E-2</v>
      </c>
      <c r="G33" s="16">
        <v>3.9352999999999999E-2</v>
      </c>
    </row>
    <row r="34" spans="1:7" x14ac:dyDescent="0.3">
      <c r="A34" s="13" t="s">
        <v>1994</v>
      </c>
      <c r="B34" s="32" t="s">
        <v>1781</v>
      </c>
      <c r="C34" s="32" t="s">
        <v>114</v>
      </c>
      <c r="D34" s="14">
        <v>2500000</v>
      </c>
      <c r="E34" s="15">
        <v>2477.1</v>
      </c>
      <c r="F34" s="16">
        <v>2.2700000000000001E-2</v>
      </c>
      <c r="G34" s="16">
        <v>3.9699999999999999E-2</v>
      </c>
    </row>
    <row r="35" spans="1:7" x14ac:dyDescent="0.3">
      <c r="A35" s="17" t="s">
        <v>100</v>
      </c>
      <c r="B35" s="33"/>
      <c r="C35" s="33"/>
      <c r="D35" s="18"/>
      <c r="E35" s="19">
        <v>57307.96</v>
      </c>
      <c r="F35" s="20">
        <v>0.52490000000000003</v>
      </c>
      <c r="G35" s="21"/>
    </row>
    <row r="36" spans="1:7" x14ac:dyDescent="0.3">
      <c r="A36" s="13"/>
      <c r="B36" s="32"/>
      <c r="C36" s="32"/>
      <c r="D36" s="14"/>
      <c r="E36" s="15"/>
      <c r="F36" s="16"/>
      <c r="G36" s="16"/>
    </row>
    <row r="37" spans="1:7" x14ac:dyDescent="0.3">
      <c r="A37" s="24" t="s">
        <v>103</v>
      </c>
      <c r="B37" s="34"/>
      <c r="C37" s="34"/>
      <c r="D37" s="25"/>
      <c r="E37" s="19">
        <v>97107.25</v>
      </c>
      <c r="F37" s="20">
        <v>0.88919999999999999</v>
      </c>
      <c r="G37" s="21"/>
    </row>
    <row r="38" spans="1:7" x14ac:dyDescent="0.3">
      <c r="A38" s="13"/>
      <c r="B38" s="32"/>
      <c r="C38" s="32"/>
      <c r="D38" s="14"/>
      <c r="E38" s="15"/>
      <c r="F38" s="16"/>
      <c r="G38" s="16"/>
    </row>
    <row r="39" spans="1:7" x14ac:dyDescent="0.3">
      <c r="A39" s="13"/>
      <c r="B39" s="32"/>
      <c r="C39" s="32"/>
      <c r="D39" s="14"/>
      <c r="E39" s="15"/>
      <c r="F39" s="16"/>
      <c r="G39" s="16"/>
    </row>
    <row r="40" spans="1:7" x14ac:dyDescent="0.3">
      <c r="A40" s="17" t="s">
        <v>132</v>
      </c>
      <c r="B40" s="32"/>
      <c r="C40" s="32"/>
      <c r="D40" s="14"/>
      <c r="E40" s="15"/>
      <c r="F40" s="16"/>
      <c r="G40" s="16"/>
    </row>
    <row r="41" spans="1:7" x14ac:dyDescent="0.3">
      <c r="A41" s="13" t="s">
        <v>133</v>
      </c>
      <c r="B41" s="32"/>
      <c r="C41" s="32"/>
      <c r="D41" s="14"/>
      <c r="E41" s="15">
        <v>12181.82</v>
      </c>
      <c r="F41" s="16">
        <v>0.1115</v>
      </c>
      <c r="G41" s="16">
        <v>3.2613999999999997E-2</v>
      </c>
    </row>
    <row r="42" spans="1:7" x14ac:dyDescent="0.3">
      <c r="A42" s="17" t="s">
        <v>100</v>
      </c>
      <c r="B42" s="33"/>
      <c r="C42" s="33"/>
      <c r="D42" s="18"/>
      <c r="E42" s="19">
        <v>12181.82</v>
      </c>
      <c r="F42" s="20">
        <v>0.1115</v>
      </c>
      <c r="G42" s="21"/>
    </row>
    <row r="43" spans="1:7" x14ac:dyDescent="0.3">
      <c r="A43" s="13"/>
      <c r="B43" s="32"/>
      <c r="C43" s="32"/>
      <c r="D43" s="14"/>
      <c r="E43" s="15"/>
      <c r="F43" s="16"/>
      <c r="G43" s="16"/>
    </row>
    <row r="44" spans="1:7" x14ac:dyDescent="0.3">
      <c r="A44" s="24" t="s">
        <v>103</v>
      </c>
      <c r="B44" s="34"/>
      <c r="C44" s="34"/>
      <c r="D44" s="25"/>
      <c r="E44" s="19">
        <v>12181.82</v>
      </c>
      <c r="F44" s="20">
        <v>0.1115</v>
      </c>
      <c r="G44" s="21"/>
    </row>
    <row r="45" spans="1:7" x14ac:dyDescent="0.3">
      <c r="A45" s="13" t="s">
        <v>134</v>
      </c>
      <c r="B45" s="32"/>
      <c r="C45" s="32"/>
      <c r="D45" s="14"/>
      <c r="E45" s="15">
        <v>1.0884876000000001</v>
      </c>
      <c r="F45" s="16">
        <v>9.0000000000000002E-6</v>
      </c>
      <c r="G45" s="16"/>
    </row>
    <row r="46" spans="1:7" x14ac:dyDescent="0.3">
      <c r="A46" s="13" t="s">
        <v>135</v>
      </c>
      <c r="B46" s="32"/>
      <c r="C46" s="32"/>
      <c r="D46" s="14"/>
      <c r="E46" s="36">
        <v>-59.258487600000002</v>
      </c>
      <c r="F46" s="26">
        <v>-7.0899999999999999E-4</v>
      </c>
      <c r="G46" s="16">
        <v>3.2613999999999997E-2</v>
      </c>
    </row>
    <row r="47" spans="1:7" x14ac:dyDescent="0.3">
      <c r="A47" s="27" t="s">
        <v>136</v>
      </c>
      <c r="B47" s="35"/>
      <c r="C47" s="35"/>
      <c r="D47" s="28"/>
      <c r="E47" s="29">
        <v>109230.9</v>
      </c>
      <c r="F47" s="30">
        <v>1</v>
      </c>
      <c r="G47" s="30"/>
    </row>
    <row r="49" spans="1:7" x14ac:dyDescent="0.3">
      <c r="A49" s="1" t="s">
        <v>137</v>
      </c>
    </row>
    <row r="50" spans="1:7" x14ac:dyDescent="0.3">
      <c r="A50" s="1" t="s">
        <v>138</v>
      </c>
    </row>
    <row r="52" spans="1:7" x14ac:dyDescent="0.3">
      <c r="A52" s="1" t="s">
        <v>1842</v>
      </c>
    </row>
    <row r="53" spans="1:7" x14ac:dyDescent="0.3">
      <c r="A53" s="47" t="s">
        <v>1843</v>
      </c>
      <c r="B53" s="3" t="s">
        <v>88</v>
      </c>
    </row>
    <row r="54" spans="1:7" x14ac:dyDescent="0.3">
      <c r="A54" t="s">
        <v>1844</v>
      </c>
    </row>
    <row r="55" spans="1:7" x14ac:dyDescent="0.3">
      <c r="A55" t="s">
        <v>1868</v>
      </c>
      <c r="B55" t="s">
        <v>1846</v>
      </c>
      <c r="C55" t="s">
        <v>1846</v>
      </c>
    </row>
    <row r="56" spans="1:7" x14ac:dyDescent="0.3">
      <c r="B56" s="48">
        <v>44592</v>
      </c>
      <c r="C56" s="48">
        <v>44620</v>
      </c>
    </row>
    <row r="57" spans="1:7" x14ac:dyDescent="0.3">
      <c r="A57" t="s">
        <v>1847</v>
      </c>
      <c r="B57" s="3">
        <v>2731.3060999999998</v>
      </c>
      <c r="C57" s="3">
        <v>2738.9355999999998</v>
      </c>
      <c r="E57" s="2"/>
      <c r="G57"/>
    </row>
    <row r="58" spans="1:7" x14ac:dyDescent="0.3">
      <c r="A58" t="s">
        <v>1848</v>
      </c>
      <c r="B58" s="3">
        <v>1589.0345</v>
      </c>
      <c r="C58" s="3">
        <v>1593.4733000000001</v>
      </c>
      <c r="E58" s="2"/>
      <c r="G58"/>
    </row>
    <row r="59" spans="1:7" x14ac:dyDescent="0.3">
      <c r="A59" t="s">
        <v>1890</v>
      </c>
      <c r="B59" s="3">
        <v>1002.909</v>
      </c>
      <c r="C59" s="3">
        <v>1002.909</v>
      </c>
      <c r="E59" s="2"/>
      <c r="G59"/>
    </row>
    <row r="60" spans="1:7" x14ac:dyDescent="0.3">
      <c r="A60" t="s">
        <v>1871</v>
      </c>
      <c r="B60" s="3">
        <v>2171.4439000000002</v>
      </c>
      <c r="C60" s="3">
        <v>2170.7201</v>
      </c>
      <c r="E60" s="2"/>
      <c r="G60"/>
    </row>
    <row r="61" spans="1:7" x14ac:dyDescent="0.3">
      <c r="A61" t="s">
        <v>1850</v>
      </c>
      <c r="B61" s="3">
        <v>2731.3144000000002</v>
      </c>
      <c r="C61" s="3">
        <v>2738.944</v>
      </c>
      <c r="E61" s="2"/>
      <c r="G61"/>
    </row>
    <row r="62" spans="1:7" x14ac:dyDescent="0.3">
      <c r="A62" t="s">
        <v>1851</v>
      </c>
      <c r="B62" s="3">
        <v>2731.3283000000001</v>
      </c>
      <c r="C62" s="3">
        <v>2738.9578000000001</v>
      </c>
      <c r="E62" s="2"/>
      <c r="G62"/>
    </row>
    <row r="63" spans="1:7" x14ac:dyDescent="0.3">
      <c r="A63" t="s">
        <v>1872</v>
      </c>
      <c r="B63" s="3">
        <v>1004.8315</v>
      </c>
      <c r="C63" s="3">
        <v>1004.5526</v>
      </c>
      <c r="E63" s="2"/>
      <c r="G63"/>
    </row>
    <row r="64" spans="1:7" x14ac:dyDescent="0.3">
      <c r="A64" t="s">
        <v>1873</v>
      </c>
      <c r="B64" s="3">
        <v>2172.7415000000001</v>
      </c>
      <c r="C64" s="3">
        <v>2172.8206</v>
      </c>
      <c r="E64" s="2"/>
      <c r="G64"/>
    </row>
    <row r="65" spans="1:7" x14ac:dyDescent="0.3">
      <c r="A65" t="s">
        <v>1912</v>
      </c>
      <c r="B65" s="3">
        <v>1864.4996000000001</v>
      </c>
      <c r="C65" s="3">
        <v>1869.3634999999999</v>
      </c>
      <c r="E65" s="2"/>
      <c r="G65"/>
    </row>
    <row r="66" spans="1:7" x14ac:dyDescent="0.3">
      <c r="A66" t="s">
        <v>1859</v>
      </c>
      <c r="B66" s="3">
        <v>1569.6285</v>
      </c>
      <c r="C66" s="3">
        <v>1573.7012</v>
      </c>
      <c r="E66" s="2"/>
      <c r="G66"/>
    </row>
    <row r="67" spans="1:7" x14ac:dyDescent="0.3">
      <c r="A67" t="s">
        <v>1913</v>
      </c>
      <c r="B67" s="3">
        <v>1003.3329</v>
      </c>
      <c r="C67" s="3">
        <v>1003.3329</v>
      </c>
      <c r="E67" s="2"/>
      <c r="G67"/>
    </row>
    <row r="68" spans="1:7" x14ac:dyDescent="0.3">
      <c r="A68" t="s">
        <v>1887</v>
      </c>
      <c r="B68" s="3">
        <v>2153.3595</v>
      </c>
      <c r="C68" s="3">
        <v>2152.6803</v>
      </c>
      <c r="E68" s="2"/>
      <c r="G68"/>
    </row>
    <row r="69" spans="1:7" x14ac:dyDescent="0.3">
      <c r="A69" t="s">
        <v>1914</v>
      </c>
      <c r="B69" s="3">
        <v>2694.6923999999999</v>
      </c>
      <c r="C69" s="3">
        <v>2701.7220000000002</v>
      </c>
      <c r="E69" s="2"/>
      <c r="G69"/>
    </row>
    <row r="70" spans="1:7" x14ac:dyDescent="0.3">
      <c r="A70" t="s">
        <v>1911</v>
      </c>
      <c r="B70" s="3">
        <v>2694.6963999999998</v>
      </c>
      <c r="C70" s="3">
        <v>2701.7260999999999</v>
      </c>
      <c r="E70" s="2"/>
      <c r="G70"/>
    </row>
    <row r="71" spans="1:7" x14ac:dyDescent="0.3">
      <c r="A71" t="s">
        <v>1888</v>
      </c>
      <c r="B71" s="3">
        <v>1004.5617</v>
      </c>
      <c r="C71" s="3">
        <v>1004.3017</v>
      </c>
      <c r="E71" s="2"/>
      <c r="G71"/>
    </row>
    <row r="72" spans="1:7" x14ac:dyDescent="0.3">
      <c r="A72" t="s">
        <v>1889</v>
      </c>
      <c r="B72" s="3">
        <v>1018.5314</v>
      </c>
      <c r="C72" s="3">
        <v>1018.5702</v>
      </c>
      <c r="E72" s="2"/>
      <c r="G72"/>
    </row>
    <row r="73" spans="1:7" x14ac:dyDescent="0.3">
      <c r="A73" t="s">
        <v>1915</v>
      </c>
      <c r="B73" s="3" t="s">
        <v>1849</v>
      </c>
      <c r="C73" s="3" t="s">
        <v>1849</v>
      </c>
      <c r="E73" s="2"/>
      <c r="G73"/>
    </row>
    <row r="74" spans="1:7" x14ac:dyDescent="0.3">
      <c r="A74" t="s">
        <v>1916</v>
      </c>
      <c r="B74" s="3" t="s">
        <v>1849</v>
      </c>
      <c r="C74" s="3" t="s">
        <v>1849</v>
      </c>
      <c r="E74" s="2"/>
      <c r="G74"/>
    </row>
    <row r="75" spans="1:7" x14ac:dyDescent="0.3">
      <c r="A75" t="s">
        <v>1917</v>
      </c>
      <c r="B75" s="3">
        <v>1003.1064</v>
      </c>
      <c r="C75" s="3">
        <v>1003.1064</v>
      </c>
      <c r="E75" s="2"/>
      <c r="G75"/>
    </row>
    <row r="76" spans="1:7" x14ac:dyDescent="0.3">
      <c r="A76" t="s">
        <v>1918</v>
      </c>
      <c r="B76" s="3" t="s">
        <v>1849</v>
      </c>
      <c r="C76" s="3" t="s">
        <v>1849</v>
      </c>
      <c r="E76" s="2"/>
      <c r="G76"/>
    </row>
    <row r="77" spans="1:7" x14ac:dyDescent="0.3">
      <c r="A77" t="s">
        <v>1919</v>
      </c>
      <c r="B77" s="3">
        <v>2450.6359000000002</v>
      </c>
      <c r="C77" s="3">
        <v>2457.0295000000001</v>
      </c>
      <c r="E77" s="2"/>
      <c r="G77"/>
    </row>
    <row r="78" spans="1:7" x14ac:dyDescent="0.3">
      <c r="A78" t="s">
        <v>1920</v>
      </c>
      <c r="B78" s="3" t="s">
        <v>1849</v>
      </c>
      <c r="C78" s="3" t="s">
        <v>1849</v>
      </c>
      <c r="E78" s="2"/>
      <c r="G78"/>
    </row>
    <row r="79" spans="1:7" x14ac:dyDescent="0.3">
      <c r="A79" t="s">
        <v>1921</v>
      </c>
      <c r="B79" s="3">
        <v>1244.0379</v>
      </c>
      <c r="C79" s="3">
        <v>1243.7067999999999</v>
      </c>
      <c r="E79" s="2"/>
      <c r="G79"/>
    </row>
    <row r="80" spans="1:7" x14ac:dyDescent="0.3">
      <c r="A80" t="s">
        <v>1922</v>
      </c>
      <c r="B80" s="3">
        <v>1230.9695999999999</v>
      </c>
      <c r="C80" s="3">
        <v>1231.0145</v>
      </c>
      <c r="E80" s="2"/>
      <c r="G80"/>
    </row>
    <row r="81" spans="1:7" x14ac:dyDescent="0.3">
      <c r="A81" t="s">
        <v>1923</v>
      </c>
      <c r="B81" s="3" t="s">
        <v>1849</v>
      </c>
      <c r="C81" s="3" t="s">
        <v>1849</v>
      </c>
      <c r="E81" s="2"/>
      <c r="G81"/>
    </row>
    <row r="82" spans="1:7" x14ac:dyDescent="0.3">
      <c r="A82" t="s">
        <v>1924</v>
      </c>
      <c r="B82" s="3" t="s">
        <v>1849</v>
      </c>
      <c r="C82" s="3" t="s">
        <v>1849</v>
      </c>
      <c r="E82" s="2"/>
      <c r="G82"/>
    </row>
    <row r="83" spans="1:7" x14ac:dyDescent="0.3">
      <c r="A83" t="s">
        <v>1925</v>
      </c>
      <c r="B83" s="3" t="s">
        <v>1849</v>
      </c>
      <c r="C83" s="3" t="s">
        <v>1849</v>
      </c>
      <c r="E83" s="2"/>
      <c r="G83"/>
    </row>
    <row r="84" spans="1:7" x14ac:dyDescent="0.3">
      <c r="A84" t="s">
        <v>1926</v>
      </c>
      <c r="B84" s="3" t="s">
        <v>1849</v>
      </c>
      <c r="C84" s="3" t="s">
        <v>1849</v>
      </c>
      <c r="E84" s="2"/>
      <c r="G84"/>
    </row>
    <row r="85" spans="1:7" x14ac:dyDescent="0.3">
      <c r="A85" t="s">
        <v>1860</v>
      </c>
      <c r="E85" s="2"/>
      <c r="G85"/>
    </row>
    <row r="87" spans="1:7" x14ac:dyDescent="0.3">
      <c r="A87" t="s">
        <v>1879</v>
      </c>
    </row>
    <row r="89" spans="1:7" x14ac:dyDescent="0.3">
      <c r="A89" s="50" t="s">
        <v>1880</v>
      </c>
      <c r="B89" s="50" t="s">
        <v>1881</v>
      </c>
      <c r="C89" s="50" t="s">
        <v>1882</v>
      </c>
      <c r="D89" s="50" t="s">
        <v>1883</v>
      </c>
    </row>
    <row r="90" spans="1:7" x14ac:dyDescent="0.3">
      <c r="A90" s="50" t="s">
        <v>1927</v>
      </c>
      <c r="B90" s="50"/>
      <c r="C90" s="50">
        <v>2.9210815999999999</v>
      </c>
      <c r="D90" s="50">
        <v>2.9210815999999999</v>
      </c>
    </row>
    <row r="91" spans="1:7" x14ac:dyDescent="0.3">
      <c r="A91" s="50" t="s">
        <v>1884</v>
      </c>
      <c r="B91" s="50"/>
      <c r="C91" s="50">
        <v>6.7867506000000004</v>
      </c>
      <c r="D91" s="50">
        <v>6.7867506000000004</v>
      </c>
    </row>
    <row r="92" spans="1:7" x14ac:dyDescent="0.3">
      <c r="A92" s="50" t="s">
        <v>1885</v>
      </c>
      <c r="B92" s="50"/>
      <c r="C92" s="50">
        <v>3.0848379000000001</v>
      </c>
      <c r="D92" s="50">
        <v>3.0848379000000001</v>
      </c>
    </row>
    <row r="93" spans="1:7" x14ac:dyDescent="0.3">
      <c r="A93" s="50" t="s">
        <v>1886</v>
      </c>
      <c r="B93" s="50"/>
      <c r="C93" s="50">
        <v>5.9777791999999996</v>
      </c>
      <c r="D93" s="50">
        <v>5.9777791999999996</v>
      </c>
    </row>
    <row r="94" spans="1:7" x14ac:dyDescent="0.3">
      <c r="A94" s="50" t="s">
        <v>1913</v>
      </c>
      <c r="B94" s="50"/>
      <c r="C94" s="50">
        <v>2.7382542000000001</v>
      </c>
      <c r="D94" s="50">
        <v>2.7382542000000001</v>
      </c>
    </row>
    <row r="95" spans="1:7" x14ac:dyDescent="0.3">
      <c r="A95" s="50" t="s">
        <v>1887</v>
      </c>
      <c r="B95" s="50"/>
      <c r="C95" s="50">
        <v>6.3051618999999999</v>
      </c>
      <c r="D95" s="50">
        <v>6.3051618999999999</v>
      </c>
    </row>
    <row r="96" spans="1:7" x14ac:dyDescent="0.3">
      <c r="A96" s="50" t="s">
        <v>1888</v>
      </c>
      <c r="B96" s="50"/>
      <c r="C96" s="50">
        <v>2.8798575999999998</v>
      </c>
      <c r="D96" s="50">
        <v>2.8798575999999998</v>
      </c>
    </row>
    <row r="97" spans="1:4" x14ac:dyDescent="0.3">
      <c r="A97" s="50" t="s">
        <v>1889</v>
      </c>
      <c r="B97" s="50"/>
      <c r="C97" s="50">
        <v>2.6138911999999999</v>
      </c>
      <c r="D97" s="50">
        <v>2.6138911999999999</v>
      </c>
    </row>
    <row r="98" spans="1:4" x14ac:dyDescent="0.3">
      <c r="A98" s="50" t="s">
        <v>1928</v>
      </c>
      <c r="B98" s="50"/>
      <c r="C98" s="50">
        <v>2.7305164</v>
      </c>
      <c r="D98" s="50">
        <v>2.7305164</v>
      </c>
    </row>
    <row r="99" spans="1:4" x14ac:dyDescent="0.3">
      <c r="A99" s="50" t="s">
        <v>1929</v>
      </c>
      <c r="B99" s="50"/>
      <c r="C99" s="50">
        <v>3.5694607999999999</v>
      </c>
      <c r="D99" s="50">
        <v>3.5694607999999999</v>
      </c>
    </row>
    <row r="100" spans="1:4" x14ac:dyDescent="0.3">
      <c r="A100" s="50" t="s">
        <v>1930</v>
      </c>
      <c r="B100" s="50"/>
      <c r="C100" s="50">
        <v>3.1628164999999999</v>
      </c>
      <c r="D100" s="50">
        <v>3.1628164999999999</v>
      </c>
    </row>
    <row r="102" spans="1:4" x14ac:dyDescent="0.3">
      <c r="A102" t="s">
        <v>1862</v>
      </c>
      <c r="B102" s="3" t="s">
        <v>88</v>
      </c>
    </row>
    <row r="103" spans="1:4" ht="28.8" x14ac:dyDescent="0.3">
      <c r="A103" s="47" t="s">
        <v>1863</v>
      </c>
      <c r="B103" s="3" t="s">
        <v>88</v>
      </c>
    </row>
    <row r="104" spans="1:4" x14ac:dyDescent="0.3">
      <c r="A104" s="47" t="s">
        <v>1864</v>
      </c>
      <c r="B104" s="3" t="s">
        <v>88</v>
      </c>
    </row>
    <row r="105" spans="1:4" x14ac:dyDescent="0.3">
      <c r="A105" t="s">
        <v>1865</v>
      </c>
      <c r="B105" s="49">
        <v>9.4824000000000006E-2</v>
      </c>
    </row>
    <row r="106" spans="1:4" ht="28.8" x14ac:dyDescent="0.3">
      <c r="A106" s="47" t="s">
        <v>1866</v>
      </c>
      <c r="B106" s="3" t="s">
        <v>88</v>
      </c>
    </row>
    <row r="107" spans="1:4" ht="28.8" x14ac:dyDescent="0.3">
      <c r="A107" s="47" t="s">
        <v>1867</v>
      </c>
      <c r="B107" s="3" t="s">
        <v>88</v>
      </c>
    </row>
    <row r="108" spans="1:4" ht="28.8" x14ac:dyDescent="0.3">
      <c r="A108" s="47" t="s">
        <v>1870</v>
      </c>
      <c r="B108" s="3">
        <v>15.183855696</v>
      </c>
    </row>
    <row r="109" spans="1:4" x14ac:dyDescent="0.3">
      <c r="A109" t="s">
        <v>1998</v>
      </c>
      <c r="B109" s="3" t="s">
        <v>88</v>
      </c>
    </row>
    <row r="110" spans="1:4" x14ac:dyDescent="0.3">
      <c r="A110" t="s">
        <v>1999</v>
      </c>
      <c r="B110" s="3" t="s">
        <v>88</v>
      </c>
    </row>
    <row r="114" spans="1:4" ht="28.8" x14ac:dyDescent="0.3">
      <c r="A114" s="62" t="s">
        <v>2039</v>
      </c>
      <c r="B114" s="57" t="s">
        <v>2040</v>
      </c>
      <c r="C114" s="57" t="s">
        <v>2004</v>
      </c>
      <c r="D114" s="65" t="s">
        <v>2005</v>
      </c>
    </row>
    <row r="115" spans="1:4" ht="49.8" customHeight="1" x14ac:dyDescent="0.3">
      <c r="A115" s="64" t="str">
        <f>HYPERLINK("[EDEL_Portfolio Monthly 28-Feb-2022.xlsx]ELLIQF!A1","Edelweiss Liquid Fund")</f>
        <v>Edelweiss Liquid Fund</v>
      </c>
      <c r="B115" s="58"/>
      <c r="C115" s="58" t="s">
        <v>2032</v>
      </c>
      <c r="D11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1293-BBE7-44D9-AB59-96E093226640}">
  <dimension ref="A1:H45"/>
  <sheetViews>
    <sheetView showGridLines="0" workbookViewId="0">
      <pane ySplit="4" topLeftCell="A32" activePane="bottomLeft" state="frozen"/>
      <selection activeCell="A36" sqref="A36"/>
      <selection pane="bottomLeft" activeCell="A44" sqref="A44:D4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73</v>
      </c>
      <c r="B1" s="67"/>
      <c r="C1" s="67"/>
      <c r="D1" s="67"/>
      <c r="E1" s="67"/>
      <c r="F1" s="67"/>
      <c r="G1" s="67"/>
      <c r="H1" s="51" t="str">
        <f>HYPERLINK("[EDEL_Portfolio Monthly 28-Feb-2022.xlsx]Index!A1","Index")</f>
        <v>Index</v>
      </c>
    </row>
    <row r="2" spans="1:8" ht="18" x14ac:dyDescent="0.3">
      <c r="A2" s="67" t="s">
        <v>74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1784</v>
      </c>
      <c r="B9" s="32" t="s">
        <v>1785</v>
      </c>
      <c r="C9" s="32"/>
      <c r="D9" s="14">
        <v>48938.953999999998</v>
      </c>
      <c r="E9" s="15">
        <v>6628.34</v>
      </c>
      <c r="F9" s="16">
        <v>0.98340000000000005</v>
      </c>
      <c r="G9" s="16"/>
    </row>
    <row r="10" spans="1:8" x14ac:dyDescent="0.3">
      <c r="A10" s="17" t="s">
        <v>100</v>
      </c>
      <c r="B10" s="33"/>
      <c r="C10" s="33"/>
      <c r="D10" s="18"/>
      <c r="E10" s="19">
        <v>6628.34</v>
      </c>
      <c r="F10" s="20">
        <v>0.98340000000000005</v>
      </c>
      <c r="G10" s="21"/>
    </row>
    <row r="11" spans="1:8" x14ac:dyDescent="0.3">
      <c r="A11" s="13"/>
      <c r="B11" s="32"/>
      <c r="C11" s="32"/>
      <c r="D11" s="14"/>
      <c r="E11" s="15"/>
      <c r="F11" s="16"/>
      <c r="G11" s="16"/>
    </row>
    <row r="12" spans="1:8" x14ac:dyDescent="0.3">
      <c r="A12" s="24" t="s">
        <v>103</v>
      </c>
      <c r="B12" s="34"/>
      <c r="C12" s="34"/>
      <c r="D12" s="25"/>
      <c r="E12" s="19">
        <v>6628.34</v>
      </c>
      <c r="F12" s="20">
        <v>0.98340000000000005</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117.98</v>
      </c>
      <c r="F15" s="16">
        <v>1.7500000000000002E-2</v>
      </c>
      <c r="G15" s="16">
        <v>3.2613999999999997E-2</v>
      </c>
    </row>
    <row r="16" spans="1:8" x14ac:dyDescent="0.3">
      <c r="A16" s="17" t="s">
        <v>100</v>
      </c>
      <c r="B16" s="33"/>
      <c r="C16" s="33"/>
      <c r="D16" s="18"/>
      <c r="E16" s="19">
        <v>117.98</v>
      </c>
      <c r="F16" s="20">
        <v>1.7500000000000002E-2</v>
      </c>
      <c r="G16" s="21"/>
    </row>
    <row r="17" spans="1:7" x14ac:dyDescent="0.3">
      <c r="A17" s="13"/>
      <c r="B17" s="32"/>
      <c r="C17" s="32"/>
      <c r="D17" s="14"/>
      <c r="E17" s="15"/>
      <c r="F17" s="16"/>
      <c r="G17" s="16"/>
    </row>
    <row r="18" spans="1:7" x14ac:dyDescent="0.3">
      <c r="A18" s="24" t="s">
        <v>103</v>
      </c>
      <c r="B18" s="34"/>
      <c r="C18" s="34"/>
      <c r="D18" s="25"/>
      <c r="E18" s="19">
        <v>117.98</v>
      </c>
      <c r="F18" s="20">
        <v>1.7500000000000002E-2</v>
      </c>
      <c r="G18" s="21"/>
    </row>
    <row r="19" spans="1:7" x14ac:dyDescent="0.3">
      <c r="A19" s="13" t="s">
        <v>134</v>
      </c>
      <c r="B19" s="32"/>
      <c r="C19" s="32"/>
      <c r="D19" s="14"/>
      <c r="E19" s="15">
        <v>1.05418E-2</v>
      </c>
      <c r="F19" s="16">
        <v>9.9999999999999995E-7</v>
      </c>
      <c r="G19" s="16"/>
    </row>
    <row r="20" spans="1:7" x14ac:dyDescent="0.3">
      <c r="A20" s="13" t="s">
        <v>135</v>
      </c>
      <c r="B20" s="32"/>
      <c r="C20" s="32"/>
      <c r="D20" s="14"/>
      <c r="E20" s="36">
        <v>-6.2905417999999997</v>
      </c>
      <c r="F20" s="26">
        <v>-9.01E-4</v>
      </c>
      <c r="G20" s="16">
        <v>3.2613999999999997E-2</v>
      </c>
    </row>
    <row r="21" spans="1:7" x14ac:dyDescent="0.3">
      <c r="A21" s="27" t="s">
        <v>136</v>
      </c>
      <c r="B21" s="35"/>
      <c r="C21" s="35"/>
      <c r="D21" s="28"/>
      <c r="E21" s="29">
        <v>6740.04</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44592</v>
      </c>
      <c r="C30" s="48">
        <v>44620</v>
      </c>
    </row>
    <row r="31" spans="1:7" x14ac:dyDescent="0.3">
      <c r="A31" t="s">
        <v>1850</v>
      </c>
      <c r="B31">
        <v>25.539000000000001</v>
      </c>
      <c r="C31">
        <v>26.390999999999998</v>
      </c>
      <c r="E31" s="2"/>
      <c r="G31"/>
    </row>
    <row r="32" spans="1:7" x14ac:dyDescent="0.3">
      <c r="A32" t="s">
        <v>1875</v>
      </c>
      <c r="B32">
        <v>23.452000000000002</v>
      </c>
      <c r="C32">
        <v>24.22</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6628.3373691000006</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4" spans="1:7" ht="28.8" x14ac:dyDescent="0.3">
      <c r="A44" s="62" t="s">
        <v>2039</v>
      </c>
      <c r="B44" s="57" t="s">
        <v>2040</v>
      </c>
      <c r="C44" s="57" t="s">
        <v>2004</v>
      </c>
      <c r="D44" s="65" t="s">
        <v>2005</v>
      </c>
    </row>
    <row r="45" spans="1:7" ht="54" customHeight="1" x14ac:dyDescent="0.3">
      <c r="A45" s="64" t="str">
        <f>HYPERLINK("[EDEL_Portfolio Monthly 28-Feb-2022.xlsx]EOASEF!A1","Edelweiss ASEAN Equity Off-shore Fund")</f>
        <v>Edelweiss ASEAN Equity Off-shore Fund</v>
      </c>
      <c r="B45" s="58"/>
      <c r="C45" s="58" t="s">
        <v>2033</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C2980-8435-4890-B686-8794E02C6AAA}">
  <dimension ref="A1:H45"/>
  <sheetViews>
    <sheetView showGridLines="0" workbookViewId="0">
      <pane ySplit="4" topLeftCell="A32" activePane="bottomLeft" state="frozen"/>
      <selection activeCell="A36" sqref="A36"/>
      <selection pane="bottomLeft" activeCell="A44" sqref="A44:D4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75</v>
      </c>
      <c r="B1" s="67"/>
      <c r="C1" s="67"/>
      <c r="D1" s="67"/>
      <c r="E1" s="67"/>
      <c r="F1" s="67"/>
      <c r="G1" s="67"/>
      <c r="H1" s="51" t="str">
        <f>HYPERLINK("[EDEL_Portfolio Monthly 28-Feb-2022.xlsx]Index!A1","Index")</f>
        <v>Index</v>
      </c>
    </row>
    <row r="2" spans="1:8" ht="18" x14ac:dyDescent="0.3">
      <c r="A2" s="67" t="s">
        <v>76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1786</v>
      </c>
      <c r="B9" s="32" t="s">
        <v>1787</v>
      </c>
      <c r="C9" s="32"/>
      <c r="D9" s="14">
        <v>1336809.2949999999</v>
      </c>
      <c r="E9" s="15">
        <v>182794.4</v>
      </c>
      <c r="F9" s="16">
        <v>0.99309999999999998</v>
      </c>
      <c r="G9" s="16"/>
    </row>
    <row r="10" spans="1:8" x14ac:dyDescent="0.3">
      <c r="A10" s="17" t="s">
        <v>100</v>
      </c>
      <c r="B10" s="33"/>
      <c r="C10" s="33"/>
      <c r="D10" s="18"/>
      <c r="E10" s="19">
        <v>182794.4</v>
      </c>
      <c r="F10" s="20">
        <v>0.99309999999999998</v>
      </c>
      <c r="G10" s="21"/>
    </row>
    <row r="11" spans="1:8" x14ac:dyDescent="0.3">
      <c r="A11" s="13"/>
      <c r="B11" s="32"/>
      <c r="C11" s="32"/>
      <c r="D11" s="14"/>
      <c r="E11" s="15"/>
      <c r="F11" s="16"/>
      <c r="G11" s="16"/>
    </row>
    <row r="12" spans="1:8" x14ac:dyDescent="0.3">
      <c r="A12" s="24" t="s">
        <v>103</v>
      </c>
      <c r="B12" s="34"/>
      <c r="C12" s="34"/>
      <c r="D12" s="25"/>
      <c r="E12" s="19">
        <v>182794.4</v>
      </c>
      <c r="F12" s="20">
        <v>0.99309999999999998</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1573.72</v>
      </c>
      <c r="F15" s="16">
        <v>8.5000000000000006E-3</v>
      </c>
      <c r="G15" s="16">
        <v>3.2613999999999997E-2</v>
      </c>
    </row>
    <row r="16" spans="1:8" x14ac:dyDescent="0.3">
      <c r="A16" s="17" t="s">
        <v>100</v>
      </c>
      <c r="B16" s="33"/>
      <c r="C16" s="33"/>
      <c r="D16" s="18"/>
      <c r="E16" s="19">
        <v>1573.72</v>
      </c>
      <c r="F16" s="20">
        <v>8.5000000000000006E-3</v>
      </c>
      <c r="G16" s="21"/>
    </row>
    <row r="17" spans="1:7" x14ac:dyDescent="0.3">
      <c r="A17" s="13"/>
      <c r="B17" s="32"/>
      <c r="C17" s="32"/>
      <c r="D17" s="14"/>
      <c r="E17" s="15"/>
      <c r="F17" s="16"/>
      <c r="G17" s="16"/>
    </row>
    <row r="18" spans="1:7" x14ac:dyDescent="0.3">
      <c r="A18" s="24" t="s">
        <v>103</v>
      </c>
      <c r="B18" s="34"/>
      <c r="C18" s="34"/>
      <c r="D18" s="25"/>
      <c r="E18" s="19">
        <v>1573.72</v>
      </c>
      <c r="F18" s="20">
        <v>8.5000000000000006E-3</v>
      </c>
      <c r="G18" s="21"/>
    </row>
    <row r="19" spans="1:7" x14ac:dyDescent="0.3">
      <c r="A19" s="13" t="s">
        <v>134</v>
      </c>
      <c r="B19" s="32"/>
      <c r="C19" s="32"/>
      <c r="D19" s="14"/>
      <c r="E19" s="15">
        <v>0.1406172</v>
      </c>
      <c r="F19" s="16">
        <v>0</v>
      </c>
      <c r="G19" s="16"/>
    </row>
    <row r="20" spans="1:7" x14ac:dyDescent="0.3">
      <c r="A20" s="13" t="s">
        <v>135</v>
      </c>
      <c r="B20" s="32"/>
      <c r="C20" s="32"/>
      <c r="D20" s="14"/>
      <c r="E20" s="36">
        <v>-300.82061720000002</v>
      </c>
      <c r="F20" s="26">
        <v>-1.6000000000000001E-3</v>
      </c>
      <c r="G20" s="16">
        <v>3.2613999999999997E-2</v>
      </c>
    </row>
    <row r="21" spans="1:7" x14ac:dyDescent="0.3">
      <c r="A21" s="27" t="s">
        <v>136</v>
      </c>
      <c r="B21" s="35"/>
      <c r="C21" s="35"/>
      <c r="D21" s="28"/>
      <c r="E21" s="29">
        <v>184067.44</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44589</v>
      </c>
      <c r="C30" s="48">
        <v>44620</v>
      </c>
    </row>
    <row r="31" spans="1:7" x14ac:dyDescent="0.3">
      <c r="A31" t="s">
        <v>1850</v>
      </c>
      <c r="B31">
        <v>47.895000000000003</v>
      </c>
      <c r="C31">
        <v>46.643000000000001</v>
      </c>
      <c r="E31" s="2"/>
      <c r="G31"/>
    </row>
    <row r="32" spans="1:7" x14ac:dyDescent="0.3">
      <c r="A32" t="s">
        <v>1875</v>
      </c>
      <c r="B32">
        <v>43.997999999999998</v>
      </c>
      <c r="C32">
        <v>42.811999999999998</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182794.4012965</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4" spans="1:7" ht="28.8" x14ac:dyDescent="0.3">
      <c r="A44" s="62" t="s">
        <v>2039</v>
      </c>
      <c r="B44" s="57" t="s">
        <v>2040</v>
      </c>
      <c r="C44" s="57" t="s">
        <v>2004</v>
      </c>
      <c r="D44" s="65" t="s">
        <v>2005</v>
      </c>
    </row>
    <row r="45" spans="1:7" ht="70.2" customHeight="1" x14ac:dyDescent="0.3">
      <c r="A45" s="64" t="str">
        <f>HYPERLINK("[EDEL_Portfolio Monthly 28-Feb-2022.xlsx]EOCHIF!A1","Edelweiss Greater China Equity Off-shore Fund")</f>
        <v>Edelweiss Greater China Equity Off-shore Fund</v>
      </c>
      <c r="B45" s="58"/>
      <c r="C45" s="59" t="s">
        <v>2034</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34B6-03B4-4C27-93C5-EEF4BCE85B37}">
  <dimension ref="A1:H97"/>
  <sheetViews>
    <sheetView showGridLines="0" workbookViewId="0">
      <pane ySplit="4" topLeftCell="A85" activePane="bottomLeft" state="frozen"/>
      <selection activeCell="A36" sqref="A36"/>
      <selection pane="bottomLeft" activeCell="A96" sqref="A96:D96"/>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77</v>
      </c>
      <c r="B1" s="67"/>
      <c r="C1" s="67"/>
      <c r="D1" s="67"/>
      <c r="E1" s="67"/>
      <c r="F1" s="67"/>
      <c r="G1" s="67"/>
      <c r="H1" s="51" t="str">
        <f>HYPERLINK("[EDEL_Portfolio Monthly 28-Feb-2022.xlsx]Index!A1","Index")</f>
        <v>Index</v>
      </c>
    </row>
    <row r="2" spans="1:8" ht="18" x14ac:dyDescent="0.3">
      <c r="A2" s="67" t="s">
        <v>78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7" t="s">
        <v>87</v>
      </c>
      <c r="B6" s="32"/>
      <c r="C6" s="32"/>
      <c r="D6" s="14"/>
      <c r="E6" s="15"/>
      <c r="F6" s="16"/>
      <c r="G6" s="16"/>
    </row>
    <row r="7" spans="1:8" x14ac:dyDescent="0.3">
      <c r="A7" s="17" t="s">
        <v>710</v>
      </c>
      <c r="B7" s="32"/>
      <c r="C7" s="32"/>
      <c r="D7" s="14"/>
      <c r="E7" s="15"/>
      <c r="F7" s="16"/>
      <c r="G7" s="16"/>
    </row>
    <row r="8" spans="1:8" x14ac:dyDescent="0.3">
      <c r="A8" s="13" t="s">
        <v>825</v>
      </c>
      <c r="B8" s="32" t="s">
        <v>826</v>
      </c>
      <c r="C8" s="32" t="s">
        <v>805</v>
      </c>
      <c r="D8" s="14">
        <v>213370</v>
      </c>
      <c r="E8" s="15">
        <v>1800.63</v>
      </c>
      <c r="F8" s="16">
        <v>0.10879999999999999</v>
      </c>
      <c r="G8" s="16"/>
    </row>
    <row r="9" spans="1:8" x14ac:dyDescent="0.3">
      <c r="A9" s="13" t="s">
        <v>877</v>
      </c>
      <c r="B9" s="32" t="s">
        <v>878</v>
      </c>
      <c r="C9" s="32" t="s">
        <v>805</v>
      </c>
      <c r="D9" s="14">
        <v>33723</v>
      </c>
      <c r="E9" s="15">
        <v>1438.29</v>
      </c>
      <c r="F9" s="16">
        <v>8.6900000000000005E-2</v>
      </c>
      <c r="G9" s="16"/>
    </row>
    <row r="10" spans="1:8" x14ac:dyDescent="0.3">
      <c r="A10" s="13" t="s">
        <v>800</v>
      </c>
      <c r="B10" s="32" t="s">
        <v>801</v>
      </c>
      <c r="C10" s="32" t="s">
        <v>802</v>
      </c>
      <c r="D10" s="14">
        <v>25580</v>
      </c>
      <c r="E10" s="15">
        <v>1228.56</v>
      </c>
      <c r="F10" s="16">
        <v>7.4200000000000002E-2</v>
      </c>
      <c r="G10" s="16"/>
    </row>
    <row r="11" spans="1:8" x14ac:dyDescent="0.3">
      <c r="A11" s="13" t="s">
        <v>940</v>
      </c>
      <c r="B11" s="32" t="s">
        <v>941</v>
      </c>
      <c r="C11" s="32" t="s">
        <v>805</v>
      </c>
      <c r="D11" s="14">
        <v>29598</v>
      </c>
      <c r="E11" s="15">
        <v>1202.69</v>
      </c>
      <c r="F11" s="16">
        <v>7.2700000000000001E-2</v>
      </c>
      <c r="G11" s="16"/>
    </row>
    <row r="12" spans="1:8" x14ac:dyDescent="0.3">
      <c r="A12" s="13" t="s">
        <v>1003</v>
      </c>
      <c r="B12" s="32" t="s">
        <v>1004</v>
      </c>
      <c r="C12" s="32" t="s">
        <v>805</v>
      </c>
      <c r="D12" s="14">
        <v>123006</v>
      </c>
      <c r="E12" s="15">
        <v>1137.8699999999999</v>
      </c>
      <c r="F12" s="16">
        <v>6.8699999999999997E-2</v>
      </c>
      <c r="G12" s="16"/>
    </row>
    <row r="13" spans="1:8" x14ac:dyDescent="0.3">
      <c r="A13" s="13" t="s">
        <v>884</v>
      </c>
      <c r="B13" s="32" t="s">
        <v>885</v>
      </c>
      <c r="C13" s="32" t="s">
        <v>805</v>
      </c>
      <c r="D13" s="14">
        <v>74458</v>
      </c>
      <c r="E13" s="15">
        <v>465.55</v>
      </c>
      <c r="F13" s="16">
        <v>2.81E-2</v>
      </c>
      <c r="G13" s="16"/>
    </row>
    <row r="14" spans="1:8" x14ac:dyDescent="0.3">
      <c r="A14" s="13" t="s">
        <v>993</v>
      </c>
      <c r="B14" s="32" t="s">
        <v>994</v>
      </c>
      <c r="C14" s="32" t="s">
        <v>805</v>
      </c>
      <c r="D14" s="14">
        <v>81826</v>
      </c>
      <c r="E14" s="15">
        <v>443.13</v>
      </c>
      <c r="F14" s="16">
        <v>2.6800000000000001E-2</v>
      </c>
      <c r="G14" s="16"/>
    </row>
    <row r="15" spans="1:8" x14ac:dyDescent="0.3">
      <c r="A15" s="13" t="s">
        <v>852</v>
      </c>
      <c r="B15" s="32" t="s">
        <v>853</v>
      </c>
      <c r="C15" s="32" t="s">
        <v>805</v>
      </c>
      <c r="D15" s="14">
        <v>57695</v>
      </c>
      <c r="E15" s="15">
        <v>430.32</v>
      </c>
      <c r="F15" s="16">
        <v>2.5999999999999999E-2</v>
      </c>
      <c r="G15" s="16"/>
    </row>
    <row r="16" spans="1:8" x14ac:dyDescent="0.3">
      <c r="A16" s="13" t="s">
        <v>956</v>
      </c>
      <c r="B16" s="32" t="s">
        <v>957</v>
      </c>
      <c r="C16" s="32" t="s">
        <v>805</v>
      </c>
      <c r="D16" s="14">
        <v>106796</v>
      </c>
      <c r="E16" s="15">
        <v>372.56</v>
      </c>
      <c r="F16" s="16">
        <v>2.2499999999999999E-2</v>
      </c>
      <c r="G16" s="16"/>
    </row>
    <row r="17" spans="1:7" x14ac:dyDescent="0.3">
      <c r="A17" s="13" t="s">
        <v>1675</v>
      </c>
      <c r="B17" s="32" t="s">
        <v>1676</v>
      </c>
      <c r="C17" s="32" t="s">
        <v>805</v>
      </c>
      <c r="D17" s="14">
        <v>12902</v>
      </c>
      <c r="E17" s="15">
        <v>354.79</v>
      </c>
      <c r="F17" s="16">
        <v>2.1399999999999999E-2</v>
      </c>
      <c r="G17" s="16"/>
    </row>
    <row r="18" spans="1:7" x14ac:dyDescent="0.3">
      <c r="A18" s="13" t="s">
        <v>1568</v>
      </c>
      <c r="B18" s="32" t="s">
        <v>1569</v>
      </c>
      <c r="C18" s="32" t="s">
        <v>805</v>
      </c>
      <c r="D18" s="14">
        <v>35463</v>
      </c>
      <c r="E18" s="15">
        <v>348.02</v>
      </c>
      <c r="F18" s="16">
        <v>2.1000000000000001E-2</v>
      </c>
      <c r="G18" s="16"/>
    </row>
    <row r="19" spans="1:7" x14ac:dyDescent="0.3">
      <c r="A19" s="13" t="s">
        <v>1576</v>
      </c>
      <c r="B19" s="32" t="s">
        <v>1577</v>
      </c>
      <c r="C19" s="32" t="s">
        <v>802</v>
      </c>
      <c r="D19" s="14">
        <v>115123</v>
      </c>
      <c r="E19" s="15">
        <v>282.63</v>
      </c>
      <c r="F19" s="16">
        <v>1.7100000000000001E-2</v>
      </c>
      <c r="G19" s="16"/>
    </row>
    <row r="20" spans="1:7" x14ac:dyDescent="0.3">
      <c r="A20" s="13" t="s">
        <v>1407</v>
      </c>
      <c r="B20" s="32" t="s">
        <v>1408</v>
      </c>
      <c r="C20" s="32" t="s">
        <v>802</v>
      </c>
      <c r="D20" s="14">
        <v>73648</v>
      </c>
      <c r="E20" s="15">
        <v>275.74</v>
      </c>
      <c r="F20" s="16">
        <v>1.67E-2</v>
      </c>
      <c r="G20" s="16"/>
    </row>
    <row r="21" spans="1:7" x14ac:dyDescent="0.3">
      <c r="A21" s="13" t="s">
        <v>972</v>
      </c>
      <c r="B21" s="32" t="s">
        <v>973</v>
      </c>
      <c r="C21" s="32" t="s">
        <v>805</v>
      </c>
      <c r="D21" s="14">
        <v>1350</v>
      </c>
      <c r="E21" s="15">
        <v>237.01</v>
      </c>
      <c r="F21" s="16">
        <v>1.43E-2</v>
      </c>
      <c r="G21" s="16"/>
    </row>
    <row r="22" spans="1:7" x14ac:dyDescent="0.3">
      <c r="A22" s="13" t="s">
        <v>1598</v>
      </c>
      <c r="B22" s="32" t="s">
        <v>1599</v>
      </c>
      <c r="C22" s="32" t="s">
        <v>802</v>
      </c>
      <c r="D22" s="14">
        <v>8401</v>
      </c>
      <c r="E22" s="15">
        <v>211.39</v>
      </c>
      <c r="F22" s="16">
        <v>1.2800000000000001E-2</v>
      </c>
      <c r="G22" s="16"/>
    </row>
    <row r="23" spans="1:7" x14ac:dyDescent="0.3">
      <c r="A23" s="13" t="s">
        <v>1602</v>
      </c>
      <c r="B23" s="32" t="s">
        <v>1603</v>
      </c>
      <c r="C23" s="32" t="s">
        <v>805</v>
      </c>
      <c r="D23" s="14">
        <v>23170</v>
      </c>
      <c r="E23" s="15">
        <v>201.46</v>
      </c>
      <c r="F23" s="16">
        <v>1.2200000000000001E-2</v>
      </c>
      <c r="G23" s="16"/>
    </row>
    <row r="24" spans="1:7" x14ac:dyDescent="0.3">
      <c r="A24" s="13" t="s">
        <v>1622</v>
      </c>
      <c r="B24" s="32" t="s">
        <v>1623</v>
      </c>
      <c r="C24" s="32" t="s">
        <v>802</v>
      </c>
      <c r="D24" s="14">
        <v>30559</v>
      </c>
      <c r="E24" s="15">
        <v>165.55</v>
      </c>
      <c r="F24" s="16">
        <v>0.01</v>
      </c>
      <c r="G24" s="16"/>
    </row>
    <row r="25" spans="1:7" x14ac:dyDescent="0.3">
      <c r="A25" s="13" t="s">
        <v>1019</v>
      </c>
      <c r="B25" s="32" t="s">
        <v>1020</v>
      </c>
      <c r="C25" s="32" t="s">
        <v>805</v>
      </c>
      <c r="D25" s="14">
        <v>35856</v>
      </c>
      <c r="E25" s="15">
        <v>160.81</v>
      </c>
      <c r="F25" s="16">
        <v>9.7000000000000003E-3</v>
      </c>
      <c r="G25" s="16"/>
    </row>
    <row r="26" spans="1:7" x14ac:dyDescent="0.3">
      <c r="A26" s="13" t="s">
        <v>1064</v>
      </c>
      <c r="B26" s="32" t="s">
        <v>1065</v>
      </c>
      <c r="C26" s="32" t="s">
        <v>805</v>
      </c>
      <c r="D26" s="14">
        <v>3488</v>
      </c>
      <c r="E26" s="15">
        <v>153.56</v>
      </c>
      <c r="F26" s="16">
        <v>9.2999999999999992E-3</v>
      </c>
      <c r="G26" s="16"/>
    </row>
    <row r="27" spans="1:7" x14ac:dyDescent="0.3">
      <c r="A27" s="13" t="s">
        <v>1616</v>
      </c>
      <c r="B27" s="32" t="s">
        <v>1617</v>
      </c>
      <c r="C27" s="32" t="s">
        <v>805</v>
      </c>
      <c r="D27" s="14">
        <v>2049</v>
      </c>
      <c r="E27" s="15">
        <v>148.62</v>
      </c>
      <c r="F27" s="16">
        <v>8.9999999999999993E-3</v>
      </c>
      <c r="G27" s="16"/>
    </row>
    <row r="28" spans="1:7" x14ac:dyDescent="0.3">
      <c r="A28" s="13" t="s">
        <v>1351</v>
      </c>
      <c r="B28" s="32" t="s">
        <v>1352</v>
      </c>
      <c r="C28" s="32" t="s">
        <v>805</v>
      </c>
      <c r="D28" s="14">
        <v>8611</v>
      </c>
      <c r="E28" s="15">
        <v>130.82</v>
      </c>
      <c r="F28" s="16">
        <v>7.9000000000000008E-3</v>
      </c>
      <c r="G28" s="16"/>
    </row>
    <row r="29" spans="1:7" x14ac:dyDescent="0.3">
      <c r="A29" s="13" t="s">
        <v>821</v>
      </c>
      <c r="B29" s="32" t="s">
        <v>822</v>
      </c>
      <c r="C29" s="32" t="s">
        <v>802</v>
      </c>
      <c r="D29" s="14">
        <v>6502</v>
      </c>
      <c r="E29" s="15">
        <v>127.22</v>
      </c>
      <c r="F29" s="16">
        <v>7.7000000000000002E-3</v>
      </c>
      <c r="G29" s="16"/>
    </row>
    <row r="30" spans="1:7" x14ac:dyDescent="0.3">
      <c r="A30" s="13" t="s">
        <v>1650</v>
      </c>
      <c r="B30" s="32" t="s">
        <v>1651</v>
      </c>
      <c r="C30" s="32" t="s">
        <v>805</v>
      </c>
      <c r="D30" s="14">
        <v>6598</v>
      </c>
      <c r="E30" s="15">
        <v>113.62</v>
      </c>
      <c r="F30" s="16">
        <v>6.8999999999999999E-3</v>
      </c>
      <c r="G30" s="16"/>
    </row>
    <row r="31" spans="1:7" x14ac:dyDescent="0.3">
      <c r="A31" s="13" t="s">
        <v>1011</v>
      </c>
      <c r="B31" s="32" t="s">
        <v>1012</v>
      </c>
      <c r="C31" s="32" t="s">
        <v>805</v>
      </c>
      <c r="D31" s="14">
        <v>14987</v>
      </c>
      <c r="E31" s="15">
        <v>108.7</v>
      </c>
      <c r="F31" s="16">
        <v>6.6E-3</v>
      </c>
      <c r="G31" s="16"/>
    </row>
    <row r="32" spans="1:7" x14ac:dyDescent="0.3">
      <c r="A32" s="13" t="s">
        <v>1832</v>
      </c>
      <c r="B32" s="32" t="s">
        <v>1833</v>
      </c>
      <c r="C32" s="32" t="s">
        <v>805</v>
      </c>
      <c r="D32" s="14">
        <v>16182</v>
      </c>
      <c r="E32" s="15">
        <v>64.25</v>
      </c>
      <c r="F32" s="16">
        <v>3.8999999999999998E-3</v>
      </c>
      <c r="G32" s="16"/>
    </row>
    <row r="33" spans="1:7" x14ac:dyDescent="0.3">
      <c r="A33" s="17" t="s">
        <v>100</v>
      </c>
      <c r="B33" s="33"/>
      <c r="C33" s="33"/>
      <c r="D33" s="18"/>
      <c r="E33" s="37">
        <f>SUM(E8:E32)</f>
        <v>11603.789999999999</v>
      </c>
      <c r="F33" s="38">
        <f>SUM(F8:F32)</f>
        <v>0.70120000000000016</v>
      </c>
      <c r="G33" s="21"/>
    </row>
    <row r="34" spans="1:7" x14ac:dyDescent="0.3">
      <c r="A34" s="17" t="s">
        <v>1070</v>
      </c>
      <c r="B34" s="32"/>
      <c r="C34" s="32"/>
      <c r="D34" s="14"/>
      <c r="E34" s="15"/>
      <c r="F34" s="16"/>
      <c r="G34" s="16"/>
    </row>
    <row r="35" spans="1:7" x14ac:dyDescent="0.3">
      <c r="A35" s="17" t="s">
        <v>100</v>
      </c>
      <c r="B35" s="32"/>
      <c r="C35" s="32"/>
      <c r="D35" s="14"/>
      <c r="E35" s="39" t="s">
        <v>88</v>
      </c>
      <c r="F35" s="40" t="s">
        <v>88</v>
      </c>
      <c r="G35" s="16"/>
    </row>
    <row r="36" spans="1:7" x14ac:dyDescent="0.3">
      <c r="A36" s="17"/>
      <c r="B36" s="32"/>
      <c r="C36" s="32"/>
      <c r="D36" s="14"/>
      <c r="E36" s="54"/>
      <c r="F36" s="55"/>
      <c r="G36" s="16"/>
    </row>
    <row r="37" spans="1:7" x14ac:dyDescent="0.3">
      <c r="A37" s="56" t="s">
        <v>1995</v>
      </c>
      <c r="B37" s="32"/>
      <c r="C37" s="32"/>
      <c r="D37" s="14"/>
      <c r="E37" s="54"/>
      <c r="F37" s="55"/>
      <c r="G37" s="16"/>
    </row>
    <row r="38" spans="1:7" x14ac:dyDescent="0.3">
      <c r="A38" s="13" t="s">
        <v>1788</v>
      </c>
      <c r="B38" s="32" t="s">
        <v>1789</v>
      </c>
      <c r="C38" s="32" t="s">
        <v>1790</v>
      </c>
      <c r="D38" s="14">
        <v>5806</v>
      </c>
      <c r="E38" s="15">
        <v>721.28</v>
      </c>
      <c r="F38" s="16">
        <v>4.36E-2</v>
      </c>
      <c r="G38" s="16"/>
    </row>
    <row r="39" spans="1:7" x14ac:dyDescent="0.3">
      <c r="A39" s="13" t="s">
        <v>1791</v>
      </c>
      <c r="B39" s="32" t="s">
        <v>1792</v>
      </c>
      <c r="C39" s="32" t="s">
        <v>1790</v>
      </c>
      <c r="D39" s="14">
        <v>12364</v>
      </c>
      <c r="E39" s="15">
        <v>438.11</v>
      </c>
      <c r="F39" s="16">
        <v>2.6499999999999999E-2</v>
      </c>
      <c r="G39" s="16"/>
    </row>
    <row r="40" spans="1:7" x14ac:dyDescent="0.3">
      <c r="A40" s="13" t="s">
        <v>1793</v>
      </c>
      <c r="B40" s="32" t="s">
        <v>1794</v>
      </c>
      <c r="C40" s="32" t="s">
        <v>1795</v>
      </c>
      <c r="D40" s="14">
        <v>3898</v>
      </c>
      <c r="E40" s="15">
        <v>434.82</v>
      </c>
      <c r="F40" s="16">
        <v>2.63E-2</v>
      </c>
      <c r="G40" s="16"/>
    </row>
    <row r="41" spans="1:7" x14ac:dyDescent="0.3">
      <c r="A41" s="13" t="s">
        <v>1796</v>
      </c>
      <c r="B41" s="32" t="s">
        <v>1797</v>
      </c>
      <c r="C41" s="32" t="s">
        <v>1798</v>
      </c>
      <c r="D41" s="14">
        <v>868</v>
      </c>
      <c r="E41" s="15">
        <v>356.45</v>
      </c>
      <c r="F41" s="16">
        <v>2.1499999999999998E-2</v>
      </c>
      <c r="G41" s="16"/>
    </row>
    <row r="42" spans="1:7" x14ac:dyDescent="0.3">
      <c r="A42" s="13" t="s">
        <v>1799</v>
      </c>
      <c r="B42" s="32" t="s">
        <v>1800</v>
      </c>
      <c r="C42" s="32" t="s">
        <v>1801</v>
      </c>
      <c r="D42" s="14">
        <v>3910</v>
      </c>
      <c r="E42" s="15">
        <v>356.02</v>
      </c>
      <c r="F42" s="16">
        <v>2.1499999999999998E-2</v>
      </c>
      <c r="G42" s="16"/>
    </row>
    <row r="43" spans="1:7" x14ac:dyDescent="0.3">
      <c r="A43" s="13" t="s">
        <v>1802</v>
      </c>
      <c r="B43" s="32" t="s">
        <v>1803</v>
      </c>
      <c r="C43" s="32" t="s">
        <v>1790</v>
      </c>
      <c r="D43" s="14">
        <v>5583</v>
      </c>
      <c r="E43" s="15">
        <v>322.75</v>
      </c>
      <c r="F43" s="16">
        <v>1.95E-2</v>
      </c>
      <c r="G43" s="16"/>
    </row>
    <row r="44" spans="1:7" x14ac:dyDescent="0.3">
      <c r="A44" s="13" t="s">
        <v>1804</v>
      </c>
      <c r="B44" s="32" t="s">
        <v>1805</v>
      </c>
      <c r="C44" s="32" t="s">
        <v>1790</v>
      </c>
      <c r="D44" s="14">
        <v>4831</v>
      </c>
      <c r="E44" s="15">
        <v>318.95</v>
      </c>
      <c r="F44" s="16">
        <v>1.9300000000000001E-2</v>
      </c>
      <c r="G44" s="16"/>
    </row>
    <row r="45" spans="1:7" x14ac:dyDescent="0.3">
      <c r="A45" s="13" t="s">
        <v>1806</v>
      </c>
      <c r="B45" s="32" t="s">
        <v>1807</v>
      </c>
      <c r="C45" s="32" t="s">
        <v>1801</v>
      </c>
      <c r="D45" s="14">
        <v>1417</v>
      </c>
      <c r="E45" s="15">
        <v>293.52999999999997</v>
      </c>
      <c r="F45" s="16">
        <v>1.77E-2</v>
      </c>
      <c r="G45" s="16"/>
    </row>
    <row r="46" spans="1:7" x14ac:dyDescent="0.3">
      <c r="A46" s="13" t="s">
        <v>1808</v>
      </c>
      <c r="B46" s="32" t="s">
        <v>1809</v>
      </c>
      <c r="C46" s="32" t="s">
        <v>1790</v>
      </c>
      <c r="D46" s="14">
        <v>4900</v>
      </c>
      <c r="E46" s="15">
        <v>254</v>
      </c>
      <c r="F46" s="16">
        <v>1.5299999999999999E-2</v>
      </c>
      <c r="G46" s="16"/>
    </row>
    <row r="47" spans="1:7" x14ac:dyDescent="0.3">
      <c r="A47" s="13" t="s">
        <v>1810</v>
      </c>
      <c r="B47" s="32" t="s">
        <v>1811</v>
      </c>
      <c r="C47" s="32" t="s">
        <v>1801</v>
      </c>
      <c r="D47" s="14">
        <v>2967</v>
      </c>
      <c r="E47" s="15">
        <v>235.15</v>
      </c>
      <c r="F47" s="16">
        <v>1.4200000000000001E-2</v>
      </c>
      <c r="G47" s="16"/>
    </row>
    <row r="48" spans="1:7" x14ac:dyDescent="0.3">
      <c r="A48" s="13" t="s">
        <v>1812</v>
      </c>
      <c r="B48" s="32" t="s">
        <v>1813</v>
      </c>
      <c r="C48" s="32" t="s">
        <v>1795</v>
      </c>
      <c r="D48" s="14">
        <v>1253</v>
      </c>
      <c r="E48" s="15">
        <v>214.22</v>
      </c>
      <c r="F48" s="16">
        <v>1.29E-2</v>
      </c>
      <c r="G48" s="16"/>
    </row>
    <row r="49" spans="1:7" x14ac:dyDescent="0.3">
      <c r="A49" s="13" t="s">
        <v>1814</v>
      </c>
      <c r="B49" s="32" t="s">
        <v>1815</v>
      </c>
      <c r="C49" s="32" t="s">
        <v>1801</v>
      </c>
      <c r="D49" s="14">
        <v>788</v>
      </c>
      <c r="E49" s="15">
        <v>172.7</v>
      </c>
      <c r="F49" s="16">
        <v>1.04E-2</v>
      </c>
      <c r="G49" s="16"/>
    </row>
    <row r="50" spans="1:7" x14ac:dyDescent="0.3">
      <c r="A50" s="13" t="s">
        <v>1816</v>
      </c>
      <c r="B50" s="32" t="s">
        <v>1817</v>
      </c>
      <c r="C50" s="32" t="s">
        <v>1801</v>
      </c>
      <c r="D50" s="14">
        <v>749</v>
      </c>
      <c r="E50" s="15">
        <v>148.9</v>
      </c>
      <c r="F50" s="16">
        <v>8.9999999999999993E-3</v>
      </c>
      <c r="G50" s="16"/>
    </row>
    <row r="51" spans="1:7" x14ac:dyDescent="0.3">
      <c r="A51" s="13" t="s">
        <v>1818</v>
      </c>
      <c r="B51" s="32" t="s">
        <v>1819</v>
      </c>
      <c r="C51" s="32" t="s">
        <v>1801</v>
      </c>
      <c r="D51" s="14">
        <v>634</v>
      </c>
      <c r="E51" s="15">
        <v>129.83000000000001</v>
      </c>
      <c r="F51" s="16">
        <v>7.7999999999999996E-3</v>
      </c>
      <c r="G51" s="16"/>
    </row>
    <row r="52" spans="1:7" x14ac:dyDescent="0.3">
      <c r="A52" s="13" t="s">
        <v>1820</v>
      </c>
      <c r="B52" s="32" t="s">
        <v>1821</v>
      </c>
      <c r="C52" s="32" t="s">
        <v>1795</v>
      </c>
      <c r="D52" s="14">
        <v>2765</v>
      </c>
      <c r="E52" s="15">
        <v>126.07</v>
      </c>
      <c r="F52" s="16">
        <v>7.6E-3</v>
      </c>
      <c r="G52" s="16"/>
    </row>
    <row r="53" spans="1:7" x14ac:dyDescent="0.3">
      <c r="A53" s="13" t="s">
        <v>1822</v>
      </c>
      <c r="B53" s="32" t="s">
        <v>1823</v>
      </c>
      <c r="C53" s="32" t="s">
        <v>1795</v>
      </c>
      <c r="D53" s="14">
        <v>573</v>
      </c>
      <c r="E53" s="15">
        <v>99.49</v>
      </c>
      <c r="F53" s="16">
        <v>6.0000000000000001E-3</v>
      </c>
      <c r="G53" s="16"/>
    </row>
    <row r="54" spans="1:7" x14ac:dyDescent="0.3">
      <c r="A54" s="13" t="s">
        <v>1824</v>
      </c>
      <c r="B54" s="32" t="s">
        <v>1825</v>
      </c>
      <c r="C54" s="32" t="s">
        <v>805</v>
      </c>
      <c r="D54" s="14">
        <v>756</v>
      </c>
      <c r="E54" s="15">
        <v>87.66</v>
      </c>
      <c r="F54" s="16">
        <v>5.3E-3</v>
      </c>
      <c r="G54" s="16"/>
    </row>
    <row r="55" spans="1:7" x14ac:dyDescent="0.3">
      <c r="A55" s="13" t="s">
        <v>1826</v>
      </c>
      <c r="B55" s="32" t="s">
        <v>1827</v>
      </c>
      <c r="C55" s="32" t="s">
        <v>1798</v>
      </c>
      <c r="D55" s="14">
        <v>324</v>
      </c>
      <c r="E55" s="15">
        <v>79.88</v>
      </c>
      <c r="F55" s="16">
        <v>4.7999999999999996E-3</v>
      </c>
      <c r="G55" s="16"/>
    </row>
    <row r="56" spans="1:7" x14ac:dyDescent="0.3">
      <c r="A56" s="13" t="s">
        <v>1828</v>
      </c>
      <c r="B56" s="32" t="s">
        <v>1829</v>
      </c>
      <c r="C56" s="32" t="s">
        <v>1798</v>
      </c>
      <c r="D56" s="14">
        <v>423</v>
      </c>
      <c r="E56" s="15">
        <v>73.48</v>
      </c>
      <c r="F56" s="16">
        <v>4.4000000000000003E-3</v>
      </c>
      <c r="G56" s="16"/>
    </row>
    <row r="57" spans="1:7" x14ac:dyDescent="0.3">
      <c r="A57" s="13" t="s">
        <v>1830</v>
      </c>
      <c r="B57" s="32" t="s">
        <v>1831</v>
      </c>
      <c r="C57" s="32" t="s">
        <v>1798</v>
      </c>
      <c r="D57" s="14">
        <v>669</v>
      </c>
      <c r="E57" s="15">
        <v>65.83</v>
      </c>
      <c r="F57" s="16">
        <v>4.0000000000000001E-3</v>
      </c>
      <c r="G57" s="16"/>
    </row>
    <row r="58" spans="1:7" x14ac:dyDescent="0.3">
      <c r="A58" s="17" t="s">
        <v>100</v>
      </c>
      <c r="B58" s="33"/>
      <c r="C58" s="33"/>
      <c r="D58" s="18"/>
      <c r="E58" s="37">
        <f>SUM(E38:E57)</f>
        <v>4929.1199999999981</v>
      </c>
      <c r="F58" s="38">
        <f>SUM(F38:F57)</f>
        <v>0.29760000000000003</v>
      </c>
      <c r="G58" s="16"/>
    </row>
    <row r="59" spans="1:7" x14ac:dyDescent="0.3">
      <c r="A59" s="17"/>
      <c r="B59" s="32"/>
      <c r="C59" s="32"/>
      <c r="D59" s="14"/>
      <c r="E59" s="52"/>
      <c r="F59" s="53"/>
      <c r="G59" s="16"/>
    </row>
    <row r="60" spans="1:7" x14ac:dyDescent="0.3">
      <c r="A60" s="24" t="s">
        <v>103</v>
      </c>
      <c r="B60" s="34"/>
      <c r="C60" s="34"/>
      <c r="D60" s="25"/>
      <c r="E60" s="29">
        <v>16532.91</v>
      </c>
      <c r="F60" s="30">
        <v>0.99880000000000002</v>
      </c>
      <c r="G60" s="21"/>
    </row>
    <row r="61" spans="1:7" x14ac:dyDescent="0.3">
      <c r="A61" s="13"/>
      <c r="B61" s="32"/>
      <c r="C61" s="32"/>
      <c r="D61" s="14"/>
      <c r="E61" s="15"/>
      <c r="F61" s="16"/>
      <c r="G61" s="16"/>
    </row>
    <row r="62" spans="1:7" x14ac:dyDescent="0.3">
      <c r="A62" s="13"/>
      <c r="B62" s="32"/>
      <c r="C62" s="32"/>
      <c r="D62" s="14"/>
      <c r="E62" s="15"/>
      <c r="F62" s="16"/>
      <c r="G62" s="16"/>
    </row>
    <row r="63" spans="1:7" x14ac:dyDescent="0.3">
      <c r="A63" s="17" t="s">
        <v>132</v>
      </c>
      <c r="B63" s="32"/>
      <c r="C63" s="32"/>
      <c r="D63" s="14"/>
      <c r="E63" s="15"/>
      <c r="F63" s="16"/>
      <c r="G63" s="16"/>
    </row>
    <row r="64" spans="1:7" x14ac:dyDescent="0.3">
      <c r="A64" s="13" t="s">
        <v>133</v>
      </c>
      <c r="B64" s="32"/>
      <c r="C64" s="32"/>
      <c r="D64" s="14"/>
      <c r="E64" s="15">
        <v>51.99</v>
      </c>
      <c r="F64" s="16">
        <v>3.0999999999999999E-3</v>
      </c>
      <c r="G64" s="16">
        <v>3.2613999999999997E-2</v>
      </c>
    </row>
    <row r="65" spans="1:7" x14ac:dyDescent="0.3">
      <c r="A65" s="17" t="s">
        <v>100</v>
      </c>
      <c r="B65" s="33"/>
      <c r="C65" s="33"/>
      <c r="D65" s="18"/>
      <c r="E65" s="37">
        <v>51.99</v>
      </c>
      <c r="F65" s="38">
        <v>3.0999999999999999E-3</v>
      </c>
      <c r="G65" s="21"/>
    </row>
    <row r="66" spans="1:7" x14ac:dyDescent="0.3">
      <c r="A66" s="13"/>
      <c r="B66" s="32"/>
      <c r="C66" s="32"/>
      <c r="D66" s="14"/>
      <c r="E66" s="15"/>
      <c r="F66" s="16"/>
      <c r="G66" s="16"/>
    </row>
    <row r="67" spans="1:7" x14ac:dyDescent="0.3">
      <c r="A67" s="24" t="s">
        <v>103</v>
      </c>
      <c r="B67" s="34"/>
      <c r="C67" s="34"/>
      <c r="D67" s="25"/>
      <c r="E67" s="19">
        <v>51.99</v>
      </c>
      <c r="F67" s="20">
        <v>3.0999999999999999E-3</v>
      </c>
      <c r="G67" s="21"/>
    </row>
    <row r="68" spans="1:7" x14ac:dyDescent="0.3">
      <c r="A68" s="13" t="s">
        <v>134</v>
      </c>
      <c r="B68" s="32"/>
      <c r="C68" s="32"/>
      <c r="D68" s="14"/>
      <c r="E68" s="15">
        <v>4.6455000000000003E-3</v>
      </c>
      <c r="F68" s="16">
        <v>0</v>
      </c>
      <c r="G68" s="16"/>
    </row>
    <row r="69" spans="1:7" x14ac:dyDescent="0.3">
      <c r="A69" s="13" t="s">
        <v>135</v>
      </c>
      <c r="B69" s="32"/>
      <c r="C69" s="32"/>
      <c r="D69" s="14"/>
      <c r="E69" s="36">
        <v>-30.824645499999999</v>
      </c>
      <c r="F69" s="26">
        <v>-1.9E-3</v>
      </c>
      <c r="G69" s="16">
        <v>3.2613999999999997E-2</v>
      </c>
    </row>
    <row r="70" spans="1:7" x14ac:dyDescent="0.3">
      <c r="A70" s="27" t="s">
        <v>136</v>
      </c>
      <c r="B70" s="35"/>
      <c r="C70" s="35"/>
      <c r="D70" s="28"/>
      <c r="E70" s="29">
        <v>16554.080000000002</v>
      </c>
      <c r="F70" s="30">
        <v>1</v>
      </c>
      <c r="G70" s="30"/>
    </row>
    <row r="75" spans="1:7" x14ac:dyDescent="0.3">
      <c r="A75" s="1" t="s">
        <v>1842</v>
      </c>
    </row>
    <row r="76" spans="1:7" x14ac:dyDescent="0.3">
      <c r="A76" s="47" t="s">
        <v>1843</v>
      </c>
      <c r="B76" s="3" t="s">
        <v>88</v>
      </c>
    </row>
    <row r="77" spans="1:7" x14ac:dyDescent="0.3">
      <c r="A77" t="s">
        <v>1844</v>
      </c>
    </row>
    <row r="78" spans="1:7" x14ac:dyDescent="0.3">
      <c r="A78" t="s">
        <v>1845</v>
      </c>
      <c r="B78" t="s">
        <v>1846</v>
      </c>
      <c r="C78" t="s">
        <v>1846</v>
      </c>
    </row>
    <row r="79" spans="1:7" x14ac:dyDescent="0.3">
      <c r="B79" s="48">
        <v>44592</v>
      </c>
      <c r="C79" s="48">
        <v>44620</v>
      </c>
    </row>
    <row r="80" spans="1:7" x14ac:dyDescent="0.3">
      <c r="A80" t="s">
        <v>1850</v>
      </c>
      <c r="B80">
        <v>12.166600000000001</v>
      </c>
      <c r="C80">
        <v>11.968999999999999</v>
      </c>
      <c r="E80" s="2"/>
      <c r="G80"/>
    </row>
    <row r="81" spans="1:7" x14ac:dyDescent="0.3">
      <c r="A81" t="s">
        <v>1851</v>
      </c>
      <c r="B81">
        <v>12.166600000000001</v>
      </c>
      <c r="C81">
        <v>11.968999999999999</v>
      </c>
      <c r="E81" s="2"/>
      <c r="G81"/>
    </row>
    <row r="82" spans="1:7" x14ac:dyDescent="0.3">
      <c r="A82" t="s">
        <v>1875</v>
      </c>
      <c r="B82">
        <v>12.070499999999999</v>
      </c>
      <c r="C82">
        <v>11.868600000000001</v>
      </c>
      <c r="E82" s="2"/>
      <c r="G82"/>
    </row>
    <row r="83" spans="1:7" x14ac:dyDescent="0.3">
      <c r="A83" t="s">
        <v>1876</v>
      </c>
      <c r="B83">
        <v>12.070499999999999</v>
      </c>
      <c r="C83">
        <v>11.868600000000001</v>
      </c>
      <c r="E83" s="2"/>
      <c r="G83"/>
    </row>
    <row r="84" spans="1:7" x14ac:dyDescent="0.3">
      <c r="E84" s="2"/>
      <c r="G84"/>
    </row>
    <row r="85" spans="1:7" x14ac:dyDescent="0.3">
      <c r="A85" t="s">
        <v>1861</v>
      </c>
      <c r="B85" s="3" t="s">
        <v>88</v>
      </c>
    </row>
    <row r="86" spans="1:7" x14ac:dyDescent="0.3">
      <c r="A86" t="s">
        <v>1862</v>
      </c>
      <c r="B86" s="3" t="s">
        <v>88</v>
      </c>
    </row>
    <row r="87" spans="1:7" ht="28.8" x14ac:dyDescent="0.3">
      <c r="A87" s="47" t="s">
        <v>1863</v>
      </c>
      <c r="B87" s="3" t="s">
        <v>88</v>
      </c>
    </row>
    <row r="88" spans="1:7" x14ac:dyDescent="0.3">
      <c r="A88" s="47" t="s">
        <v>1864</v>
      </c>
      <c r="B88" s="3" t="s">
        <v>88</v>
      </c>
    </row>
    <row r="89" spans="1:7" ht="28.8" x14ac:dyDescent="0.3">
      <c r="A89" s="47" t="s">
        <v>1931</v>
      </c>
      <c r="B89" s="3" t="s">
        <v>88</v>
      </c>
    </row>
    <row r="90" spans="1:7" ht="28.8" x14ac:dyDescent="0.3">
      <c r="A90" s="47" t="s">
        <v>1932</v>
      </c>
      <c r="B90" s="3" t="s">
        <v>88</v>
      </c>
    </row>
    <row r="91" spans="1:7" x14ac:dyDescent="0.3">
      <c r="A91" t="s">
        <v>1996</v>
      </c>
      <c r="B91" s="3" t="s">
        <v>88</v>
      </c>
    </row>
    <row r="92" spans="1:7" x14ac:dyDescent="0.3">
      <c r="A92" t="s">
        <v>1997</v>
      </c>
      <c r="B92" s="3" t="s">
        <v>88</v>
      </c>
    </row>
    <row r="96" spans="1:7" ht="28.8" x14ac:dyDescent="0.3">
      <c r="A96" s="62" t="s">
        <v>2039</v>
      </c>
      <c r="B96" s="57" t="s">
        <v>2040</v>
      </c>
      <c r="C96" s="57" t="s">
        <v>2004</v>
      </c>
      <c r="D96" s="65" t="s">
        <v>2005</v>
      </c>
    </row>
    <row r="97" spans="1:4" ht="54" customHeight="1" x14ac:dyDescent="0.3">
      <c r="A97" s="64" t="str">
        <f>HYPERLINK("[EDEL_Portfolio Monthly 28-Feb-2022.xlsx]EODWHF!A1","Edelweiss MSCI (I) DM &amp; WD HC 45 ID Fund")</f>
        <v>Edelweiss MSCI (I) DM &amp; WD HC 45 ID Fund</v>
      </c>
      <c r="B97" s="58"/>
      <c r="C97" s="59" t="s">
        <v>2035</v>
      </c>
      <c r="D97"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189B-B31C-4FAD-B2B0-93367F298E71}">
  <dimension ref="A1:H46"/>
  <sheetViews>
    <sheetView showGridLines="0" workbookViewId="0">
      <pane ySplit="4" topLeftCell="A34" activePane="bottomLeft" state="frozen"/>
      <selection activeCell="A36" sqref="A36"/>
      <selection pane="bottomLeft" activeCell="A45" sqref="A45:D45"/>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79</v>
      </c>
      <c r="B1" s="67"/>
      <c r="C1" s="67"/>
      <c r="D1" s="67"/>
      <c r="E1" s="67"/>
      <c r="F1" s="67"/>
      <c r="G1" s="67"/>
      <c r="H1" s="51" t="str">
        <f>HYPERLINK("[EDEL_Portfolio Monthly 28-Feb-2022.xlsx]Index!A1","Index")</f>
        <v>Index</v>
      </c>
    </row>
    <row r="2" spans="1:8" ht="18" x14ac:dyDescent="0.3">
      <c r="A2" s="67" t="s">
        <v>80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1834</v>
      </c>
      <c r="B9" s="32" t="s">
        <v>1835</v>
      </c>
      <c r="C9" s="32"/>
      <c r="D9" s="14">
        <v>513978.78499999997</v>
      </c>
      <c r="E9" s="15">
        <v>16071.81</v>
      </c>
      <c r="F9" s="16">
        <v>0.99739999999999995</v>
      </c>
      <c r="G9" s="16"/>
    </row>
    <row r="10" spans="1:8" x14ac:dyDescent="0.3">
      <c r="A10" s="17" t="s">
        <v>100</v>
      </c>
      <c r="B10" s="33"/>
      <c r="C10" s="33"/>
      <c r="D10" s="18"/>
      <c r="E10" s="19">
        <v>16071.81</v>
      </c>
      <c r="F10" s="20">
        <v>0.99739999999999995</v>
      </c>
      <c r="G10" s="21"/>
    </row>
    <row r="11" spans="1:8" x14ac:dyDescent="0.3">
      <c r="A11" s="13"/>
      <c r="B11" s="32"/>
      <c r="C11" s="32"/>
      <c r="D11" s="14"/>
      <c r="E11" s="15"/>
      <c r="F11" s="16"/>
      <c r="G11" s="16"/>
    </row>
    <row r="12" spans="1:8" x14ac:dyDescent="0.3">
      <c r="A12" s="24" t="s">
        <v>103</v>
      </c>
      <c r="B12" s="34"/>
      <c r="C12" s="34"/>
      <c r="D12" s="25"/>
      <c r="E12" s="19">
        <v>16071.81</v>
      </c>
      <c r="F12" s="20">
        <v>0.99739999999999995</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74.989999999999995</v>
      </c>
      <c r="F15" s="16">
        <v>4.7000000000000002E-3</v>
      </c>
      <c r="G15" s="16">
        <v>3.2613999999999997E-2</v>
      </c>
    </row>
    <row r="16" spans="1:8" x14ac:dyDescent="0.3">
      <c r="A16" s="17" t="s">
        <v>100</v>
      </c>
      <c r="B16" s="33"/>
      <c r="C16" s="33"/>
      <c r="D16" s="18"/>
      <c r="E16" s="19">
        <v>74.989999999999995</v>
      </c>
      <c r="F16" s="20">
        <v>4.7000000000000002E-3</v>
      </c>
      <c r="G16" s="21"/>
    </row>
    <row r="17" spans="1:7" x14ac:dyDescent="0.3">
      <c r="A17" s="13"/>
      <c r="B17" s="32"/>
      <c r="C17" s="32"/>
      <c r="D17" s="14"/>
      <c r="E17" s="15"/>
      <c r="F17" s="16"/>
      <c r="G17" s="16"/>
    </row>
    <row r="18" spans="1:7" x14ac:dyDescent="0.3">
      <c r="A18" s="24" t="s">
        <v>103</v>
      </c>
      <c r="B18" s="34"/>
      <c r="C18" s="34"/>
      <c r="D18" s="25"/>
      <c r="E18" s="19">
        <v>74.989999999999995</v>
      </c>
      <c r="F18" s="20">
        <v>4.7000000000000002E-3</v>
      </c>
      <c r="G18" s="21"/>
    </row>
    <row r="19" spans="1:7" x14ac:dyDescent="0.3">
      <c r="A19" s="13" t="s">
        <v>134</v>
      </c>
      <c r="B19" s="32"/>
      <c r="C19" s="32"/>
      <c r="D19" s="14"/>
      <c r="E19" s="15">
        <v>6.7003000000000002E-3</v>
      </c>
      <c r="F19" s="16">
        <v>0</v>
      </c>
      <c r="G19" s="16"/>
    </row>
    <row r="20" spans="1:7" x14ac:dyDescent="0.3">
      <c r="A20" s="13" t="s">
        <v>135</v>
      </c>
      <c r="B20" s="32"/>
      <c r="C20" s="32"/>
      <c r="D20" s="14"/>
      <c r="E20" s="36">
        <v>-32.7867003</v>
      </c>
      <c r="F20" s="26">
        <v>-2.0999999999999999E-3</v>
      </c>
      <c r="G20" s="16">
        <v>3.2613999999999997E-2</v>
      </c>
    </row>
    <row r="21" spans="1:7" x14ac:dyDescent="0.3">
      <c r="A21" s="27" t="s">
        <v>136</v>
      </c>
      <c r="B21" s="35"/>
      <c r="C21" s="35"/>
      <c r="D21" s="28"/>
      <c r="E21" s="29">
        <v>16114.02</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44592</v>
      </c>
      <c r="C30" s="48">
        <v>44620</v>
      </c>
    </row>
    <row r="31" spans="1:7" x14ac:dyDescent="0.3">
      <c r="A31" t="s">
        <v>1850</v>
      </c>
      <c r="B31">
        <v>16.113399999999999</v>
      </c>
      <c r="C31">
        <v>15.334300000000001</v>
      </c>
      <c r="E31" s="2"/>
      <c r="G31"/>
    </row>
    <row r="32" spans="1:7" x14ac:dyDescent="0.3">
      <c r="A32" t="s">
        <v>1875</v>
      </c>
      <c r="B32">
        <v>15.0336</v>
      </c>
      <c r="C32">
        <v>14.2972</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16071.813736299999</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5" spans="1:7" ht="28.8" x14ac:dyDescent="0.3">
      <c r="A45" s="62" t="s">
        <v>2039</v>
      </c>
      <c r="B45" s="57" t="s">
        <v>2040</v>
      </c>
      <c r="C45" s="57" t="s">
        <v>2004</v>
      </c>
      <c r="D45" s="65" t="s">
        <v>2005</v>
      </c>
    </row>
    <row r="46" spans="1:7" ht="57" customHeight="1" x14ac:dyDescent="0.3">
      <c r="A46" s="64" t="str">
        <f>HYPERLINK("[EDEL_Portfolio Monthly 28-Feb-2022.xlsx]EOEDOF!A1","Edelweiss Europe Dynamic Equity Offshore Fund")</f>
        <v>Edelweiss Europe Dynamic Equity Offshore Fund</v>
      </c>
      <c r="B46" s="58"/>
      <c r="C46" s="61" t="s">
        <v>2036</v>
      </c>
      <c r="D46"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E302-42C2-4FB2-9F3E-DE648472C45A}">
  <dimension ref="A1:H45"/>
  <sheetViews>
    <sheetView showGridLines="0" workbookViewId="0">
      <pane ySplit="4" topLeftCell="A33" activePane="bottomLeft" state="frozen"/>
      <selection activeCell="A36" sqref="A36"/>
      <selection pane="bottomLeft" activeCell="A44" sqref="A44:D4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81</v>
      </c>
      <c r="B1" s="67"/>
      <c r="C1" s="67"/>
      <c r="D1" s="67"/>
      <c r="E1" s="67"/>
      <c r="F1" s="67"/>
      <c r="G1" s="67"/>
      <c r="H1" s="51" t="str">
        <f>HYPERLINK("[EDEL_Portfolio Monthly 28-Feb-2022.xlsx]Index!A1","Index")</f>
        <v>Index</v>
      </c>
    </row>
    <row r="2" spans="1:8" ht="18" x14ac:dyDescent="0.3">
      <c r="A2" s="67" t="s">
        <v>82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1836</v>
      </c>
      <c r="B9" s="32" t="s">
        <v>1837</v>
      </c>
      <c r="C9" s="32"/>
      <c r="D9" s="14">
        <v>119878.69231</v>
      </c>
      <c r="E9" s="15">
        <v>13612.15</v>
      </c>
      <c r="F9" s="16">
        <v>0.98699999999999999</v>
      </c>
      <c r="G9" s="16"/>
    </row>
    <row r="10" spans="1:8" x14ac:dyDescent="0.3">
      <c r="A10" s="17" t="s">
        <v>100</v>
      </c>
      <c r="B10" s="33"/>
      <c r="C10" s="33"/>
      <c r="D10" s="18"/>
      <c r="E10" s="19">
        <v>13612.15</v>
      </c>
      <c r="F10" s="20">
        <v>0.98699999999999999</v>
      </c>
      <c r="G10" s="21"/>
    </row>
    <row r="11" spans="1:8" x14ac:dyDescent="0.3">
      <c r="A11" s="13"/>
      <c r="B11" s="32"/>
      <c r="C11" s="32"/>
      <c r="D11" s="14"/>
      <c r="E11" s="15"/>
      <c r="F11" s="16"/>
      <c r="G11" s="16"/>
    </row>
    <row r="12" spans="1:8" x14ac:dyDescent="0.3">
      <c r="A12" s="24" t="s">
        <v>103</v>
      </c>
      <c r="B12" s="34"/>
      <c r="C12" s="34"/>
      <c r="D12" s="25"/>
      <c r="E12" s="19">
        <v>13612.15</v>
      </c>
      <c r="F12" s="20">
        <v>0.98699999999999999</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208.96</v>
      </c>
      <c r="F15" s="16">
        <v>1.52E-2</v>
      </c>
      <c r="G15" s="16">
        <v>3.2613999999999997E-2</v>
      </c>
    </row>
    <row r="16" spans="1:8" x14ac:dyDescent="0.3">
      <c r="A16" s="17" t="s">
        <v>100</v>
      </c>
      <c r="B16" s="33"/>
      <c r="C16" s="33"/>
      <c r="D16" s="18"/>
      <c r="E16" s="19">
        <v>208.96</v>
      </c>
      <c r="F16" s="20">
        <v>1.52E-2</v>
      </c>
      <c r="G16" s="21"/>
    </row>
    <row r="17" spans="1:7" x14ac:dyDescent="0.3">
      <c r="A17" s="13"/>
      <c r="B17" s="32"/>
      <c r="C17" s="32"/>
      <c r="D17" s="14"/>
      <c r="E17" s="15"/>
      <c r="F17" s="16"/>
      <c r="G17" s="16"/>
    </row>
    <row r="18" spans="1:7" x14ac:dyDescent="0.3">
      <c r="A18" s="24" t="s">
        <v>103</v>
      </c>
      <c r="B18" s="34"/>
      <c r="C18" s="34"/>
      <c r="D18" s="25"/>
      <c r="E18" s="19">
        <v>208.96</v>
      </c>
      <c r="F18" s="20">
        <v>1.52E-2</v>
      </c>
      <c r="G18" s="21"/>
    </row>
    <row r="19" spans="1:7" x14ac:dyDescent="0.3">
      <c r="A19" s="13" t="s">
        <v>134</v>
      </c>
      <c r="B19" s="32"/>
      <c r="C19" s="32"/>
      <c r="D19" s="14"/>
      <c r="E19" s="15">
        <v>1.8671500000000001E-2</v>
      </c>
      <c r="F19" s="16">
        <v>9.9999999999999995E-7</v>
      </c>
      <c r="G19" s="16"/>
    </row>
    <row r="20" spans="1:7" x14ac:dyDescent="0.3">
      <c r="A20" s="13" t="s">
        <v>135</v>
      </c>
      <c r="B20" s="32"/>
      <c r="C20" s="32"/>
      <c r="D20" s="14"/>
      <c r="E20" s="36">
        <v>-29.2486715</v>
      </c>
      <c r="F20" s="26">
        <v>-2.2009999999999998E-3</v>
      </c>
      <c r="G20" s="16">
        <v>3.2613999999999997E-2</v>
      </c>
    </row>
    <row r="21" spans="1:7" x14ac:dyDescent="0.3">
      <c r="A21" s="27" t="s">
        <v>136</v>
      </c>
      <c r="B21" s="35"/>
      <c r="C21" s="35"/>
      <c r="D21" s="28"/>
      <c r="E21" s="29">
        <v>13791.88</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44592</v>
      </c>
      <c r="C30" s="48">
        <v>44620</v>
      </c>
    </row>
    <row r="31" spans="1:7" x14ac:dyDescent="0.3">
      <c r="A31" t="s">
        <v>1850</v>
      </c>
      <c r="B31">
        <v>16.869900000000001</v>
      </c>
      <c r="C31">
        <v>15.761699999999999</v>
      </c>
      <c r="E31" s="2"/>
      <c r="G31"/>
    </row>
    <row r="32" spans="1:7" x14ac:dyDescent="0.3">
      <c r="A32" t="s">
        <v>1875</v>
      </c>
      <c r="B32">
        <v>16.002300000000002</v>
      </c>
      <c r="C32">
        <v>14.939500000000001</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13612.147645500001</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4" spans="1:7" ht="28.8" x14ac:dyDescent="0.3">
      <c r="A44" s="62" t="s">
        <v>2039</v>
      </c>
      <c r="B44" s="57" t="s">
        <v>2040</v>
      </c>
      <c r="C44" s="57" t="s">
        <v>2004</v>
      </c>
      <c r="D44" s="65" t="s">
        <v>2005</v>
      </c>
    </row>
    <row r="45" spans="1:7" ht="43.2" customHeight="1" x14ac:dyDescent="0.3">
      <c r="A45" s="64" t="str">
        <f>HYPERLINK("[EDEL_Portfolio Monthly 28-Feb-2022.xlsx]EOEMOP!A1","Edelweiss Emerging Markets Opportunities Equity Offshore Fund")</f>
        <v>Edelweiss Emerging Markets Opportunities Equity Offshore Fund</v>
      </c>
      <c r="B45" s="58"/>
      <c r="C45" s="58" t="s">
        <v>2037</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EEDF6-5697-4AC7-A9F1-A6FE7BD58CD2}">
  <dimension ref="A1:H100"/>
  <sheetViews>
    <sheetView showGridLines="0" workbookViewId="0">
      <pane ySplit="4" topLeftCell="A88" activePane="bottomLeft" state="frozen"/>
      <selection activeCell="A36" sqref="A36"/>
      <selection pane="bottomLeft" activeCell="A99" sqref="A99:D99"/>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11</v>
      </c>
      <c r="B1" s="67"/>
      <c r="C1" s="67"/>
      <c r="D1" s="67"/>
      <c r="E1" s="67"/>
      <c r="F1" s="67"/>
      <c r="G1" s="67"/>
      <c r="H1" s="51" t="str">
        <f>HYPERLINK("[EDEL_Portfolio Monthly 28-Feb-2022.xlsx]Index!A1","Index")</f>
        <v>Index</v>
      </c>
    </row>
    <row r="2" spans="1:8" ht="18" x14ac:dyDescent="0.3">
      <c r="A2" s="67" t="s">
        <v>12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199</v>
      </c>
      <c r="B11" s="32" t="s">
        <v>200</v>
      </c>
      <c r="C11" s="32" t="s">
        <v>93</v>
      </c>
      <c r="D11" s="14">
        <v>85000000</v>
      </c>
      <c r="E11" s="15">
        <v>84236.02</v>
      </c>
      <c r="F11" s="16">
        <v>8.3900000000000002E-2</v>
      </c>
      <c r="G11" s="16">
        <v>5.7200000000000001E-2</v>
      </c>
    </row>
    <row r="12" spans="1:8" x14ac:dyDescent="0.3">
      <c r="A12" s="13" t="s">
        <v>201</v>
      </c>
      <c r="B12" s="32" t="s">
        <v>202</v>
      </c>
      <c r="C12" s="32" t="s">
        <v>93</v>
      </c>
      <c r="D12" s="14">
        <v>83500000</v>
      </c>
      <c r="E12" s="15">
        <v>82633.69</v>
      </c>
      <c r="F12" s="16">
        <v>8.2299999999999998E-2</v>
      </c>
      <c r="G12" s="16">
        <v>5.7299999999999997E-2</v>
      </c>
    </row>
    <row r="13" spans="1:8" x14ac:dyDescent="0.3">
      <c r="A13" s="13" t="s">
        <v>203</v>
      </c>
      <c r="B13" s="32" t="s">
        <v>204</v>
      </c>
      <c r="C13" s="32" t="s">
        <v>93</v>
      </c>
      <c r="D13" s="14">
        <v>71500000</v>
      </c>
      <c r="E13" s="15">
        <v>71601.39</v>
      </c>
      <c r="F13" s="16">
        <v>7.1400000000000005E-2</v>
      </c>
      <c r="G13" s="16">
        <v>5.8450000000000002E-2</v>
      </c>
    </row>
    <row r="14" spans="1:8" x14ac:dyDescent="0.3">
      <c r="A14" s="13" t="s">
        <v>205</v>
      </c>
      <c r="B14" s="32" t="s">
        <v>206</v>
      </c>
      <c r="C14" s="32" t="s">
        <v>141</v>
      </c>
      <c r="D14" s="14">
        <v>66500000</v>
      </c>
      <c r="E14" s="15">
        <v>65789.119999999995</v>
      </c>
      <c r="F14" s="16">
        <v>6.5600000000000006E-2</v>
      </c>
      <c r="G14" s="16">
        <v>5.8500000000000003E-2</v>
      </c>
    </row>
    <row r="15" spans="1:8" x14ac:dyDescent="0.3">
      <c r="A15" s="13" t="s">
        <v>207</v>
      </c>
      <c r="B15" s="32" t="s">
        <v>208</v>
      </c>
      <c r="C15" s="32" t="s">
        <v>93</v>
      </c>
      <c r="D15" s="14">
        <v>65000000</v>
      </c>
      <c r="E15" s="15">
        <v>64606.3</v>
      </c>
      <c r="F15" s="16">
        <v>6.4399999999999999E-2</v>
      </c>
      <c r="G15" s="16">
        <v>5.985E-2</v>
      </c>
    </row>
    <row r="16" spans="1:8" x14ac:dyDescent="0.3">
      <c r="A16" s="13" t="s">
        <v>209</v>
      </c>
      <c r="B16" s="32" t="s">
        <v>210</v>
      </c>
      <c r="C16" s="32" t="s">
        <v>99</v>
      </c>
      <c r="D16" s="14">
        <v>62500000</v>
      </c>
      <c r="E16" s="15">
        <v>62514.69</v>
      </c>
      <c r="F16" s="16">
        <v>6.2300000000000001E-2</v>
      </c>
      <c r="G16" s="16">
        <v>5.5800000000000002E-2</v>
      </c>
    </row>
    <row r="17" spans="1:7" x14ac:dyDescent="0.3">
      <c r="A17" s="13" t="s">
        <v>211</v>
      </c>
      <c r="B17" s="32" t="s">
        <v>212</v>
      </c>
      <c r="C17" s="32" t="s">
        <v>93</v>
      </c>
      <c r="D17" s="14">
        <v>61000000</v>
      </c>
      <c r="E17" s="15">
        <v>60162.47</v>
      </c>
      <c r="F17" s="16">
        <v>0.06</v>
      </c>
      <c r="G17" s="16">
        <v>5.7500000000000002E-2</v>
      </c>
    </row>
    <row r="18" spans="1:7" x14ac:dyDescent="0.3">
      <c r="A18" s="13" t="s">
        <v>213</v>
      </c>
      <c r="B18" s="32" t="s">
        <v>214</v>
      </c>
      <c r="C18" s="32" t="s">
        <v>141</v>
      </c>
      <c r="D18" s="14">
        <v>54500000</v>
      </c>
      <c r="E18" s="15">
        <v>53889.49</v>
      </c>
      <c r="F18" s="16">
        <v>5.3699999999999998E-2</v>
      </c>
      <c r="G18" s="16">
        <v>5.7499000000000001E-2</v>
      </c>
    </row>
    <row r="19" spans="1:7" x14ac:dyDescent="0.3">
      <c r="A19" s="13" t="s">
        <v>215</v>
      </c>
      <c r="B19" s="32" t="s">
        <v>216</v>
      </c>
      <c r="C19" s="32" t="s">
        <v>93</v>
      </c>
      <c r="D19" s="14">
        <v>50500000</v>
      </c>
      <c r="E19" s="15">
        <v>52187.96</v>
      </c>
      <c r="F19" s="16">
        <v>5.1999999999999998E-2</v>
      </c>
      <c r="G19" s="16">
        <v>5.5899999999999998E-2</v>
      </c>
    </row>
    <row r="20" spans="1:7" x14ac:dyDescent="0.3">
      <c r="A20" s="13" t="s">
        <v>217</v>
      </c>
      <c r="B20" s="32" t="s">
        <v>218</v>
      </c>
      <c r="C20" s="32" t="s">
        <v>93</v>
      </c>
      <c r="D20" s="14">
        <v>46000000</v>
      </c>
      <c r="E20" s="15">
        <v>46843.55</v>
      </c>
      <c r="F20" s="16">
        <v>4.6699999999999998E-2</v>
      </c>
      <c r="G20" s="16">
        <v>5.6599999999999998E-2</v>
      </c>
    </row>
    <row r="21" spans="1:7" x14ac:dyDescent="0.3">
      <c r="A21" s="13" t="s">
        <v>219</v>
      </c>
      <c r="B21" s="32" t="s">
        <v>220</v>
      </c>
      <c r="C21" s="32" t="s">
        <v>141</v>
      </c>
      <c r="D21" s="14">
        <v>41500000</v>
      </c>
      <c r="E21" s="15">
        <v>40965.730000000003</v>
      </c>
      <c r="F21" s="16">
        <v>4.0800000000000003E-2</v>
      </c>
      <c r="G21" s="16">
        <v>5.7098000000000003E-2</v>
      </c>
    </row>
    <row r="22" spans="1:7" x14ac:dyDescent="0.3">
      <c r="A22" s="13" t="s">
        <v>221</v>
      </c>
      <c r="B22" s="32" t="s">
        <v>222</v>
      </c>
      <c r="C22" s="32" t="s">
        <v>93</v>
      </c>
      <c r="D22" s="14">
        <v>39500000</v>
      </c>
      <c r="E22" s="15">
        <v>39003.29</v>
      </c>
      <c r="F22" s="16">
        <v>3.8899999999999997E-2</v>
      </c>
      <c r="G22" s="16">
        <v>5.7896000000000003E-2</v>
      </c>
    </row>
    <row r="23" spans="1:7" x14ac:dyDescent="0.3">
      <c r="A23" s="13" t="s">
        <v>223</v>
      </c>
      <c r="B23" s="32" t="s">
        <v>224</v>
      </c>
      <c r="C23" s="32" t="s">
        <v>93</v>
      </c>
      <c r="D23" s="14">
        <v>32500000</v>
      </c>
      <c r="E23" s="15">
        <v>33888.400000000001</v>
      </c>
      <c r="F23" s="16">
        <v>3.3799999999999997E-2</v>
      </c>
      <c r="G23" s="16">
        <v>5.6649999999999999E-2</v>
      </c>
    </row>
    <row r="24" spans="1:7" x14ac:dyDescent="0.3">
      <c r="A24" s="13" t="s">
        <v>225</v>
      </c>
      <c r="B24" s="32" t="s">
        <v>226</v>
      </c>
      <c r="C24" s="32" t="s">
        <v>93</v>
      </c>
      <c r="D24" s="14">
        <v>29000000</v>
      </c>
      <c r="E24" s="15">
        <v>29602.94</v>
      </c>
      <c r="F24" s="16">
        <v>2.9499999999999998E-2</v>
      </c>
      <c r="G24" s="16">
        <v>5.62E-2</v>
      </c>
    </row>
    <row r="25" spans="1:7" x14ac:dyDescent="0.3">
      <c r="A25" s="13" t="s">
        <v>227</v>
      </c>
      <c r="B25" s="32" t="s">
        <v>228</v>
      </c>
      <c r="C25" s="32" t="s">
        <v>93</v>
      </c>
      <c r="D25" s="14">
        <v>22000000</v>
      </c>
      <c r="E25" s="15">
        <v>22870.89</v>
      </c>
      <c r="F25" s="16">
        <v>2.2800000000000001E-2</v>
      </c>
      <c r="G25" s="16">
        <v>5.475E-2</v>
      </c>
    </row>
    <row r="26" spans="1:7" x14ac:dyDescent="0.3">
      <c r="A26" s="13" t="s">
        <v>229</v>
      </c>
      <c r="B26" s="32" t="s">
        <v>230</v>
      </c>
      <c r="C26" s="32" t="s">
        <v>93</v>
      </c>
      <c r="D26" s="14">
        <v>17000000</v>
      </c>
      <c r="E26" s="15">
        <v>17593.52</v>
      </c>
      <c r="F26" s="16">
        <v>1.7500000000000002E-2</v>
      </c>
      <c r="G26" s="16">
        <v>5.7082000000000001E-2</v>
      </c>
    </row>
    <row r="27" spans="1:7" x14ac:dyDescent="0.3">
      <c r="A27" s="13" t="s">
        <v>231</v>
      </c>
      <c r="B27" s="32" t="s">
        <v>232</v>
      </c>
      <c r="C27" s="32" t="s">
        <v>93</v>
      </c>
      <c r="D27" s="14">
        <v>14000000</v>
      </c>
      <c r="E27" s="15">
        <v>14395.72</v>
      </c>
      <c r="F27" s="16">
        <v>1.43E-2</v>
      </c>
      <c r="G27" s="16">
        <v>5.8450000000000002E-2</v>
      </c>
    </row>
    <row r="28" spans="1:7" x14ac:dyDescent="0.3">
      <c r="A28" s="13" t="s">
        <v>233</v>
      </c>
      <c r="B28" s="32" t="s">
        <v>234</v>
      </c>
      <c r="C28" s="32" t="s">
        <v>93</v>
      </c>
      <c r="D28" s="14">
        <v>12500000</v>
      </c>
      <c r="E28" s="15">
        <v>13024.4</v>
      </c>
      <c r="F28" s="16">
        <v>1.2999999999999999E-2</v>
      </c>
      <c r="G28" s="16">
        <v>5.6874000000000001E-2</v>
      </c>
    </row>
    <row r="29" spans="1:7" x14ac:dyDescent="0.3">
      <c r="A29" s="13" t="s">
        <v>235</v>
      </c>
      <c r="B29" s="32" t="s">
        <v>236</v>
      </c>
      <c r="C29" s="32" t="s">
        <v>93</v>
      </c>
      <c r="D29" s="14">
        <v>10000000</v>
      </c>
      <c r="E29" s="15">
        <v>10959.27</v>
      </c>
      <c r="F29" s="16">
        <v>1.09E-2</v>
      </c>
      <c r="G29" s="16">
        <v>5.6264000000000002E-2</v>
      </c>
    </row>
    <row r="30" spans="1:7" x14ac:dyDescent="0.3">
      <c r="A30" s="13" t="s">
        <v>237</v>
      </c>
      <c r="B30" s="32" t="s">
        <v>238</v>
      </c>
      <c r="C30" s="32" t="s">
        <v>93</v>
      </c>
      <c r="D30" s="14">
        <v>9500000</v>
      </c>
      <c r="E30" s="15">
        <v>10219.06</v>
      </c>
      <c r="F30" s="16">
        <v>1.0200000000000001E-2</v>
      </c>
      <c r="G30" s="16">
        <v>5.6649999999999999E-2</v>
      </c>
    </row>
    <row r="31" spans="1:7" x14ac:dyDescent="0.3">
      <c r="A31" s="13" t="s">
        <v>239</v>
      </c>
      <c r="B31" s="32" t="s">
        <v>240</v>
      </c>
      <c r="C31" s="32" t="s">
        <v>93</v>
      </c>
      <c r="D31" s="14">
        <v>8500000</v>
      </c>
      <c r="E31" s="15">
        <v>9120.1299999999992</v>
      </c>
      <c r="F31" s="16">
        <v>9.1000000000000004E-3</v>
      </c>
      <c r="G31" s="16">
        <v>5.6883000000000003E-2</v>
      </c>
    </row>
    <row r="32" spans="1:7" x14ac:dyDescent="0.3">
      <c r="A32" s="13" t="s">
        <v>241</v>
      </c>
      <c r="B32" s="32" t="s">
        <v>242</v>
      </c>
      <c r="C32" s="32" t="s">
        <v>93</v>
      </c>
      <c r="D32" s="14">
        <v>6500000</v>
      </c>
      <c r="E32" s="15">
        <v>6793.29</v>
      </c>
      <c r="F32" s="16">
        <v>6.7999999999999996E-3</v>
      </c>
      <c r="G32" s="16">
        <v>5.4800000000000001E-2</v>
      </c>
    </row>
    <row r="33" spans="1:7" x14ac:dyDescent="0.3">
      <c r="A33" s="13" t="s">
        <v>243</v>
      </c>
      <c r="B33" s="32" t="s">
        <v>244</v>
      </c>
      <c r="C33" s="32" t="s">
        <v>93</v>
      </c>
      <c r="D33" s="14">
        <v>6500000</v>
      </c>
      <c r="E33" s="15">
        <v>6696.03</v>
      </c>
      <c r="F33" s="16">
        <v>6.7000000000000002E-3</v>
      </c>
      <c r="G33" s="16">
        <v>5.7599999999999998E-2</v>
      </c>
    </row>
    <row r="34" spans="1:7" x14ac:dyDescent="0.3">
      <c r="A34" s="13" t="s">
        <v>245</v>
      </c>
      <c r="B34" s="32" t="s">
        <v>246</v>
      </c>
      <c r="C34" s="32" t="s">
        <v>93</v>
      </c>
      <c r="D34" s="14">
        <v>6000000</v>
      </c>
      <c r="E34" s="15">
        <v>6382.55</v>
      </c>
      <c r="F34" s="16">
        <v>6.4000000000000003E-3</v>
      </c>
      <c r="G34" s="16">
        <v>5.8450000000000002E-2</v>
      </c>
    </row>
    <row r="35" spans="1:7" x14ac:dyDescent="0.3">
      <c r="A35" s="13" t="s">
        <v>247</v>
      </c>
      <c r="B35" s="32" t="s">
        <v>248</v>
      </c>
      <c r="C35" s="32" t="s">
        <v>93</v>
      </c>
      <c r="D35" s="14">
        <v>5500000</v>
      </c>
      <c r="E35" s="15">
        <v>5961.87</v>
      </c>
      <c r="F35" s="16">
        <v>5.8999999999999999E-3</v>
      </c>
      <c r="G35" s="16">
        <v>5.595E-2</v>
      </c>
    </row>
    <row r="36" spans="1:7" x14ac:dyDescent="0.3">
      <c r="A36" s="13" t="s">
        <v>249</v>
      </c>
      <c r="B36" s="32" t="s">
        <v>250</v>
      </c>
      <c r="C36" s="32" t="s">
        <v>93</v>
      </c>
      <c r="D36" s="14">
        <v>5500000</v>
      </c>
      <c r="E36" s="15">
        <v>5840.93</v>
      </c>
      <c r="F36" s="16">
        <v>5.7999999999999996E-3</v>
      </c>
      <c r="G36" s="16">
        <v>5.8358E-2</v>
      </c>
    </row>
    <row r="37" spans="1:7" x14ac:dyDescent="0.3">
      <c r="A37" s="13" t="s">
        <v>251</v>
      </c>
      <c r="B37" s="32" t="s">
        <v>252</v>
      </c>
      <c r="C37" s="32" t="s">
        <v>141</v>
      </c>
      <c r="D37" s="14">
        <v>5000000</v>
      </c>
      <c r="E37" s="15">
        <v>5027.09</v>
      </c>
      <c r="F37" s="16">
        <v>5.0000000000000001E-3</v>
      </c>
      <c r="G37" s="16">
        <v>5.7500000000000002E-2</v>
      </c>
    </row>
    <row r="38" spans="1:7" x14ac:dyDescent="0.3">
      <c r="A38" s="13" t="s">
        <v>253</v>
      </c>
      <c r="B38" s="32" t="s">
        <v>254</v>
      </c>
      <c r="C38" s="32" t="s">
        <v>93</v>
      </c>
      <c r="D38" s="14">
        <v>3500000</v>
      </c>
      <c r="E38" s="15">
        <v>3745.22</v>
      </c>
      <c r="F38" s="16">
        <v>3.7000000000000002E-3</v>
      </c>
      <c r="G38" s="16">
        <v>5.6649999999999999E-2</v>
      </c>
    </row>
    <row r="39" spans="1:7" x14ac:dyDescent="0.3">
      <c r="A39" s="13" t="s">
        <v>255</v>
      </c>
      <c r="B39" s="32" t="s">
        <v>256</v>
      </c>
      <c r="C39" s="32" t="s">
        <v>93</v>
      </c>
      <c r="D39" s="14">
        <v>3500000</v>
      </c>
      <c r="E39" s="15">
        <v>3728.62</v>
      </c>
      <c r="F39" s="16">
        <v>3.7000000000000002E-3</v>
      </c>
      <c r="G39" s="16">
        <v>5.6846000000000001E-2</v>
      </c>
    </row>
    <row r="40" spans="1:7" x14ac:dyDescent="0.3">
      <c r="A40" s="13" t="s">
        <v>257</v>
      </c>
      <c r="B40" s="32" t="s">
        <v>258</v>
      </c>
      <c r="C40" s="32" t="s">
        <v>93</v>
      </c>
      <c r="D40" s="14">
        <v>3500000</v>
      </c>
      <c r="E40" s="15">
        <v>3514.95</v>
      </c>
      <c r="F40" s="16">
        <v>3.5000000000000001E-3</v>
      </c>
      <c r="G40" s="16">
        <v>5.5149999999999998E-2</v>
      </c>
    </row>
    <row r="41" spans="1:7" x14ac:dyDescent="0.3">
      <c r="A41" s="13" t="s">
        <v>259</v>
      </c>
      <c r="B41" s="32" t="s">
        <v>260</v>
      </c>
      <c r="C41" s="32" t="s">
        <v>93</v>
      </c>
      <c r="D41" s="14">
        <v>2500000</v>
      </c>
      <c r="E41" s="15">
        <v>2659.98</v>
      </c>
      <c r="F41" s="16">
        <v>2.7000000000000001E-3</v>
      </c>
      <c r="G41" s="16">
        <v>5.9853000000000003E-2</v>
      </c>
    </row>
    <row r="42" spans="1:7" x14ac:dyDescent="0.3">
      <c r="A42" s="13" t="s">
        <v>261</v>
      </c>
      <c r="B42" s="32" t="s">
        <v>262</v>
      </c>
      <c r="C42" s="32" t="s">
        <v>93</v>
      </c>
      <c r="D42" s="14">
        <v>1998000</v>
      </c>
      <c r="E42" s="15">
        <v>2095.5300000000002</v>
      </c>
      <c r="F42" s="16">
        <v>2.0999999999999999E-3</v>
      </c>
      <c r="G42" s="16">
        <v>5.4449999999999998E-2</v>
      </c>
    </row>
    <row r="43" spans="1:7" x14ac:dyDescent="0.3">
      <c r="A43" s="13" t="s">
        <v>263</v>
      </c>
      <c r="B43" s="32" t="s">
        <v>264</v>
      </c>
      <c r="C43" s="32" t="s">
        <v>93</v>
      </c>
      <c r="D43" s="14">
        <v>1650000</v>
      </c>
      <c r="E43" s="15">
        <v>1791.08</v>
      </c>
      <c r="F43" s="16">
        <v>1.8E-3</v>
      </c>
      <c r="G43" s="16">
        <v>5.8299999999999998E-2</v>
      </c>
    </row>
    <row r="44" spans="1:7" x14ac:dyDescent="0.3">
      <c r="A44" s="13" t="s">
        <v>265</v>
      </c>
      <c r="B44" s="32" t="s">
        <v>266</v>
      </c>
      <c r="C44" s="32" t="s">
        <v>93</v>
      </c>
      <c r="D44" s="14">
        <v>1500000</v>
      </c>
      <c r="E44" s="15">
        <v>1630.71</v>
      </c>
      <c r="F44" s="16">
        <v>1.6000000000000001E-3</v>
      </c>
      <c r="G44" s="16">
        <v>5.6599999999999998E-2</v>
      </c>
    </row>
    <row r="45" spans="1:7" x14ac:dyDescent="0.3">
      <c r="A45" s="13" t="s">
        <v>267</v>
      </c>
      <c r="B45" s="32" t="s">
        <v>268</v>
      </c>
      <c r="C45" s="32" t="s">
        <v>93</v>
      </c>
      <c r="D45" s="14">
        <v>1500000</v>
      </c>
      <c r="E45" s="15">
        <v>1596.47</v>
      </c>
      <c r="F45" s="16">
        <v>1.6000000000000001E-3</v>
      </c>
      <c r="G45" s="16">
        <v>5.6599999999999998E-2</v>
      </c>
    </row>
    <row r="46" spans="1:7" x14ac:dyDescent="0.3">
      <c r="A46" s="13" t="s">
        <v>269</v>
      </c>
      <c r="B46" s="32" t="s">
        <v>270</v>
      </c>
      <c r="C46" s="32" t="s">
        <v>93</v>
      </c>
      <c r="D46" s="14">
        <v>1470000</v>
      </c>
      <c r="E46" s="15">
        <v>1582.25</v>
      </c>
      <c r="F46" s="16">
        <v>1.6000000000000001E-3</v>
      </c>
      <c r="G46" s="16">
        <v>5.8299999999999998E-2</v>
      </c>
    </row>
    <row r="47" spans="1:7" x14ac:dyDescent="0.3">
      <c r="A47" s="13" t="s">
        <v>271</v>
      </c>
      <c r="B47" s="32" t="s">
        <v>272</v>
      </c>
      <c r="C47" s="32" t="s">
        <v>93</v>
      </c>
      <c r="D47" s="14">
        <v>1000000</v>
      </c>
      <c r="E47" s="15">
        <v>1082.93</v>
      </c>
      <c r="F47" s="16">
        <v>1.1000000000000001E-3</v>
      </c>
      <c r="G47" s="16">
        <v>5.4449999999999998E-2</v>
      </c>
    </row>
    <row r="48" spans="1:7" x14ac:dyDescent="0.3">
      <c r="A48" s="13" t="s">
        <v>273</v>
      </c>
      <c r="B48" s="32" t="s">
        <v>274</v>
      </c>
      <c r="C48" s="32" t="s">
        <v>93</v>
      </c>
      <c r="D48" s="14">
        <v>1000000</v>
      </c>
      <c r="E48" s="15">
        <v>1033.1099999999999</v>
      </c>
      <c r="F48" s="16">
        <v>1E-3</v>
      </c>
      <c r="G48" s="16">
        <v>5.595E-2</v>
      </c>
    </row>
    <row r="49" spans="1:7" x14ac:dyDescent="0.3">
      <c r="A49" s="13" t="s">
        <v>275</v>
      </c>
      <c r="B49" s="32" t="s">
        <v>276</v>
      </c>
      <c r="C49" s="32" t="s">
        <v>93</v>
      </c>
      <c r="D49" s="14">
        <v>500000</v>
      </c>
      <c r="E49" s="15">
        <v>545.58000000000004</v>
      </c>
      <c r="F49" s="16">
        <v>5.0000000000000001E-4</v>
      </c>
      <c r="G49" s="16">
        <v>5.7082000000000001E-2</v>
      </c>
    </row>
    <row r="50" spans="1:7" x14ac:dyDescent="0.3">
      <c r="A50" s="13" t="s">
        <v>277</v>
      </c>
      <c r="B50" s="32" t="s">
        <v>278</v>
      </c>
      <c r="C50" s="32" t="s">
        <v>93</v>
      </c>
      <c r="D50" s="14">
        <v>500000</v>
      </c>
      <c r="E50" s="15">
        <v>543.70000000000005</v>
      </c>
      <c r="F50" s="16">
        <v>5.0000000000000001E-4</v>
      </c>
      <c r="G50" s="16">
        <v>5.645E-2</v>
      </c>
    </row>
    <row r="51" spans="1:7" x14ac:dyDescent="0.3">
      <c r="A51" s="13" t="s">
        <v>279</v>
      </c>
      <c r="B51" s="32" t="s">
        <v>280</v>
      </c>
      <c r="C51" s="32" t="s">
        <v>93</v>
      </c>
      <c r="D51" s="14">
        <v>500000</v>
      </c>
      <c r="E51" s="15">
        <v>543.54</v>
      </c>
      <c r="F51" s="16">
        <v>5.0000000000000001E-4</v>
      </c>
      <c r="G51" s="16">
        <v>5.4100000000000002E-2</v>
      </c>
    </row>
    <row r="52" spans="1:7" x14ac:dyDescent="0.3">
      <c r="A52" s="13" t="s">
        <v>281</v>
      </c>
      <c r="B52" s="32" t="s">
        <v>282</v>
      </c>
      <c r="C52" s="32" t="s">
        <v>93</v>
      </c>
      <c r="D52" s="14">
        <v>500000</v>
      </c>
      <c r="E52" s="15">
        <v>533.30999999999995</v>
      </c>
      <c r="F52" s="16">
        <v>5.0000000000000001E-4</v>
      </c>
      <c r="G52" s="16">
        <v>5.6849999999999998E-2</v>
      </c>
    </row>
    <row r="53" spans="1:7" x14ac:dyDescent="0.3">
      <c r="A53" s="13" t="s">
        <v>283</v>
      </c>
      <c r="B53" s="32" t="s">
        <v>284</v>
      </c>
      <c r="C53" s="32" t="s">
        <v>93</v>
      </c>
      <c r="D53" s="14">
        <v>500000</v>
      </c>
      <c r="E53" s="15">
        <v>526.95000000000005</v>
      </c>
      <c r="F53" s="16">
        <v>5.0000000000000001E-4</v>
      </c>
      <c r="G53" s="16">
        <v>5.4800000000000001E-2</v>
      </c>
    </row>
    <row r="54" spans="1:7" x14ac:dyDescent="0.3">
      <c r="A54" s="17" t="s">
        <v>100</v>
      </c>
      <c r="B54" s="33"/>
      <c r="C54" s="33"/>
      <c r="D54" s="18"/>
      <c r="E54" s="19">
        <v>949963.72</v>
      </c>
      <c r="F54" s="20">
        <v>0.9466</v>
      </c>
      <c r="G54" s="21"/>
    </row>
    <row r="55" spans="1:7" x14ac:dyDescent="0.3">
      <c r="A55" s="13"/>
      <c r="B55" s="32"/>
      <c r="C55" s="32"/>
      <c r="D55" s="14"/>
      <c r="E55" s="15"/>
      <c r="F55" s="16"/>
      <c r="G55" s="16"/>
    </row>
    <row r="56" spans="1:7" x14ac:dyDescent="0.3">
      <c r="A56" s="17" t="s">
        <v>285</v>
      </c>
      <c r="B56" s="32"/>
      <c r="C56" s="32"/>
      <c r="D56" s="14"/>
      <c r="E56" s="15"/>
      <c r="F56" s="16"/>
      <c r="G56" s="16"/>
    </row>
    <row r="57" spans="1:7" x14ac:dyDescent="0.3">
      <c r="A57" s="13" t="s">
        <v>286</v>
      </c>
      <c r="B57" s="32" t="s">
        <v>287</v>
      </c>
      <c r="C57" s="32" t="s">
        <v>108</v>
      </c>
      <c r="D57" s="14">
        <v>20500000</v>
      </c>
      <c r="E57" s="15">
        <v>21916.080000000002</v>
      </c>
      <c r="F57" s="16">
        <v>2.18E-2</v>
      </c>
      <c r="G57" s="16">
        <v>5.3032000000000003E-2</v>
      </c>
    </row>
    <row r="58" spans="1:7" x14ac:dyDescent="0.3">
      <c r="A58" s="17" t="s">
        <v>100</v>
      </c>
      <c r="B58" s="33"/>
      <c r="C58" s="33"/>
      <c r="D58" s="18"/>
      <c r="E58" s="19">
        <v>21916.080000000002</v>
      </c>
      <c r="F58" s="20">
        <v>2.18E-2</v>
      </c>
      <c r="G58" s="21"/>
    </row>
    <row r="59" spans="1:7" x14ac:dyDescent="0.3">
      <c r="A59" s="13"/>
      <c r="B59" s="32"/>
      <c r="C59" s="32"/>
      <c r="D59" s="14"/>
      <c r="E59" s="15"/>
      <c r="F59" s="16"/>
      <c r="G59" s="16"/>
    </row>
    <row r="60" spans="1:7" x14ac:dyDescent="0.3">
      <c r="A60" s="17" t="s">
        <v>101</v>
      </c>
      <c r="B60" s="32"/>
      <c r="C60" s="32"/>
      <c r="D60" s="14"/>
      <c r="E60" s="15"/>
      <c r="F60" s="16"/>
      <c r="G60" s="16"/>
    </row>
    <row r="61" spans="1:7" x14ac:dyDescent="0.3">
      <c r="A61" s="17" t="s">
        <v>100</v>
      </c>
      <c r="B61" s="32"/>
      <c r="C61" s="32"/>
      <c r="D61" s="14"/>
      <c r="E61" s="22" t="s">
        <v>88</v>
      </c>
      <c r="F61" s="23" t="s">
        <v>88</v>
      </c>
      <c r="G61" s="16"/>
    </row>
    <row r="62" spans="1:7" x14ac:dyDescent="0.3">
      <c r="A62" s="13"/>
      <c r="B62" s="32"/>
      <c r="C62" s="32"/>
      <c r="D62" s="14"/>
      <c r="E62" s="15"/>
      <c r="F62" s="16"/>
      <c r="G62" s="16"/>
    </row>
    <row r="63" spans="1:7" x14ac:dyDescent="0.3">
      <c r="A63" s="17" t="s">
        <v>102</v>
      </c>
      <c r="B63" s="32"/>
      <c r="C63" s="32"/>
      <c r="D63" s="14"/>
      <c r="E63" s="15"/>
      <c r="F63" s="16"/>
      <c r="G63" s="16"/>
    </row>
    <row r="64" spans="1:7" x14ac:dyDescent="0.3">
      <c r="A64" s="17" t="s">
        <v>100</v>
      </c>
      <c r="B64" s="32"/>
      <c r="C64" s="32"/>
      <c r="D64" s="14"/>
      <c r="E64" s="22" t="s">
        <v>88</v>
      </c>
      <c r="F64" s="23" t="s">
        <v>88</v>
      </c>
      <c r="G64" s="16"/>
    </row>
    <row r="65" spans="1:7" x14ac:dyDescent="0.3">
      <c r="A65" s="13"/>
      <c r="B65" s="32"/>
      <c r="C65" s="32"/>
      <c r="D65" s="14"/>
      <c r="E65" s="15"/>
      <c r="F65" s="16"/>
      <c r="G65" s="16"/>
    </row>
    <row r="66" spans="1:7" x14ac:dyDescent="0.3">
      <c r="A66" s="24" t="s">
        <v>103</v>
      </c>
      <c r="B66" s="34"/>
      <c r="C66" s="34"/>
      <c r="D66" s="25"/>
      <c r="E66" s="19">
        <v>971879.8</v>
      </c>
      <c r="F66" s="20">
        <v>0.96840000000000004</v>
      </c>
      <c r="G66" s="21"/>
    </row>
    <row r="67" spans="1:7" x14ac:dyDescent="0.3">
      <c r="A67" s="13"/>
      <c r="B67" s="32"/>
      <c r="C67" s="32"/>
      <c r="D67" s="14"/>
      <c r="E67" s="15"/>
      <c r="F67" s="16"/>
      <c r="G67" s="16"/>
    </row>
    <row r="68" spans="1:7" x14ac:dyDescent="0.3">
      <c r="A68" s="13"/>
      <c r="B68" s="32"/>
      <c r="C68" s="32"/>
      <c r="D68" s="14"/>
      <c r="E68" s="15"/>
      <c r="F68" s="16"/>
      <c r="G68" s="16"/>
    </row>
    <row r="69" spans="1:7" x14ac:dyDescent="0.3">
      <c r="A69" s="17" t="s">
        <v>132</v>
      </c>
      <c r="B69" s="32"/>
      <c r="C69" s="32"/>
      <c r="D69" s="14"/>
      <c r="E69" s="15"/>
      <c r="F69" s="16"/>
      <c r="G69" s="16"/>
    </row>
    <row r="70" spans="1:7" x14ac:dyDescent="0.3">
      <c r="A70" s="13" t="s">
        <v>133</v>
      </c>
      <c r="B70" s="32"/>
      <c r="C70" s="32"/>
      <c r="D70" s="14"/>
      <c r="E70" s="15">
        <v>3515.37</v>
      </c>
      <c r="F70" s="16">
        <v>3.5000000000000001E-3</v>
      </c>
      <c r="G70" s="16">
        <v>3.2613999999999997E-2</v>
      </c>
    </row>
    <row r="71" spans="1:7" x14ac:dyDescent="0.3">
      <c r="A71" s="17" t="s">
        <v>100</v>
      </c>
      <c r="B71" s="33"/>
      <c r="C71" s="33"/>
      <c r="D71" s="18"/>
      <c r="E71" s="19">
        <v>3515.37</v>
      </c>
      <c r="F71" s="20">
        <v>3.5000000000000001E-3</v>
      </c>
      <c r="G71" s="21"/>
    </row>
    <row r="72" spans="1:7" x14ac:dyDescent="0.3">
      <c r="A72" s="13"/>
      <c r="B72" s="32"/>
      <c r="C72" s="32"/>
      <c r="D72" s="14"/>
      <c r="E72" s="15"/>
      <c r="F72" s="16"/>
      <c r="G72" s="16"/>
    </row>
    <row r="73" spans="1:7" x14ac:dyDescent="0.3">
      <c r="A73" s="24" t="s">
        <v>103</v>
      </c>
      <c r="B73" s="34"/>
      <c r="C73" s="34"/>
      <c r="D73" s="25"/>
      <c r="E73" s="19">
        <v>3515.37</v>
      </c>
      <c r="F73" s="20">
        <v>3.5000000000000001E-3</v>
      </c>
      <c r="G73" s="21"/>
    </row>
    <row r="74" spans="1:7" x14ac:dyDescent="0.3">
      <c r="A74" s="13" t="s">
        <v>134</v>
      </c>
      <c r="B74" s="32"/>
      <c r="C74" s="32"/>
      <c r="D74" s="14"/>
      <c r="E74" s="15">
        <v>25463.3747282</v>
      </c>
      <c r="F74" s="16">
        <v>2.5375000000000002E-2</v>
      </c>
      <c r="G74" s="16"/>
    </row>
    <row r="75" spans="1:7" x14ac:dyDescent="0.3">
      <c r="A75" s="13" t="s">
        <v>135</v>
      </c>
      <c r="B75" s="32"/>
      <c r="C75" s="32"/>
      <c r="D75" s="14"/>
      <c r="E75" s="15">
        <v>2604.9652718000002</v>
      </c>
      <c r="F75" s="16">
        <v>2.725E-3</v>
      </c>
      <c r="G75" s="16">
        <v>3.2613999999999997E-2</v>
      </c>
    </row>
    <row r="76" spans="1:7" x14ac:dyDescent="0.3">
      <c r="A76" s="27" t="s">
        <v>136</v>
      </c>
      <c r="B76" s="35"/>
      <c r="C76" s="35"/>
      <c r="D76" s="28"/>
      <c r="E76" s="29">
        <v>1003463.51</v>
      </c>
      <c r="F76" s="30">
        <v>1</v>
      </c>
      <c r="G76" s="30"/>
    </row>
    <row r="78" spans="1:7" x14ac:dyDescent="0.3">
      <c r="A78" s="1" t="s">
        <v>138</v>
      </c>
    </row>
    <row r="81" spans="1:7" x14ac:dyDescent="0.3">
      <c r="A81" s="1" t="s">
        <v>1842</v>
      </c>
    </row>
    <row r="82" spans="1:7" x14ac:dyDescent="0.3">
      <c r="A82" s="47" t="s">
        <v>1843</v>
      </c>
      <c r="B82" s="3" t="s">
        <v>88</v>
      </c>
    </row>
    <row r="83" spans="1:7" x14ac:dyDescent="0.3">
      <c r="A83" t="s">
        <v>1844</v>
      </c>
    </row>
    <row r="84" spans="1:7" x14ac:dyDescent="0.3">
      <c r="A84" t="s">
        <v>1868</v>
      </c>
      <c r="B84" t="s">
        <v>1846</v>
      </c>
      <c r="C84" t="s">
        <v>1846</v>
      </c>
    </row>
    <row r="85" spans="1:7" x14ac:dyDescent="0.3">
      <c r="B85" s="48">
        <v>44592</v>
      </c>
      <c r="C85" s="48">
        <v>44620</v>
      </c>
    </row>
    <row r="86" spans="1:7" x14ac:dyDescent="0.3">
      <c r="A86" t="s">
        <v>1869</v>
      </c>
      <c r="B86">
        <v>1074.8348000000001</v>
      </c>
      <c r="C86">
        <v>1080.2650000000001</v>
      </c>
      <c r="E86" s="2"/>
      <c r="G86"/>
    </row>
    <row r="87" spans="1:7" x14ac:dyDescent="0.3">
      <c r="E87" s="2"/>
      <c r="G87"/>
    </row>
    <row r="88" spans="1:7" x14ac:dyDescent="0.3">
      <c r="A88" t="s">
        <v>1861</v>
      </c>
      <c r="B88" s="3" t="s">
        <v>88</v>
      </c>
    </row>
    <row r="89" spans="1:7" x14ac:dyDescent="0.3">
      <c r="A89" t="s">
        <v>1862</v>
      </c>
      <c r="B89" s="3" t="s">
        <v>88</v>
      </c>
    </row>
    <row r="90" spans="1:7" ht="28.8" x14ac:dyDescent="0.3">
      <c r="A90" s="47" t="s">
        <v>1863</v>
      </c>
      <c r="B90" s="3" t="s">
        <v>88</v>
      </c>
    </row>
    <row r="91" spans="1:7" x14ac:dyDescent="0.3">
      <c r="A91" s="47" t="s">
        <v>1864</v>
      </c>
      <c r="B91" s="3" t="s">
        <v>88</v>
      </c>
    </row>
    <row r="92" spans="1:7" x14ac:dyDescent="0.3">
      <c r="A92" t="s">
        <v>1865</v>
      </c>
      <c r="B92" s="49">
        <v>2.902021</v>
      </c>
    </row>
    <row r="93" spans="1:7" ht="28.8" x14ac:dyDescent="0.3">
      <c r="A93" s="47" t="s">
        <v>1866</v>
      </c>
      <c r="B93" s="3" t="s">
        <v>88</v>
      </c>
    </row>
    <row r="94" spans="1:7" ht="28.8" x14ac:dyDescent="0.3">
      <c r="A94" s="47" t="s">
        <v>1867</v>
      </c>
      <c r="B94" s="3" t="s">
        <v>88</v>
      </c>
    </row>
    <row r="95" spans="1:7" ht="28.8" x14ac:dyDescent="0.3">
      <c r="A95" s="47" t="s">
        <v>1870</v>
      </c>
      <c r="B95">
        <v>354826.41</v>
      </c>
    </row>
    <row r="96" spans="1:7" x14ac:dyDescent="0.3">
      <c r="A96" t="s">
        <v>1998</v>
      </c>
      <c r="B96" s="3" t="s">
        <v>88</v>
      </c>
    </row>
    <row r="97" spans="1:4" x14ac:dyDescent="0.3">
      <c r="A97" t="s">
        <v>1999</v>
      </c>
      <c r="B97" s="3" t="s">
        <v>88</v>
      </c>
    </row>
    <row r="99" spans="1:4" ht="28.8" x14ac:dyDescent="0.3">
      <c r="A99" s="62" t="s">
        <v>2039</v>
      </c>
      <c r="B99" s="57" t="s">
        <v>2040</v>
      </c>
      <c r="C99" s="57" t="s">
        <v>2004</v>
      </c>
      <c r="D99" s="65" t="s">
        <v>2005</v>
      </c>
    </row>
    <row r="100" spans="1:4" ht="63" customHeight="1" x14ac:dyDescent="0.3">
      <c r="A100" s="64" t="str">
        <f>HYPERLINK("[EDEL_Portfolio Monthly 28-Feb-2022.xlsx]EDBE25!A1","BHARAT Bond ETF - April 2025")</f>
        <v>BHARAT Bond ETF - April 2025</v>
      </c>
      <c r="B100" s="60"/>
      <c r="C100" s="59" t="s">
        <v>2008</v>
      </c>
      <c r="D100"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5245-6F21-49D9-8F22-03789A95A93B}">
  <dimension ref="A1:H45"/>
  <sheetViews>
    <sheetView showGridLines="0" workbookViewId="0">
      <pane ySplit="4" topLeftCell="A30" activePane="bottomLeft" state="frozen"/>
      <selection activeCell="A36" sqref="A36"/>
      <selection pane="bottomLeft" activeCell="A44" sqref="A44:D4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83</v>
      </c>
      <c r="B1" s="67"/>
      <c r="C1" s="67"/>
      <c r="D1" s="67"/>
      <c r="E1" s="67"/>
      <c r="F1" s="67"/>
      <c r="G1" s="67"/>
      <c r="H1" s="51" t="str">
        <f>HYPERLINK("[EDEL_Portfolio Monthly 28-Feb-2022.xlsx]Index!A1","Index")</f>
        <v>Index</v>
      </c>
    </row>
    <row r="2" spans="1:8" ht="18" x14ac:dyDescent="0.3">
      <c r="A2" s="67" t="s">
        <v>84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1838</v>
      </c>
      <c r="B9" s="32" t="s">
        <v>1839</v>
      </c>
      <c r="C9" s="32"/>
      <c r="D9" s="14">
        <v>35933.576999999997</v>
      </c>
      <c r="E9" s="15">
        <v>8245.3700000000008</v>
      </c>
      <c r="F9" s="16">
        <v>0.9929</v>
      </c>
      <c r="G9" s="16"/>
    </row>
    <row r="10" spans="1:8" x14ac:dyDescent="0.3">
      <c r="A10" s="17" t="s">
        <v>100</v>
      </c>
      <c r="B10" s="33"/>
      <c r="C10" s="33"/>
      <c r="D10" s="18"/>
      <c r="E10" s="19">
        <v>8245.3700000000008</v>
      </c>
      <c r="F10" s="20">
        <v>0.9929</v>
      </c>
      <c r="G10" s="21"/>
    </row>
    <row r="11" spans="1:8" x14ac:dyDescent="0.3">
      <c r="A11" s="13"/>
      <c r="B11" s="32"/>
      <c r="C11" s="32"/>
      <c r="D11" s="14"/>
      <c r="E11" s="15"/>
      <c r="F11" s="16"/>
      <c r="G11" s="16"/>
    </row>
    <row r="12" spans="1:8" x14ac:dyDescent="0.3">
      <c r="A12" s="24" t="s">
        <v>103</v>
      </c>
      <c r="B12" s="34"/>
      <c r="C12" s="34"/>
      <c r="D12" s="25"/>
      <c r="E12" s="19">
        <v>8245.3700000000008</v>
      </c>
      <c r="F12" s="20">
        <v>0.9929</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75.989999999999995</v>
      </c>
      <c r="F15" s="16">
        <v>9.1999999999999998E-3</v>
      </c>
      <c r="G15" s="16">
        <v>3.2613999999999997E-2</v>
      </c>
    </row>
    <row r="16" spans="1:8" x14ac:dyDescent="0.3">
      <c r="A16" s="17" t="s">
        <v>100</v>
      </c>
      <c r="B16" s="33"/>
      <c r="C16" s="33"/>
      <c r="D16" s="18"/>
      <c r="E16" s="19">
        <v>75.989999999999995</v>
      </c>
      <c r="F16" s="20">
        <v>9.1999999999999998E-3</v>
      </c>
      <c r="G16" s="21"/>
    </row>
    <row r="17" spans="1:7" x14ac:dyDescent="0.3">
      <c r="A17" s="13"/>
      <c r="B17" s="32"/>
      <c r="C17" s="32"/>
      <c r="D17" s="14"/>
      <c r="E17" s="15"/>
      <c r="F17" s="16"/>
      <c r="G17" s="16"/>
    </row>
    <row r="18" spans="1:7" x14ac:dyDescent="0.3">
      <c r="A18" s="24" t="s">
        <v>103</v>
      </c>
      <c r="B18" s="34"/>
      <c r="C18" s="34"/>
      <c r="D18" s="25"/>
      <c r="E18" s="19">
        <v>75.989999999999995</v>
      </c>
      <c r="F18" s="20">
        <v>9.1999999999999998E-3</v>
      </c>
      <c r="G18" s="21"/>
    </row>
    <row r="19" spans="1:7" x14ac:dyDescent="0.3">
      <c r="A19" s="13" t="s">
        <v>134</v>
      </c>
      <c r="B19" s="32"/>
      <c r="C19" s="32"/>
      <c r="D19" s="14"/>
      <c r="E19" s="15">
        <v>6.7895999999999998E-3</v>
      </c>
      <c r="F19" s="16">
        <v>0</v>
      </c>
      <c r="G19" s="16"/>
    </row>
    <row r="20" spans="1:7" x14ac:dyDescent="0.3">
      <c r="A20" s="13" t="s">
        <v>135</v>
      </c>
      <c r="B20" s="32"/>
      <c r="C20" s="32"/>
      <c r="D20" s="14"/>
      <c r="E20" s="36">
        <v>-17.006789600000001</v>
      </c>
      <c r="F20" s="26">
        <v>-2.0999999999999999E-3</v>
      </c>
      <c r="G20" s="16">
        <v>3.2613999999999997E-2</v>
      </c>
    </row>
    <row r="21" spans="1:7" x14ac:dyDescent="0.3">
      <c r="A21" s="27" t="s">
        <v>136</v>
      </c>
      <c r="B21" s="35"/>
      <c r="C21" s="35"/>
      <c r="D21" s="28"/>
      <c r="E21" s="29">
        <v>8304.36</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44592</v>
      </c>
      <c r="C30" s="48">
        <v>44620</v>
      </c>
    </row>
    <row r="31" spans="1:7" x14ac:dyDescent="0.3">
      <c r="A31" t="s">
        <v>1850</v>
      </c>
      <c r="B31">
        <v>25.322099999999999</v>
      </c>
      <c r="C31">
        <v>25.146000000000001</v>
      </c>
      <c r="E31" s="2"/>
      <c r="G31"/>
    </row>
    <row r="32" spans="1:7" x14ac:dyDescent="0.3">
      <c r="A32" t="s">
        <v>1875</v>
      </c>
      <c r="B32">
        <v>23.622800000000002</v>
      </c>
      <c r="C32">
        <v>23.4419</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8245.3718148999997</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4" spans="1:7" ht="28.8" x14ac:dyDescent="0.3">
      <c r="A44" s="62" t="s">
        <v>2039</v>
      </c>
      <c r="B44" s="57" t="s">
        <v>2040</v>
      </c>
      <c r="C44" s="57" t="s">
        <v>2004</v>
      </c>
      <c r="D44" s="65" t="s">
        <v>2005</v>
      </c>
    </row>
    <row r="45" spans="1:7" ht="61.2" customHeight="1" x14ac:dyDescent="0.3">
      <c r="A45" s="64" t="str">
        <f>HYPERLINK("[EDEL_Portfolio Monthly 28-Feb-2022.xlsx]EOUSEF!A1","Edelweiss US Value Equity Off-shore Fund")</f>
        <v>Edelweiss US Value Equity Off-shore Fund</v>
      </c>
      <c r="B45" s="58"/>
      <c r="C45" s="59" t="s">
        <v>2038</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D640-B8FC-4ADD-8DA2-8031DF9C1F55}">
  <dimension ref="A1:H45"/>
  <sheetViews>
    <sheetView showGridLines="0" workbookViewId="0">
      <pane ySplit="4" topLeftCell="A32" activePane="bottomLeft" state="frozen"/>
      <selection activeCell="A36" sqref="A36"/>
      <selection pane="bottomLeft" activeCell="A44" sqref="A44:D4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85</v>
      </c>
      <c r="B1" s="67"/>
      <c r="C1" s="67"/>
      <c r="D1" s="67"/>
      <c r="E1" s="67"/>
      <c r="F1" s="67"/>
      <c r="G1" s="67"/>
      <c r="H1" s="51" t="str">
        <f>HYPERLINK("[EDEL_Portfolio Monthly 28-Feb-2022.xlsx]Index!A1","Index")</f>
        <v>Index</v>
      </c>
    </row>
    <row r="2" spans="1:8" ht="18" x14ac:dyDescent="0.3">
      <c r="A2" s="67" t="s">
        <v>86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1782</v>
      </c>
      <c r="B7" s="32"/>
      <c r="C7" s="32"/>
      <c r="D7" s="14"/>
      <c r="E7" s="15"/>
      <c r="F7" s="16"/>
      <c r="G7" s="16"/>
    </row>
    <row r="8" spans="1:8" x14ac:dyDescent="0.3">
      <c r="A8" s="17" t="s">
        <v>1783</v>
      </c>
      <c r="B8" s="33"/>
      <c r="C8" s="33"/>
      <c r="D8" s="18"/>
      <c r="E8" s="46"/>
      <c r="F8" s="21"/>
      <c r="G8" s="21"/>
    </row>
    <row r="9" spans="1:8" x14ac:dyDescent="0.3">
      <c r="A9" s="13" t="s">
        <v>1840</v>
      </c>
      <c r="B9" s="32" t="s">
        <v>1841</v>
      </c>
      <c r="C9" s="32"/>
      <c r="D9" s="14">
        <v>1139363.9509999999</v>
      </c>
      <c r="E9" s="15">
        <v>186819.14</v>
      </c>
      <c r="F9" s="16">
        <v>0.99119999999999997</v>
      </c>
      <c r="G9" s="16"/>
    </row>
    <row r="10" spans="1:8" x14ac:dyDescent="0.3">
      <c r="A10" s="17" t="s">
        <v>100</v>
      </c>
      <c r="B10" s="33"/>
      <c r="C10" s="33"/>
      <c r="D10" s="18"/>
      <c r="E10" s="19">
        <v>186819.14</v>
      </c>
      <c r="F10" s="20">
        <v>0.99119999999999997</v>
      </c>
      <c r="G10" s="21"/>
    </row>
    <row r="11" spans="1:8" x14ac:dyDescent="0.3">
      <c r="A11" s="13"/>
      <c r="B11" s="32"/>
      <c r="C11" s="32"/>
      <c r="D11" s="14"/>
      <c r="E11" s="15"/>
      <c r="F11" s="16"/>
      <c r="G11" s="16"/>
    </row>
    <row r="12" spans="1:8" x14ac:dyDescent="0.3">
      <c r="A12" s="24" t="s">
        <v>103</v>
      </c>
      <c r="B12" s="34"/>
      <c r="C12" s="34"/>
      <c r="D12" s="25"/>
      <c r="E12" s="19">
        <v>186819.14</v>
      </c>
      <c r="F12" s="20">
        <v>0.99119999999999997</v>
      </c>
      <c r="G12" s="21"/>
    </row>
    <row r="13" spans="1:8" x14ac:dyDescent="0.3">
      <c r="A13" s="13"/>
      <c r="B13" s="32"/>
      <c r="C13" s="32"/>
      <c r="D13" s="14"/>
      <c r="E13" s="15"/>
      <c r="F13" s="16"/>
      <c r="G13" s="16"/>
    </row>
    <row r="14" spans="1:8" x14ac:dyDescent="0.3">
      <c r="A14" s="17" t="s">
        <v>132</v>
      </c>
      <c r="B14" s="32"/>
      <c r="C14" s="32"/>
      <c r="D14" s="14"/>
      <c r="E14" s="15"/>
      <c r="F14" s="16"/>
      <c r="G14" s="16"/>
    </row>
    <row r="15" spans="1:8" x14ac:dyDescent="0.3">
      <c r="A15" s="13" t="s">
        <v>133</v>
      </c>
      <c r="B15" s="32"/>
      <c r="C15" s="32"/>
      <c r="D15" s="14"/>
      <c r="E15" s="15">
        <v>2382.5700000000002</v>
      </c>
      <c r="F15" s="16">
        <v>1.26E-2</v>
      </c>
      <c r="G15" s="16">
        <v>3.2613999999999997E-2</v>
      </c>
    </row>
    <row r="16" spans="1:8" x14ac:dyDescent="0.3">
      <c r="A16" s="17" t="s">
        <v>100</v>
      </c>
      <c r="B16" s="33"/>
      <c r="C16" s="33"/>
      <c r="D16" s="18"/>
      <c r="E16" s="19">
        <v>2382.5700000000002</v>
      </c>
      <c r="F16" s="20">
        <v>1.26E-2</v>
      </c>
      <c r="G16" s="21"/>
    </row>
    <row r="17" spans="1:7" x14ac:dyDescent="0.3">
      <c r="A17" s="13"/>
      <c r="B17" s="32"/>
      <c r="C17" s="32"/>
      <c r="D17" s="14"/>
      <c r="E17" s="15"/>
      <c r="F17" s="16"/>
      <c r="G17" s="16"/>
    </row>
    <row r="18" spans="1:7" x14ac:dyDescent="0.3">
      <c r="A18" s="24" t="s">
        <v>103</v>
      </c>
      <c r="B18" s="34"/>
      <c r="C18" s="34"/>
      <c r="D18" s="25"/>
      <c r="E18" s="19">
        <v>2382.5700000000002</v>
      </c>
      <c r="F18" s="20">
        <v>1.26E-2</v>
      </c>
      <c r="G18" s="21"/>
    </row>
    <row r="19" spans="1:7" x14ac:dyDescent="0.3">
      <c r="A19" s="13" t="s">
        <v>134</v>
      </c>
      <c r="B19" s="32"/>
      <c r="C19" s="32"/>
      <c r="D19" s="14"/>
      <c r="E19" s="15">
        <v>0.2128912</v>
      </c>
      <c r="F19" s="16">
        <v>9.9999999999999995E-7</v>
      </c>
      <c r="G19" s="16"/>
    </row>
    <row r="20" spans="1:7" x14ac:dyDescent="0.3">
      <c r="A20" s="13" t="s">
        <v>135</v>
      </c>
      <c r="B20" s="32"/>
      <c r="C20" s="32"/>
      <c r="D20" s="14"/>
      <c r="E20" s="36">
        <v>-716.24289120000003</v>
      </c>
      <c r="F20" s="26">
        <v>-3.8010000000000001E-3</v>
      </c>
      <c r="G20" s="16">
        <v>3.2613999999999997E-2</v>
      </c>
    </row>
    <row r="21" spans="1:7" x14ac:dyDescent="0.3">
      <c r="A21" s="27" t="s">
        <v>136</v>
      </c>
      <c r="B21" s="35"/>
      <c r="C21" s="35"/>
      <c r="D21" s="28"/>
      <c r="E21" s="29">
        <v>188485.68</v>
      </c>
      <c r="F21" s="30">
        <v>1</v>
      </c>
      <c r="G21" s="30"/>
    </row>
    <row r="26" spans="1:7" x14ac:dyDescent="0.3">
      <c r="A26" s="1" t="s">
        <v>1842</v>
      </c>
    </row>
    <row r="27" spans="1:7" x14ac:dyDescent="0.3">
      <c r="A27" s="47" t="s">
        <v>1843</v>
      </c>
      <c r="B27" s="3" t="s">
        <v>88</v>
      </c>
    </row>
    <row r="28" spans="1:7" x14ac:dyDescent="0.3">
      <c r="A28" t="s">
        <v>1844</v>
      </c>
    </row>
    <row r="29" spans="1:7" x14ac:dyDescent="0.3">
      <c r="A29" t="s">
        <v>1845</v>
      </c>
      <c r="B29" t="s">
        <v>1846</v>
      </c>
      <c r="C29" t="s">
        <v>1846</v>
      </c>
    </row>
    <row r="30" spans="1:7" x14ac:dyDescent="0.3">
      <c r="B30" s="48">
        <v>44592</v>
      </c>
      <c r="C30" s="48">
        <v>44620</v>
      </c>
    </row>
    <row r="31" spans="1:7" x14ac:dyDescent="0.3">
      <c r="A31" t="s">
        <v>1850</v>
      </c>
      <c r="B31">
        <v>16.9436</v>
      </c>
      <c r="C31">
        <v>16.863199999999999</v>
      </c>
      <c r="E31" s="2"/>
      <c r="G31"/>
    </row>
    <row r="32" spans="1:7" x14ac:dyDescent="0.3">
      <c r="A32" t="s">
        <v>1875</v>
      </c>
      <c r="B32">
        <v>16.608899999999998</v>
      </c>
      <c r="C32">
        <v>16.5169</v>
      </c>
      <c r="E32" s="2"/>
      <c r="G32"/>
    </row>
    <row r="33" spans="1:7" x14ac:dyDescent="0.3">
      <c r="E33" s="2"/>
      <c r="G33"/>
    </row>
    <row r="34" spans="1:7" x14ac:dyDescent="0.3">
      <c r="A34" t="s">
        <v>1861</v>
      </c>
      <c r="B34" s="3" t="s">
        <v>88</v>
      </c>
    </row>
    <row r="35" spans="1:7" x14ac:dyDescent="0.3">
      <c r="A35" t="s">
        <v>1862</v>
      </c>
      <c r="B35" s="3" t="s">
        <v>88</v>
      </c>
    </row>
    <row r="36" spans="1:7" ht="28.8" x14ac:dyDescent="0.3">
      <c r="A36" s="47" t="s">
        <v>1863</v>
      </c>
      <c r="B36" s="3" t="s">
        <v>88</v>
      </c>
    </row>
    <row r="37" spans="1:7" x14ac:dyDescent="0.3">
      <c r="A37" s="47" t="s">
        <v>1864</v>
      </c>
      <c r="B37" s="49">
        <v>186819.13628220002</v>
      </c>
    </row>
    <row r="38" spans="1:7" ht="28.8" x14ac:dyDescent="0.3">
      <c r="A38" s="47" t="s">
        <v>1931</v>
      </c>
      <c r="B38" s="3" t="s">
        <v>88</v>
      </c>
    </row>
    <row r="39" spans="1:7" ht="28.8" x14ac:dyDescent="0.3">
      <c r="A39" s="47" t="s">
        <v>1932</v>
      </c>
      <c r="B39" s="3" t="s">
        <v>88</v>
      </c>
    </row>
    <row r="40" spans="1:7" x14ac:dyDescent="0.3">
      <c r="A40" t="s">
        <v>1996</v>
      </c>
      <c r="B40" s="3" t="s">
        <v>88</v>
      </c>
    </row>
    <row r="41" spans="1:7" x14ac:dyDescent="0.3">
      <c r="A41" t="s">
        <v>1997</v>
      </c>
      <c r="B41" s="3" t="s">
        <v>88</v>
      </c>
    </row>
    <row r="44" spans="1:7" ht="28.8" x14ac:dyDescent="0.3">
      <c r="A44" s="62" t="s">
        <v>2039</v>
      </c>
      <c r="B44" s="57" t="s">
        <v>2040</v>
      </c>
      <c r="C44" s="57" t="s">
        <v>2004</v>
      </c>
      <c r="D44" s="65" t="s">
        <v>2005</v>
      </c>
    </row>
    <row r="45" spans="1:7" ht="55.2" customHeight="1" x14ac:dyDescent="0.3">
      <c r="A45" s="64" t="str">
        <f>HYPERLINK("[EDEL_Portfolio Monthly 28-Feb-2022.xlsx]EOUSTF!A1","EDELWEISS US TECHNOLOGY EQUITY FOF")</f>
        <v>EDELWEISS US TECHNOLOGY EQUITY FOF</v>
      </c>
      <c r="B45" s="58"/>
      <c r="C45" s="59" t="s">
        <v>2038</v>
      </c>
      <c r="D4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CB6B4-C51A-4588-B956-84A2F541E9E0}">
  <dimension ref="A1:H103"/>
  <sheetViews>
    <sheetView showGridLines="0" workbookViewId="0">
      <pane ySplit="4" topLeftCell="A97" activePane="bottomLeft" state="frozen"/>
      <selection activeCell="A36" sqref="A36"/>
      <selection pane="bottomLeft" activeCell="A109" sqref="A109"/>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13</v>
      </c>
      <c r="B1" s="67"/>
      <c r="C1" s="67"/>
      <c r="D1" s="67"/>
      <c r="E1" s="67"/>
      <c r="F1" s="67"/>
      <c r="G1" s="67"/>
      <c r="H1" s="51" t="str">
        <f>HYPERLINK("[EDEL_Portfolio Monthly 28-Feb-2022.xlsx]Index!A1","Index")</f>
        <v>Index</v>
      </c>
    </row>
    <row r="2" spans="1:8" ht="18" x14ac:dyDescent="0.3">
      <c r="A2" s="67" t="s">
        <v>14</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288</v>
      </c>
      <c r="B11" s="32" t="s">
        <v>289</v>
      </c>
      <c r="C11" s="32" t="s">
        <v>93</v>
      </c>
      <c r="D11" s="14">
        <v>95000000</v>
      </c>
      <c r="E11" s="15">
        <v>96250.49</v>
      </c>
      <c r="F11" s="16">
        <v>7.3400000000000007E-2</v>
      </c>
      <c r="G11" s="16">
        <v>6.8150000000000002E-2</v>
      </c>
    </row>
    <row r="12" spans="1:8" x14ac:dyDescent="0.3">
      <c r="A12" s="13" t="s">
        <v>290</v>
      </c>
      <c r="B12" s="32" t="s">
        <v>291</v>
      </c>
      <c r="C12" s="32" t="s">
        <v>93</v>
      </c>
      <c r="D12" s="14">
        <v>89500000</v>
      </c>
      <c r="E12" s="15">
        <v>91092.38</v>
      </c>
      <c r="F12" s="16">
        <v>6.9400000000000003E-2</v>
      </c>
      <c r="G12" s="16">
        <v>7.1099999999999997E-2</v>
      </c>
    </row>
    <row r="13" spans="1:8" x14ac:dyDescent="0.3">
      <c r="A13" s="13" t="s">
        <v>292</v>
      </c>
      <c r="B13" s="32" t="s">
        <v>293</v>
      </c>
      <c r="C13" s="32" t="s">
        <v>141</v>
      </c>
      <c r="D13" s="14">
        <v>83000000</v>
      </c>
      <c r="E13" s="15">
        <v>85174.85</v>
      </c>
      <c r="F13" s="16">
        <v>6.4899999999999999E-2</v>
      </c>
      <c r="G13" s="16">
        <v>6.8949999999999997E-2</v>
      </c>
    </row>
    <row r="14" spans="1:8" x14ac:dyDescent="0.3">
      <c r="A14" s="13" t="s">
        <v>294</v>
      </c>
      <c r="B14" s="32" t="s">
        <v>295</v>
      </c>
      <c r="C14" s="32" t="s">
        <v>93</v>
      </c>
      <c r="D14" s="14">
        <v>81000000</v>
      </c>
      <c r="E14" s="15">
        <v>84768.28</v>
      </c>
      <c r="F14" s="16">
        <v>6.4600000000000005E-2</v>
      </c>
      <c r="G14" s="16">
        <v>7.1099999999999997E-2</v>
      </c>
    </row>
    <row r="15" spans="1:8" x14ac:dyDescent="0.3">
      <c r="A15" s="13" t="s">
        <v>296</v>
      </c>
      <c r="B15" s="32" t="s">
        <v>297</v>
      </c>
      <c r="C15" s="32" t="s">
        <v>93</v>
      </c>
      <c r="D15" s="14">
        <v>79000000</v>
      </c>
      <c r="E15" s="15">
        <v>81885.55</v>
      </c>
      <c r="F15" s="16">
        <v>6.2399999999999997E-2</v>
      </c>
      <c r="G15" s="16">
        <v>6.9425000000000001E-2</v>
      </c>
    </row>
    <row r="16" spans="1:8" x14ac:dyDescent="0.3">
      <c r="A16" s="13" t="s">
        <v>298</v>
      </c>
      <c r="B16" s="32" t="s">
        <v>299</v>
      </c>
      <c r="C16" s="32" t="s">
        <v>93</v>
      </c>
      <c r="D16" s="14">
        <v>74000000</v>
      </c>
      <c r="E16" s="15">
        <v>77334.509999999995</v>
      </c>
      <c r="F16" s="16">
        <v>5.8900000000000001E-2</v>
      </c>
      <c r="G16" s="16">
        <v>7.1099999999999997E-2</v>
      </c>
    </row>
    <row r="17" spans="1:7" x14ac:dyDescent="0.3">
      <c r="A17" s="13" t="s">
        <v>300</v>
      </c>
      <c r="B17" s="32" t="s">
        <v>301</v>
      </c>
      <c r="C17" s="32" t="s">
        <v>93</v>
      </c>
      <c r="D17" s="14">
        <v>73000000</v>
      </c>
      <c r="E17" s="15">
        <v>75516.89</v>
      </c>
      <c r="F17" s="16">
        <v>5.7599999999999998E-2</v>
      </c>
      <c r="G17" s="16">
        <v>6.9550000000000001E-2</v>
      </c>
    </row>
    <row r="18" spans="1:7" x14ac:dyDescent="0.3">
      <c r="A18" s="13" t="s">
        <v>302</v>
      </c>
      <c r="B18" s="32" t="s">
        <v>303</v>
      </c>
      <c r="C18" s="32" t="s">
        <v>93</v>
      </c>
      <c r="D18" s="14">
        <v>61500000</v>
      </c>
      <c r="E18" s="15">
        <v>62760.5</v>
      </c>
      <c r="F18" s="16">
        <v>4.7800000000000002E-2</v>
      </c>
      <c r="G18" s="16">
        <v>7.0594000000000004E-2</v>
      </c>
    </row>
    <row r="19" spans="1:7" x14ac:dyDescent="0.3">
      <c r="A19" s="13" t="s">
        <v>304</v>
      </c>
      <c r="B19" s="32" t="s">
        <v>305</v>
      </c>
      <c r="C19" s="32" t="s">
        <v>194</v>
      </c>
      <c r="D19" s="14">
        <v>48000000</v>
      </c>
      <c r="E19" s="15">
        <v>49603.63</v>
      </c>
      <c r="F19" s="16">
        <v>3.78E-2</v>
      </c>
      <c r="G19" s="16">
        <v>6.8250000000000005E-2</v>
      </c>
    </row>
    <row r="20" spans="1:7" x14ac:dyDescent="0.3">
      <c r="A20" s="13" t="s">
        <v>306</v>
      </c>
      <c r="B20" s="32" t="s">
        <v>307</v>
      </c>
      <c r="C20" s="32" t="s">
        <v>93</v>
      </c>
      <c r="D20" s="14">
        <v>41200000</v>
      </c>
      <c r="E20" s="15">
        <v>42154.89</v>
      </c>
      <c r="F20" s="16">
        <v>3.2099999999999997E-2</v>
      </c>
      <c r="G20" s="16">
        <v>7.1099999999999997E-2</v>
      </c>
    </row>
    <row r="21" spans="1:7" x14ac:dyDescent="0.3">
      <c r="A21" s="13" t="s">
        <v>308</v>
      </c>
      <c r="B21" s="32" t="s">
        <v>309</v>
      </c>
      <c r="C21" s="32" t="s">
        <v>93</v>
      </c>
      <c r="D21" s="14">
        <v>38500000</v>
      </c>
      <c r="E21" s="15">
        <v>40063.519999999997</v>
      </c>
      <c r="F21" s="16">
        <v>3.0499999999999999E-2</v>
      </c>
      <c r="G21" s="16">
        <v>7.0594000000000004E-2</v>
      </c>
    </row>
    <row r="22" spans="1:7" x14ac:dyDescent="0.3">
      <c r="A22" s="13" t="s">
        <v>310</v>
      </c>
      <c r="B22" s="32" t="s">
        <v>311</v>
      </c>
      <c r="C22" s="32" t="s">
        <v>93</v>
      </c>
      <c r="D22" s="14">
        <v>37500000</v>
      </c>
      <c r="E22" s="15">
        <v>38670.94</v>
      </c>
      <c r="F22" s="16">
        <v>2.9499999999999998E-2</v>
      </c>
      <c r="G22" s="16">
        <v>6.8650000000000003E-2</v>
      </c>
    </row>
    <row r="23" spans="1:7" x14ac:dyDescent="0.3">
      <c r="A23" s="13" t="s">
        <v>312</v>
      </c>
      <c r="B23" s="32" t="s">
        <v>313</v>
      </c>
      <c r="C23" s="32" t="s">
        <v>93</v>
      </c>
      <c r="D23" s="14">
        <v>35700000</v>
      </c>
      <c r="E23" s="15">
        <v>36901.160000000003</v>
      </c>
      <c r="F23" s="16">
        <v>2.81E-2</v>
      </c>
      <c r="G23" s="16">
        <v>6.8849999999999995E-2</v>
      </c>
    </row>
    <row r="24" spans="1:7" x14ac:dyDescent="0.3">
      <c r="A24" s="13" t="s">
        <v>314</v>
      </c>
      <c r="B24" s="32" t="s">
        <v>315</v>
      </c>
      <c r="C24" s="32" t="s">
        <v>93</v>
      </c>
      <c r="D24" s="14">
        <v>35000000</v>
      </c>
      <c r="E24" s="15">
        <v>36612.519999999997</v>
      </c>
      <c r="F24" s="16">
        <v>2.7900000000000001E-2</v>
      </c>
      <c r="G24" s="16">
        <v>6.8849999999999995E-2</v>
      </c>
    </row>
    <row r="25" spans="1:7" x14ac:dyDescent="0.3">
      <c r="A25" s="13" t="s">
        <v>316</v>
      </c>
      <c r="B25" s="32" t="s">
        <v>317</v>
      </c>
      <c r="C25" s="32" t="s">
        <v>93</v>
      </c>
      <c r="D25" s="14">
        <v>35500000</v>
      </c>
      <c r="E25" s="15">
        <v>35783.89</v>
      </c>
      <c r="F25" s="16">
        <v>2.7300000000000001E-2</v>
      </c>
      <c r="G25" s="16">
        <v>6.9425000000000001E-2</v>
      </c>
    </row>
    <row r="26" spans="1:7" x14ac:dyDescent="0.3">
      <c r="A26" s="13" t="s">
        <v>318</v>
      </c>
      <c r="B26" s="32" t="s">
        <v>319</v>
      </c>
      <c r="C26" s="32" t="s">
        <v>93</v>
      </c>
      <c r="D26" s="14">
        <v>29000000</v>
      </c>
      <c r="E26" s="15">
        <v>29827.98</v>
      </c>
      <c r="F26" s="16">
        <v>2.2700000000000001E-2</v>
      </c>
      <c r="G26" s="16">
        <v>6.8049999999999999E-2</v>
      </c>
    </row>
    <row r="27" spans="1:7" x14ac:dyDescent="0.3">
      <c r="A27" s="13" t="s">
        <v>320</v>
      </c>
      <c r="B27" s="32" t="s">
        <v>321</v>
      </c>
      <c r="C27" s="32" t="s">
        <v>93</v>
      </c>
      <c r="D27" s="14">
        <v>24500000</v>
      </c>
      <c r="E27" s="15">
        <v>25379.57</v>
      </c>
      <c r="F27" s="16">
        <v>1.9300000000000001E-2</v>
      </c>
      <c r="G27" s="16">
        <v>6.8500000000000005E-2</v>
      </c>
    </row>
    <row r="28" spans="1:7" x14ac:dyDescent="0.3">
      <c r="A28" s="13" t="s">
        <v>322</v>
      </c>
      <c r="B28" s="32" t="s">
        <v>323</v>
      </c>
      <c r="C28" s="32" t="s">
        <v>93</v>
      </c>
      <c r="D28" s="14">
        <v>17500000</v>
      </c>
      <c r="E28" s="15">
        <v>18204.810000000001</v>
      </c>
      <c r="F28" s="16">
        <v>1.3899999999999999E-2</v>
      </c>
      <c r="G28" s="16">
        <v>6.8500000000000005E-2</v>
      </c>
    </row>
    <row r="29" spans="1:7" x14ac:dyDescent="0.3">
      <c r="A29" s="13" t="s">
        <v>324</v>
      </c>
      <c r="B29" s="32" t="s">
        <v>325</v>
      </c>
      <c r="C29" s="32" t="s">
        <v>93</v>
      </c>
      <c r="D29" s="14">
        <v>14000000</v>
      </c>
      <c r="E29" s="15">
        <v>15165.61</v>
      </c>
      <c r="F29" s="16">
        <v>1.1599999999999999E-2</v>
      </c>
      <c r="G29" s="16">
        <v>7.0092000000000002E-2</v>
      </c>
    </row>
    <row r="30" spans="1:7" x14ac:dyDescent="0.3">
      <c r="A30" s="13" t="s">
        <v>326</v>
      </c>
      <c r="B30" s="32" t="s">
        <v>327</v>
      </c>
      <c r="C30" s="32" t="s">
        <v>141</v>
      </c>
      <c r="D30" s="14">
        <v>11500000</v>
      </c>
      <c r="E30" s="15">
        <v>12281.86</v>
      </c>
      <c r="F30" s="16">
        <v>9.4000000000000004E-3</v>
      </c>
      <c r="G30" s="16">
        <v>6.8588999999999997E-2</v>
      </c>
    </row>
    <row r="31" spans="1:7" x14ac:dyDescent="0.3">
      <c r="A31" s="13" t="s">
        <v>328</v>
      </c>
      <c r="B31" s="32" t="s">
        <v>329</v>
      </c>
      <c r="C31" s="32" t="s">
        <v>93</v>
      </c>
      <c r="D31" s="14">
        <v>10000000</v>
      </c>
      <c r="E31" s="15">
        <v>10812.8</v>
      </c>
      <c r="F31" s="16">
        <v>8.2000000000000007E-3</v>
      </c>
      <c r="G31" s="16">
        <v>6.8849999999999995E-2</v>
      </c>
    </row>
    <row r="32" spans="1:7" x14ac:dyDescent="0.3">
      <c r="A32" s="13" t="s">
        <v>94</v>
      </c>
      <c r="B32" s="32" t="s">
        <v>95</v>
      </c>
      <c r="C32" s="32" t="s">
        <v>96</v>
      </c>
      <c r="D32" s="14">
        <v>10000000</v>
      </c>
      <c r="E32" s="15">
        <v>10403.02</v>
      </c>
      <c r="F32" s="16">
        <v>7.9000000000000008E-3</v>
      </c>
      <c r="G32" s="16">
        <v>6.9449999999999998E-2</v>
      </c>
    </row>
    <row r="33" spans="1:7" x14ac:dyDescent="0.3">
      <c r="A33" s="13" t="s">
        <v>330</v>
      </c>
      <c r="B33" s="32" t="s">
        <v>331</v>
      </c>
      <c r="C33" s="32" t="s">
        <v>141</v>
      </c>
      <c r="D33" s="14">
        <v>9500000</v>
      </c>
      <c r="E33" s="15">
        <v>9850.1200000000008</v>
      </c>
      <c r="F33" s="16">
        <v>7.4999999999999997E-3</v>
      </c>
      <c r="G33" s="16">
        <v>6.9359000000000004E-2</v>
      </c>
    </row>
    <row r="34" spans="1:7" x14ac:dyDescent="0.3">
      <c r="A34" s="13" t="s">
        <v>332</v>
      </c>
      <c r="B34" s="32" t="s">
        <v>333</v>
      </c>
      <c r="C34" s="32" t="s">
        <v>93</v>
      </c>
      <c r="D34" s="14">
        <v>8000000</v>
      </c>
      <c r="E34" s="15">
        <v>8386.5400000000009</v>
      </c>
      <c r="F34" s="16">
        <v>6.4000000000000003E-3</v>
      </c>
      <c r="G34" s="16">
        <v>7.1099999999999997E-2</v>
      </c>
    </row>
    <row r="35" spans="1:7" x14ac:dyDescent="0.3">
      <c r="A35" s="13" t="s">
        <v>334</v>
      </c>
      <c r="B35" s="32" t="s">
        <v>335</v>
      </c>
      <c r="C35" s="32" t="s">
        <v>93</v>
      </c>
      <c r="D35" s="14">
        <v>7500000</v>
      </c>
      <c r="E35" s="15">
        <v>7810.3</v>
      </c>
      <c r="F35" s="16">
        <v>6.0000000000000001E-3</v>
      </c>
      <c r="G35" s="16">
        <v>6.7699999999999996E-2</v>
      </c>
    </row>
    <row r="36" spans="1:7" x14ac:dyDescent="0.3">
      <c r="A36" s="13" t="s">
        <v>336</v>
      </c>
      <c r="B36" s="32" t="s">
        <v>337</v>
      </c>
      <c r="C36" s="32" t="s">
        <v>93</v>
      </c>
      <c r="D36" s="14">
        <v>7500000</v>
      </c>
      <c r="E36" s="15">
        <v>7779.97</v>
      </c>
      <c r="F36" s="16">
        <v>5.8999999999999999E-3</v>
      </c>
      <c r="G36" s="16">
        <v>6.8500000000000005E-2</v>
      </c>
    </row>
    <row r="37" spans="1:7" x14ac:dyDescent="0.3">
      <c r="A37" s="13" t="s">
        <v>338</v>
      </c>
      <c r="B37" s="32" t="s">
        <v>339</v>
      </c>
      <c r="C37" s="32" t="s">
        <v>93</v>
      </c>
      <c r="D37" s="14">
        <v>6500000</v>
      </c>
      <c r="E37" s="15">
        <v>6944.65</v>
      </c>
      <c r="F37" s="16">
        <v>5.3E-3</v>
      </c>
      <c r="G37" s="16">
        <v>7.0599999999999996E-2</v>
      </c>
    </row>
    <row r="38" spans="1:7" x14ac:dyDescent="0.3">
      <c r="A38" s="13" t="s">
        <v>340</v>
      </c>
      <c r="B38" s="32" t="s">
        <v>341</v>
      </c>
      <c r="C38" s="32" t="s">
        <v>93</v>
      </c>
      <c r="D38" s="14">
        <v>6150000</v>
      </c>
      <c r="E38" s="15">
        <v>6748.26</v>
      </c>
      <c r="F38" s="16">
        <v>5.1000000000000004E-3</v>
      </c>
      <c r="G38" s="16">
        <v>7.0599999999999996E-2</v>
      </c>
    </row>
    <row r="39" spans="1:7" x14ac:dyDescent="0.3">
      <c r="A39" s="13" t="s">
        <v>342</v>
      </c>
      <c r="B39" s="32" t="s">
        <v>343</v>
      </c>
      <c r="C39" s="32" t="s">
        <v>93</v>
      </c>
      <c r="D39" s="14">
        <v>6500000</v>
      </c>
      <c r="E39" s="15">
        <v>6625.33</v>
      </c>
      <c r="F39" s="16">
        <v>5.0000000000000001E-3</v>
      </c>
      <c r="G39" s="16">
        <v>6.9448999999999997E-2</v>
      </c>
    </row>
    <row r="40" spans="1:7" x14ac:dyDescent="0.3">
      <c r="A40" s="13" t="s">
        <v>344</v>
      </c>
      <c r="B40" s="32" t="s">
        <v>345</v>
      </c>
      <c r="C40" s="32" t="s">
        <v>194</v>
      </c>
      <c r="D40" s="14">
        <v>6000000</v>
      </c>
      <c r="E40" s="15">
        <v>6235.94</v>
      </c>
      <c r="F40" s="16">
        <v>4.7999999999999996E-3</v>
      </c>
      <c r="G40" s="16">
        <v>6.8099999999999994E-2</v>
      </c>
    </row>
    <row r="41" spans="1:7" x14ac:dyDescent="0.3">
      <c r="A41" s="13" t="s">
        <v>346</v>
      </c>
      <c r="B41" s="32" t="s">
        <v>347</v>
      </c>
      <c r="C41" s="32" t="s">
        <v>93</v>
      </c>
      <c r="D41" s="14">
        <v>5500000</v>
      </c>
      <c r="E41" s="15">
        <v>6023.54</v>
      </c>
      <c r="F41" s="16">
        <v>4.5999999999999999E-3</v>
      </c>
      <c r="G41" s="16">
        <v>7.0599999999999996E-2</v>
      </c>
    </row>
    <row r="42" spans="1:7" x14ac:dyDescent="0.3">
      <c r="A42" s="13" t="s">
        <v>348</v>
      </c>
      <c r="B42" s="32" t="s">
        <v>349</v>
      </c>
      <c r="C42" s="32" t="s">
        <v>93</v>
      </c>
      <c r="D42" s="14">
        <v>5500000</v>
      </c>
      <c r="E42" s="15">
        <v>5681.25</v>
      </c>
      <c r="F42" s="16">
        <v>4.3E-3</v>
      </c>
      <c r="G42" s="16">
        <v>6.8099999999999994E-2</v>
      </c>
    </row>
    <row r="43" spans="1:7" x14ac:dyDescent="0.3">
      <c r="A43" s="13" t="s">
        <v>350</v>
      </c>
      <c r="B43" s="32" t="s">
        <v>351</v>
      </c>
      <c r="C43" s="32" t="s">
        <v>93</v>
      </c>
      <c r="D43" s="14">
        <v>5000000</v>
      </c>
      <c r="E43" s="15">
        <v>5499.37</v>
      </c>
      <c r="F43" s="16">
        <v>4.1999999999999997E-3</v>
      </c>
      <c r="G43" s="16">
        <v>7.0316000000000004E-2</v>
      </c>
    </row>
    <row r="44" spans="1:7" x14ac:dyDescent="0.3">
      <c r="A44" s="13" t="s">
        <v>352</v>
      </c>
      <c r="B44" s="32" t="s">
        <v>353</v>
      </c>
      <c r="C44" s="32" t="s">
        <v>99</v>
      </c>
      <c r="D44" s="14">
        <v>5100000</v>
      </c>
      <c r="E44" s="15">
        <v>5174.05</v>
      </c>
      <c r="F44" s="16">
        <v>3.8999999999999998E-3</v>
      </c>
      <c r="G44" s="16">
        <v>6.8849999999999995E-2</v>
      </c>
    </row>
    <row r="45" spans="1:7" x14ac:dyDescent="0.3">
      <c r="A45" s="13" t="s">
        <v>354</v>
      </c>
      <c r="B45" s="32" t="s">
        <v>355</v>
      </c>
      <c r="C45" s="32" t="s">
        <v>141</v>
      </c>
      <c r="D45" s="14">
        <v>5000000</v>
      </c>
      <c r="E45" s="15">
        <v>5084.91</v>
      </c>
      <c r="F45" s="16">
        <v>3.8999999999999998E-3</v>
      </c>
      <c r="G45" s="16">
        <v>6.9349999999999995E-2</v>
      </c>
    </row>
    <row r="46" spans="1:7" x14ac:dyDescent="0.3">
      <c r="A46" s="13" t="s">
        <v>356</v>
      </c>
      <c r="B46" s="32" t="s">
        <v>357</v>
      </c>
      <c r="C46" s="32" t="s">
        <v>93</v>
      </c>
      <c r="D46" s="14">
        <v>4500000</v>
      </c>
      <c r="E46" s="15">
        <v>4735.71</v>
      </c>
      <c r="F46" s="16">
        <v>3.5999999999999999E-3</v>
      </c>
      <c r="G46" s="16">
        <v>7.0316000000000004E-2</v>
      </c>
    </row>
    <row r="47" spans="1:7" x14ac:dyDescent="0.3">
      <c r="A47" s="13" t="s">
        <v>358</v>
      </c>
      <c r="B47" s="32" t="s">
        <v>359</v>
      </c>
      <c r="C47" s="32" t="s">
        <v>141</v>
      </c>
      <c r="D47" s="14">
        <v>3800000</v>
      </c>
      <c r="E47" s="15">
        <v>3909.94</v>
      </c>
      <c r="F47" s="16">
        <v>3.0000000000000001E-3</v>
      </c>
      <c r="G47" s="16">
        <v>6.8849999999999995E-2</v>
      </c>
    </row>
    <row r="48" spans="1:7" x14ac:dyDescent="0.3">
      <c r="A48" s="13" t="s">
        <v>360</v>
      </c>
      <c r="B48" s="32" t="s">
        <v>361</v>
      </c>
      <c r="C48" s="32" t="s">
        <v>93</v>
      </c>
      <c r="D48" s="14">
        <v>3000000</v>
      </c>
      <c r="E48" s="15">
        <v>3231.71</v>
      </c>
      <c r="F48" s="16">
        <v>2.5000000000000001E-3</v>
      </c>
      <c r="G48" s="16">
        <v>6.8650000000000003E-2</v>
      </c>
    </row>
    <row r="49" spans="1:7" x14ac:dyDescent="0.3">
      <c r="A49" s="13" t="s">
        <v>362</v>
      </c>
      <c r="B49" s="32" t="s">
        <v>363</v>
      </c>
      <c r="C49" s="32" t="s">
        <v>93</v>
      </c>
      <c r="D49" s="14">
        <v>2500000</v>
      </c>
      <c r="E49" s="15">
        <v>2706.97</v>
      </c>
      <c r="F49" s="16">
        <v>2.0999999999999999E-3</v>
      </c>
      <c r="G49" s="16">
        <v>6.8951999999999999E-2</v>
      </c>
    </row>
    <row r="50" spans="1:7" x14ac:dyDescent="0.3">
      <c r="A50" s="13" t="s">
        <v>364</v>
      </c>
      <c r="B50" s="32" t="s">
        <v>365</v>
      </c>
      <c r="C50" s="32" t="s">
        <v>93</v>
      </c>
      <c r="D50" s="14">
        <v>2000000</v>
      </c>
      <c r="E50" s="15">
        <v>2288.9699999999998</v>
      </c>
      <c r="F50" s="16">
        <v>1.6999999999999999E-3</v>
      </c>
      <c r="G50" s="16">
        <v>6.7699999999999996E-2</v>
      </c>
    </row>
    <row r="51" spans="1:7" x14ac:dyDescent="0.3">
      <c r="A51" s="13" t="s">
        <v>366</v>
      </c>
      <c r="B51" s="32" t="s">
        <v>367</v>
      </c>
      <c r="C51" s="32" t="s">
        <v>93</v>
      </c>
      <c r="D51" s="14">
        <v>2000000</v>
      </c>
      <c r="E51" s="15">
        <v>2122.79</v>
      </c>
      <c r="F51" s="16">
        <v>1.6000000000000001E-3</v>
      </c>
      <c r="G51" s="16">
        <v>6.8500000000000005E-2</v>
      </c>
    </row>
    <row r="52" spans="1:7" x14ac:dyDescent="0.3">
      <c r="A52" s="13" t="s">
        <v>368</v>
      </c>
      <c r="B52" s="32" t="s">
        <v>369</v>
      </c>
      <c r="C52" s="32" t="s">
        <v>93</v>
      </c>
      <c r="D52" s="14">
        <v>1500000</v>
      </c>
      <c r="E52" s="15">
        <v>1617.43</v>
      </c>
      <c r="F52" s="16">
        <v>1.1999999999999999E-3</v>
      </c>
      <c r="G52" s="16">
        <v>6.8298999999999999E-2</v>
      </c>
    </row>
    <row r="53" spans="1:7" x14ac:dyDescent="0.3">
      <c r="A53" s="13" t="s">
        <v>370</v>
      </c>
      <c r="B53" s="32" t="s">
        <v>371</v>
      </c>
      <c r="C53" s="32" t="s">
        <v>93</v>
      </c>
      <c r="D53" s="14">
        <v>1000000</v>
      </c>
      <c r="E53" s="15">
        <v>1031.68</v>
      </c>
      <c r="F53" s="16">
        <v>8.0000000000000004E-4</v>
      </c>
      <c r="G53" s="16">
        <v>6.7699999999999996E-2</v>
      </c>
    </row>
    <row r="54" spans="1:7" x14ac:dyDescent="0.3">
      <c r="A54" s="13" t="s">
        <v>372</v>
      </c>
      <c r="B54" s="32" t="s">
        <v>373</v>
      </c>
      <c r="C54" s="32" t="s">
        <v>141</v>
      </c>
      <c r="D54" s="14">
        <v>1000000</v>
      </c>
      <c r="E54" s="15">
        <v>1025.69</v>
      </c>
      <c r="F54" s="16">
        <v>8.0000000000000004E-4</v>
      </c>
      <c r="G54" s="16">
        <v>6.9237999999999994E-2</v>
      </c>
    </row>
    <row r="55" spans="1:7" x14ac:dyDescent="0.3">
      <c r="A55" s="17" t="s">
        <v>100</v>
      </c>
      <c r="B55" s="33"/>
      <c r="C55" s="33"/>
      <c r="D55" s="18"/>
      <c r="E55" s="19">
        <v>1167164.77</v>
      </c>
      <c r="F55" s="20">
        <v>0.88939999999999997</v>
      </c>
      <c r="G55" s="21"/>
    </row>
    <row r="56" spans="1:7" x14ac:dyDescent="0.3">
      <c r="A56" s="13"/>
      <c r="B56" s="32"/>
      <c r="C56" s="32"/>
      <c r="D56" s="14"/>
      <c r="E56" s="15"/>
      <c r="F56" s="16"/>
      <c r="G56" s="16"/>
    </row>
    <row r="57" spans="1:7" x14ac:dyDescent="0.3">
      <c r="A57" s="17" t="s">
        <v>285</v>
      </c>
      <c r="B57" s="32"/>
      <c r="C57" s="32"/>
      <c r="D57" s="14"/>
      <c r="E57" s="15"/>
      <c r="F57" s="16"/>
      <c r="G57" s="16"/>
    </row>
    <row r="58" spans="1:7" x14ac:dyDescent="0.3">
      <c r="A58" s="13" t="s">
        <v>374</v>
      </c>
      <c r="B58" s="32" t="s">
        <v>375</v>
      </c>
      <c r="C58" s="32" t="s">
        <v>108</v>
      </c>
      <c r="D58" s="14">
        <v>31500000</v>
      </c>
      <c r="E58" s="15">
        <v>33667.29</v>
      </c>
      <c r="F58" s="16">
        <v>2.5700000000000001E-2</v>
      </c>
      <c r="G58" s="16">
        <v>6.7569000000000004E-2</v>
      </c>
    </row>
    <row r="59" spans="1:7" x14ac:dyDescent="0.3">
      <c r="A59" s="13" t="s">
        <v>376</v>
      </c>
      <c r="B59" s="32" t="s">
        <v>377</v>
      </c>
      <c r="C59" s="32" t="s">
        <v>108</v>
      </c>
      <c r="D59" s="14">
        <v>28500000</v>
      </c>
      <c r="E59" s="15">
        <v>28646.799999999999</v>
      </c>
      <c r="F59" s="16">
        <v>2.18E-2</v>
      </c>
      <c r="G59" s="16">
        <v>6.7020999999999997E-2</v>
      </c>
    </row>
    <row r="60" spans="1:7" x14ac:dyDescent="0.3">
      <c r="A60" s="13" t="s">
        <v>378</v>
      </c>
      <c r="B60" s="32" t="s">
        <v>379</v>
      </c>
      <c r="C60" s="32" t="s">
        <v>108</v>
      </c>
      <c r="D60" s="14">
        <v>25000000</v>
      </c>
      <c r="E60" s="15">
        <v>24699.83</v>
      </c>
      <c r="F60" s="16">
        <v>1.8800000000000001E-2</v>
      </c>
      <c r="G60" s="16">
        <v>6.6524E-2</v>
      </c>
    </row>
    <row r="61" spans="1:7" x14ac:dyDescent="0.3">
      <c r="A61" s="17" t="s">
        <v>100</v>
      </c>
      <c r="B61" s="33"/>
      <c r="C61" s="33"/>
      <c r="D61" s="18"/>
      <c r="E61" s="19">
        <v>87013.92</v>
      </c>
      <c r="F61" s="20">
        <v>6.6299999999999998E-2</v>
      </c>
      <c r="G61" s="21"/>
    </row>
    <row r="62" spans="1:7" x14ac:dyDescent="0.3">
      <c r="A62" s="13"/>
      <c r="B62" s="32"/>
      <c r="C62" s="32"/>
      <c r="D62" s="14"/>
      <c r="E62" s="15"/>
      <c r="F62" s="16"/>
      <c r="G62" s="16"/>
    </row>
    <row r="63" spans="1:7" x14ac:dyDescent="0.3">
      <c r="A63" s="17" t="s">
        <v>101</v>
      </c>
      <c r="B63" s="32"/>
      <c r="C63" s="32"/>
      <c r="D63" s="14"/>
      <c r="E63" s="15"/>
      <c r="F63" s="16"/>
      <c r="G63" s="16"/>
    </row>
    <row r="64" spans="1:7" x14ac:dyDescent="0.3">
      <c r="A64" s="17" t="s">
        <v>100</v>
      </c>
      <c r="B64" s="32"/>
      <c r="C64" s="32"/>
      <c r="D64" s="14"/>
      <c r="E64" s="22" t="s">
        <v>88</v>
      </c>
      <c r="F64" s="23" t="s">
        <v>88</v>
      </c>
      <c r="G64" s="16"/>
    </row>
    <row r="65" spans="1:7" x14ac:dyDescent="0.3">
      <c r="A65" s="13"/>
      <c r="B65" s="32"/>
      <c r="C65" s="32"/>
      <c r="D65" s="14"/>
      <c r="E65" s="15"/>
      <c r="F65" s="16"/>
      <c r="G65" s="16"/>
    </row>
    <row r="66" spans="1:7" x14ac:dyDescent="0.3">
      <c r="A66" s="17" t="s">
        <v>102</v>
      </c>
      <c r="B66" s="32"/>
      <c r="C66" s="32"/>
      <c r="D66" s="14"/>
      <c r="E66" s="15"/>
      <c r="F66" s="16"/>
      <c r="G66" s="16"/>
    </row>
    <row r="67" spans="1:7" x14ac:dyDescent="0.3">
      <c r="A67" s="17" t="s">
        <v>100</v>
      </c>
      <c r="B67" s="32"/>
      <c r="C67" s="32"/>
      <c r="D67" s="14"/>
      <c r="E67" s="22" t="s">
        <v>88</v>
      </c>
      <c r="F67" s="23" t="s">
        <v>88</v>
      </c>
      <c r="G67" s="16"/>
    </row>
    <row r="68" spans="1:7" x14ac:dyDescent="0.3">
      <c r="A68" s="13"/>
      <c r="B68" s="32"/>
      <c r="C68" s="32"/>
      <c r="D68" s="14"/>
      <c r="E68" s="15"/>
      <c r="F68" s="16"/>
      <c r="G68" s="16"/>
    </row>
    <row r="69" spans="1:7" x14ac:dyDescent="0.3">
      <c r="A69" s="24" t="s">
        <v>103</v>
      </c>
      <c r="B69" s="34"/>
      <c r="C69" s="34"/>
      <c r="D69" s="25"/>
      <c r="E69" s="19">
        <v>1254178.69</v>
      </c>
      <c r="F69" s="20">
        <v>0.95569999999999999</v>
      </c>
      <c r="G69" s="21"/>
    </row>
    <row r="70" spans="1:7" x14ac:dyDescent="0.3">
      <c r="A70" s="13"/>
      <c r="B70" s="32"/>
      <c r="C70" s="32"/>
      <c r="D70" s="14"/>
      <c r="E70" s="15"/>
      <c r="F70" s="16"/>
      <c r="G70" s="16"/>
    </row>
    <row r="71" spans="1:7" x14ac:dyDescent="0.3">
      <c r="A71" s="13"/>
      <c r="B71" s="32"/>
      <c r="C71" s="32"/>
      <c r="D71" s="14"/>
      <c r="E71" s="15"/>
      <c r="F71" s="16"/>
      <c r="G71" s="16"/>
    </row>
    <row r="72" spans="1:7" x14ac:dyDescent="0.3">
      <c r="A72" s="17" t="s">
        <v>132</v>
      </c>
      <c r="B72" s="32"/>
      <c r="C72" s="32"/>
      <c r="D72" s="14"/>
      <c r="E72" s="15"/>
      <c r="F72" s="16"/>
      <c r="G72" s="16"/>
    </row>
    <row r="73" spans="1:7" x14ac:dyDescent="0.3">
      <c r="A73" s="13" t="s">
        <v>133</v>
      </c>
      <c r="B73" s="32"/>
      <c r="C73" s="32"/>
      <c r="D73" s="14"/>
      <c r="E73" s="15">
        <v>23290.84</v>
      </c>
      <c r="F73" s="16">
        <v>1.78E-2</v>
      </c>
      <c r="G73" s="16">
        <v>3.2613999999999997E-2</v>
      </c>
    </row>
    <row r="74" spans="1:7" x14ac:dyDescent="0.3">
      <c r="A74" s="17" t="s">
        <v>100</v>
      </c>
      <c r="B74" s="33"/>
      <c r="C74" s="33"/>
      <c r="D74" s="18"/>
      <c r="E74" s="19">
        <v>23290.84</v>
      </c>
      <c r="F74" s="20">
        <v>1.78E-2</v>
      </c>
      <c r="G74" s="21"/>
    </row>
    <row r="75" spans="1:7" x14ac:dyDescent="0.3">
      <c r="A75" s="13"/>
      <c r="B75" s="32"/>
      <c r="C75" s="32"/>
      <c r="D75" s="14"/>
      <c r="E75" s="15"/>
      <c r="F75" s="16"/>
      <c r="G75" s="16"/>
    </row>
    <row r="76" spans="1:7" x14ac:dyDescent="0.3">
      <c r="A76" s="24" t="s">
        <v>103</v>
      </c>
      <c r="B76" s="34"/>
      <c r="C76" s="34"/>
      <c r="D76" s="25"/>
      <c r="E76" s="19">
        <v>23290.84</v>
      </c>
      <c r="F76" s="20">
        <v>1.78E-2</v>
      </c>
      <c r="G76" s="21"/>
    </row>
    <row r="77" spans="1:7" x14ac:dyDescent="0.3">
      <c r="A77" s="13" t="s">
        <v>134</v>
      </c>
      <c r="B77" s="32"/>
      <c r="C77" s="32"/>
      <c r="D77" s="14"/>
      <c r="E77" s="15">
        <v>34350.757597000003</v>
      </c>
      <c r="F77" s="16">
        <v>2.6182E-2</v>
      </c>
      <c r="G77" s="16"/>
    </row>
    <row r="78" spans="1:7" x14ac:dyDescent="0.3">
      <c r="A78" s="13" t="s">
        <v>135</v>
      </c>
      <c r="B78" s="32"/>
      <c r="C78" s="32"/>
      <c r="D78" s="14"/>
      <c r="E78" s="15">
        <v>148.75240299999999</v>
      </c>
      <c r="F78" s="16">
        <v>3.1799999999999998E-4</v>
      </c>
      <c r="G78" s="16">
        <v>3.2613999999999997E-2</v>
      </c>
    </row>
    <row r="79" spans="1:7" x14ac:dyDescent="0.3">
      <c r="A79" s="27" t="s">
        <v>136</v>
      </c>
      <c r="B79" s="35"/>
      <c r="C79" s="35"/>
      <c r="D79" s="28"/>
      <c r="E79" s="29">
        <v>1311969.04</v>
      </c>
      <c r="F79" s="30">
        <v>1</v>
      </c>
      <c r="G79" s="30"/>
    </row>
    <row r="81" spans="1:7" x14ac:dyDescent="0.3">
      <c r="A81" s="1" t="s">
        <v>138</v>
      </c>
    </row>
    <row r="84" spans="1:7" x14ac:dyDescent="0.3">
      <c r="A84" s="1" t="s">
        <v>1842</v>
      </c>
    </row>
    <row r="85" spans="1:7" x14ac:dyDescent="0.3">
      <c r="A85" s="47" t="s">
        <v>1843</v>
      </c>
      <c r="B85" s="3" t="s">
        <v>88</v>
      </c>
    </row>
    <row r="86" spans="1:7" x14ac:dyDescent="0.3">
      <c r="A86" t="s">
        <v>1844</v>
      </c>
    </row>
    <row r="87" spans="1:7" x14ac:dyDescent="0.3">
      <c r="A87" t="s">
        <v>1868</v>
      </c>
      <c r="B87" t="s">
        <v>1846</v>
      </c>
      <c r="C87" t="s">
        <v>1846</v>
      </c>
    </row>
    <row r="88" spans="1:7" x14ac:dyDescent="0.3">
      <c r="B88" s="48">
        <v>44592</v>
      </c>
      <c r="C88" s="48">
        <v>44620</v>
      </c>
    </row>
    <row r="89" spans="1:7" x14ac:dyDescent="0.3">
      <c r="A89" t="s">
        <v>1869</v>
      </c>
      <c r="B89">
        <v>1186.7329</v>
      </c>
      <c r="C89">
        <v>1198.8918000000001</v>
      </c>
      <c r="E89" s="2"/>
      <c r="G89"/>
    </row>
    <row r="90" spans="1:7" x14ac:dyDescent="0.3">
      <c r="E90" s="2"/>
      <c r="G90"/>
    </row>
    <row r="91" spans="1:7" x14ac:dyDescent="0.3">
      <c r="A91" t="s">
        <v>1861</v>
      </c>
      <c r="B91" s="3" t="s">
        <v>88</v>
      </c>
    </row>
    <row r="92" spans="1:7" x14ac:dyDescent="0.3">
      <c r="A92" t="s">
        <v>1862</v>
      </c>
      <c r="B92" s="3" t="s">
        <v>88</v>
      </c>
    </row>
    <row r="93" spans="1:7" ht="28.8" x14ac:dyDescent="0.3">
      <c r="A93" s="47" t="s">
        <v>1863</v>
      </c>
      <c r="B93" s="3" t="s">
        <v>88</v>
      </c>
    </row>
    <row r="94" spans="1:7" x14ac:dyDescent="0.3">
      <c r="A94" s="47" t="s">
        <v>1864</v>
      </c>
      <c r="B94" s="3" t="s">
        <v>88</v>
      </c>
    </row>
    <row r="95" spans="1:7" x14ac:dyDescent="0.3">
      <c r="A95" t="s">
        <v>1865</v>
      </c>
      <c r="B95" s="49">
        <v>7.5503590000000003</v>
      </c>
    </row>
    <row r="96" spans="1:7" ht="28.8" x14ac:dyDescent="0.3">
      <c r="A96" s="47" t="s">
        <v>1866</v>
      </c>
      <c r="B96" s="3" t="s">
        <v>88</v>
      </c>
    </row>
    <row r="97" spans="1:4" ht="28.8" x14ac:dyDescent="0.3">
      <c r="A97" s="47" t="s">
        <v>1867</v>
      </c>
      <c r="B97" s="3" t="s">
        <v>88</v>
      </c>
    </row>
    <row r="98" spans="1:4" ht="28.8" x14ac:dyDescent="0.3">
      <c r="A98" s="47" t="s">
        <v>1870</v>
      </c>
      <c r="B98" s="3">
        <v>314205.84999999998</v>
      </c>
    </row>
    <row r="99" spans="1:4" x14ac:dyDescent="0.3">
      <c r="A99" t="s">
        <v>1998</v>
      </c>
      <c r="B99" s="3" t="s">
        <v>88</v>
      </c>
    </row>
    <row r="100" spans="1:4" x14ac:dyDescent="0.3">
      <c r="A100" t="s">
        <v>1999</v>
      </c>
      <c r="B100" s="3" t="s">
        <v>88</v>
      </c>
    </row>
    <row r="102" spans="1:4" ht="28.8" x14ac:dyDescent="0.3">
      <c r="A102" s="62" t="s">
        <v>2039</v>
      </c>
      <c r="B102" s="57" t="s">
        <v>2040</v>
      </c>
      <c r="C102" s="57" t="s">
        <v>2004</v>
      </c>
      <c r="D102" s="65" t="s">
        <v>2005</v>
      </c>
    </row>
    <row r="103" spans="1:4" ht="53.4" customHeight="1" x14ac:dyDescent="0.3">
      <c r="A103" s="64" t="str">
        <f>HYPERLINK("[EDEL_Portfolio Monthly 28-Feb-2022.xlsx]EDBE30!A1","BHARAT Bond ETF - April 2030")</f>
        <v>BHARAT Bond ETF - April 2030</v>
      </c>
      <c r="B103" s="58"/>
      <c r="C103" s="59" t="s">
        <v>2009</v>
      </c>
      <c r="D103"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90DE-1736-4FBE-801A-14DE5CB74986}">
  <dimension ref="A1:H85"/>
  <sheetViews>
    <sheetView showGridLines="0" workbookViewId="0">
      <pane ySplit="4" topLeftCell="A73" activePane="bottomLeft" state="frozen"/>
      <selection activeCell="A36" sqref="A36"/>
      <selection pane="bottomLeft" activeCell="A84" sqref="A84:D84"/>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15</v>
      </c>
      <c r="B1" s="67"/>
      <c r="C1" s="67"/>
      <c r="D1" s="67"/>
      <c r="E1" s="67"/>
      <c r="F1" s="67"/>
      <c r="G1" s="67"/>
      <c r="H1" s="51" t="str">
        <f>HYPERLINK("[EDEL_Portfolio Monthly 28-Feb-2022.xlsx]Index!A1","Index")</f>
        <v>Index</v>
      </c>
    </row>
    <row r="2" spans="1:8" ht="18" x14ac:dyDescent="0.3">
      <c r="A2" s="67" t="s">
        <v>16</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380</v>
      </c>
      <c r="B11" s="32" t="s">
        <v>381</v>
      </c>
      <c r="C11" s="32" t="s">
        <v>93</v>
      </c>
      <c r="D11" s="14">
        <v>100500000</v>
      </c>
      <c r="E11" s="15">
        <v>96450.65</v>
      </c>
      <c r="F11" s="16">
        <v>9.1399999999999995E-2</v>
      </c>
      <c r="G11" s="16">
        <v>7.0199999999999999E-2</v>
      </c>
    </row>
    <row r="12" spans="1:8" x14ac:dyDescent="0.3">
      <c r="A12" s="13" t="s">
        <v>382</v>
      </c>
      <c r="B12" s="32" t="s">
        <v>383</v>
      </c>
      <c r="C12" s="32" t="s">
        <v>141</v>
      </c>
      <c r="D12" s="14">
        <v>100000000</v>
      </c>
      <c r="E12" s="15">
        <v>96234.5</v>
      </c>
      <c r="F12" s="16">
        <v>9.1200000000000003E-2</v>
      </c>
      <c r="G12" s="16">
        <v>7.0198999999999998E-2</v>
      </c>
    </row>
    <row r="13" spans="1:8" x14ac:dyDescent="0.3">
      <c r="A13" s="13" t="s">
        <v>384</v>
      </c>
      <c r="B13" s="32" t="s">
        <v>385</v>
      </c>
      <c r="C13" s="32" t="s">
        <v>93</v>
      </c>
      <c r="D13" s="14">
        <v>97500000</v>
      </c>
      <c r="E13" s="15">
        <v>95757.29</v>
      </c>
      <c r="F13" s="16">
        <v>9.0700000000000003E-2</v>
      </c>
      <c r="G13" s="16">
        <v>7.17E-2</v>
      </c>
    </row>
    <row r="14" spans="1:8" x14ac:dyDescent="0.3">
      <c r="A14" s="13" t="s">
        <v>386</v>
      </c>
      <c r="B14" s="32" t="s">
        <v>387</v>
      </c>
      <c r="C14" s="32" t="s">
        <v>93</v>
      </c>
      <c r="D14" s="14">
        <v>95500000</v>
      </c>
      <c r="E14" s="15">
        <v>93693.81</v>
      </c>
      <c r="F14" s="16">
        <v>8.8800000000000004E-2</v>
      </c>
      <c r="G14" s="16">
        <v>7.1650000000000005E-2</v>
      </c>
    </row>
    <row r="15" spans="1:8" x14ac:dyDescent="0.3">
      <c r="A15" s="13" t="s">
        <v>388</v>
      </c>
      <c r="B15" s="32" t="s">
        <v>389</v>
      </c>
      <c r="C15" s="32" t="s">
        <v>141</v>
      </c>
      <c r="D15" s="14">
        <v>94500000</v>
      </c>
      <c r="E15" s="15">
        <v>93476.09</v>
      </c>
      <c r="F15" s="16">
        <v>8.8599999999999998E-2</v>
      </c>
      <c r="G15" s="16">
        <v>6.9634000000000001E-2</v>
      </c>
    </row>
    <row r="16" spans="1:8" x14ac:dyDescent="0.3">
      <c r="A16" s="13" t="s">
        <v>390</v>
      </c>
      <c r="B16" s="32" t="s">
        <v>391</v>
      </c>
      <c r="C16" s="32" t="s">
        <v>93</v>
      </c>
      <c r="D16" s="14">
        <v>96000000</v>
      </c>
      <c r="E16" s="15">
        <v>92817.600000000006</v>
      </c>
      <c r="F16" s="16">
        <v>8.7900000000000006E-2</v>
      </c>
      <c r="G16" s="16">
        <v>7.0000000000000007E-2</v>
      </c>
    </row>
    <row r="17" spans="1:7" x14ac:dyDescent="0.3">
      <c r="A17" s="13" t="s">
        <v>392</v>
      </c>
      <c r="B17" s="32" t="s">
        <v>393</v>
      </c>
      <c r="C17" s="32" t="s">
        <v>141</v>
      </c>
      <c r="D17" s="14">
        <v>81000000</v>
      </c>
      <c r="E17" s="15">
        <v>78698.87</v>
      </c>
      <c r="F17" s="16">
        <v>7.46E-2</v>
      </c>
      <c r="G17" s="16">
        <v>6.8249000000000004E-2</v>
      </c>
    </row>
    <row r="18" spans="1:7" x14ac:dyDescent="0.3">
      <c r="A18" s="13" t="s">
        <v>394</v>
      </c>
      <c r="B18" s="32" t="s">
        <v>395</v>
      </c>
      <c r="C18" s="32" t="s">
        <v>93</v>
      </c>
      <c r="D18" s="14">
        <v>77500000</v>
      </c>
      <c r="E18" s="15">
        <v>74208.58</v>
      </c>
      <c r="F18" s="16">
        <v>7.0300000000000001E-2</v>
      </c>
      <c r="G18" s="16">
        <v>6.93E-2</v>
      </c>
    </row>
    <row r="19" spans="1:7" x14ac:dyDescent="0.3">
      <c r="A19" s="13" t="s">
        <v>396</v>
      </c>
      <c r="B19" s="32" t="s">
        <v>397</v>
      </c>
      <c r="C19" s="32" t="s">
        <v>93</v>
      </c>
      <c r="D19" s="14">
        <v>71500000</v>
      </c>
      <c r="E19" s="15">
        <v>70254.039999999994</v>
      </c>
      <c r="F19" s="16">
        <v>6.6600000000000006E-2</v>
      </c>
      <c r="G19" s="16">
        <v>6.8900000000000003E-2</v>
      </c>
    </row>
    <row r="20" spans="1:7" x14ac:dyDescent="0.3">
      <c r="A20" s="13" t="s">
        <v>398</v>
      </c>
      <c r="B20" s="32" t="s">
        <v>399</v>
      </c>
      <c r="C20" s="32" t="s">
        <v>400</v>
      </c>
      <c r="D20" s="14">
        <v>59500000</v>
      </c>
      <c r="E20" s="15">
        <v>58226.28</v>
      </c>
      <c r="F20" s="16">
        <v>5.5199999999999999E-2</v>
      </c>
      <c r="G20" s="16">
        <v>6.9800000000000001E-2</v>
      </c>
    </row>
    <row r="21" spans="1:7" x14ac:dyDescent="0.3">
      <c r="A21" s="13" t="s">
        <v>401</v>
      </c>
      <c r="B21" s="32" t="s">
        <v>402</v>
      </c>
      <c r="C21" s="32" t="s">
        <v>93</v>
      </c>
      <c r="D21" s="14">
        <v>38000000</v>
      </c>
      <c r="E21" s="15">
        <v>36336.78</v>
      </c>
      <c r="F21" s="16">
        <v>3.44E-2</v>
      </c>
      <c r="G21" s="16">
        <v>6.9400000000000003E-2</v>
      </c>
    </row>
    <row r="22" spans="1:7" x14ac:dyDescent="0.3">
      <c r="A22" s="13" t="s">
        <v>403</v>
      </c>
      <c r="B22" s="32" t="s">
        <v>404</v>
      </c>
      <c r="C22" s="32" t="s">
        <v>93</v>
      </c>
      <c r="D22" s="14">
        <v>22000000</v>
      </c>
      <c r="E22" s="15">
        <v>21905.25</v>
      </c>
      <c r="F22" s="16">
        <v>2.0799999999999999E-2</v>
      </c>
      <c r="G22" s="16">
        <v>7.1099999999999997E-2</v>
      </c>
    </row>
    <row r="23" spans="1:7" x14ac:dyDescent="0.3">
      <c r="A23" s="13" t="s">
        <v>405</v>
      </c>
      <c r="B23" s="32" t="s">
        <v>406</v>
      </c>
      <c r="C23" s="32" t="s">
        <v>93</v>
      </c>
      <c r="D23" s="14">
        <v>18000000</v>
      </c>
      <c r="E23" s="15">
        <v>17913.47</v>
      </c>
      <c r="F23" s="16">
        <v>1.7000000000000001E-2</v>
      </c>
      <c r="G23" s="16">
        <v>7.1099999999999997E-2</v>
      </c>
    </row>
    <row r="24" spans="1:7" x14ac:dyDescent="0.3">
      <c r="A24" s="13" t="s">
        <v>407</v>
      </c>
      <c r="B24" s="32" t="s">
        <v>408</v>
      </c>
      <c r="C24" s="32" t="s">
        <v>93</v>
      </c>
      <c r="D24" s="14">
        <v>11500000</v>
      </c>
      <c r="E24" s="15">
        <v>11298.47</v>
      </c>
      <c r="F24" s="16">
        <v>1.0699999999999999E-2</v>
      </c>
      <c r="G24" s="16">
        <v>7.17E-2</v>
      </c>
    </row>
    <row r="25" spans="1:7" x14ac:dyDescent="0.3">
      <c r="A25" s="13" t="s">
        <v>409</v>
      </c>
      <c r="B25" s="32" t="s">
        <v>410</v>
      </c>
      <c r="C25" s="32" t="s">
        <v>93</v>
      </c>
      <c r="D25" s="14">
        <v>5000000</v>
      </c>
      <c r="E25" s="15">
        <v>5204.0200000000004</v>
      </c>
      <c r="F25" s="16">
        <v>4.8999999999999998E-3</v>
      </c>
      <c r="G25" s="16">
        <v>7.1099999999999997E-2</v>
      </c>
    </row>
    <row r="26" spans="1:7" x14ac:dyDescent="0.3">
      <c r="A26" s="13" t="s">
        <v>411</v>
      </c>
      <c r="B26" s="32" t="s">
        <v>412</v>
      </c>
      <c r="C26" s="32" t="s">
        <v>93</v>
      </c>
      <c r="D26" s="14">
        <v>5000000</v>
      </c>
      <c r="E26" s="15">
        <v>5192.5200000000004</v>
      </c>
      <c r="F26" s="16">
        <v>4.8999999999999998E-3</v>
      </c>
      <c r="G26" s="16">
        <v>7.1099999999999997E-2</v>
      </c>
    </row>
    <row r="27" spans="1:7" x14ac:dyDescent="0.3">
      <c r="A27" s="13" t="s">
        <v>413</v>
      </c>
      <c r="B27" s="32" t="s">
        <v>414</v>
      </c>
      <c r="C27" s="32" t="s">
        <v>93</v>
      </c>
      <c r="D27" s="14">
        <v>4000000</v>
      </c>
      <c r="E27" s="15">
        <v>4104.8999999999996</v>
      </c>
      <c r="F27" s="16">
        <v>3.8999999999999998E-3</v>
      </c>
      <c r="G27" s="16">
        <v>7.1099999999999997E-2</v>
      </c>
    </row>
    <row r="28" spans="1:7" x14ac:dyDescent="0.3">
      <c r="A28" s="13" t="s">
        <v>415</v>
      </c>
      <c r="B28" s="32" t="s">
        <v>416</v>
      </c>
      <c r="C28" s="32" t="s">
        <v>93</v>
      </c>
      <c r="D28" s="14">
        <v>2800000</v>
      </c>
      <c r="E28" s="15">
        <v>3061.73</v>
      </c>
      <c r="F28" s="16">
        <v>2.8999999999999998E-3</v>
      </c>
      <c r="G28" s="16">
        <v>6.8650000000000003E-2</v>
      </c>
    </row>
    <row r="29" spans="1:7" x14ac:dyDescent="0.3">
      <c r="A29" s="13" t="s">
        <v>417</v>
      </c>
      <c r="B29" s="32" t="s">
        <v>418</v>
      </c>
      <c r="C29" s="32" t="s">
        <v>93</v>
      </c>
      <c r="D29" s="14">
        <v>2500000</v>
      </c>
      <c r="E29" s="15">
        <v>2713.77</v>
      </c>
      <c r="F29" s="16">
        <v>2.5999999999999999E-3</v>
      </c>
      <c r="G29" s="16">
        <v>6.9651000000000005E-2</v>
      </c>
    </row>
    <row r="30" spans="1:7" x14ac:dyDescent="0.3">
      <c r="A30" s="13" t="s">
        <v>419</v>
      </c>
      <c r="B30" s="32" t="s">
        <v>420</v>
      </c>
      <c r="C30" s="32" t="s">
        <v>93</v>
      </c>
      <c r="D30" s="14">
        <v>2500000</v>
      </c>
      <c r="E30" s="15">
        <v>2418.48</v>
      </c>
      <c r="F30" s="16">
        <v>2.3E-3</v>
      </c>
      <c r="G30" s="16">
        <v>6.93E-2</v>
      </c>
    </row>
    <row r="31" spans="1:7" x14ac:dyDescent="0.3">
      <c r="A31" s="13" t="s">
        <v>421</v>
      </c>
      <c r="B31" s="32" t="s">
        <v>422</v>
      </c>
      <c r="C31" s="32" t="s">
        <v>93</v>
      </c>
      <c r="D31" s="14">
        <v>2000000</v>
      </c>
      <c r="E31" s="15">
        <v>2153.33</v>
      </c>
      <c r="F31" s="16">
        <v>2E-3</v>
      </c>
      <c r="G31" s="16">
        <v>6.8650000000000003E-2</v>
      </c>
    </row>
    <row r="32" spans="1:7" x14ac:dyDescent="0.3">
      <c r="A32" s="13" t="s">
        <v>423</v>
      </c>
      <c r="B32" s="32" t="s">
        <v>424</v>
      </c>
      <c r="C32" s="32" t="s">
        <v>93</v>
      </c>
      <c r="D32" s="14">
        <v>2000000</v>
      </c>
      <c r="E32" s="15">
        <v>2069.67</v>
      </c>
      <c r="F32" s="16">
        <v>2E-3</v>
      </c>
      <c r="G32" s="16">
        <v>7.1099999999999997E-2</v>
      </c>
    </row>
    <row r="33" spans="1:7" x14ac:dyDescent="0.3">
      <c r="A33" s="13" t="s">
        <v>425</v>
      </c>
      <c r="B33" s="32" t="s">
        <v>426</v>
      </c>
      <c r="C33" s="32" t="s">
        <v>93</v>
      </c>
      <c r="D33" s="14">
        <v>2000000</v>
      </c>
      <c r="E33" s="15">
        <v>1959.7</v>
      </c>
      <c r="F33" s="16">
        <v>1.9E-3</v>
      </c>
      <c r="G33" s="16">
        <v>7.1099999999999997E-2</v>
      </c>
    </row>
    <row r="34" spans="1:7" x14ac:dyDescent="0.3">
      <c r="A34" s="13" t="s">
        <v>427</v>
      </c>
      <c r="B34" s="32" t="s">
        <v>428</v>
      </c>
      <c r="C34" s="32" t="s">
        <v>93</v>
      </c>
      <c r="D34" s="14">
        <v>1500000</v>
      </c>
      <c r="E34" s="15">
        <v>1562.46</v>
      </c>
      <c r="F34" s="16">
        <v>1.5E-3</v>
      </c>
      <c r="G34" s="16">
        <v>7.1099999999999997E-2</v>
      </c>
    </row>
    <row r="35" spans="1:7" x14ac:dyDescent="0.3">
      <c r="A35" s="13" t="s">
        <v>429</v>
      </c>
      <c r="B35" s="32" t="s">
        <v>430</v>
      </c>
      <c r="C35" s="32" t="s">
        <v>93</v>
      </c>
      <c r="D35" s="14">
        <v>1000000</v>
      </c>
      <c r="E35" s="15">
        <v>1030.5999999999999</v>
      </c>
      <c r="F35" s="16">
        <v>1E-3</v>
      </c>
      <c r="G35" s="16">
        <v>6.8949999999999997E-2</v>
      </c>
    </row>
    <row r="36" spans="1:7" x14ac:dyDescent="0.3">
      <c r="A36" s="13" t="s">
        <v>431</v>
      </c>
      <c r="B36" s="32" t="s">
        <v>432</v>
      </c>
      <c r="C36" s="32" t="s">
        <v>93</v>
      </c>
      <c r="D36" s="14">
        <v>1000000</v>
      </c>
      <c r="E36" s="15">
        <v>1017.16</v>
      </c>
      <c r="F36" s="16">
        <v>1E-3</v>
      </c>
      <c r="G36" s="16">
        <v>7.1099999999999997E-2</v>
      </c>
    </row>
    <row r="37" spans="1:7" x14ac:dyDescent="0.3">
      <c r="A37" s="13" t="s">
        <v>433</v>
      </c>
      <c r="B37" s="32" t="s">
        <v>434</v>
      </c>
      <c r="C37" s="32" t="s">
        <v>93</v>
      </c>
      <c r="D37" s="14">
        <v>1000000</v>
      </c>
      <c r="E37" s="15">
        <v>989.19</v>
      </c>
      <c r="F37" s="16">
        <v>8.9999999999999998E-4</v>
      </c>
      <c r="G37" s="16">
        <v>7.1650000000000005E-2</v>
      </c>
    </row>
    <row r="38" spans="1:7" x14ac:dyDescent="0.3">
      <c r="A38" s="13" t="s">
        <v>435</v>
      </c>
      <c r="B38" s="32" t="s">
        <v>436</v>
      </c>
      <c r="C38" s="32" t="s">
        <v>93</v>
      </c>
      <c r="D38" s="14">
        <v>500000</v>
      </c>
      <c r="E38" s="15">
        <v>546.85</v>
      </c>
      <c r="F38" s="16">
        <v>5.0000000000000001E-4</v>
      </c>
      <c r="G38" s="16">
        <v>6.8650000000000003E-2</v>
      </c>
    </row>
    <row r="39" spans="1:7" x14ac:dyDescent="0.3">
      <c r="A39" s="17" t="s">
        <v>100</v>
      </c>
      <c r="B39" s="33"/>
      <c r="C39" s="33"/>
      <c r="D39" s="18"/>
      <c r="E39" s="19">
        <v>971296.06</v>
      </c>
      <c r="F39" s="20">
        <v>0.92049999999999998</v>
      </c>
      <c r="G39" s="21"/>
    </row>
    <row r="40" spans="1:7" x14ac:dyDescent="0.3">
      <c r="A40" s="13"/>
      <c r="B40" s="32"/>
      <c r="C40" s="32"/>
      <c r="D40" s="14"/>
      <c r="E40" s="15"/>
      <c r="F40" s="16"/>
      <c r="G40" s="16"/>
    </row>
    <row r="41" spans="1:7" x14ac:dyDescent="0.3">
      <c r="A41" s="17" t="s">
        <v>285</v>
      </c>
      <c r="B41" s="32"/>
      <c r="C41" s="32"/>
      <c r="D41" s="14"/>
      <c r="E41" s="15"/>
      <c r="F41" s="16"/>
      <c r="G41" s="16"/>
    </row>
    <row r="42" spans="1:7" x14ac:dyDescent="0.3">
      <c r="A42" s="13" t="s">
        <v>437</v>
      </c>
      <c r="B42" s="32" t="s">
        <v>438</v>
      </c>
      <c r="C42" s="32" t="s">
        <v>108</v>
      </c>
      <c r="D42" s="14">
        <v>36500000</v>
      </c>
      <c r="E42" s="15">
        <v>38416.47</v>
      </c>
      <c r="F42" s="16">
        <v>3.6400000000000002E-2</v>
      </c>
      <c r="G42" s="16">
        <v>6.7621000000000001E-2</v>
      </c>
    </row>
    <row r="43" spans="1:7" x14ac:dyDescent="0.3">
      <c r="A43" s="17" t="s">
        <v>100</v>
      </c>
      <c r="B43" s="33"/>
      <c r="C43" s="33"/>
      <c r="D43" s="18"/>
      <c r="E43" s="19">
        <v>38416.47</v>
      </c>
      <c r="F43" s="20">
        <v>3.6400000000000002E-2</v>
      </c>
      <c r="G43" s="21"/>
    </row>
    <row r="44" spans="1:7" x14ac:dyDescent="0.3">
      <c r="A44" s="13"/>
      <c r="B44" s="32"/>
      <c r="C44" s="32"/>
      <c r="D44" s="14"/>
      <c r="E44" s="15"/>
      <c r="F44" s="16"/>
      <c r="G44" s="16"/>
    </row>
    <row r="45" spans="1:7" x14ac:dyDescent="0.3">
      <c r="A45" s="17" t="s">
        <v>101</v>
      </c>
      <c r="B45" s="32"/>
      <c r="C45" s="32"/>
      <c r="D45" s="14"/>
      <c r="E45" s="15"/>
      <c r="F45" s="16"/>
      <c r="G45" s="16"/>
    </row>
    <row r="46" spans="1:7" x14ac:dyDescent="0.3">
      <c r="A46" s="17" t="s">
        <v>100</v>
      </c>
      <c r="B46" s="32"/>
      <c r="C46" s="32"/>
      <c r="D46" s="14"/>
      <c r="E46" s="22" t="s">
        <v>88</v>
      </c>
      <c r="F46" s="23" t="s">
        <v>88</v>
      </c>
      <c r="G46" s="16"/>
    </row>
    <row r="47" spans="1:7" x14ac:dyDescent="0.3">
      <c r="A47" s="13"/>
      <c r="B47" s="32"/>
      <c r="C47" s="32"/>
      <c r="D47" s="14"/>
      <c r="E47" s="15"/>
      <c r="F47" s="16"/>
      <c r="G47" s="16"/>
    </row>
    <row r="48" spans="1:7" x14ac:dyDescent="0.3">
      <c r="A48" s="17" t="s">
        <v>102</v>
      </c>
      <c r="B48" s="32"/>
      <c r="C48" s="32"/>
      <c r="D48" s="14"/>
      <c r="E48" s="15"/>
      <c r="F48" s="16"/>
      <c r="G48" s="16"/>
    </row>
    <row r="49" spans="1:7" x14ac:dyDescent="0.3">
      <c r="A49" s="17" t="s">
        <v>100</v>
      </c>
      <c r="B49" s="32"/>
      <c r="C49" s="32"/>
      <c r="D49" s="14"/>
      <c r="E49" s="22" t="s">
        <v>88</v>
      </c>
      <c r="F49" s="23" t="s">
        <v>88</v>
      </c>
      <c r="G49" s="16"/>
    </row>
    <row r="50" spans="1:7" x14ac:dyDescent="0.3">
      <c r="A50" s="13"/>
      <c r="B50" s="32"/>
      <c r="C50" s="32"/>
      <c r="D50" s="14"/>
      <c r="E50" s="15"/>
      <c r="F50" s="16"/>
      <c r="G50" s="16"/>
    </row>
    <row r="51" spans="1:7" x14ac:dyDescent="0.3">
      <c r="A51" s="24" t="s">
        <v>103</v>
      </c>
      <c r="B51" s="34"/>
      <c r="C51" s="34"/>
      <c r="D51" s="25"/>
      <c r="E51" s="19">
        <v>1009712.53</v>
      </c>
      <c r="F51" s="20">
        <v>0.95689999999999997</v>
      </c>
      <c r="G51" s="21"/>
    </row>
    <row r="52" spans="1:7" x14ac:dyDescent="0.3">
      <c r="A52" s="13"/>
      <c r="B52" s="32"/>
      <c r="C52" s="32"/>
      <c r="D52" s="14"/>
      <c r="E52" s="15"/>
      <c r="F52" s="16"/>
      <c r="G52" s="16"/>
    </row>
    <row r="53" spans="1:7" x14ac:dyDescent="0.3">
      <c r="A53" s="13"/>
      <c r="B53" s="32"/>
      <c r="C53" s="32"/>
      <c r="D53" s="14"/>
      <c r="E53" s="15"/>
      <c r="F53" s="16"/>
      <c r="G53" s="16"/>
    </row>
    <row r="54" spans="1:7" x14ac:dyDescent="0.3">
      <c r="A54" s="17" t="s">
        <v>132</v>
      </c>
      <c r="B54" s="32"/>
      <c r="C54" s="32"/>
      <c r="D54" s="14"/>
      <c r="E54" s="15"/>
      <c r="F54" s="16"/>
      <c r="G54" s="16"/>
    </row>
    <row r="55" spans="1:7" x14ac:dyDescent="0.3">
      <c r="A55" s="13" t="s">
        <v>133</v>
      </c>
      <c r="B55" s="32"/>
      <c r="C55" s="32"/>
      <c r="D55" s="14"/>
      <c r="E55" s="15">
        <v>873.84</v>
      </c>
      <c r="F55" s="16">
        <v>8.0000000000000004E-4</v>
      </c>
      <c r="G55" s="16">
        <v>3.2613999999999997E-2</v>
      </c>
    </row>
    <row r="56" spans="1:7" x14ac:dyDescent="0.3">
      <c r="A56" s="17" t="s">
        <v>100</v>
      </c>
      <c r="B56" s="33"/>
      <c r="C56" s="33"/>
      <c r="D56" s="18"/>
      <c r="E56" s="19">
        <v>873.84</v>
      </c>
      <c r="F56" s="20">
        <v>8.0000000000000004E-4</v>
      </c>
      <c r="G56" s="21"/>
    </row>
    <row r="57" spans="1:7" x14ac:dyDescent="0.3">
      <c r="A57" s="13"/>
      <c r="B57" s="32"/>
      <c r="C57" s="32"/>
      <c r="D57" s="14"/>
      <c r="E57" s="15"/>
      <c r="F57" s="16"/>
      <c r="G57" s="16"/>
    </row>
    <row r="58" spans="1:7" x14ac:dyDescent="0.3">
      <c r="A58" s="24" t="s">
        <v>103</v>
      </c>
      <c r="B58" s="34"/>
      <c r="C58" s="34"/>
      <c r="D58" s="25"/>
      <c r="E58" s="19">
        <v>873.84</v>
      </c>
      <c r="F58" s="20">
        <v>8.0000000000000004E-4</v>
      </c>
      <c r="G58" s="21"/>
    </row>
    <row r="59" spans="1:7" x14ac:dyDescent="0.3">
      <c r="A59" s="13" t="s">
        <v>134</v>
      </c>
      <c r="B59" s="32"/>
      <c r="C59" s="32"/>
      <c r="D59" s="14"/>
      <c r="E59" s="15">
        <v>44975.4270368</v>
      </c>
      <c r="F59" s="16">
        <v>4.2606999999999999E-2</v>
      </c>
      <c r="G59" s="16"/>
    </row>
    <row r="60" spans="1:7" x14ac:dyDescent="0.3">
      <c r="A60" s="13" t="s">
        <v>135</v>
      </c>
      <c r="B60" s="32"/>
      <c r="C60" s="32"/>
      <c r="D60" s="14"/>
      <c r="E60" s="15">
        <v>5.8629632000000003</v>
      </c>
      <c r="F60" s="26">
        <v>-3.0699999999999998E-4</v>
      </c>
      <c r="G60" s="16">
        <v>3.2613999999999997E-2</v>
      </c>
    </row>
    <row r="61" spans="1:7" x14ac:dyDescent="0.3">
      <c r="A61" s="27" t="s">
        <v>136</v>
      </c>
      <c r="B61" s="35"/>
      <c r="C61" s="35"/>
      <c r="D61" s="28"/>
      <c r="E61" s="29">
        <v>1055567.6599999999</v>
      </c>
      <c r="F61" s="30">
        <v>1</v>
      </c>
      <c r="G61" s="30"/>
    </row>
    <row r="63" spans="1:7" x14ac:dyDescent="0.3">
      <c r="A63" s="1" t="s">
        <v>138</v>
      </c>
    </row>
    <row r="66" spans="1:7" x14ac:dyDescent="0.3">
      <c r="A66" s="1" t="s">
        <v>1842</v>
      </c>
    </row>
    <row r="67" spans="1:7" x14ac:dyDescent="0.3">
      <c r="A67" s="47" t="s">
        <v>1843</v>
      </c>
      <c r="B67" s="3" t="s">
        <v>88</v>
      </c>
    </row>
    <row r="68" spans="1:7" x14ac:dyDescent="0.3">
      <c r="A68" t="s">
        <v>1844</v>
      </c>
    </row>
    <row r="69" spans="1:7" x14ac:dyDescent="0.3">
      <c r="A69" t="s">
        <v>1868</v>
      </c>
      <c r="B69" t="s">
        <v>1846</v>
      </c>
      <c r="C69" t="s">
        <v>1846</v>
      </c>
    </row>
    <row r="70" spans="1:7" x14ac:dyDescent="0.3">
      <c r="B70" s="48">
        <v>44592</v>
      </c>
      <c r="C70" s="48">
        <v>44620</v>
      </c>
    </row>
    <row r="71" spans="1:7" x14ac:dyDescent="0.3">
      <c r="A71" t="s">
        <v>1869</v>
      </c>
      <c r="B71">
        <v>1061.9338</v>
      </c>
      <c r="C71">
        <v>1071.2181</v>
      </c>
      <c r="E71" s="2"/>
      <c r="G71"/>
    </row>
    <row r="72" spans="1:7" x14ac:dyDescent="0.3">
      <c r="E72" s="2"/>
      <c r="G72"/>
    </row>
    <row r="73" spans="1:7" x14ac:dyDescent="0.3">
      <c r="A73" t="s">
        <v>1861</v>
      </c>
      <c r="B73" s="3" t="s">
        <v>88</v>
      </c>
    </row>
    <row r="74" spans="1:7" x14ac:dyDescent="0.3">
      <c r="A74" t="s">
        <v>1862</v>
      </c>
      <c r="B74" s="3" t="s">
        <v>88</v>
      </c>
    </row>
    <row r="75" spans="1:7" ht="28.8" x14ac:dyDescent="0.3">
      <c r="A75" s="47" t="s">
        <v>1863</v>
      </c>
      <c r="B75" s="3" t="s">
        <v>88</v>
      </c>
    </row>
    <row r="76" spans="1:7" x14ac:dyDescent="0.3">
      <c r="A76" s="47" t="s">
        <v>1864</v>
      </c>
      <c r="B76" s="3" t="s">
        <v>88</v>
      </c>
    </row>
    <row r="77" spans="1:7" x14ac:dyDescent="0.3">
      <c r="A77" t="s">
        <v>1865</v>
      </c>
      <c r="B77" s="49">
        <v>8.6128180000000008</v>
      </c>
    </row>
    <row r="78" spans="1:7" ht="28.8" x14ac:dyDescent="0.3">
      <c r="A78" s="47" t="s">
        <v>1866</v>
      </c>
      <c r="B78" s="3" t="s">
        <v>88</v>
      </c>
    </row>
    <row r="79" spans="1:7" ht="28.8" x14ac:dyDescent="0.3">
      <c r="A79" s="47" t="s">
        <v>1867</v>
      </c>
      <c r="B79" s="3" t="s">
        <v>88</v>
      </c>
    </row>
    <row r="80" spans="1:7" ht="28.8" x14ac:dyDescent="0.3">
      <c r="A80" s="47" t="s">
        <v>1870</v>
      </c>
      <c r="B80">
        <v>197280.1</v>
      </c>
    </row>
    <row r="81" spans="1:4" x14ac:dyDescent="0.3">
      <c r="A81" t="s">
        <v>1998</v>
      </c>
      <c r="B81" s="3" t="s">
        <v>88</v>
      </c>
    </row>
    <row r="82" spans="1:4" x14ac:dyDescent="0.3">
      <c r="A82" t="s">
        <v>1999</v>
      </c>
      <c r="B82" s="3" t="s">
        <v>88</v>
      </c>
    </row>
    <row r="83" spans="1:4" x14ac:dyDescent="0.3">
      <c r="B83" s="3"/>
    </row>
    <row r="84" spans="1:4" ht="28.8" x14ac:dyDescent="0.3">
      <c r="A84" s="62" t="s">
        <v>2039</v>
      </c>
      <c r="B84" s="57" t="s">
        <v>2040</v>
      </c>
      <c r="C84" s="57" t="s">
        <v>2004</v>
      </c>
      <c r="D84" s="65" t="s">
        <v>2005</v>
      </c>
    </row>
    <row r="85" spans="1:4" ht="60.6" customHeight="1" x14ac:dyDescent="0.3">
      <c r="A85" s="64" t="str">
        <f>HYPERLINK("[EDEL_Portfolio Monthly 28-Feb-2022.xlsx]EDBE31!A1","BHARAT Bond ETF - April 2031")</f>
        <v>BHARAT Bond ETF - April 2031</v>
      </c>
      <c r="B85" s="58"/>
      <c r="C85" s="59" t="s">
        <v>2010</v>
      </c>
      <c r="D85"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050C-2A7F-456F-A832-D6E8F1B60E5E}">
  <dimension ref="A1:H68"/>
  <sheetViews>
    <sheetView showGridLines="0" workbookViewId="0">
      <pane ySplit="4" topLeftCell="A59" activePane="bottomLeft" state="frozen"/>
      <selection activeCell="A36" sqref="A36"/>
      <selection pane="bottomLeft" activeCell="A67" sqref="A67:D67"/>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17</v>
      </c>
      <c r="B1" s="67"/>
      <c r="C1" s="67"/>
      <c r="D1" s="67"/>
      <c r="E1" s="67"/>
      <c r="F1" s="67"/>
      <c r="G1" s="67"/>
      <c r="H1" s="51" t="str">
        <f>HYPERLINK("[EDEL_Portfolio Monthly 28-Feb-2022.xlsx]Index!A1","Index")</f>
        <v>Index</v>
      </c>
    </row>
    <row r="2" spans="1:8" ht="18" x14ac:dyDescent="0.3">
      <c r="A2" s="67" t="s">
        <v>18</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439</v>
      </c>
      <c r="B11" s="32" t="s">
        <v>440</v>
      </c>
      <c r="C11" s="32" t="s">
        <v>99</v>
      </c>
      <c r="D11" s="14">
        <v>89500000</v>
      </c>
      <c r="E11" s="15">
        <v>91636.72</v>
      </c>
      <c r="F11" s="16">
        <v>0.1416</v>
      </c>
      <c r="G11" s="16">
        <v>7.1393999999999999E-2</v>
      </c>
    </row>
    <row r="12" spans="1:8" x14ac:dyDescent="0.3">
      <c r="A12" s="13" t="s">
        <v>441</v>
      </c>
      <c r="B12" s="32" t="s">
        <v>442</v>
      </c>
      <c r="C12" s="32" t="s">
        <v>93</v>
      </c>
      <c r="D12" s="14">
        <v>92000000</v>
      </c>
      <c r="E12" s="15">
        <v>90715.86</v>
      </c>
      <c r="F12" s="16">
        <v>0.14019999999999999</v>
      </c>
      <c r="G12" s="16">
        <v>6.9349999999999995E-2</v>
      </c>
    </row>
    <row r="13" spans="1:8" x14ac:dyDescent="0.3">
      <c r="A13" s="13" t="s">
        <v>443</v>
      </c>
      <c r="B13" s="32" t="s">
        <v>444</v>
      </c>
      <c r="C13" s="32" t="s">
        <v>93</v>
      </c>
      <c r="D13" s="14">
        <v>89000000</v>
      </c>
      <c r="E13" s="15">
        <v>88140.08</v>
      </c>
      <c r="F13" s="16">
        <v>0.13619999999999999</v>
      </c>
      <c r="G13" s="16">
        <v>7.0050000000000001E-2</v>
      </c>
    </row>
    <row r="14" spans="1:8" x14ac:dyDescent="0.3">
      <c r="A14" s="13" t="s">
        <v>445</v>
      </c>
      <c r="B14" s="32" t="s">
        <v>446</v>
      </c>
      <c r="C14" s="32" t="s">
        <v>93</v>
      </c>
      <c r="D14" s="14">
        <v>88000000</v>
      </c>
      <c r="E14" s="15">
        <v>87058.93</v>
      </c>
      <c r="F14" s="16">
        <v>0.1346</v>
      </c>
      <c r="G14" s="16">
        <v>7.0250000000000007E-2</v>
      </c>
    </row>
    <row r="15" spans="1:8" x14ac:dyDescent="0.3">
      <c r="A15" s="13" t="s">
        <v>447</v>
      </c>
      <c r="B15" s="32" t="s">
        <v>448</v>
      </c>
      <c r="C15" s="32" t="s">
        <v>93</v>
      </c>
      <c r="D15" s="14">
        <v>88000000</v>
      </c>
      <c r="E15" s="15">
        <v>86413.54</v>
      </c>
      <c r="F15" s="16">
        <v>0.1336</v>
      </c>
      <c r="G15" s="16">
        <v>7.1749999999999994E-2</v>
      </c>
    </row>
    <row r="16" spans="1:8" x14ac:dyDescent="0.3">
      <c r="A16" s="13" t="s">
        <v>449</v>
      </c>
      <c r="B16" s="32" t="s">
        <v>450</v>
      </c>
      <c r="C16" s="32" t="s">
        <v>93</v>
      </c>
      <c r="D16" s="14">
        <v>88000000</v>
      </c>
      <c r="E16" s="15">
        <v>86406.5</v>
      </c>
      <c r="F16" s="16">
        <v>0.1336</v>
      </c>
      <c r="G16" s="16">
        <v>7.1800000000000003E-2</v>
      </c>
    </row>
    <row r="17" spans="1:7" x14ac:dyDescent="0.3">
      <c r="A17" s="13" t="s">
        <v>451</v>
      </c>
      <c r="B17" s="32" t="s">
        <v>452</v>
      </c>
      <c r="C17" s="32" t="s">
        <v>93</v>
      </c>
      <c r="D17" s="14">
        <v>50000000</v>
      </c>
      <c r="E17" s="15">
        <v>49282.3</v>
      </c>
      <c r="F17" s="16">
        <v>7.6200000000000004E-2</v>
      </c>
      <c r="G17" s="16">
        <v>7.0550000000000002E-2</v>
      </c>
    </row>
    <row r="18" spans="1:7" x14ac:dyDescent="0.3">
      <c r="A18" s="13" t="s">
        <v>453</v>
      </c>
      <c r="B18" s="32" t="s">
        <v>454</v>
      </c>
      <c r="C18" s="32" t="s">
        <v>93</v>
      </c>
      <c r="D18" s="14">
        <v>38000000</v>
      </c>
      <c r="E18" s="15">
        <v>37541.760000000002</v>
      </c>
      <c r="F18" s="16">
        <v>5.8000000000000003E-2</v>
      </c>
      <c r="G18" s="16">
        <v>7.0189000000000001E-2</v>
      </c>
    </row>
    <row r="19" spans="1:7" x14ac:dyDescent="0.3">
      <c r="A19" s="13" t="s">
        <v>455</v>
      </c>
      <c r="B19" s="32" t="s">
        <v>456</v>
      </c>
      <c r="C19" s="32" t="s">
        <v>93</v>
      </c>
      <c r="D19" s="14">
        <v>10000000</v>
      </c>
      <c r="E19" s="15">
        <v>10240.43</v>
      </c>
      <c r="F19" s="16">
        <v>1.5800000000000002E-2</v>
      </c>
      <c r="G19" s="16">
        <v>7.0198999999999998E-2</v>
      </c>
    </row>
    <row r="20" spans="1:7" x14ac:dyDescent="0.3">
      <c r="A20" s="13" t="s">
        <v>457</v>
      </c>
      <c r="B20" s="32" t="s">
        <v>458</v>
      </c>
      <c r="C20" s="32" t="s">
        <v>93</v>
      </c>
      <c r="D20" s="14">
        <v>5000000</v>
      </c>
      <c r="E20" s="15">
        <v>4915.49</v>
      </c>
      <c r="F20" s="16">
        <v>7.6E-3</v>
      </c>
      <c r="G20" s="16">
        <v>6.93E-2</v>
      </c>
    </row>
    <row r="21" spans="1:7" x14ac:dyDescent="0.3">
      <c r="A21" s="17" t="s">
        <v>100</v>
      </c>
      <c r="B21" s="33"/>
      <c r="C21" s="33"/>
      <c r="D21" s="18"/>
      <c r="E21" s="19">
        <v>632351.61</v>
      </c>
      <c r="F21" s="20">
        <v>0.97740000000000005</v>
      </c>
      <c r="G21" s="21"/>
    </row>
    <row r="22" spans="1:7" x14ac:dyDescent="0.3">
      <c r="A22" s="13"/>
      <c r="B22" s="32"/>
      <c r="C22" s="32"/>
      <c r="D22" s="14"/>
      <c r="E22" s="15"/>
      <c r="F22" s="16"/>
      <c r="G22" s="16"/>
    </row>
    <row r="23" spans="1:7" x14ac:dyDescent="0.3">
      <c r="A23" s="17" t="s">
        <v>285</v>
      </c>
      <c r="B23" s="32"/>
      <c r="C23" s="32"/>
      <c r="D23" s="14"/>
      <c r="E23" s="15"/>
      <c r="F23" s="16"/>
      <c r="G23" s="16"/>
    </row>
    <row r="24" spans="1:7" x14ac:dyDescent="0.3">
      <c r="A24" s="13" t="s">
        <v>459</v>
      </c>
      <c r="B24" s="32" t="s">
        <v>460</v>
      </c>
      <c r="C24" s="32" t="s">
        <v>108</v>
      </c>
      <c r="D24" s="14">
        <v>5500000</v>
      </c>
      <c r="E24" s="15">
        <v>5411.99</v>
      </c>
      <c r="F24" s="16">
        <v>8.3999999999999995E-3</v>
      </c>
      <c r="G24" s="16">
        <v>6.7632999999999999E-2</v>
      </c>
    </row>
    <row r="25" spans="1:7" x14ac:dyDescent="0.3">
      <c r="A25" s="17" t="s">
        <v>100</v>
      </c>
      <c r="B25" s="33"/>
      <c r="C25" s="33"/>
      <c r="D25" s="18"/>
      <c r="E25" s="19">
        <v>5411.99</v>
      </c>
      <c r="F25" s="20">
        <v>8.3999999999999995E-3</v>
      </c>
      <c r="G25" s="21"/>
    </row>
    <row r="26" spans="1:7" x14ac:dyDescent="0.3">
      <c r="A26" s="13"/>
      <c r="B26" s="32"/>
      <c r="C26" s="32"/>
      <c r="D26" s="14"/>
      <c r="E26" s="15"/>
      <c r="F26" s="16"/>
      <c r="G26" s="16"/>
    </row>
    <row r="27" spans="1:7" x14ac:dyDescent="0.3">
      <c r="A27" s="17" t="s">
        <v>101</v>
      </c>
      <c r="B27" s="32"/>
      <c r="C27" s="32"/>
      <c r="D27" s="14"/>
      <c r="E27" s="15"/>
      <c r="F27" s="16"/>
      <c r="G27" s="16"/>
    </row>
    <row r="28" spans="1:7" x14ac:dyDescent="0.3">
      <c r="A28" s="17" t="s">
        <v>100</v>
      </c>
      <c r="B28" s="32"/>
      <c r="C28" s="32"/>
      <c r="D28" s="14"/>
      <c r="E28" s="22" t="s">
        <v>88</v>
      </c>
      <c r="F28" s="23" t="s">
        <v>88</v>
      </c>
      <c r="G28" s="16"/>
    </row>
    <row r="29" spans="1:7" x14ac:dyDescent="0.3">
      <c r="A29" s="13"/>
      <c r="B29" s="32"/>
      <c r="C29" s="32"/>
      <c r="D29" s="14"/>
      <c r="E29" s="15"/>
      <c r="F29" s="16"/>
      <c r="G29" s="16"/>
    </row>
    <row r="30" spans="1:7" x14ac:dyDescent="0.3">
      <c r="A30" s="17" t="s">
        <v>102</v>
      </c>
      <c r="B30" s="32"/>
      <c r="C30" s="32"/>
      <c r="D30" s="14"/>
      <c r="E30" s="15"/>
      <c r="F30" s="16"/>
      <c r="G30" s="16"/>
    </row>
    <row r="31" spans="1:7" x14ac:dyDescent="0.3">
      <c r="A31" s="17" t="s">
        <v>100</v>
      </c>
      <c r="B31" s="32"/>
      <c r="C31" s="32"/>
      <c r="D31" s="14"/>
      <c r="E31" s="22" t="s">
        <v>88</v>
      </c>
      <c r="F31" s="23" t="s">
        <v>88</v>
      </c>
      <c r="G31" s="16"/>
    </row>
    <row r="32" spans="1:7" x14ac:dyDescent="0.3">
      <c r="A32" s="13"/>
      <c r="B32" s="32"/>
      <c r="C32" s="32"/>
      <c r="D32" s="14"/>
      <c r="E32" s="15"/>
      <c r="F32" s="16"/>
      <c r="G32" s="16"/>
    </row>
    <row r="33" spans="1:7" x14ac:dyDescent="0.3">
      <c r="A33" s="24" t="s">
        <v>103</v>
      </c>
      <c r="B33" s="34"/>
      <c r="C33" s="34"/>
      <c r="D33" s="25"/>
      <c r="E33" s="19">
        <v>637763.6</v>
      </c>
      <c r="F33" s="20">
        <v>0.98580000000000001</v>
      </c>
      <c r="G33" s="21"/>
    </row>
    <row r="34" spans="1:7" x14ac:dyDescent="0.3">
      <c r="A34" s="13"/>
      <c r="B34" s="32"/>
      <c r="C34" s="32"/>
      <c r="D34" s="14"/>
      <c r="E34" s="15"/>
      <c r="F34" s="16"/>
      <c r="G34" s="16"/>
    </row>
    <row r="35" spans="1:7" x14ac:dyDescent="0.3">
      <c r="A35" s="13"/>
      <c r="B35" s="32"/>
      <c r="C35" s="32"/>
      <c r="D35" s="14"/>
      <c r="E35" s="15"/>
      <c r="F35" s="16"/>
      <c r="G35" s="16"/>
    </row>
    <row r="36" spans="1:7" x14ac:dyDescent="0.3">
      <c r="A36" s="17" t="s">
        <v>132</v>
      </c>
      <c r="B36" s="32"/>
      <c r="C36" s="32"/>
      <c r="D36" s="14"/>
      <c r="E36" s="15"/>
      <c r="F36" s="16"/>
      <c r="G36" s="16"/>
    </row>
    <row r="37" spans="1:7" x14ac:dyDescent="0.3">
      <c r="A37" s="13" t="s">
        <v>133</v>
      </c>
      <c r="B37" s="32"/>
      <c r="C37" s="32"/>
      <c r="D37" s="14"/>
      <c r="E37" s="15">
        <v>1110.8</v>
      </c>
      <c r="F37" s="16">
        <v>1.6999999999999999E-3</v>
      </c>
      <c r="G37" s="16">
        <v>3.2613999999999997E-2</v>
      </c>
    </row>
    <row r="38" spans="1:7" x14ac:dyDescent="0.3">
      <c r="A38" s="17" t="s">
        <v>100</v>
      </c>
      <c r="B38" s="33"/>
      <c r="C38" s="33"/>
      <c r="D38" s="18"/>
      <c r="E38" s="19">
        <v>1110.8</v>
      </c>
      <c r="F38" s="20">
        <v>1.6999999999999999E-3</v>
      </c>
      <c r="G38" s="21"/>
    </row>
    <row r="39" spans="1:7" x14ac:dyDescent="0.3">
      <c r="A39" s="13"/>
      <c r="B39" s="32"/>
      <c r="C39" s="32"/>
      <c r="D39" s="14"/>
      <c r="E39" s="15"/>
      <c r="F39" s="16"/>
      <c r="G39" s="16"/>
    </row>
    <row r="40" spans="1:7" x14ac:dyDescent="0.3">
      <c r="A40" s="24" t="s">
        <v>103</v>
      </c>
      <c r="B40" s="34"/>
      <c r="C40" s="34"/>
      <c r="D40" s="25"/>
      <c r="E40" s="19">
        <v>1110.8</v>
      </c>
      <c r="F40" s="20">
        <v>1.6999999999999999E-3</v>
      </c>
      <c r="G40" s="21"/>
    </row>
    <row r="41" spans="1:7" x14ac:dyDescent="0.3">
      <c r="A41" s="13" t="s">
        <v>134</v>
      </c>
      <c r="B41" s="32"/>
      <c r="C41" s="32"/>
      <c r="D41" s="14"/>
      <c r="E41" s="15">
        <v>8779.4302127999999</v>
      </c>
      <c r="F41" s="16">
        <v>1.357E-2</v>
      </c>
      <c r="G41" s="16"/>
    </row>
    <row r="42" spans="1:7" x14ac:dyDescent="0.3">
      <c r="A42" s="13" t="s">
        <v>135</v>
      </c>
      <c r="B42" s="32"/>
      <c r="C42" s="32"/>
      <c r="D42" s="14"/>
      <c r="E42" s="36">
        <v>-699.14021279999997</v>
      </c>
      <c r="F42" s="26">
        <v>-1.07E-3</v>
      </c>
      <c r="G42" s="16">
        <v>3.2613999999999997E-2</v>
      </c>
    </row>
    <row r="43" spans="1:7" x14ac:dyDescent="0.3">
      <c r="A43" s="27" t="s">
        <v>136</v>
      </c>
      <c r="B43" s="35"/>
      <c r="C43" s="35"/>
      <c r="D43" s="28"/>
      <c r="E43" s="29">
        <v>646954.68999999994</v>
      </c>
      <c r="F43" s="30">
        <v>1</v>
      </c>
      <c r="G43" s="30"/>
    </row>
    <row r="45" spans="1:7" x14ac:dyDescent="0.3">
      <c r="A45" s="1" t="s">
        <v>138</v>
      </c>
    </row>
    <row r="48" spans="1:7" x14ac:dyDescent="0.3">
      <c r="A48" s="1" t="s">
        <v>1842</v>
      </c>
    </row>
    <row r="49" spans="1:7" x14ac:dyDescent="0.3">
      <c r="A49" s="47" t="s">
        <v>1843</v>
      </c>
      <c r="B49" s="3" t="s">
        <v>88</v>
      </c>
    </row>
    <row r="50" spans="1:7" x14ac:dyDescent="0.3">
      <c r="A50" t="s">
        <v>1844</v>
      </c>
    </row>
    <row r="51" spans="1:7" x14ac:dyDescent="0.3">
      <c r="A51" t="s">
        <v>1868</v>
      </c>
      <c r="B51" t="s">
        <v>1846</v>
      </c>
      <c r="C51" t="s">
        <v>1846</v>
      </c>
    </row>
    <row r="52" spans="1:7" x14ac:dyDescent="0.3">
      <c r="B52" s="48">
        <v>44592</v>
      </c>
      <c r="C52" s="48">
        <v>44620</v>
      </c>
    </row>
    <row r="53" spans="1:7" x14ac:dyDescent="0.3">
      <c r="A53" t="s">
        <v>1869</v>
      </c>
      <c r="B53">
        <v>996.64400000000001</v>
      </c>
      <c r="C53">
        <v>1005.0388</v>
      </c>
      <c r="E53" s="2"/>
      <c r="G53"/>
    </row>
    <row r="54" spans="1:7" x14ac:dyDescent="0.3">
      <c r="E54" s="2"/>
      <c r="G54"/>
    </row>
    <row r="55" spans="1:7" x14ac:dyDescent="0.3">
      <c r="A55" t="s">
        <v>1861</v>
      </c>
      <c r="B55" s="3" t="s">
        <v>88</v>
      </c>
    </row>
    <row r="56" spans="1:7" x14ac:dyDescent="0.3">
      <c r="A56" t="s">
        <v>1862</v>
      </c>
      <c r="B56" s="3" t="s">
        <v>88</v>
      </c>
    </row>
    <row r="57" spans="1:7" ht="28.8" x14ac:dyDescent="0.3">
      <c r="A57" s="47" t="s">
        <v>1863</v>
      </c>
      <c r="B57" s="3" t="s">
        <v>88</v>
      </c>
    </row>
    <row r="58" spans="1:7" x14ac:dyDescent="0.3">
      <c r="A58" s="47" t="s">
        <v>1864</v>
      </c>
      <c r="B58" s="3" t="s">
        <v>88</v>
      </c>
    </row>
    <row r="59" spans="1:7" x14ac:dyDescent="0.3">
      <c r="A59" t="s">
        <v>1865</v>
      </c>
      <c r="B59" s="49">
        <v>9.9613999999999994</v>
      </c>
    </row>
    <row r="60" spans="1:7" ht="28.8" x14ac:dyDescent="0.3">
      <c r="A60" s="47" t="s">
        <v>1866</v>
      </c>
      <c r="B60" s="3" t="s">
        <v>88</v>
      </c>
    </row>
    <row r="61" spans="1:7" ht="28.8" x14ac:dyDescent="0.3">
      <c r="A61" s="47" t="s">
        <v>1867</v>
      </c>
      <c r="B61" s="3" t="s">
        <v>88</v>
      </c>
    </row>
    <row r="62" spans="1:7" ht="28.8" x14ac:dyDescent="0.3">
      <c r="A62" s="47" t="s">
        <v>1870</v>
      </c>
      <c r="B62">
        <v>47714.17</v>
      </c>
    </row>
    <row r="63" spans="1:7" x14ac:dyDescent="0.3">
      <c r="A63" t="s">
        <v>1998</v>
      </c>
      <c r="B63" s="3" t="s">
        <v>88</v>
      </c>
    </row>
    <row r="64" spans="1:7" x14ac:dyDescent="0.3">
      <c r="A64" t="s">
        <v>1999</v>
      </c>
      <c r="B64" s="3" t="s">
        <v>88</v>
      </c>
    </row>
    <row r="67" spans="1:4" ht="28.8" x14ac:dyDescent="0.3">
      <c r="A67" s="62" t="s">
        <v>2039</v>
      </c>
      <c r="B67" s="57" t="s">
        <v>2040</v>
      </c>
      <c r="C67" s="57" t="s">
        <v>2004</v>
      </c>
      <c r="D67" s="65" t="s">
        <v>2005</v>
      </c>
    </row>
    <row r="68" spans="1:4" ht="64.2" customHeight="1" x14ac:dyDescent="0.3">
      <c r="A68" s="64" t="str">
        <f>HYPERLINK("[EDEL_Portfolio Monthly 28-Feb-2022.xlsx]EDBE32!A1","BHARAT Bond ETF - April 2032")</f>
        <v>BHARAT Bond ETF - April 2032</v>
      </c>
      <c r="B68" s="63"/>
      <c r="C68" s="59" t="s">
        <v>2011</v>
      </c>
      <c r="D68" s="6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2531-C43A-4FFE-A872-311CC1109A9B}">
  <dimension ref="A1:H104"/>
  <sheetViews>
    <sheetView showGridLines="0" workbookViewId="0">
      <pane ySplit="4" topLeftCell="A98" activePane="bottomLeft" state="frozen"/>
      <selection activeCell="A36" sqref="A36"/>
      <selection pane="bottomLeft" activeCell="A103" sqref="A103:D103"/>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19</v>
      </c>
      <c r="B1" s="67"/>
      <c r="C1" s="67"/>
      <c r="D1" s="67"/>
      <c r="E1" s="67"/>
      <c r="F1" s="67"/>
      <c r="G1" s="67"/>
      <c r="H1" s="51" t="str">
        <f>HYPERLINK("[EDEL_Portfolio Monthly 28-Feb-2022.xlsx]Index!A1","Index")</f>
        <v>Index</v>
      </c>
    </row>
    <row r="2" spans="1:8" ht="18" x14ac:dyDescent="0.3">
      <c r="A2" s="67" t="s">
        <v>20</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7" t="s">
        <v>89</v>
      </c>
      <c r="B9" s="32"/>
      <c r="C9" s="32"/>
      <c r="D9" s="14"/>
      <c r="E9" s="15"/>
      <c r="F9" s="16"/>
      <c r="G9" s="16"/>
    </row>
    <row r="10" spans="1:8" x14ac:dyDescent="0.3">
      <c r="A10" s="17" t="s">
        <v>90</v>
      </c>
      <c r="B10" s="32"/>
      <c r="C10" s="32"/>
      <c r="D10" s="14"/>
      <c r="E10" s="15"/>
      <c r="F10" s="16"/>
      <c r="G10" s="16"/>
    </row>
    <row r="11" spans="1:8" x14ac:dyDescent="0.3">
      <c r="A11" s="13" t="s">
        <v>461</v>
      </c>
      <c r="B11" s="32" t="s">
        <v>462</v>
      </c>
      <c r="C11" s="32" t="s">
        <v>141</v>
      </c>
      <c r="D11" s="14">
        <v>3000000</v>
      </c>
      <c r="E11" s="15">
        <v>3269.85</v>
      </c>
      <c r="F11" s="16">
        <v>7.5399999999999995E-2</v>
      </c>
      <c r="G11" s="16">
        <v>6.8610000000000004E-2</v>
      </c>
    </row>
    <row r="12" spans="1:8" x14ac:dyDescent="0.3">
      <c r="A12" s="13" t="s">
        <v>463</v>
      </c>
      <c r="B12" s="32" t="s">
        <v>464</v>
      </c>
      <c r="C12" s="32" t="s">
        <v>93</v>
      </c>
      <c r="D12" s="14">
        <v>3000000</v>
      </c>
      <c r="E12" s="15">
        <v>3247.33</v>
      </c>
      <c r="F12" s="16">
        <v>7.4899999999999994E-2</v>
      </c>
      <c r="G12" s="16">
        <v>6.8697999999999995E-2</v>
      </c>
    </row>
    <row r="13" spans="1:8" x14ac:dyDescent="0.3">
      <c r="A13" s="13" t="s">
        <v>320</v>
      </c>
      <c r="B13" s="32" t="s">
        <v>321</v>
      </c>
      <c r="C13" s="32" t="s">
        <v>93</v>
      </c>
      <c r="D13" s="14">
        <v>3000000</v>
      </c>
      <c r="E13" s="15">
        <v>3107.7</v>
      </c>
      <c r="F13" s="16">
        <v>7.17E-2</v>
      </c>
      <c r="G13" s="16">
        <v>6.8500000000000005E-2</v>
      </c>
    </row>
    <row r="14" spans="1:8" x14ac:dyDescent="0.3">
      <c r="A14" s="13" t="s">
        <v>304</v>
      </c>
      <c r="B14" s="32" t="s">
        <v>305</v>
      </c>
      <c r="C14" s="32" t="s">
        <v>194</v>
      </c>
      <c r="D14" s="14">
        <v>3000000</v>
      </c>
      <c r="E14" s="15">
        <v>3100.23</v>
      </c>
      <c r="F14" s="16">
        <v>7.1499999999999994E-2</v>
      </c>
      <c r="G14" s="16">
        <v>6.8250000000000005E-2</v>
      </c>
    </row>
    <row r="15" spans="1:8" x14ac:dyDescent="0.3">
      <c r="A15" s="13" t="s">
        <v>465</v>
      </c>
      <c r="B15" s="32" t="s">
        <v>466</v>
      </c>
      <c r="C15" s="32" t="s">
        <v>93</v>
      </c>
      <c r="D15" s="14">
        <v>2500000</v>
      </c>
      <c r="E15" s="15">
        <v>2699.25</v>
      </c>
      <c r="F15" s="16">
        <v>6.2199999999999998E-2</v>
      </c>
      <c r="G15" s="16">
        <v>6.8049999999999999E-2</v>
      </c>
    </row>
    <row r="16" spans="1:8" x14ac:dyDescent="0.3">
      <c r="A16" s="13" t="s">
        <v>94</v>
      </c>
      <c r="B16" s="32" t="s">
        <v>95</v>
      </c>
      <c r="C16" s="32" t="s">
        <v>96</v>
      </c>
      <c r="D16" s="14">
        <v>2390000</v>
      </c>
      <c r="E16" s="15">
        <v>2486.3200000000002</v>
      </c>
      <c r="F16" s="16">
        <v>5.7299999999999997E-2</v>
      </c>
      <c r="G16" s="16">
        <v>6.9449999999999998E-2</v>
      </c>
    </row>
    <row r="17" spans="1:7" x14ac:dyDescent="0.3">
      <c r="A17" s="13" t="s">
        <v>340</v>
      </c>
      <c r="B17" s="32" t="s">
        <v>341</v>
      </c>
      <c r="C17" s="32" t="s">
        <v>93</v>
      </c>
      <c r="D17" s="14">
        <v>1850000</v>
      </c>
      <c r="E17" s="15">
        <v>2029.96</v>
      </c>
      <c r="F17" s="16">
        <v>4.6800000000000001E-2</v>
      </c>
      <c r="G17" s="16">
        <v>7.0599999999999996E-2</v>
      </c>
    </row>
    <row r="18" spans="1:7" x14ac:dyDescent="0.3">
      <c r="A18" s="13" t="s">
        <v>288</v>
      </c>
      <c r="B18" s="32" t="s">
        <v>289</v>
      </c>
      <c r="C18" s="32" t="s">
        <v>93</v>
      </c>
      <c r="D18" s="14">
        <v>1990000</v>
      </c>
      <c r="E18" s="15">
        <v>2016.19</v>
      </c>
      <c r="F18" s="16">
        <v>4.65E-2</v>
      </c>
      <c r="G18" s="16">
        <v>6.8150000000000002E-2</v>
      </c>
    </row>
    <row r="19" spans="1:7" x14ac:dyDescent="0.3">
      <c r="A19" s="13" t="s">
        <v>350</v>
      </c>
      <c r="B19" s="32" t="s">
        <v>351</v>
      </c>
      <c r="C19" s="32" t="s">
        <v>93</v>
      </c>
      <c r="D19" s="14">
        <v>1500000</v>
      </c>
      <c r="E19" s="15">
        <v>1649.81</v>
      </c>
      <c r="F19" s="16">
        <v>3.7999999999999999E-2</v>
      </c>
      <c r="G19" s="16">
        <v>7.0316000000000004E-2</v>
      </c>
    </row>
    <row r="20" spans="1:7" x14ac:dyDescent="0.3">
      <c r="A20" s="13" t="s">
        <v>312</v>
      </c>
      <c r="B20" s="32" t="s">
        <v>313</v>
      </c>
      <c r="C20" s="32" t="s">
        <v>93</v>
      </c>
      <c r="D20" s="14">
        <v>1300000</v>
      </c>
      <c r="E20" s="15">
        <v>1343.74</v>
      </c>
      <c r="F20" s="16">
        <v>3.1E-2</v>
      </c>
      <c r="G20" s="16">
        <v>6.8849999999999995E-2</v>
      </c>
    </row>
    <row r="21" spans="1:7" x14ac:dyDescent="0.3">
      <c r="A21" s="13" t="s">
        <v>467</v>
      </c>
      <c r="B21" s="32" t="s">
        <v>468</v>
      </c>
      <c r="C21" s="32" t="s">
        <v>93</v>
      </c>
      <c r="D21" s="14">
        <v>1000000</v>
      </c>
      <c r="E21" s="15">
        <v>1119</v>
      </c>
      <c r="F21" s="16">
        <v>2.58E-2</v>
      </c>
      <c r="G21" s="16">
        <v>6.7799999999999999E-2</v>
      </c>
    </row>
    <row r="22" spans="1:7" x14ac:dyDescent="0.3">
      <c r="A22" s="13" t="s">
        <v>469</v>
      </c>
      <c r="B22" s="32" t="s">
        <v>470</v>
      </c>
      <c r="C22" s="32" t="s">
        <v>99</v>
      </c>
      <c r="D22" s="14">
        <v>1000000</v>
      </c>
      <c r="E22" s="15">
        <v>1081.1400000000001</v>
      </c>
      <c r="F22" s="16">
        <v>2.4899999999999999E-2</v>
      </c>
      <c r="G22" s="16">
        <v>6.7747000000000002E-2</v>
      </c>
    </row>
    <row r="23" spans="1:7" x14ac:dyDescent="0.3">
      <c r="A23" s="13" t="s">
        <v>471</v>
      </c>
      <c r="B23" s="32" t="s">
        <v>472</v>
      </c>
      <c r="C23" s="32" t="s">
        <v>93</v>
      </c>
      <c r="D23" s="14">
        <v>1000000</v>
      </c>
      <c r="E23" s="15">
        <v>1080.81</v>
      </c>
      <c r="F23" s="16">
        <v>2.4899999999999999E-2</v>
      </c>
      <c r="G23" s="16">
        <v>7.0598999999999995E-2</v>
      </c>
    </row>
    <row r="24" spans="1:7" x14ac:dyDescent="0.3">
      <c r="A24" s="13" t="s">
        <v>473</v>
      </c>
      <c r="B24" s="32" t="s">
        <v>474</v>
      </c>
      <c r="C24" s="32" t="s">
        <v>93</v>
      </c>
      <c r="D24" s="14">
        <v>1000000</v>
      </c>
      <c r="E24" s="15">
        <v>1079.56</v>
      </c>
      <c r="F24" s="16">
        <v>2.4899999999999999E-2</v>
      </c>
      <c r="G24" s="16">
        <v>6.8101999999999996E-2</v>
      </c>
    </row>
    <row r="25" spans="1:7" x14ac:dyDescent="0.3">
      <c r="A25" s="13" t="s">
        <v>475</v>
      </c>
      <c r="B25" s="32" t="s">
        <v>476</v>
      </c>
      <c r="C25" s="32" t="s">
        <v>93</v>
      </c>
      <c r="D25" s="14">
        <v>1000000</v>
      </c>
      <c r="E25" s="15">
        <v>1078.8599999999999</v>
      </c>
      <c r="F25" s="16">
        <v>2.4899999999999999E-2</v>
      </c>
      <c r="G25" s="16">
        <v>7.0900000000000005E-2</v>
      </c>
    </row>
    <row r="26" spans="1:7" x14ac:dyDescent="0.3">
      <c r="A26" s="13" t="s">
        <v>477</v>
      </c>
      <c r="B26" s="32" t="s">
        <v>478</v>
      </c>
      <c r="C26" s="32" t="s">
        <v>93</v>
      </c>
      <c r="D26" s="14">
        <v>1000000</v>
      </c>
      <c r="E26" s="15">
        <v>1075.3699999999999</v>
      </c>
      <c r="F26" s="16">
        <v>2.4799999999999999E-2</v>
      </c>
      <c r="G26" s="16">
        <v>6.8849999999999995E-2</v>
      </c>
    </row>
    <row r="27" spans="1:7" x14ac:dyDescent="0.3">
      <c r="A27" s="13" t="s">
        <v>326</v>
      </c>
      <c r="B27" s="32" t="s">
        <v>327</v>
      </c>
      <c r="C27" s="32" t="s">
        <v>141</v>
      </c>
      <c r="D27" s="14">
        <v>1000000</v>
      </c>
      <c r="E27" s="15">
        <v>1067.99</v>
      </c>
      <c r="F27" s="16">
        <v>2.46E-2</v>
      </c>
      <c r="G27" s="16">
        <v>6.8588999999999997E-2</v>
      </c>
    </row>
    <row r="28" spans="1:7" x14ac:dyDescent="0.3">
      <c r="A28" s="13" t="s">
        <v>370</v>
      </c>
      <c r="B28" s="32" t="s">
        <v>371</v>
      </c>
      <c r="C28" s="32" t="s">
        <v>93</v>
      </c>
      <c r="D28" s="14">
        <v>1000000</v>
      </c>
      <c r="E28" s="15">
        <v>1031.68</v>
      </c>
      <c r="F28" s="16">
        <v>2.3800000000000002E-2</v>
      </c>
      <c r="G28" s="16">
        <v>6.7699999999999996E-2</v>
      </c>
    </row>
    <row r="29" spans="1:7" x14ac:dyDescent="0.3">
      <c r="A29" s="13" t="s">
        <v>290</v>
      </c>
      <c r="B29" s="32" t="s">
        <v>291</v>
      </c>
      <c r="C29" s="32" t="s">
        <v>93</v>
      </c>
      <c r="D29" s="14">
        <v>1000000</v>
      </c>
      <c r="E29" s="15">
        <v>1017.79</v>
      </c>
      <c r="F29" s="16">
        <v>2.35E-2</v>
      </c>
      <c r="G29" s="16">
        <v>7.1099999999999997E-2</v>
      </c>
    </row>
    <row r="30" spans="1:7" x14ac:dyDescent="0.3">
      <c r="A30" s="13" t="s">
        <v>306</v>
      </c>
      <c r="B30" s="32" t="s">
        <v>307</v>
      </c>
      <c r="C30" s="32" t="s">
        <v>93</v>
      </c>
      <c r="D30" s="14">
        <v>800000</v>
      </c>
      <c r="E30" s="15">
        <v>818.54</v>
      </c>
      <c r="F30" s="16">
        <v>1.89E-2</v>
      </c>
      <c r="G30" s="16">
        <v>7.1099999999999997E-2</v>
      </c>
    </row>
    <row r="31" spans="1:7" x14ac:dyDescent="0.3">
      <c r="A31" s="13" t="s">
        <v>479</v>
      </c>
      <c r="B31" s="32" t="s">
        <v>480</v>
      </c>
      <c r="C31" s="32" t="s">
        <v>96</v>
      </c>
      <c r="D31" s="14">
        <v>500000</v>
      </c>
      <c r="E31" s="15">
        <v>554.28</v>
      </c>
      <c r="F31" s="16">
        <v>1.2800000000000001E-2</v>
      </c>
      <c r="G31" s="16">
        <v>6.9400000000000003E-2</v>
      </c>
    </row>
    <row r="32" spans="1:7" x14ac:dyDescent="0.3">
      <c r="A32" s="13" t="s">
        <v>481</v>
      </c>
      <c r="B32" s="32" t="s">
        <v>482</v>
      </c>
      <c r="C32" s="32" t="s">
        <v>93</v>
      </c>
      <c r="D32" s="14">
        <v>500000</v>
      </c>
      <c r="E32" s="15">
        <v>550.71</v>
      </c>
      <c r="F32" s="16">
        <v>1.2699999999999999E-2</v>
      </c>
      <c r="G32" s="16">
        <v>6.8099999999999994E-2</v>
      </c>
    </row>
    <row r="33" spans="1:7" x14ac:dyDescent="0.3">
      <c r="A33" s="13" t="s">
        <v>314</v>
      </c>
      <c r="B33" s="32" t="s">
        <v>315</v>
      </c>
      <c r="C33" s="32" t="s">
        <v>93</v>
      </c>
      <c r="D33" s="14">
        <v>500000</v>
      </c>
      <c r="E33" s="15">
        <v>523.04</v>
      </c>
      <c r="F33" s="16">
        <v>1.21E-2</v>
      </c>
      <c r="G33" s="16">
        <v>6.8849999999999995E-2</v>
      </c>
    </row>
    <row r="34" spans="1:7" x14ac:dyDescent="0.3">
      <c r="A34" s="13" t="s">
        <v>483</v>
      </c>
      <c r="B34" s="32" t="s">
        <v>484</v>
      </c>
      <c r="C34" s="32" t="s">
        <v>93</v>
      </c>
      <c r="D34" s="14">
        <v>120000</v>
      </c>
      <c r="E34" s="15">
        <v>134.58000000000001</v>
      </c>
      <c r="F34" s="16">
        <v>3.0999999999999999E-3</v>
      </c>
      <c r="G34" s="16">
        <v>6.9425000000000001E-2</v>
      </c>
    </row>
    <row r="35" spans="1:7" x14ac:dyDescent="0.3">
      <c r="A35" s="13" t="s">
        <v>485</v>
      </c>
      <c r="B35" s="32" t="s">
        <v>486</v>
      </c>
      <c r="C35" s="32" t="s">
        <v>93</v>
      </c>
      <c r="D35" s="14">
        <v>10000</v>
      </c>
      <c r="E35" s="15">
        <v>10.84</v>
      </c>
      <c r="F35" s="16">
        <v>2.9999999999999997E-4</v>
      </c>
      <c r="G35" s="16">
        <v>7.1349999999999997E-2</v>
      </c>
    </row>
    <row r="36" spans="1:7" x14ac:dyDescent="0.3">
      <c r="A36" s="17" t="s">
        <v>100</v>
      </c>
      <c r="B36" s="33"/>
      <c r="C36" s="33"/>
      <c r="D36" s="18"/>
      <c r="E36" s="19">
        <v>37174.57</v>
      </c>
      <c r="F36" s="20">
        <v>0.85729999999999995</v>
      </c>
      <c r="G36" s="21"/>
    </row>
    <row r="37" spans="1:7" x14ac:dyDescent="0.3">
      <c r="A37" s="13"/>
      <c r="B37" s="32"/>
      <c r="C37" s="32"/>
      <c r="D37" s="14"/>
      <c r="E37" s="15"/>
      <c r="F37" s="16"/>
      <c r="G37" s="16"/>
    </row>
    <row r="38" spans="1:7" x14ac:dyDescent="0.3">
      <c r="A38" s="17" t="s">
        <v>285</v>
      </c>
      <c r="B38" s="32"/>
      <c r="C38" s="32"/>
      <c r="D38" s="14"/>
      <c r="E38" s="15"/>
      <c r="F38" s="16"/>
      <c r="G38" s="16"/>
    </row>
    <row r="39" spans="1:7" x14ac:dyDescent="0.3">
      <c r="A39" s="13" t="s">
        <v>376</v>
      </c>
      <c r="B39" s="32" t="s">
        <v>377</v>
      </c>
      <c r="C39" s="32" t="s">
        <v>108</v>
      </c>
      <c r="D39" s="14">
        <v>3000000</v>
      </c>
      <c r="E39" s="15">
        <v>3015.45</v>
      </c>
      <c r="F39" s="16">
        <v>6.9500000000000006E-2</v>
      </c>
      <c r="G39" s="16">
        <v>6.7020999999999997E-2</v>
      </c>
    </row>
    <row r="40" spans="1:7" x14ac:dyDescent="0.3">
      <c r="A40" s="13" t="s">
        <v>378</v>
      </c>
      <c r="B40" s="32" t="s">
        <v>379</v>
      </c>
      <c r="C40" s="32" t="s">
        <v>108</v>
      </c>
      <c r="D40" s="14">
        <v>1000000</v>
      </c>
      <c r="E40" s="15">
        <v>987.99</v>
      </c>
      <c r="F40" s="16">
        <v>2.2800000000000001E-2</v>
      </c>
      <c r="G40" s="16">
        <v>6.6524E-2</v>
      </c>
    </row>
    <row r="41" spans="1:7" x14ac:dyDescent="0.3">
      <c r="A41" s="17" t="s">
        <v>100</v>
      </c>
      <c r="B41" s="33"/>
      <c r="C41" s="33"/>
      <c r="D41" s="18"/>
      <c r="E41" s="19">
        <v>4003.44</v>
      </c>
      <c r="F41" s="20">
        <v>9.2299999999999993E-2</v>
      </c>
      <c r="G41" s="21"/>
    </row>
    <row r="42" spans="1:7" x14ac:dyDescent="0.3">
      <c r="A42" s="13"/>
      <c r="B42" s="32"/>
      <c r="C42" s="32"/>
      <c r="D42" s="14"/>
      <c r="E42" s="15"/>
      <c r="F42" s="16"/>
      <c r="G42" s="16"/>
    </row>
    <row r="43" spans="1:7" x14ac:dyDescent="0.3">
      <c r="A43" s="17" t="s">
        <v>101</v>
      </c>
      <c r="B43" s="32"/>
      <c r="C43" s="32"/>
      <c r="D43" s="14"/>
      <c r="E43" s="15"/>
      <c r="F43" s="16"/>
      <c r="G43" s="16"/>
    </row>
    <row r="44" spans="1:7" x14ac:dyDescent="0.3">
      <c r="A44" s="17" t="s">
        <v>100</v>
      </c>
      <c r="B44" s="32"/>
      <c r="C44" s="32"/>
      <c r="D44" s="14"/>
      <c r="E44" s="22" t="s">
        <v>88</v>
      </c>
      <c r="F44" s="23" t="s">
        <v>88</v>
      </c>
      <c r="G44" s="16"/>
    </row>
    <row r="45" spans="1:7" x14ac:dyDescent="0.3">
      <c r="A45" s="13"/>
      <c r="B45" s="32"/>
      <c r="C45" s="32"/>
      <c r="D45" s="14"/>
      <c r="E45" s="15"/>
      <c r="F45" s="16"/>
      <c r="G45" s="16"/>
    </row>
    <row r="46" spans="1:7" x14ac:dyDescent="0.3">
      <c r="A46" s="17" t="s">
        <v>102</v>
      </c>
      <c r="B46" s="32"/>
      <c r="C46" s="32"/>
      <c r="D46" s="14"/>
      <c r="E46" s="15"/>
      <c r="F46" s="16"/>
      <c r="G46" s="16"/>
    </row>
    <row r="47" spans="1:7" x14ac:dyDescent="0.3">
      <c r="A47" s="17" t="s">
        <v>100</v>
      </c>
      <c r="B47" s="32"/>
      <c r="C47" s="32"/>
      <c r="D47" s="14"/>
      <c r="E47" s="22" t="s">
        <v>88</v>
      </c>
      <c r="F47" s="23" t="s">
        <v>88</v>
      </c>
      <c r="G47" s="16"/>
    </row>
    <row r="48" spans="1:7" x14ac:dyDescent="0.3">
      <c r="A48" s="13"/>
      <c r="B48" s="32"/>
      <c r="C48" s="32"/>
      <c r="D48" s="14"/>
      <c r="E48" s="15"/>
      <c r="F48" s="16"/>
      <c r="G48" s="16"/>
    </row>
    <row r="49" spans="1:7" x14ac:dyDescent="0.3">
      <c r="A49" s="24" t="s">
        <v>103</v>
      </c>
      <c r="B49" s="34"/>
      <c r="C49" s="34"/>
      <c r="D49" s="25"/>
      <c r="E49" s="19">
        <v>41178.01</v>
      </c>
      <c r="F49" s="20">
        <v>0.9496</v>
      </c>
      <c r="G49" s="21"/>
    </row>
    <row r="50" spans="1:7" x14ac:dyDescent="0.3">
      <c r="A50" s="13"/>
      <c r="B50" s="32"/>
      <c r="C50" s="32"/>
      <c r="D50" s="14"/>
      <c r="E50" s="15"/>
      <c r="F50" s="16"/>
      <c r="G50" s="16"/>
    </row>
    <row r="51" spans="1:7" x14ac:dyDescent="0.3">
      <c r="A51" s="13"/>
      <c r="B51" s="32"/>
      <c r="C51" s="32"/>
      <c r="D51" s="14"/>
      <c r="E51" s="15"/>
      <c r="F51" s="16"/>
      <c r="G51" s="16"/>
    </row>
    <row r="52" spans="1:7" x14ac:dyDescent="0.3">
      <c r="A52" s="17" t="s">
        <v>132</v>
      </c>
      <c r="B52" s="32"/>
      <c r="C52" s="32"/>
      <c r="D52" s="14"/>
      <c r="E52" s="15"/>
      <c r="F52" s="16"/>
      <c r="G52" s="16"/>
    </row>
    <row r="53" spans="1:7" x14ac:dyDescent="0.3">
      <c r="A53" s="13" t="s">
        <v>133</v>
      </c>
      <c r="B53" s="32"/>
      <c r="C53" s="32"/>
      <c r="D53" s="14"/>
      <c r="E53" s="15">
        <v>593.89</v>
      </c>
      <c r="F53" s="16">
        <v>1.37E-2</v>
      </c>
      <c r="G53" s="16">
        <v>3.2613999999999997E-2</v>
      </c>
    </row>
    <row r="54" spans="1:7" x14ac:dyDescent="0.3">
      <c r="A54" s="17" t="s">
        <v>100</v>
      </c>
      <c r="B54" s="33"/>
      <c r="C54" s="33"/>
      <c r="D54" s="18"/>
      <c r="E54" s="19">
        <v>593.89</v>
      </c>
      <c r="F54" s="20">
        <v>1.37E-2</v>
      </c>
      <c r="G54" s="21"/>
    </row>
    <row r="55" spans="1:7" x14ac:dyDescent="0.3">
      <c r="A55" s="13"/>
      <c r="B55" s="32"/>
      <c r="C55" s="32"/>
      <c r="D55" s="14"/>
      <c r="E55" s="15"/>
      <c r="F55" s="16"/>
      <c r="G55" s="16"/>
    </row>
    <row r="56" spans="1:7" x14ac:dyDescent="0.3">
      <c r="A56" s="24" t="s">
        <v>103</v>
      </c>
      <c r="B56" s="34"/>
      <c r="C56" s="34"/>
      <c r="D56" s="25"/>
      <c r="E56" s="19">
        <v>593.89</v>
      </c>
      <c r="F56" s="20">
        <v>1.37E-2</v>
      </c>
      <c r="G56" s="21"/>
    </row>
    <row r="57" spans="1:7" x14ac:dyDescent="0.3">
      <c r="A57" s="13" t="s">
        <v>134</v>
      </c>
      <c r="B57" s="32"/>
      <c r="C57" s="32"/>
      <c r="D57" s="14"/>
      <c r="E57" s="15">
        <v>1514.1624113</v>
      </c>
      <c r="F57" s="16">
        <v>3.4915000000000002E-2</v>
      </c>
      <c r="G57" s="16"/>
    </row>
    <row r="58" spans="1:7" x14ac:dyDescent="0.3">
      <c r="A58" s="13" t="s">
        <v>135</v>
      </c>
      <c r="B58" s="32"/>
      <c r="C58" s="32"/>
      <c r="D58" s="14"/>
      <c r="E58" s="15">
        <v>80.807588699999997</v>
      </c>
      <c r="F58" s="16">
        <v>1.7849999999999999E-3</v>
      </c>
      <c r="G58" s="16">
        <v>3.2613999999999997E-2</v>
      </c>
    </row>
    <row r="59" spans="1:7" x14ac:dyDescent="0.3">
      <c r="A59" s="27" t="s">
        <v>136</v>
      </c>
      <c r="B59" s="35"/>
      <c r="C59" s="35"/>
      <c r="D59" s="28"/>
      <c r="E59" s="29">
        <v>43366.87</v>
      </c>
      <c r="F59" s="30">
        <v>1</v>
      </c>
      <c r="G59" s="30"/>
    </row>
    <row r="61" spans="1:7" x14ac:dyDescent="0.3">
      <c r="A61" s="1" t="s">
        <v>138</v>
      </c>
    </row>
    <row r="64" spans="1:7" x14ac:dyDescent="0.3">
      <c r="A64" s="1" t="s">
        <v>1842</v>
      </c>
    </row>
    <row r="65" spans="1:7" x14ac:dyDescent="0.3">
      <c r="A65" s="47" t="s">
        <v>1843</v>
      </c>
      <c r="B65" s="3" t="s">
        <v>88</v>
      </c>
    </row>
    <row r="66" spans="1:7" x14ac:dyDescent="0.3">
      <c r="A66" t="s">
        <v>1844</v>
      </c>
    </row>
    <row r="67" spans="1:7" x14ac:dyDescent="0.3">
      <c r="A67" t="s">
        <v>1845</v>
      </c>
      <c r="B67" t="s">
        <v>1846</v>
      </c>
      <c r="C67" t="s">
        <v>1846</v>
      </c>
    </row>
    <row r="68" spans="1:7" x14ac:dyDescent="0.3">
      <c r="B68" s="48">
        <v>44592</v>
      </c>
      <c r="C68" s="48">
        <v>44620</v>
      </c>
    </row>
    <row r="69" spans="1:7" x14ac:dyDescent="0.3">
      <c r="A69" t="s">
        <v>1848</v>
      </c>
      <c r="B69" s="3" t="s">
        <v>1849</v>
      </c>
      <c r="C69" s="3" t="s">
        <v>1849</v>
      </c>
      <c r="E69" s="2"/>
      <c r="G69"/>
    </row>
    <row r="70" spans="1:7" x14ac:dyDescent="0.3">
      <c r="A70" t="s">
        <v>1871</v>
      </c>
      <c r="B70" s="3">
        <v>15.1187</v>
      </c>
      <c r="C70" s="3">
        <v>15.149100000000001</v>
      </c>
      <c r="E70" s="2"/>
      <c r="G70"/>
    </row>
    <row r="71" spans="1:7" x14ac:dyDescent="0.3">
      <c r="A71" t="s">
        <v>1850</v>
      </c>
      <c r="B71" s="3">
        <v>20.313400000000001</v>
      </c>
      <c r="C71" s="3">
        <v>20.507400000000001</v>
      </c>
      <c r="E71" s="2"/>
      <c r="G71"/>
    </row>
    <row r="72" spans="1:7" x14ac:dyDescent="0.3">
      <c r="A72" t="s">
        <v>1851</v>
      </c>
      <c r="B72" s="3">
        <v>18.551100000000002</v>
      </c>
      <c r="C72" s="3">
        <v>18.728400000000001</v>
      </c>
      <c r="E72" s="2"/>
      <c r="G72"/>
    </row>
    <row r="73" spans="1:7" x14ac:dyDescent="0.3">
      <c r="A73" t="s">
        <v>1872</v>
      </c>
      <c r="B73" s="3">
        <v>11.1927</v>
      </c>
      <c r="C73" s="3">
        <v>11.169700000000001</v>
      </c>
      <c r="E73" s="2"/>
      <c r="G73"/>
    </row>
    <row r="74" spans="1:7" x14ac:dyDescent="0.3">
      <c r="A74" t="s">
        <v>1873</v>
      </c>
      <c r="B74" s="3">
        <v>10.4665</v>
      </c>
      <c r="C74" s="3">
        <v>10.554399999999999</v>
      </c>
      <c r="E74" s="2"/>
      <c r="G74"/>
    </row>
    <row r="75" spans="1:7" x14ac:dyDescent="0.3">
      <c r="A75" t="s">
        <v>1859</v>
      </c>
      <c r="B75" s="3" t="s">
        <v>1849</v>
      </c>
      <c r="C75" s="3" t="s">
        <v>1849</v>
      </c>
      <c r="E75" s="2"/>
      <c r="G75"/>
    </row>
    <row r="76" spans="1:7" x14ac:dyDescent="0.3">
      <c r="A76" t="s">
        <v>1874</v>
      </c>
      <c r="B76" s="3">
        <v>14.739599999999999</v>
      </c>
      <c r="C76" s="3">
        <v>14.7676</v>
      </c>
      <c r="E76" s="2"/>
      <c r="G76"/>
    </row>
    <row r="77" spans="1:7" x14ac:dyDescent="0.3">
      <c r="A77" t="s">
        <v>1875</v>
      </c>
      <c r="B77" s="3">
        <v>19.817499999999999</v>
      </c>
      <c r="C77" s="3">
        <v>20.002099999999999</v>
      </c>
      <c r="E77" s="2"/>
      <c r="G77"/>
    </row>
    <row r="78" spans="1:7" x14ac:dyDescent="0.3">
      <c r="A78" t="s">
        <v>1876</v>
      </c>
      <c r="B78" s="3">
        <v>18.058800000000002</v>
      </c>
      <c r="C78" s="3">
        <v>18.227</v>
      </c>
      <c r="E78" s="2"/>
      <c r="G78"/>
    </row>
    <row r="79" spans="1:7" x14ac:dyDescent="0.3">
      <c r="A79" t="s">
        <v>1877</v>
      </c>
      <c r="B79" s="3">
        <v>11.1929</v>
      </c>
      <c r="C79" s="3">
        <v>11.170299999999999</v>
      </c>
      <c r="E79" s="2"/>
      <c r="G79"/>
    </row>
    <row r="80" spans="1:7" x14ac:dyDescent="0.3">
      <c r="A80" t="s">
        <v>1878</v>
      </c>
      <c r="B80" s="3">
        <v>10.2089</v>
      </c>
      <c r="C80" s="3">
        <v>10.151199999999999</v>
      </c>
      <c r="E80" s="2"/>
      <c r="G80"/>
    </row>
    <row r="81" spans="1:7" x14ac:dyDescent="0.3">
      <c r="A81" t="s">
        <v>1860</v>
      </c>
      <c r="E81" s="2"/>
      <c r="G81"/>
    </row>
    <row r="83" spans="1:7" x14ac:dyDescent="0.3">
      <c r="A83" t="s">
        <v>1879</v>
      </c>
    </row>
    <row r="85" spans="1:7" x14ac:dyDescent="0.3">
      <c r="A85" s="50" t="s">
        <v>1880</v>
      </c>
      <c r="B85" s="50" t="s">
        <v>1881</v>
      </c>
      <c r="C85" s="50" t="s">
        <v>1882</v>
      </c>
      <c r="D85" s="50" t="s">
        <v>1883</v>
      </c>
    </row>
    <row r="86" spans="1:7" x14ac:dyDescent="0.3">
      <c r="A86" s="50" t="s">
        <v>1884</v>
      </c>
      <c r="B86" s="50"/>
      <c r="C86" s="50">
        <v>0.1138285</v>
      </c>
      <c r="D86" s="50">
        <v>0.1138285</v>
      </c>
    </row>
    <row r="87" spans="1:7" x14ac:dyDescent="0.3">
      <c r="A87" s="50" t="s">
        <v>1885</v>
      </c>
      <c r="B87" s="50"/>
      <c r="C87" s="50">
        <v>0.12993689999999999</v>
      </c>
      <c r="D87" s="50">
        <v>0.12993689999999999</v>
      </c>
    </row>
    <row r="88" spans="1:7" x14ac:dyDescent="0.3">
      <c r="A88" s="50" t="s">
        <v>1886</v>
      </c>
      <c r="B88" s="50"/>
      <c r="C88" s="50">
        <v>1.2089600000000001E-2</v>
      </c>
      <c r="D88" s="50">
        <v>1.2089600000000001E-2</v>
      </c>
    </row>
    <row r="89" spans="1:7" x14ac:dyDescent="0.3">
      <c r="A89" s="50" t="s">
        <v>1887</v>
      </c>
      <c r="B89" s="50"/>
      <c r="C89" s="50">
        <v>0.10901950000000001</v>
      </c>
      <c r="D89" s="50">
        <v>0.10901950000000001</v>
      </c>
    </row>
    <row r="90" spans="1:7" x14ac:dyDescent="0.3">
      <c r="A90" s="50" t="s">
        <v>1888</v>
      </c>
      <c r="B90" s="50"/>
      <c r="C90" s="50">
        <v>0.1268299</v>
      </c>
      <c r="D90" s="50">
        <v>0.1268299</v>
      </c>
    </row>
    <row r="91" spans="1:7" x14ac:dyDescent="0.3">
      <c r="A91" s="50" t="s">
        <v>1889</v>
      </c>
      <c r="B91" s="50"/>
      <c r="C91" s="50">
        <v>0.15210870000000001</v>
      </c>
      <c r="D91" s="50">
        <v>0.15210870000000001</v>
      </c>
    </row>
    <row r="93" spans="1:7" x14ac:dyDescent="0.3">
      <c r="A93" t="s">
        <v>1862</v>
      </c>
      <c r="B93" s="3" t="s">
        <v>88</v>
      </c>
    </row>
    <row r="94" spans="1:7" ht="28.8" x14ac:dyDescent="0.3">
      <c r="A94" s="47" t="s">
        <v>1863</v>
      </c>
      <c r="B94" s="3" t="s">
        <v>88</v>
      </c>
    </row>
    <row r="95" spans="1:7" x14ac:dyDescent="0.3">
      <c r="A95" s="47" t="s">
        <v>1864</v>
      </c>
      <c r="B95" s="3" t="s">
        <v>88</v>
      </c>
    </row>
    <row r="96" spans="1:7" x14ac:dyDescent="0.3">
      <c r="A96" t="s">
        <v>1865</v>
      </c>
      <c r="B96" s="49">
        <v>7.0233410000000003</v>
      </c>
    </row>
    <row r="97" spans="1:4" ht="28.8" x14ac:dyDescent="0.3">
      <c r="A97" s="47" t="s">
        <v>1866</v>
      </c>
      <c r="B97" s="3" t="s">
        <v>88</v>
      </c>
    </row>
    <row r="98" spans="1:4" ht="28.8" x14ac:dyDescent="0.3">
      <c r="A98" s="47" t="s">
        <v>1867</v>
      </c>
      <c r="B98" s="3" t="s">
        <v>88</v>
      </c>
    </row>
    <row r="99" spans="1:4" x14ac:dyDescent="0.3">
      <c r="A99" t="s">
        <v>1996</v>
      </c>
      <c r="B99" s="3" t="s">
        <v>88</v>
      </c>
    </row>
    <row r="100" spans="1:4" x14ac:dyDescent="0.3">
      <c r="A100" t="s">
        <v>1997</v>
      </c>
      <c r="B100" s="3" t="s">
        <v>88</v>
      </c>
    </row>
    <row r="103" spans="1:4" ht="28.8" x14ac:dyDescent="0.3">
      <c r="A103" s="62" t="s">
        <v>2039</v>
      </c>
      <c r="B103" s="57" t="s">
        <v>2040</v>
      </c>
      <c r="C103" s="57" t="s">
        <v>2004</v>
      </c>
      <c r="D103" s="65" t="s">
        <v>2005</v>
      </c>
    </row>
    <row r="104" spans="1:4" ht="66.599999999999994" customHeight="1" x14ac:dyDescent="0.3">
      <c r="A104" s="64" t="str">
        <f>HYPERLINK("[EDEL_Portfolio Monthly 28-Feb-2022.xlsx]EDBPDF!A1","Edelweiss Banking and PSU Debt Fund")</f>
        <v>Edelweiss Banking and PSU Debt Fund</v>
      </c>
      <c r="B104" s="58"/>
      <c r="C104" s="59" t="s">
        <v>2012</v>
      </c>
      <c r="D104"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8F7BD-ADD1-4CBC-9128-222AF23E98F2}">
  <dimension ref="A1:H49"/>
  <sheetViews>
    <sheetView showGridLines="0" workbookViewId="0">
      <pane ySplit="4" topLeftCell="A35" activePane="bottomLeft" state="frozen"/>
      <selection activeCell="A36" sqref="A36"/>
      <selection pane="bottomLeft" activeCell="A48" sqref="A48:D48"/>
    </sheetView>
  </sheetViews>
  <sheetFormatPr defaultRowHeight="14.4" x14ac:dyDescent="0.3"/>
  <cols>
    <col min="1" max="1" width="69.88671875" customWidth="1"/>
    <col min="2" max="2" width="18.664062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67" t="s">
        <v>21</v>
      </c>
      <c r="B1" s="67"/>
      <c r="C1" s="67"/>
      <c r="D1" s="67"/>
      <c r="E1" s="67"/>
      <c r="F1" s="67"/>
      <c r="G1" s="67"/>
      <c r="H1" s="51" t="str">
        <f>HYPERLINK("[EDEL_Portfolio Monthly 28-Feb-2022.xlsx]Index!A1","Index")</f>
        <v>Index</v>
      </c>
    </row>
    <row r="2" spans="1:8" ht="18" x14ac:dyDescent="0.3">
      <c r="A2" s="67" t="s">
        <v>22</v>
      </c>
      <c r="B2" s="67"/>
      <c r="C2" s="67"/>
      <c r="D2" s="67"/>
      <c r="E2" s="67"/>
      <c r="F2" s="67"/>
      <c r="G2" s="67"/>
    </row>
    <row r="4" spans="1:8" ht="24" x14ac:dyDescent="0.3">
      <c r="A4" s="4" t="s">
        <v>0</v>
      </c>
      <c r="B4" s="4" t="s">
        <v>1</v>
      </c>
      <c r="C4" s="4" t="s">
        <v>5</v>
      </c>
      <c r="D4" s="5" t="s">
        <v>2</v>
      </c>
      <c r="E4" s="6" t="s">
        <v>4</v>
      </c>
      <c r="F4" s="6" t="s">
        <v>3</v>
      </c>
      <c r="G4" s="7" t="s">
        <v>6</v>
      </c>
    </row>
    <row r="5" spans="1:8" x14ac:dyDescent="0.3">
      <c r="A5" s="8"/>
      <c r="B5" s="31"/>
      <c r="C5" s="31"/>
      <c r="D5" s="9"/>
      <c r="E5" s="10"/>
      <c r="F5" s="11"/>
      <c r="G5" s="12"/>
    </row>
    <row r="6" spans="1:8" x14ac:dyDescent="0.3">
      <c r="A6" s="13"/>
      <c r="B6" s="32"/>
      <c r="C6" s="32"/>
      <c r="D6" s="14"/>
      <c r="E6" s="15"/>
      <c r="F6" s="16"/>
      <c r="G6" s="16"/>
    </row>
    <row r="7" spans="1:8" x14ac:dyDescent="0.3">
      <c r="A7" s="17" t="s">
        <v>87</v>
      </c>
      <c r="B7" s="32"/>
      <c r="C7" s="32"/>
      <c r="D7" s="14"/>
      <c r="E7" s="15" t="s">
        <v>88</v>
      </c>
      <c r="F7" s="16" t="s">
        <v>88</v>
      </c>
      <c r="G7" s="16"/>
    </row>
    <row r="8" spans="1:8" x14ac:dyDescent="0.3">
      <c r="A8" s="13"/>
      <c r="B8" s="32"/>
      <c r="C8" s="32"/>
      <c r="D8" s="14"/>
      <c r="E8" s="15"/>
      <c r="F8" s="16"/>
      <c r="G8" s="16"/>
    </row>
    <row r="9" spans="1:8" x14ac:dyDescent="0.3">
      <c r="A9" s="13"/>
      <c r="B9" s="32"/>
      <c r="C9" s="32"/>
      <c r="D9" s="14"/>
      <c r="E9" s="15"/>
      <c r="F9" s="16"/>
      <c r="G9" s="16"/>
    </row>
    <row r="10" spans="1:8" x14ac:dyDescent="0.3">
      <c r="A10" s="17" t="s">
        <v>487</v>
      </c>
      <c r="B10" s="32"/>
      <c r="C10" s="32"/>
      <c r="D10" s="14"/>
      <c r="E10" s="15"/>
      <c r="F10" s="16"/>
      <c r="G10" s="16"/>
    </row>
    <row r="11" spans="1:8" x14ac:dyDescent="0.3">
      <c r="A11" s="13" t="s">
        <v>488</v>
      </c>
      <c r="B11" s="32" t="s">
        <v>489</v>
      </c>
      <c r="C11" s="32"/>
      <c r="D11" s="14">
        <v>9761002</v>
      </c>
      <c r="E11" s="15">
        <v>113786.48</v>
      </c>
      <c r="F11" s="16">
        <v>0.99529999999999996</v>
      </c>
      <c r="G11" s="16"/>
    </row>
    <row r="12" spans="1:8" x14ac:dyDescent="0.3">
      <c r="A12" s="17" t="s">
        <v>100</v>
      </c>
      <c r="B12" s="33"/>
      <c r="C12" s="33"/>
      <c r="D12" s="18"/>
      <c r="E12" s="19">
        <v>113786.48</v>
      </c>
      <c r="F12" s="20">
        <v>0.99529999999999996</v>
      </c>
      <c r="G12" s="21"/>
    </row>
    <row r="13" spans="1:8" x14ac:dyDescent="0.3">
      <c r="A13" s="13"/>
      <c r="B13" s="32"/>
      <c r="C13" s="32"/>
      <c r="D13" s="14"/>
      <c r="E13" s="15"/>
      <c r="F13" s="16"/>
      <c r="G13" s="16"/>
    </row>
    <row r="14" spans="1:8" x14ac:dyDescent="0.3">
      <c r="A14" s="24" t="s">
        <v>103</v>
      </c>
      <c r="B14" s="34"/>
      <c r="C14" s="34"/>
      <c r="D14" s="25"/>
      <c r="E14" s="19">
        <v>113786.48</v>
      </c>
      <c r="F14" s="20">
        <v>0.99529999999999996</v>
      </c>
      <c r="G14" s="21"/>
    </row>
    <row r="15" spans="1:8" x14ac:dyDescent="0.3">
      <c r="A15" s="13"/>
      <c r="B15" s="32"/>
      <c r="C15" s="32"/>
      <c r="D15" s="14"/>
      <c r="E15" s="15"/>
      <c r="F15" s="16"/>
      <c r="G15" s="16"/>
    </row>
    <row r="16" spans="1:8" x14ac:dyDescent="0.3">
      <c r="A16" s="17" t="s">
        <v>132</v>
      </c>
      <c r="B16" s="32"/>
      <c r="C16" s="32"/>
      <c r="D16" s="14"/>
      <c r="E16" s="15"/>
      <c r="F16" s="16"/>
      <c r="G16" s="16"/>
    </row>
    <row r="17" spans="1:7" x14ac:dyDescent="0.3">
      <c r="A17" s="13" t="s">
        <v>133</v>
      </c>
      <c r="B17" s="32"/>
      <c r="C17" s="32"/>
      <c r="D17" s="14"/>
      <c r="E17" s="15">
        <v>551.9</v>
      </c>
      <c r="F17" s="16">
        <v>4.7999999999999996E-3</v>
      </c>
      <c r="G17" s="16">
        <v>3.2613999999999997E-2</v>
      </c>
    </row>
    <row r="18" spans="1:7" x14ac:dyDescent="0.3">
      <c r="A18" s="17" t="s">
        <v>100</v>
      </c>
      <c r="B18" s="33"/>
      <c r="C18" s="33"/>
      <c r="D18" s="18"/>
      <c r="E18" s="19">
        <v>551.9</v>
      </c>
      <c r="F18" s="20">
        <v>4.7999999999999996E-3</v>
      </c>
      <c r="G18" s="21"/>
    </row>
    <row r="19" spans="1:7" x14ac:dyDescent="0.3">
      <c r="A19" s="13"/>
      <c r="B19" s="32"/>
      <c r="C19" s="32"/>
      <c r="D19" s="14"/>
      <c r="E19" s="15"/>
      <c r="F19" s="16"/>
      <c r="G19" s="16"/>
    </row>
    <row r="20" spans="1:7" x14ac:dyDescent="0.3">
      <c r="A20" s="24" t="s">
        <v>103</v>
      </c>
      <c r="B20" s="34"/>
      <c r="C20" s="34"/>
      <c r="D20" s="25"/>
      <c r="E20" s="19">
        <v>551.9</v>
      </c>
      <c r="F20" s="20">
        <v>4.7999999999999996E-3</v>
      </c>
      <c r="G20" s="21"/>
    </row>
    <row r="21" spans="1:7" x14ac:dyDescent="0.3">
      <c r="A21" s="13" t="s">
        <v>134</v>
      </c>
      <c r="B21" s="32"/>
      <c r="C21" s="32"/>
      <c r="D21" s="14"/>
      <c r="E21" s="15">
        <v>4.9314299999999998E-2</v>
      </c>
      <c r="F21" s="16">
        <v>0</v>
      </c>
      <c r="G21" s="16"/>
    </row>
    <row r="22" spans="1:7" x14ac:dyDescent="0.3">
      <c r="A22" s="13" t="s">
        <v>135</v>
      </c>
      <c r="B22" s="32"/>
      <c r="C22" s="32"/>
      <c r="D22" s="14"/>
      <c r="E22" s="36">
        <v>-13.4293143</v>
      </c>
      <c r="F22" s="26">
        <v>-1E-4</v>
      </c>
      <c r="G22" s="16">
        <v>3.2613999999999997E-2</v>
      </c>
    </row>
    <row r="23" spans="1:7" x14ac:dyDescent="0.3">
      <c r="A23" s="27" t="s">
        <v>136</v>
      </c>
      <c r="B23" s="35"/>
      <c r="C23" s="35"/>
      <c r="D23" s="28"/>
      <c r="E23" s="29">
        <v>114325</v>
      </c>
      <c r="F23" s="30">
        <v>1</v>
      </c>
      <c r="G23" s="30"/>
    </row>
    <row r="28" spans="1:7" x14ac:dyDescent="0.3">
      <c r="A28" s="1" t="s">
        <v>1842</v>
      </c>
    </row>
    <row r="29" spans="1:7" x14ac:dyDescent="0.3">
      <c r="A29" s="47" t="s">
        <v>1843</v>
      </c>
      <c r="B29" s="3" t="s">
        <v>88</v>
      </c>
    </row>
    <row r="30" spans="1:7" x14ac:dyDescent="0.3">
      <c r="A30" t="s">
        <v>1844</v>
      </c>
    </row>
    <row r="31" spans="1:7" x14ac:dyDescent="0.3">
      <c r="A31" t="s">
        <v>1845</v>
      </c>
      <c r="B31" t="s">
        <v>1846</v>
      </c>
      <c r="C31" t="s">
        <v>1846</v>
      </c>
    </row>
    <row r="32" spans="1:7" x14ac:dyDescent="0.3">
      <c r="B32" s="48">
        <v>44592</v>
      </c>
      <c r="C32" s="48">
        <v>44620</v>
      </c>
    </row>
    <row r="33" spans="1:7" x14ac:dyDescent="0.3">
      <c r="A33" t="s">
        <v>1850</v>
      </c>
      <c r="B33">
        <v>11.5899</v>
      </c>
      <c r="C33">
        <v>11.6305</v>
      </c>
      <c r="E33" s="2"/>
      <c r="G33"/>
    </row>
    <row r="34" spans="1:7" x14ac:dyDescent="0.3">
      <c r="A34" t="s">
        <v>1851</v>
      </c>
      <c r="B34">
        <v>11.5899</v>
      </c>
      <c r="C34">
        <v>11.6305</v>
      </c>
      <c r="E34" s="2"/>
      <c r="G34"/>
    </row>
    <row r="35" spans="1:7" x14ac:dyDescent="0.3">
      <c r="A35" t="s">
        <v>1875</v>
      </c>
      <c r="B35">
        <v>11.5899</v>
      </c>
      <c r="C35">
        <v>11.6305</v>
      </c>
      <c r="E35" s="2"/>
      <c r="G35"/>
    </row>
    <row r="36" spans="1:7" x14ac:dyDescent="0.3">
      <c r="A36" t="s">
        <v>1876</v>
      </c>
      <c r="B36">
        <v>11.5899</v>
      </c>
      <c r="C36">
        <v>11.6305</v>
      </c>
      <c r="E36" s="2"/>
      <c r="G36"/>
    </row>
    <row r="37" spans="1:7" x14ac:dyDescent="0.3">
      <c r="E37" s="2"/>
      <c r="G37"/>
    </row>
    <row r="38" spans="1:7" x14ac:dyDescent="0.3">
      <c r="A38" t="s">
        <v>1861</v>
      </c>
      <c r="B38" s="3" t="s">
        <v>88</v>
      </c>
    </row>
    <row r="39" spans="1:7" x14ac:dyDescent="0.3">
      <c r="A39" t="s">
        <v>1862</v>
      </c>
      <c r="B39" s="3" t="s">
        <v>88</v>
      </c>
    </row>
    <row r="40" spans="1:7" ht="28.8" x14ac:dyDescent="0.3">
      <c r="A40" s="47" t="s">
        <v>1863</v>
      </c>
      <c r="B40" s="3" t="s">
        <v>88</v>
      </c>
    </row>
    <row r="41" spans="1:7" x14ac:dyDescent="0.3">
      <c r="A41" s="47" t="s">
        <v>1864</v>
      </c>
      <c r="B41" s="3" t="s">
        <v>88</v>
      </c>
    </row>
    <row r="42" spans="1:7" x14ac:dyDescent="0.3">
      <c r="A42" t="s">
        <v>1865</v>
      </c>
      <c r="B42" s="49">
        <v>1.2999999999999999E-5</v>
      </c>
    </row>
    <row r="43" spans="1:7" ht="28.8" x14ac:dyDescent="0.3">
      <c r="A43" s="47" t="s">
        <v>1866</v>
      </c>
      <c r="B43" s="3" t="s">
        <v>88</v>
      </c>
    </row>
    <row r="44" spans="1:7" ht="28.8" x14ac:dyDescent="0.3">
      <c r="A44" s="47" t="s">
        <v>1867</v>
      </c>
      <c r="B44" s="3" t="s">
        <v>88</v>
      </c>
    </row>
    <row r="45" spans="1:7" x14ac:dyDescent="0.3">
      <c r="A45" t="s">
        <v>1996</v>
      </c>
      <c r="B45" s="3" t="s">
        <v>88</v>
      </c>
    </row>
    <row r="46" spans="1:7" x14ac:dyDescent="0.3">
      <c r="A46" t="s">
        <v>1997</v>
      </c>
      <c r="B46" s="3" t="s">
        <v>88</v>
      </c>
    </row>
    <row r="48" spans="1:7" ht="28.8" x14ac:dyDescent="0.3">
      <c r="A48" s="62" t="s">
        <v>2039</v>
      </c>
      <c r="B48" s="57" t="s">
        <v>2040</v>
      </c>
      <c r="C48" s="57" t="s">
        <v>2004</v>
      </c>
      <c r="D48" s="65" t="s">
        <v>2005</v>
      </c>
    </row>
    <row r="49" spans="1:4" ht="66" customHeight="1" x14ac:dyDescent="0.3">
      <c r="A49" s="64" t="str">
        <f>HYPERLINK("[EDEL_Portfolio Monthly 28-Feb-2022.xlsx]EDFF23!A1","BHARAT Bond FOF - April 2023")</f>
        <v>BHARAT Bond FOF - April 2023</v>
      </c>
      <c r="B49" s="58"/>
      <c r="C49" s="59" t="s">
        <v>2007</v>
      </c>
      <c r="D49" s="5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Index</vt:lpstr>
      <vt:lpstr>EDACBF</vt:lpstr>
      <vt:lpstr>EDBE23</vt:lpstr>
      <vt:lpstr>EDBE25</vt:lpstr>
      <vt:lpstr>EDBE30</vt:lpstr>
      <vt:lpstr>EDBE31</vt:lpstr>
      <vt:lpstr>EDBE32</vt:lpstr>
      <vt:lpstr>EDBPDF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EELMIF</vt:lpstr>
      <vt:lpstr>EEMOF1</vt:lpstr>
      <vt:lpstr>EENFBA</vt:lpstr>
      <vt:lpstr>EEPRUA</vt:lpstr>
      <vt:lpstr>EESMCF</vt:lpstr>
      <vt:lpstr>EFMS55</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Ankita Sarolia - AMC</cp:lastModifiedBy>
  <dcterms:created xsi:type="dcterms:W3CDTF">2015-12-17T12:36:10Z</dcterms:created>
  <dcterms:modified xsi:type="dcterms:W3CDTF">2022-03-08T09:02:51Z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etDate">
    <vt:lpwstr>2022-03-04T09:03:16Z</vt:lpwstr>
  </property>
  <property fmtid="{D5CDD505-2E9C-101B-9397-08002B2CF9AE}" pid="4" name="MSIP_Label_840e60c6-cef6-4cc0-a98d-364c7249d74b_Method">
    <vt:lpwstr>Privileged</vt:lpwstr>
  </property>
  <property fmtid="{D5CDD505-2E9C-101B-9397-08002B2CF9AE}" pid="5" name="MSIP_Label_840e60c6-cef6-4cc0-a98d-364c7249d74b_Name">
    <vt:lpwstr>840e60c6-cef6-4cc0-a98d-364c7249d74b</vt:lpwstr>
  </property>
  <property fmtid="{D5CDD505-2E9C-101B-9397-08002B2CF9AE}" pid="6" name="MSIP_Label_840e60c6-cef6-4cc0-a98d-364c7249d74b_SiteId">
    <vt:lpwstr>b44900f1-2def-4c3b-9ec6-9020d604e19e</vt:lpwstr>
  </property>
  <property fmtid="{D5CDD505-2E9C-101B-9397-08002B2CF9AE}" pid="7" name="MSIP_Label_840e60c6-cef6-4cc0-a98d-364c7249d74b_ActionId">
    <vt:lpwstr>8285df02-1b76-4a57-81e3-4dc8176ab3c1</vt:lpwstr>
  </property>
  <property fmtid="{D5CDD505-2E9C-101B-9397-08002B2CF9AE}" pid="8" name="MSIP_Label_840e60c6-cef6-4cc0-a98d-364c7249d74b_ContentBits">
    <vt:lpwstr>1</vt:lpwstr>
  </property>
  <property fmtid="{D5CDD505-2E9C-101B-9397-08002B2CF9AE}" pid="9" name="MSIP_Label_fae7b159-da8a-4f43-b4ed-ba6115f6e9fb_Enabled">
    <vt:lpwstr>true</vt:lpwstr>
  </property>
  <property fmtid="{D5CDD505-2E9C-101B-9397-08002B2CF9AE}" pid="10" name="MSIP_Label_fae7b159-da8a-4f43-b4ed-ba6115f6e9fb_SetDate">
    <vt:lpwstr>2022-03-08T06:52:21Z</vt:lpwstr>
  </property>
  <property fmtid="{D5CDD505-2E9C-101B-9397-08002B2CF9AE}" pid="11" name="MSIP_Label_fae7b159-da8a-4f43-b4ed-ba6115f6e9fb_Method">
    <vt:lpwstr>Standard</vt:lpwstr>
  </property>
  <property fmtid="{D5CDD505-2E9C-101B-9397-08002B2CF9AE}" pid="12" name="MSIP_Label_fae7b159-da8a-4f43-b4ed-ba6115f6e9fb_Name">
    <vt:lpwstr>Internal_0</vt:lpwstr>
  </property>
  <property fmtid="{D5CDD505-2E9C-101B-9397-08002B2CF9AE}" pid="13" name="MSIP_Label_fae7b159-da8a-4f43-b4ed-ba6115f6e9fb_SiteId">
    <vt:lpwstr>76fd78b2-83b7-4fc7-b5ba-5f59f5beb8cc</vt:lpwstr>
  </property>
  <property fmtid="{D5CDD505-2E9C-101B-9397-08002B2CF9AE}" pid="14" name="MSIP_Label_fae7b159-da8a-4f43-b4ed-ba6115f6e9fb_ActionId">
    <vt:lpwstr>8f57330b-3f37-4739-a796-ba0198633a8d</vt:lpwstr>
  </property>
  <property fmtid="{D5CDD505-2E9C-101B-9397-08002B2CF9AE}" pid="15" name="MSIP_Label_fae7b159-da8a-4f43-b4ed-ba6115f6e9fb_ContentBits">
    <vt:lpwstr>0</vt:lpwstr>
  </property>
</Properties>
</file>