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https://edelweissmf-my.sharepoint.com/personal/jehzeel_master_edelweissmf_com1/Documents/FCMPL2/LAB/COMPLIANCE/Mutual Fund/compliance/Compliance/Reports/1 - SEBI/31_Monthly Portfolio Disclosure/2022/1. January/"/>
    </mc:Choice>
  </mc:AlternateContent>
  <xr:revisionPtr revIDLastSave="23" documentId="11_14BFC4B37996843CCF41FB20369D8DD54D4C0D36" xr6:coauthVersionLast="47" xr6:coauthVersionMax="47" xr10:uidLastSave="{4549E43E-9623-46C5-83E3-B5A2A1A49D78}"/>
  <bookViews>
    <workbookView xWindow="-108" yWindow="-108" windowWidth="23256" windowHeight="12576" firstSheet="23" activeTab="33" xr2:uid="{00000000-000D-0000-FFFF-FFFF00000000}"/>
  </bookViews>
  <sheets>
    <sheet name="Index" sheetId="41" r:id="rId1"/>
    <sheet name="EDBE23" sheetId="2" r:id="rId2"/>
    <sheet name="EDBE25" sheetId="3" r:id="rId3"/>
    <sheet name="EDBE30" sheetId="4" r:id="rId4"/>
    <sheet name="EDBE31" sheetId="5" r:id="rId5"/>
    <sheet name="EDACBF" sheetId="1" r:id="rId6"/>
    <sheet name="EDBE32" sheetId="6" r:id="rId7"/>
    <sheet name="EDBPDF" sheetId="7" r:id="rId8"/>
    <sheet name="EDFF23" sheetId="8" r:id="rId9"/>
    <sheet name="EDFF25" sheetId="9" r:id="rId10"/>
    <sheet name="EDFF30" sheetId="10" r:id="rId11"/>
    <sheet name="EDFF31" sheetId="11" r:id="rId12"/>
    <sheet name="EDFF32" sheetId="12" r:id="rId13"/>
    <sheet name="EDGSEC" sheetId="13" r:id="rId14"/>
    <sheet name="EDNP27" sheetId="14" r:id="rId15"/>
    <sheet name="EDNPSF" sheetId="15" r:id="rId16"/>
    <sheet name="EDONTF" sheetId="16" r:id="rId17"/>
    <sheet name="EEARBF" sheetId="17" r:id="rId18"/>
    <sheet name="EEARFD" sheetId="18" r:id="rId19"/>
    <sheet name="EEDGEF" sheetId="19" r:id="rId20"/>
    <sheet name="EEECRF" sheetId="20" r:id="rId21"/>
    <sheet name="EEELSS" sheetId="21" r:id="rId22"/>
    <sheet name="EEEQTF" sheetId="22" r:id="rId23"/>
    <sheet name="EEESCF" sheetId="23" r:id="rId24"/>
    <sheet name="EEESSF" sheetId="24" r:id="rId25"/>
    <sheet name="EEIF30" sheetId="25" r:id="rId26"/>
    <sheet name="EEIF50" sheetId="26" r:id="rId27"/>
    <sheet name="EELMIF" sheetId="27" r:id="rId28"/>
    <sheet name="EEMOF1" sheetId="28" r:id="rId29"/>
    <sheet name="EENFBA" sheetId="29" r:id="rId30"/>
    <sheet name="EEPRUA" sheetId="30" r:id="rId31"/>
    <sheet name="EESMCF" sheetId="31" r:id="rId32"/>
    <sheet name="EFMS55" sheetId="32" r:id="rId33"/>
    <sheet name="ELLIQF" sheetId="33" r:id="rId34"/>
    <sheet name="EOASEF" sheetId="34" r:id="rId35"/>
    <sheet name="EOCHIF" sheetId="35" r:id="rId36"/>
    <sheet name="EODWHF" sheetId="36" r:id="rId37"/>
    <sheet name="EOEDOF" sheetId="37" r:id="rId38"/>
    <sheet name="EOEMOP" sheetId="38" r:id="rId39"/>
    <sheet name="EOUSEF" sheetId="39" r:id="rId40"/>
    <sheet name="EOUSTF" sheetId="40" r:id="rId41"/>
  </sheets>
  <definedNames>
    <definedName name="_xlnm._FilterDatabase" localSheetId="5" hidden="1">EDACBF!$A$5:$P$56</definedName>
    <definedName name="_xlnm._FilterDatabase" localSheetId="1" hidden="1">EDBE23!$A$5:$P$57</definedName>
    <definedName name="_xlnm._FilterDatabase" localSheetId="2" hidden="1">EDBE25!$A$5:$P$76</definedName>
    <definedName name="_xlnm._FilterDatabase" localSheetId="3" hidden="1">EDBE30!$A$5:$P$79</definedName>
    <definedName name="_xlnm._FilterDatabase" localSheetId="4" hidden="1">EDBE31!$A$5:$P$61</definedName>
    <definedName name="_xlnm._FilterDatabase" localSheetId="6" hidden="1">EDBE32!$A$5:$P$43</definedName>
    <definedName name="_xlnm._FilterDatabase" localSheetId="7" hidden="1">EDBPDF!$A$5:$P$59</definedName>
    <definedName name="_xlnm._FilterDatabase" localSheetId="8" hidden="1">EDFF23!$A$5:$P$23</definedName>
    <definedName name="_xlnm._FilterDatabase" localSheetId="9" hidden="1">EDFF25!$A$5:$P$23</definedName>
    <definedName name="_xlnm._FilterDatabase" localSheetId="10" hidden="1">EDFF30!$A$5:$P$23</definedName>
    <definedName name="_xlnm._FilterDatabase" localSheetId="11" hidden="1">EDFF31!$A$5:$P$23</definedName>
    <definedName name="_xlnm._FilterDatabase" localSheetId="12" hidden="1">EDFF32!$A$5:$P$23</definedName>
    <definedName name="_xlnm._FilterDatabase" localSheetId="13" hidden="1">EDGSEC!$A$5:$P$40</definedName>
    <definedName name="_xlnm._FilterDatabase" localSheetId="14" hidden="1">EDNP27!$A$5:$P$63</definedName>
    <definedName name="_xlnm._FilterDatabase" localSheetId="15" hidden="1">EDNPSF!$A$5:$P$102</definedName>
    <definedName name="_xlnm._FilterDatabase" localSheetId="16" hidden="1">EDONTF!$A$5:$P$17</definedName>
    <definedName name="_xlnm._FilterDatabase" localSheetId="17" hidden="1">EEARBF!$A$5:$P$403</definedName>
    <definedName name="_xlnm._FilterDatabase" localSheetId="18" hidden="1">EEARFD!$A$5:$P$267</definedName>
    <definedName name="_xlnm._FilterDatabase" localSheetId="19" hidden="1">EEDGEF!$A$5:$P$114</definedName>
    <definedName name="_xlnm._FilterDatabase" localSheetId="20" hidden="1">EEECRF!$A$5:$P$80</definedName>
    <definedName name="_xlnm._FilterDatabase" localSheetId="21" hidden="1">EEELSS!$A$5:$P$79</definedName>
    <definedName name="_xlnm._FilterDatabase" localSheetId="22" hidden="1">EEEQTF!$A$5:$P$86</definedName>
    <definedName name="_xlnm._FilterDatabase" localSheetId="23" hidden="1">EEESCF!$A$5:$P$97</definedName>
    <definedName name="_xlnm._FilterDatabase" localSheetId="24" hidden="1">EEESSF!$A$5:$P$203</definedName>
    <definedName name="_xlnm._FilterDatabase" localSheetId="25" hidden="1">EEIF30!$A$5:$P$64</definedName>
    <definedName name="_xlnm._FilterDatabase" localSheetId="26" hidden="1">EEIF50!$A$5:$P$85</definedName>
    <definedName name="_xlnm._FilterDatabase" localSheetId="27" hidden="1">EELMIF!$A$5:$P$271</definedName>
    <definedName name="_xlnm._FilterDatabase" localSheetId="28" hidden="1">EEMOF1!$A$5:$P$92</definedName>
    <definedName name="_xlnm._FilterDatabase" localSheetId="29" hidden="1">EENFBA!$A$5:$P$34</definedName>
    <definedName name="_xlnm._FilterDatabase" localSheetId="30" hidden="1">EEPRUA!$A$5:$P$131</definedName>
    <definedName name="_xlnm._FilterDatabase" localSheetId="31" hidden="1">EESMCF!$A$5:$P$79</definedName>
    <definedName name="_xlnm._FilterDatabase" localSheetId="32" hidden="1">EFMS55!$A$5:$P$50</definedName>
    <definedName name="_xlnm._FilterDatabase" localSheetId="33" hidden="1">ELLIQF!$A$5:$P$44</definedName>
    <definedName name="_xlnm._FilterDatabase" localSheetId="34" hidden="1">EOASEF!$A$5:$P$21</definedName>
    <definedName name="_xlnm._FilterDatabase" localSheetId="35" hidden="1">EOCHIF!$A$5:$P$21</definedName>
    <definedName name="_xlnm._FilterDatabase" localSheetId="36" hidden="1">EODWHF!$A$5:$P$70</definedName>
    <definedName name="_xlnm._FilterDatabase" localSheetId="37" hidden="1">EOEDOF!$A$5:$P$21</definedName>
    <definedName name="_xlnm._FilterDatabase" localSheetId="38" hidden="1">EOEMOP!$A$5:$P$21</definedName>
    <definedName name="_xlnm._FilterDatabase" localSheetId="39" hidden="1">EOUSEF!$A$5:$P$21</definedName>
    <definedName name="_xlnm._FilterDatabase" localSheetId="40" hidden="1">EOUSTF!$A$5:$P$21</definedName>
    <definedName name="Hedging_Positions_through_Futures_AS_ON_MMMM_DD__YYYY___NIL" localSheetId="1">EDBE23!#REF!</definedName>
    <definedName name="Hedging_Positions_through_Futures_AS_ON_MMMM_DD__YYYY___NIL" localSheetId="2">EDBE25!#REF!</definedName>
    <definedName name="Hedging_Positions_through_Futures_AS_ON_MMMM_DD__YYYY___NIL" localSheetId="3">EDBE30!#REF!</definedName>
    <definedName name="Hedging_Positions_through_Futures_AS_ON_MMMM_DD__YYYY___NIL" localSheetId="4">EDBE31!#REF!</definedName>
    <definedName name="Hedging_Positions_through_Futures_AS_ON_MMMM_DD__YYYY___NIL" localSheetId="6">EDBE32!#REF!</definedName>
    <definedName name="Hedging_Positions_through_Futures_AS_ON_MMMM_DD__YYYY___NIL" localSheetId="7">EDBPDF!#REF!</definedName>
    <definedName name="Hedging_Positions_through_Futures_AS_ON_MMMM_DD__YYYY___NIL" localSheetId="8">EDFF23!#REF!</definedName>
    <definedName name="Hedging_Positions_through_Futures_AS_ON_MMMM_DD__YYYY___NIL" localSheetId="9">EDFF25!#REF!</definedName>
    <definedName name="Hedging_Positions_through_Futures_AS_ON_MMMM_DD__YYYY___NIL" localSheetId="10">EDFF30!#REF!</definedName>
    <definedName name="Hedging_Positions_through_Futures_AS_ON_MMMM_DD__YYYY___NIL" localSheetId="11">EDFF31!#REF!</definedName>
    <definedName name="Hedging_Positions_through_Futures_AS_ON_MMMM_DD__YYYY___NIL" localSheetId="12">EDFF32!#REF!</definedName>
    <definedName name="Hedging_Positions_through_Futures_AS_ON_MMMM_DD__YYYY___NIL" localSheetId="13">EDGSEC!#REF!</definedName>
    <definedName name="Hedging_Positions_through_Futures_AS_ON_MMMM_DD__YYYY___NIL" localSheetId="14">EDNP27!#REF!</definedName>
    <definedName name="Hedging_Positions_through_Futures_AS_ON_MMMM_DD__YYYY___NIL" localSheetId="15">EDNPSF!#REF!</definedName>
    <definedName name="Hedging_Positions_through_Futures_AS_ON_MMMM_DD__YYYY___NIL" localSheetId="16">EDONTF!#REF!</definedName>
    <definedName name="Hedging_Positions_through_Futures_AS_ON_MMMM_DD__YYYY___NIL" localSheetId="17">EEARBF!#REF!</definedName>
    <definedName name="Hedging_Positions_through_Futures_AS_ON_MMMM_DD__YYYY___NIL" localSheetId="18">EEARFD!#REF!</definedName>
    <definedName name="Hedging_Positions_through_Futures_AS_ON_MMMM_DD__YYYY___NIL" localSheetId="19">EEDGEF!#REF!</definedName>
    <definedName name="Hedging_Positions_through_Futures_AS_ON_MMMM_DD__YYYY___NIL" localSheetId="20">EEECRF!#REF!</definedName>
    <definedName name="Hedging_Positions_through_Futures_AS_ON_MMMM_DD__YYYY___NIL" localSheetId="21">EEELSS!#REF!</definedName>
    <definedName name="Hedging_Positions_through_Futures_AS_ON_MMMM_DD__YYYY___NIL" localSheetId="22">EEEQTF!#REF!</definedName>
    <definedName name="Hedging_Positions_through_Futures_AS_ON_MMMM_DD__YYYY___NIL" localSheetId="23">EEESCF!#REF!</definedName>
    <definedName name="Hedging_Positions_through_Futures_AS_ON_MMMM_DD__YYYY___NIL" localSheetId="24">EEESSF!#REF!</definedName>
    <definedName name="Hedging_Positions_through_Futures_AS_ON_MMMM_DD__YYYY___NIL" localSheetId="25">EEIF30!#REF!</definedName>
    <definedName name="Hedging_Positions_through_Futures_AS_ON_MMMM_DD__YYYY___NIL" localSheetId="26">EEIF50!#REF!</definedName>
    <definedName name="Hedging_Positions_through_Futures_AS_ON_MMMM_DD__YYYY___NIL" localSheetId="27">EELMIF!#REF!</definedName>
    <definedName name="Hedging_Positions_through_Futures_AS_ON_MMMM_DD__YYYY___NIL" localSheetId="28">EEMOF1!#REF!</definedName>
    <definedName name="Hedging_Positions_through_Futures_AS_ON_MMMM_DD__YYYY___NIL" localSheetId="29">EENFBA!#REF!</definedName>
    <definedName name="Hedging_Positions_through_Futures_AS_ON_MMMM_DD__YYYY___NIL" localSheetId="30">EEPRUA!#REF!</definedName>
    <definedName name="Hedging_Positions_through_Futures_AS_ON_MMMM_DD__YYYY___NIL" localSheetId="31">EESMCF!#REF!</definedName>
    <definedName name="Hedging_Positions_through_Futures_AS_ON_MMMM_DD__YYYY___NIL" localSheetId="32">EFMS55!#REF!</definedName>
    <definedName name="Hedging_Positions_through_Futures_AS_ON_MMMM_DD__YYYY___NIL" localSheetId="33">ELLIQF!#REF!</definedName>
    <definedName name="Hedging_Positions_through_Futures_AS_ON_MMMM_DD__YYYY___NIL" localSheetId="34">EOASEF!#REF!</definedName>
    <definedName name="Hedging_Positions_through_Futures_AS_ON_MMMM_DD__YYYY___NIL" localSheetId="35">EOCHIF!#REF!</definedName>
    <definedName name="Hedging_Positions_through_Futures_AS_ON_MMMM_DD__YYYY___NIL" localSheetId="36">EODWHF!#REF!</definedName>
    <definedName name="Hedging_Positions_through_Futures_AS_ON_MMMM_DD__YYYY___NIL" localSheetId="37">EOEDOF!#REF!</definedName>
    <definedName name="Hedging_Positions_through_Futures_AS_ON_MMMM_DD__YYYY___NIL" localSheetId="38">EOEMOP!#REF!</definedName>
    <definedName name="Hedging_Positions_through_Futures_AS_ON_MMMM_DD__YYYY___NIL" localSheetId="39">EOUSEF!#REF!</definedName>
    <definedName name="Hedging_Positions_through_Futures_AS_ON_MMMM_DD__YYYY___NIL" localSheetId="40">EOUSTF!#REF!</definedName>
    <definedName name="Hedging_Positions_through_Futures_AS_ON_MMMM_DD__YYYY___NIL">EDACBF!#REF!</definedName>
    <definedName name="JPM_Footer_disp" localSheetId="1">EDBE23!#REF!</definedName>
    <definedName name="JPM_Footer_disp" localSheetId="2">EDBE25!#REF!</definedName>
    <definedName name="JPM_Footer_disp" localSheetId="3">EDBE30!#REF!</definedName>
    <definedName name="JPM_Footer_disp" localSheetId="4">EDBE31!#REF!</definedName>
    <definedName name="JPM_Footer_disp" localSheetId="6">EDBE32!#REF!</definedName>
    <definedName name="JPM_Footer_disp" localSheetId="7">EDBPDF!#REF!</definedName>
    <definedName name="JPM_Footer_disp" localSheetId="8">EDFF23!#REF!</definedName>
    <definedName name="JPM_Footer_disp" localSheetId="9">EDFF25!#REF!</definedName>
    <definedName name="JPM_Footer_disp" localSheetId="10">EDFF30!#REF!</definedName>
    <definedName name="JPM_Footer_disp" localSheetId="11">EDFF31!#REF!</definedName>
    <definedName name="JPM_Footer_disp" localSheetId="12">EDFF32!#REF!</definedName>
    <definedName name="JPM_Footer_disp" localSheetId="13">EDGSEC!#REF!</definedName>
    <definedName name="JPM_Footer_disp" localSheetId="14">EDNP27!#REF!</definedName>
    <definedName name="JPM_Footer_disp" localSheetId="15">EDNPSF!#REF!</definedName>
    <definedName name="JPM_Footer_disp" localSheetId="16">EDONTF!#REF!</definedName>
    <definedName name="JPM_Footer_disp" localSheetId="17">EEARBF!#REF!</definedName>
    <definedName name="JPM_Footer_disp" localSheetId="18">EEARFD!#REF!</definedName>
    <definedName name="JPM_Footer_disp" localSheetId="19">EEDGEF!#REF!</definedName>
    <definedName name="JPM_Footer_disp" localSheetId="20">EEECRF!#REF!</definedName>
    <definedName name="JPM_Footer_disp" localSheetId="21">EEELSS!#REF!</definedName>
    <definedName name="JPM_Footer_disp" localSheetId="22">EEEQTF!#REF!</definedName>
    <definedName name="JPM_Footer_disp" localSheetId="23">EEESCF!#REF!</definedName>
    <definedName name="JPM_Footer_disp" localSheetId="24">EEESSF!#REF!</definedName>
    <definedName name="JPM_Footer_disp" localSheetId="25">EEIF30!#REF!</definedName>
    <definedName name="JPM_Footer_disp" localSheetId="26">EEIF50!#REF!</definedName>
    <definedName name="JPM_Footer_disp" localSheetId="27">EELMIF!#REF!</definedName>
    <definedName name="JPM_Footer_disp" localSheetId="28">EEMOF1!#REF!</definedName>
    <definedName name="JPM_Footer_disp" localSheetId="29">EENFBA!#REF!</definedName>
    <definedName name="JPM_Footer_disp" localSheetId="30">EEPRUA!#REF!</definedName>
    <definedName name="JPM_Footer_disp" localSheetId="31">EESMCF!#REF!</definedName>
    <definedName name="JPM_Footer_disp" localSheetId="32">EFMS55!#REF!</definedName>
    <definedName name="JPM_Footer_disp" localSheetId="33">ELLIQF!#REF!</definedName>
    <definedName name="JPM_Footer_disp" localSheetId="34">EOASEF!#REF!</definedName>
    <definedName name="JPM_Footer_disp" localSheetId="35">EOCHIF!#REF!</definedName>
    <definedName name="JPM_Footer_disp" localSheetId="36">EODWHF!#REF!</definedName>
    <definedName name="JPM_Footer_disp" localSheetId="37">EOEDOF!#REF!</definedName>
    <definedName name="JPM_Footer_disp" localSheetId="38">EOEMOP!#REF!</definedName>
    <definedName name="JPM_Footer_disp" localSheetId="39">EOUSEF!#REF!</definedName>
    <definedName name="JPM_Footer_disp" localSheetId="40">EOUSTF!#REF!</definedName>
    <definedName name="JPM_Footer_disp">EDACBF!#REF!</definedName>
    <definedName name="JPM_Footer_disp12" localSheetId="1">EDBE23!#REF!</definedName>
    <definedName name="JPM_Footer_disp12" localSheetId="2">EDBE25!#REF!</definedName>
    <definedName name="JPM_Footer_disp12" localSheetId="3">EDBE30!#REF!</definedName>
    <definedName name="JPM_Footer_disp12" localSheetId="4">EDBE31!#REF!</definedName>
    <definedName name="JPM_Footer_disp12" localSheetId="6">EDBE32!#REF!</definedName>
    <definedName name="JPM_Footer_disp12" localSheetId="7">EDBPDF!#REF!</definedName>
    <definedName name="JPM_Footer_disp12" localSheetId="8">EDFF23!#REF!</definedName>
    <definedName name="JPM_Footer_disp12" localSheetId="9">EDFF25!#REF!</definedName>
    <definedName name="JPM_Footer_disp12" localSheetId="10">EDFF30!#REF!</definedName>
    <definedName name="JPM_Footer_disp12" localSheetId="11">EDFF31!#REF!</definedName>
    <definedName name="JPM_Footer_disp12" localSheetId="12">EDFF32!#REF!</definedName>
    <definedName name="JPM_Footer_disp12" localSheetId="13">EDGSEC!#REF!</definedName>
    <definedName name="JPM_Footer_disp12" localSheetId="14">EDNP27!#REF!</definedName>
    <definedName name="JPM_Footer_disp12" localSheetId="15">EDNPSF!#REF!</definedName>
    <definedName name="JPM_Footer_disp12" localSheetId="16">EDONTF!#REF!</definedName>
    <definedName name="JPM_Footer_disp12" localSheetId="17">EEARBF!#REF!</definedName>
    <definedName name="JPM_Footer_disp12" localSheetId="18">EEARFD!#REF!</definedName>
    <definedName name="JPM_Footer_disp12" localSheetId="19">EEDGEF!#REF!</definedName>
    <definedName name="JPM_Footer_disp12" localSheetId="20">EEECRF!#REF!</definedName>
    <definedName name="JPM_Footer_disp12" localSheetId="21">EEELSS!#REF!</definedName>
    <definedName name="JPM_Footer_disp12" localSheetId="22">EEEQTF!#REF!</definedName>
    <definedName name="JPM_Footer_disp12" localSheetId="23">EEESCF!#REF!</definedName>
    <definedName name="JPM_Footer_disp12" localSheetId="24">EEESSF!#REF!</definedName>
    <definedName name="JPM_Footer_disp12" localSheetId="25">EEIF30!#REF!</definedName>
    <definedName name="JPM_Footer_disp12" localSheetId="26">EEIF50!#REF!</definedName>
    <definedName name="JPM_Footer_disp12" localSheetId="27">EELMIF!#REF!</definedName>
    <definedName name="JPM_Footer_disp12" localSheetId="28">EEMOF1!#REF!</definedName>
    <definedName name="JPM_Footer_disp12" localSheetId="29">EENFBA!#REF!</definedName>
    <definedName name="JPM_Footer_disp12" localSheetId="30">EEPRUA!#REF!</definedName>
    <definedName name="JPM_Footer_disp12" localSheetId="31">EESMCF!#REF!</definedName>
    <definedName name="JPM_Footer_disp12" localSheetId="32">EFMS55!#REF!</definedName>
    <definedName name="JPM_Footer_disp12" localSheetId="33">ELLIQF!#REF!</definedName>
    <definedName name="JPM_Footer_disp12" localSheetId="34">EOASEF!#REF!</definedName>
    <definedName name="JPM_Footer_disp12" localSheetId="35">EOCHIF!#REF!</definedName>
    <definedName name="JPM_Footer_disp12" localSheetId="36">EODWHF!#REF!</definedName>
    <definedName name="JPM_Footer_disp12" localSheetId="37">EOEDOF!#REF!</definedName>
    <definedName name="JPM_Footer_disp12" localSheetId="38">EOEMOP!#REF!</definedName>
    <definedName name="JPM_Footer_disp12" localSheetId="39">EOUSEF!#REF!</definedName>
    <definedName name="JPM_Footer_disp12" localSheetId="40">EOUSTF!#REF!</definedName>
    <definedName name="JPM_Footer_disp12">EDACBF!#REF!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0" i="25" l="1"/>
  <c r="A113" i="26"/>
  <c r="A297" i="27"/>
  <c r="A118" i="28"/>
  <c r="A57" i="29"/>
  <c r="A164" i="30"/>
  <c r="A105" i="31"/>
  <c r="A75" i="32"/>
  <c r="A110" i="33"/>
  <c r="A45" i="34"/>
  <c r="A45" i="35"/>
  <c r="A96" i="36"/>
  <c r="A45" i="37"/>
  <c r="A45" i="38"/>
  <c r="A45" i="39"/>
  <c r="A45" i="40"/>
  <c r="A238" i="24"/>
  <c r="A123" i="23"/>
  <c r="A112" i="22"/>
  <c r="A105" i="21"/>
  <c r="A106" i="20"/>
  <c r="A144" i="19"/>
  <c r="A300" i="18"/>
  <c r="A432" i="17"/>
  <c r="A66" i="16"/>
  <c r="A128" i="15"/>
  <c r="A89" i="14"/>
  <c r="A81" i="13"/>
  <c r="A49" i="12"/>
  <c r="A49" i="11"/>
  <c r="A49" i="10"/>
  <c r="A49" i="9"/>
  <c r="A49" i="8"/>
  <c r="A99" i="7"/>
  <c r="A67" i="6"/>
  <c r="A91" i="1"/>
  <c r="A85" i="5"/>
  <c r="A103" i="4"/>
  <c r="A100" i="3"/>
  <c r="A81" i="2"/>
  <c r="F33" i="36" l="1"/>
  <c r="E33" i="36"/>
  <c r="F58" i="36"/>
  <c r="E58" i="36"/>
  <c r="F64" i="31" l="1"/>
  <c r="E64" i="31"/>
  <c r="F82" i="23"/>
  <c r="E82" i="23"/>
  <c r="F71" i="22"/>
  <c r="E71" i="22"/>
  <c r="F65" i="20"/>
  <c r="E65" i="20"/>
  <c r="F75" i="19"/>
  <c r="E75" i="19"/>
  <c r="F124" i="18"/>
  <c r="E124" i="18"/>
  <c r="H1" i="1"/>
  <c r="H1" i="2"/>
  <c r="H1" i="3"/>
  <c r="H1" i="4"/>
  <c r="H1" i="5"/>
  <c r="H1" i="6"/>
  <c r="H1" i="7"/>
  <c r="H1" i="8"/>
  <c r="H1" i="9"/>
  <c r="H1" i="10"/>
  <c r="H1" i="11"/>
  <c r="H1" i="12"/>
  <c r="H1" i="13"/>
  <c r="H1" i="14"/>
  <c r="H1" i="15"/>
  <c r="H1" i="16"/>
  <c r="H1" i="17"/>
  <c r="H1" i="18"/>
  <c r="H1" i="19"/>
  <c r="H1" i="20"/>
  <c r="H1" i="21"/>
  <c r="H1" i="22"/>
  <c r="H1" i="23"/>
  <c r="H1" i="24"/>
  <c r="H1" i="25"/>
  <c r="H1" i="26"/>
  <c r="H1" i="27"/>
  <c r="H1" i="28"/>
  <c r="H1" i="29"/>
  <c r="H1" i="30"/>
  <c r="H1" i="31"/>
  <c r="H1" i="32"/>
  <c r="H1" i="33"/>
  <c r="H1" i="34"/>
  <c r="H1" i="35"/>
  <c r="H1" i="36"/>
  <c r="H1" i="37"/>
  <c r="H1" i="38"/>
  <c r="H1" i="39"/>
  <c r="H1" i="40"/>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2" i="41"/>
  <c r="B11" i="41"/>
  <c r="B10" i="41"/>
  <c r="B9" i="41"/>
  <c r="B8" i="41"/>
  <c r="B7" i="41"/>
  <c r="B6" i="41"/>
  <c r="B5" i="41"/>
  <c r="B4" i="41"/>
</calcChain>
</file>

<file path=xl/sharedStrings.xml><?xml version="1.0" encoding="utf-8"?>
<sst xmlns="http://schemas.openxmlformats.org/spreadsheetml/2006/main" count="8329" uniqueCount="2018">
  <si>
    <t>Name of the Instrument</t>
  </si>
  <si>
    <t>ISIN</t>
  </si>
  <si>
    <t>Quantity</t>
  </si>
  <si>
    <t>% to Net Assets</t>
  </si>
  <si>
    <t>Market/Fair Value(Rs. In Lacs)</t>
  </si>
  <si>
    <t>Rating/Industry</t>
  </si>
  <si>
    <t>YIELD</t>
  </si>
  <si>
    <t>PORTFOLIO STATEMENT OF EDELWEISS MONEY MARKET FUND AS ON JANUARY 31, 2022</t>
  </si>
  <si>
    <t>(An open-ended debt scheme investing in money market instruments)</t>
  </si>
  <si>
    <t>PORTFOLIO STATEMENT OF BHARAT BOND ETF – APRIL 2023 AS ON JANUARY 31, 2022</t>
  </si>
  <si>
    <t>(An open ended Target Maturity Exchange Traded Bond Fund predominately investing in constituents of 
Nifty BHARAT Bond Index - April 2023)</t>
  </si>
  <si>
    <t>PORTFOLIO STATEMENT OF BHARAT BOND ETF – APRIL 2025 AS ON JANUARY 31, 2022</t>
  </si>
  <si>
    <t>(An open ended Target Maturity Exchange Traded Bond Fund predominantly investing in constituents of Nifty BHARAT Bond Index - April 2025)</t>
  </si>
  <si>
    <t>PORTFOLIO STATEMENT OF BHARAT BOND ETF – APRIL 2030 AS ON JANUARY 31, 2022</t>
  </si>
  <si>
    <t>(An open ended Target Maturity Exchange Traded Bond Fund predominately investing in constituents of Nifty BHARAT Bond Index - April 2030)</t>
  </si>
  <si>
    <t>PORTFOLIO STATEMENT OF BHARAT BOND ETF – APRIL 2031 AS ON JANUARY 31, 2022</t>
  </si>
  <si>
    <t>(An open ended Target Maturity Exchange Traded Bond Fund predominantly investing in constituents of Nifty BHARAT Bond Index - April 2031)</t>
  </si>
  <si>
    <t>PORTFOLIO STATEMENT OF BHARAT BOND ETF – APRIL 2032 AS ON JANUARY 31, 2022</t>
  </si>
  <si>
    <t>(An open ended Target Maturity Exchange Traded Bond Fund predominantly investing in constituents of Nifty BHARAT Bond Index - April 2032)</t>
  </si>
  <si>
    <t>PORTFOLIO STATEMENT OF EDELWEISS  BANKING AND PSU DEBT FUND AS ON JANUARY 31, 2022</t>
  </si>
  <si>
    <t>(An open ended debt scheme predominantly investing in Debt Instruments of Banks, Public Sector Undertakings,
Public Financial Institutions and Municipal Bonds.)</t>
  </si>
  <si>
    <t>PORTFOLIO STATEMENT OF BHARAT BOND FOF – APRIL 2023 AS ON JANUARY 31, 2022</t>
  </si>
  <si>
    <t>(An open-ended Target Maturity fund of funds scheme investing in units of BHARAT Bond ETF – April 2023)</t>
  </si>
  <si>
    <t>PORTFOLIO STATEMENT OF BHARAT BOND FOF – APRIL 2025 AS ON JANUARY 31, 2022</t>
  </si>
  <si>
    <t>(An open-ended Target Maturity fund of funds scheme investing in units of BHARAT Bond ETF – April 2025)</t>
  </si>
  <si>
    <t>PORTFOLIO STATEMENT OF BHARAT BOND FOF – APRIL 2030 AS ON JANUARY 31, 2022</t>
  </si>
  <si>
    <t>(An open-ended Target Maturity fund of funds scheme investing in units of BHARAT Bond ETF – April 2030)</t>
  </si>
  <si>
    <t>PORTFOLIO STATEMENT OF BHARAT BOND FOF – APRIL 2031 AS ON JANUARY 31, 2022</t>
  </si>
  <si>
    <t>(An open-ended Target Maturity fund of funds scheme investing in units of BHARAT Bond ETF – April 2031)</t>
  </si>
  <si>
    <t>PORTFOLIO STATEMENT OF BHARAT BOND FOF – APRIL 2032 AS ON JANUARY 31, 2022</t>
  </si>
  <si>
    <t>(An open-ended Target Maturity fund of funds scheme investing in units of BHARAT Bond ETF – April 2032)</t>
  </si>
  <si>
    <t>PORTFOLIO STATEMENT OF EDELWEISS  GOVERNMENT SECURITIES FUND AS ON JANUARY 31, 2022</t>
  </si>
  <si>
    <t>(An open ended debt scheme investing in government securities across maturity)</t>
  </si>
  <si>
    <t>PORTFOLIO STATEMENT OF EDELWEISS NY PSU BD PL SDL IDX FUND-2027 AS ON JANUARY 31, 2022</t>
  </si>
  <si>
    <t>(An open-ended target Maturuty index fund predominantly investing in the constituents of Nifty PSU Bond Plus SDL April 2027 50:50 Index)</t>
  </si>
  <si>
    <t>PORTFOLIO STATEMENT OF EDELWEISS NIFTY PSU BOND PLUS SDL INDEX FUND – 2026 AS ON JANUARY 31, 2022</t>
  </si>
  <si>
    <t>(An open-ended target Maturuty index fund predominantly investing in the constituents of Nifty PSU Bond Plus SDL April 2026 50:50 Index)</t>
  </si>
  <si>
    <t>PORTFOLIO STATEMENT OF EDELWEISS OVERNIGHT FUND AS ON JANUARY 31, 2022</t>
  </si>
  <si>
    <t>(An open-ended debt scheme investing in overnight instruments.)</t>
  </si>
  <si>
    <t>PORTFOLIO STATEMENT OF EDELWEISS ARBITRAGE FUND AS ON JANUARY 31, 2022</t>
  </si>
  <si>
    <t>(An open ended scheme investing in arbitrage opportunities)</t>
  </si>
  <si>
    <t>PORTFOLIO STATEMENT OF EDELWEISS BALANCED ADVANTAGE FUND AS ON JANUARY 31, 2022</t>
  </si>
  <si>
    <t>(An open ended dynamic asset allocation fund)</t>
  </si>
  <si>
    <t>PORTFOLIO STATEMENT OF EDELWEISS LARGE CAP FUND AS ON JANUARY 31, 2022</t>
  </si>
  <si>
    <t>(An open ended equity scheme predominantly investing in large cap stocks)</t>
  </si>
  <si>
    <t>PORTFOLIO STATEMENT OF EDELWEISS FLEXI-CAP FUND AS ON JANUARY 31, 2022</t>
  </si>
  <si>
    <t>(An open ended dynamic equity scheme investing across large cap, mid cap, small cap stocks)</t>
  </si>
  <si>
    <t>PORTFOLIO STATEMENT OF EDELWEISS LONG TERM EQUITY FUND AS ON JANUARY 31, 2022</t>
  </si>
  <si>
    <t>(An open ended equity linked saving scheme with a statutory lock in of 3 years and tax benefit)</t>
  </si>
  <si>
    <t>PORTFOLIO STATEMENT OF EDELWEISS LARGE &amp; MID CAP FUND AS ON JANUARY 31, 2022</t>
  </si>
  <si>
    <t>(An open ended equity scheme investing in both large cap and mid cap stocks)</t>
  </si>
  <si>
    <t>PORTFOLIO STATEMENT OF EDELWEISS SMALL CAP FUND AS ON JANUARY 31, 2022</t>
  </si>
  <si>
    <t>(An open ended scheme predominantly investing in small cap stocks)</t>
  </si>
  <si>
    <t>PORTFOLIO STATEMENT OF EDELWEISS EQUITY SAVINGS FUND AS ON JANUARY 31, 2022</t>
  </si>
  <si>
    <t>(An Open ended scheme investing in equity, arbitrage and debt)</t>
  </si>
  <si>
    <t>PORTFOLIO STATEMENT OF EDELWEISS NIFTY 100 QUALITY 30 INDEX FND AS ON JANUARY 31, 2022</t>
  </si>
  <si>
    <t>(An open ended scheme replicating Nifty 100 Quality 30 Index)</t>
  </si>
  <si>
    <t>PORTFOLIO STATEMENT OF EDELWEISS NIFTY 50 INDEX FUND AS ON JANUARY 31, 2022</t>
  </si>
  <si>
    <t>(An open ended scheme replicating Nifty 50 Index)</t>
  </si>
  <si>
    <t>PORTFOLIO STATEMENT OF EDELWEISS LARGE &amp; MIDCAP INDEX FUND AS ON JANUARY 31, 2022</t>
  </si>
  <si>
    <t>(An Open-ended Equity Scheme replicating Nifty LargeMidcap 250 Index)</t>
  </si>
  <si>
    <t>PORTFOLIO STATEMENT OF EDELWEISS RECENTLY LISTED IPO FUND AS ON JANUARY 31, 2022</t>
  </si>
  <si>
    <t>(An open ended equity scheme following investment theme of investing in recently listed 100 companies or upcoming Initial Public Offer (IPOs).)</t>
  </si>
  <si>
    <t>PORTFOLIO STATEMENT OF EDELWEISS ETF - NIFTY BANK AS ON JANUARY 31, 2022</t>
  </si>
  <si>
    <t>(An open ended scheme tracking Nifty Bank Index)</t>
  </si>
  <si>
    <t>PORTFOLIO STATEMENT OF EDELWEISS AGGRESSIVE HYBRID FUND AS ON JANUARY 31, 2022</t>
  </si>
  <si>
    <t>(An open ended hybrid scheme investing predominantly in equity and equity related instruments)</t>
  </si>
  <si>
    <t>PORTFOLIO STATEMENT OF EDELWEISS MID CAP FUND AS ON JANUARY 31, 2022</t>
  </si>
  <si>
    <t>(An open ended equity scheme predominantly investing in mid cap stocks)</t>
  </si>
  <si>
    <t>PORTFOLIO STATEMENT OF EDELWEISS  FIXED MATURITY PLAN - SERIES 55 AS ON JANUARY 31, 2022</t>
  </si>
  <si>
    <t>(A 38 Month Close ended Income Scheme)</t>
  </si>
  <si>
    <t>PORTFOLIO STATEMENT OF EDELWEISS  LIQUID FUND AS ON JANUARY 31, 2022</t>
  </si>
  <si>
    <t>(An open-ended liquid scheme)</t>
  </si>
  <si>
    <t>PORTFOLIO STATEMENT OF EDELWEISS  ASEAN EQUITY OFF-SHORE FUND AS ON JANUARY 31, 2022</t>
  </si>
  <si>
    <t>(An open ended fund of fund scheme investing in JPMorgan Funds – ASEAN Equity Fund)</t>
  </si>
  <si>
    <t>PORTFOLIO STATEMENT OF EDELWEISS  GREATER CHINA EQUITY OFF-SHORE FUND AS ON JANUARY 31, 2022</t>
  </si>
  <si>
    <t>(An open ended fund of fund scheme investing in JPMorgan Funds – Greater China Fund)</t>
  </si>
  <si>
    <t>PORTFOLIO STATEMENT OF EDELWEISS MSCI INDIA DOMESTIC &amp; WORLD HEALTHCARE 45 INDEX AS ON JANUARY 31, 2022</t>
  </si>
  <si>
    <t>(An Open-ended Equity Scheme replicating MSCI India Domestic &amp; World Healthcare 45 Index)</t>
  </si>
  <si>
    <t>PORTFOLIO STATEMENT OF EDELWEISS  EUROPE DYNAMIC EQUITY OFF-SHORE FUND AS ON JANUARY 31, 2022</t>
  </si>
  <si>
    <t>(An open ended fund of fund scheme investing in JPMorgan Funds – Europe Dynamic Fund)</t>
  </si>
  <si>
    <t>PORTFOLIO STATEMENT OF EDELWEISS  EMERGING MARKETS OPPORTUNITIES EQUITY OFF-SHORE FUND AS ON JANUARY 31, 2022</t>
  </si>
  <si>
    <t>(An open ended fund of fund scheme investing in JPMorgan Funds – Emerging Market Opportunities Fund)</t>
  </si>
  <si>
    <t>PORTFOLIO STATEMENT OF EDELWEISS  US VALUE EQUITY OFF-SHORE FUND AS ON JANUARY 31, 2022</t>
  </si>
  <si>
    <t>(An open ended fund of fund scheme investing in JPMorgan Funds – US Value Fund)</t>
  </si>
  <si>
    <t>PORTFOLIO STATEMENT OF EDELWEISS  US TECHNOLOGY EQUITY FOF AS ON JANUARY 31, 2022</t>
  </si>
  <si>
    <t>(An open ended fund of fund scheme investing in JPMorgan Funds – US TECHNOLOGY EQUITY FOF)</t>
  </si>
  <si>
    <t>Equity &amp; Equity related</t>
  </si>
  <si>
    <t>NIL</t>
  </si>
  <si>
    <t>Debt Instruments</t>
  </si>
  <si>
    <t>(a)Listed / Awaiting listing on stock Exchanges</t>
  </si>
  <si>
    <t>8.28% ORIENTALNAGPUR BETUL NCD 30-03-22**</t>
  </si>
  <si>
    <t>INE105N07118</t>
  </si>
  <si>
    <t>CRISIL AAA</t>
  </si>
  <si>
    <t>7.64% FOOD COR OF IND NCD RED 12-12-2029</t>
  </si>
  <si>
    <t>INE861G08050</t>
  </si>
  <si>
    <t>CRISIL AAA(CE)</t>
  </si>
  <si>
    <t>9% L&amp;T FIN NCD ANN COM RED 13-04-2022**</t>
  </si>
  <si>
    <t>INE027E07907</t>
  </si>
  <si>
    <t>CARE AAA</t>
  </si>
  <si>
    <t>Sub Total</t>
  </si>
  <si>
    <t>(b)Privately Placed/Unlisted</t>
  </si>
  <si>
    <t>(c)Securitised Debt Instruments</t>
  </si>
  <si>
    <t>TOTAL</t>
  </si>
  <si>
    <t>Money Market Instruments</t>
  </si>
  <si>
    <t>Treasury bills</t>
  </si>
  <si>
    <t>91 DAYS TBILL RED 31-03-2022</t>
  </si>
  <si>
    <t>IN002021X421</t>
  </si>
  <si>
    <t>SOVEREIGN</t>
  </si>
  <si>
    <t>364 DAYS TBILL RED 11-03-2022</t>
  </si>
  <si>
    <t>IN002020Z493</t>
  </si>
  <si>
    <t>Certificate of Deposit</t>
  </si>
  <si>
    <t>IDFC FIRST BANK LTD. CD RED 11-03-2022#**</t>
  </si>
  <si>
    <t>INE092T16QN6</t>
  </si>
  <si>
    <t>CRISIL A1+</t>
  </si>
  <si>
    <t>INE556F16861</t>
  </si>
  <si>
    <t>AXIS BANK LTD CD RED 16-06-2022#**</t>
  </si>
  <si>
    <t>INE238A164X2</t>
  </si>
  <si>
    <t>HDFC BANK CD RED 17-08-2022#**</t>
  </si>
  <si>
    <t>INE040A16CI5</t>
  </si>
  <si>
    <t>CARE A1+</t>
  </si>
  <si>
    <t>Commercial Paper</t>
  </si>
  <si>
    <t>INE002A14JE4</t>
  </si>
  <si>
    <t>INE700G14AX9</t>
  </si>
  <si>
    <t>INE110L14QI8</t>
  </si>
  <si>
    <t>INE763G14LN5</t>
  </si>
  <si>
    <t>INE121A14TP7</t>
  </si>
  <si>
    <t>INE115A14DI8</t>
  </si>
  <si>
    <t>TREPS / Reverse Repo</t>
  </si>
  <si>
    <t>Clearing Corporation of India Ltd.</t>
  </si>
  <si>
    <t>Accrued Interest</t>
  </si>
  <si>
    <t>Net Receivables/(Payables)</t>
  </si>
  <si>
    <t>GRAND TOTAL</t>
  </si>
  <si>
    <t>#  Unlisted Security</t>
  </si>
  <si>
    <t>**Non Traded Security</t>
  </si>
  <si>
    <t>6.79% HUDCO NCD RED 14-04-2023**</t>
  </si>
  <si>
    <t>INE031A08764</t>
  </si>
  <si>
    <t>ICRA AAA</t>
  </si>
  <si>
    <t>6.72% NABARD NCD RED 14-04-2023**</t>
  </si>
  <si>
    <t>INE261F08BW6</t>
  </si>
  <si>
    <t>7.04% PFC LTD NCD RED 14-04-2023**</t>
  </si>
  <si>
    <t>INE134E08KJ6</t>
  </si>
  <si>
    <t>7.12% REC LTD. NCD RED 31-03-2023**</t>
  </si>
  <si>
    <t>INE020B08CH4</t>
  </si>
  <si>
    <t>6.38% HPCL NCD RED 12-04-2023**</t>
  </si>
  <si>
    <t>INE094A08051</t>
  </si>
  <si>
    <t>6.59% IRFC NCD RED 14-04-2023**</t>
  </si>
  <si>
    <t>INE053F07BZ2</t>
  </si>
  <si>
    <t>6.44% INDIAN OIL CORP NCD RED 14-04-2023**</t>
  </si>
  <si>
    <t>INE242A08445</t>
  </si>
  <si>
    <t>6.64% MANGALORE REF &amp; PET NCD 14-04-2023**</t>
  </si>
  <si>
    <t>INE103A08027</t>
  </si>
  <si>
    <t>8.8% POWER GRID CORP NCD RED 13-03-2023**</t>
  </si>
  <si>
    <t>INE752E07KN9</t>
  </si>
  <si>
    <t>8.82% REC LTD NCD RED 12-04-23**</t>
  </si>
  <si>
    <t>INE020B08831</t>
  </si>
  <si>
    <t>6.35% POWER GRID CORP NCD RED 14-04-2023**</t>
  </si>
  <si>
    <t>INE752E08627</t>
  </si>
  <si>
    <t>8.5% NABARD NCD RED 31-01-2023**</t>
  </si>
  <si>
    <t>INE261F08AT4</t>
  </si>
  <si>
    <t>8.8% NTPC LTD. NCD RED 04-04-2023**</t>
  </si>
  <si>
    <t>INE733E07JD2</t>
  </si>
  <si>
    <t>8.54% NPCL NCD RED 15-03-2023**</t>
  </si>
  <si>
    <t>INE206D08147</t>
  </si>
  <si>
    <t>6.27% SIDBI NCD RED 27-02-2023**</t>
  </si>
  <si>
    <t>INE556F08JP6</t>
  </si>
  <si>
    <t>8.80% EXIM BANK NCD RED 15-03-2023**</t>
  </si>
  <si>
    <t>INE514E08CI8</t>
  </si>
  <si>
    <t>8.56% NPCL NCD RED 18-03-2023**</t>
  </si>
  <si>
    <t>INE206D08139</t>
  </si>
  <si>
    <t>7.35% POWER FIN CORP NCD RED 15-10-2022**</t>
  </si>
  <si>
    <t>INE134E08KG2</t>
  </si>
  <si>
    <t>8.56% NPCL NCD RED 15-03-2023**</t>
  </si>
  <si>
    <t>INE206D08154</t>
  </si>
  <si>
    <t>7.03% REC LTD NCD RED 07-09-2022**</t>
  </si>
  <si>
    <t>INE020B08AK2</t>
  </si>
  <si>
    <t>7.93% NTPC LTD NCD RED 03-05-2022**</t>
  </si>
  <si>
    <t>INE733E07KK5</t>
  </si>
  <si>
    <t>6.8% HPCL NCD RED 15-12-2022**</t>
  </si>
  <si>
    <t>INE094A08044</t>
  </si>
  <si>
    <t>8.93% EXIM BANK OF INDIA NCD RED 121222**</t>
  </si>
  <si>
    <t>INE514E08BY7</t>
  </si>
  <si>
    <t>8.73% NTPC LTD. NCD RED 07-03-2023**</t>
  </si>
  <si>
    <t>INE733E07JC4</t>
  </si>
  <si>
    <t>8.76% EXIM NCD RED 14-02-2023**</t>
  </si>
  <si>
    <t>INE514E08CE7</t>
  </si>
  <si>
    <t>6.99% HUDCO NCD RED 11-11-2022**</t>
  </si>
  <si>
    <t>INE031A08756</t>
  </si>
  <si>
    <t>FITCH AAA</t>
  </si>
  <si>
    <t>7.05% HUDCO NCD RED 13-10-2022**</t>
  </si>
  <si>
    <t>INE031A08749</t>
  </si>
  <si>
    <t>6.70% NABARD NCD RED 11-11-2022**</t>
  </si>
  <si>
    <t>INE261F08BQ8</t>
  </si>
  <si>
    <t>5.4% INDIAN OIL CORP NCD 11-04-25**</t>
  </si>
  <si>
    <t>INE242A08478</t>
  </si>
  <si>
    <t>5.36% HPCL NCD RED 11-04-2025**</t>
  </si>
  <si>
    <t>INE094A08077</t>
  </si>
  <si>
    <t>5.90% REC LTD. NCD RED 31-03-2025**</t>
  </si>
  <si>
    <t>INE020B08CZ6</t>
  </si>
  <si>
    <t>5.47% NABARD NCD RED 11-04-2025**</t>
  </si>
  <si>
    <t>INE261F08CI3</t>
  </si>
  <si>
    <t>5.77% PFC LTD NCD RED 11-04-2025**</t>
  </si>
  <si>
    <t>INE134E08KX7</t>
  </si>
  <si>
    <t>5.23% NABARD NCD RED 31-01-2025**</t>
  </si>
  <si>
    <t>INE261F08DI1</t>
  </si>
  <si>
    <t>5.35% HUDCO NCD RED 11-04-2025**</t>
  </si>
  <si>
    <t>INE031A08814</t>
  </si>
  <si>
    <t>6.88% NHB LTD NCD RED 21-01-2025**</t>
  </si>
  <si>
    <t>INE557F08FH9</t>
  </si>
  <si>
    <t>6.35% EXIM BANK OF INDIA NCD 18-02-2025**</t>
  </si>
  <si>
    <t>INE514E08FT8</t>
  </si>
  <si>
    <t>5.25% ONGC NCD RED 11-04-2025**</t>
  </si>
  <si>
    <t>INE213A08016</t>
  </si>
  <si>
    <t>5.34% NLC INDIA LTD. NCD 11-04-25**</t>
  </si>
  <si>
    <t>INE589A08027</t>
  </si>
  <si>
    <t>6.39% INDIAN OIL CORP NCD RED 06-03-2025**</t>
  </si>
  <si>
    <t>INE242A08452</t>
  </si>
  <si>
    <t>7.42% POWER FIN CORP NCD RED 19-11-2024**</t>
  </si>
  <si>
    <t>INE134E08KH0</t>
  </si>
  <si>
    <t>7.05% NAT HSG BANK NCD RED 18-12-2024</t>
  </si>
  <si>
    <t>INE557F08FG1</t>
  </si>
  <si>
    <t>6.99% IRFC NCD RED 19-03-2025**</t>
  </si>
  <si>
    <t>INE053F07CB1</t>
  </si>
  <si>
    <t>6.88% REC LTD. NCD RED 20-03-2025**</t>
  </si>
  <si>
    <t>INE020B08CK8</t>
  </si>
  <si>
    <t>7.40% REC LTD. NCD RED 26-11-2024**</t>
  </si>
  <si>
    <t>INE020B08CF8</t>
  </si>
  <si>
    <t>9.18% NUCLEAR POWER CORP NCD RD 23-01-25**</t>
  </si>
  <si>
    <t>INE206D08170</t>
  </si>
  <si>
    <t>8.65% POWER FINANCE NCD RED 28-12-2024**</t>
  </si>
  <si>
    <t>INE134E08GV9</t>
  </si>
  <si>
    <t>8.57% REC LTD NCD 21-12-2024**</t>
  </si>
  <si>
    <t>INE020B08880</t>
  </si>
  <si>
    <t>5.27% NABARD NCD RED 23-07-2024**</t>
  </si>
  <si>
    <t>INE261F08DF7</t>
  </si>
  <si>
    <t>7.69% NABARD NCD RED 29-05-2024**</t>
  </si>
  <si>
    <t>INE261F08BK1</t>
  </si>
  <si>
    <t>6.85% POWER GRID CORP NCD RED 15-04-2025**</t>
  </si>
  <si>
    <t>INE752E08643</t>
  </si>
  <si>
    <t>8.27% REC LTD NCD RED 06-02-2025**</t>
  </si>
  <si>
    <t>INE020B08906</t>
  </si>
  <si>
    <t>9.34% REC LTD NCD RED 25-08-2024**</t>
  </si>
  <si>
    <t>INE020B07IZ5</t>
  </si>
  <si>
    <t>8.23% REC LTD NCD RED 23-01-2025**</t>
  </si>
  <si>
    <t>INE020B08898</t>
  </si>
  <si>
    <t>8.48% POWER FIN CORP NCD RED 09-12-2024**</t>
  </si>
  <si>
    <t>INE134E08GU1</t>
  </si>
  <si>
    <t>5.74% REC LTD. NCD RED 20-06-2024**</t>
  </si>
  <si>
    <t>INE020B08DR1</t>
  </si>
  <si>
    <t>8.20% POWER GRID CORP NCD RED 23-01-2025**</t>
  </si>
  <si>
    <t>INE752E07MG9</t>
  </si>
  <si>
    <t>8.30% REC LTD NCD RED 10-04-2025**</t>
  </si>
  <si>
    <t>INE020B08930</t>
  </si>
  <si>
    <t>7.49% POWER GRID CORP NCD 25-10-2024**</t>
  </si>
  <si>
    <t>INE752E08593</t>
  </si>
  <si>
    <t>8.95% POWER FIN CORP NCD RED 30-03-2025**</t>
  </si>
  <si>
    <t>INE134E08CV8</t>
  </si>
  <si>
    <t>8.87% EXIM BANK NCD RED 13-03-2025**</t>
  </si>
  <si>
    <t>INE514E08CH0</t>
  </si>
  <si>
    <t>8.11% EXIM BANK NCD RED 03-02-2025**</t>
  </si>
  <si>
    <t>INE514E08EK0</t>
  </si>
  <si>
    <t>8.80% POWER FIN CORP NCD RED 15-01-2025**</t>
  </si>
  <si>
    <t>INE134E08CP0</t>
  </si>
  <si>
    <t>8.93% POWER GRID CORP NCD 19-10-2024**</t>
  </si>
  <si>
    <t>INE752E07LY4</t>
  </si>
  <si>
    <t>6.99% REC LTD. NCD RED 30-09-2024**</t>
  </si>
  <si>
    <t>INE020B08CM4</t>
  </si>
  <si>
    <t>8.95% INDIAN RAILWAY FIN NCD 10-03-2025**</t>
  </si>
  <si>
    <t>INE053F09GV6</t>
  </si>
  <si>
    <t>9% NTPC LTD NCD RED 25-01-2025**</t>
  </si>
  <si>
    <t>INE733E07HA2</t>
  </si>
  <si>
    <t>9.17% NTPC LTD NCD RED 21-09-2024**</t>
  </si>
  <si>
    <t>INE733E07JO9</t>
  </si>
  <si>
    <t>8.15% POWER GRID CORP NCD RED 09-03-2025**</t>
  </si>
  <si>
    <t>INE752E07MJ3</t>
  </si>
  <si>
    <t>8.10% PFC LTD NCD RED 04-06-2024**</t>
  </si>
  <si>
    <t>INE134E08KD9</t>
  </si>
  <si>
    <t>Government Securities</t>
  </si>
  <si>
    <t>6.18% GOVT OF INDIA RED 04-11-2024</t>
  </si>
  <si>
    <t>IN0020190396</t>
  </si>
  <si>
    <t>8.40% GOVT OF INDIA RED 28-07-2024</t>
  </si>
  <si>
    <t>IN0020140045</t>
  </si>
  <si>
    <t>7.03% HPCL NCD RED 12-04-2030**</t>
  </si>
  <si>
    <t>INE094A08069</t>
  </si>
  <si>
    <t>7.34% NPCIL NCD RED 23-01-2030**</t>
  </si>
  <si>
    <t>INE206D08469</t>
  </si>
  <si>
    <t>7.89% REC LTD. NCD RED 30-03-2030**</t>
  </si>
  <si>
    <t>INE020B08CI2</t>
  </si>
  <si>
    <t>7.41% POWER FIN CORP NCD RED 25-02-2030**</t>
  </si>
  <si>
    <t>INE134E08KL2</t>
  </si>
  <si>
    <t>7.55% IRFC NCD RED 12-04-2030**</t>
  </si>
  <si>
    <t>INE053F07BY5</t>
  </si>
  <si>
    <t>7.86% PFC LTD NCD RED 12-04-2030**</t>
  </si>
  <si>
    <t>INE134E08KK4</t>
  </si>
  <si>
    <t>7.54% NHAI NCD RED 25-01-2030**</t>
  </si>
  <si>
    <t>INE906B07HK9</t>
  </si>
  <si>
    <t>7.4% MANGALORE REF &amp; PET NCD 12-04-2030**</t>
  </si>
  <si>
    <t>INE103A08019</t>
  </si>
  <si>
    <t>7.41% IOC NCD RED 22-10-2029**</t>
  </si>
  <si>
    <t>INE242A08437</t>
  </si>
  <si>
    <t>7.50% REC LTD. NCD RED 28-02-2030**</t>
  </si>
  <si>
    <t>INE020B08CP7</t>
  </si>
  <si>
    <t>7.75% MANGALORE REF &amp; PET NCD 29-01-2030**</t>
  </si>
  <si>
    <t>INE103A08035</t>
  </si>
  <si>
    <t>7.38% POWER GRID CORP NCD RED 12-04-2030**</t>
  </si>
  <si>
    <t>INE752E08635</t>
  </si>
  <si>
    <t>7.49% NHAI NCD RED 01-08-2029**</t>
  </si>
  <si>
    <t>INE906B07HG7</t>
  </si>
  <si>
    <t>7.70% NHAI NCD RED 13-09-2029**</t>
  </si>
  <si>
    <t>INE906B07HH5</t>
  </si>
  <si>
    <t>7.08% IRFC NCD RED 28-02-2030**</t>
  </si>
  <si>
    <t>INE053F07CA3</t>
  </si>
  <si>
    <t>7.32% NTPC LTD NCD RED 17-07-2029**</t>
  </si>
  <si>
    <t>INE733E07KL3</t>
  </si>
  <si>
    <t>7.48% IRFC NCD RED 13-08-2029**</t>
  </si>
  <si>
    <t>INE053F07BU3</t>
  </si>
  <si>
    <t>7.55% IRFC NCD RED 06-11-29**</t>
  </si>
  <si>
    <t>INE053F07BX7</t>
  </si>
  <si>
    <t>8.25% REC GOI SERVICED NCD RED 26-03-30**</t>
  </si>
  <si>
    <t>INE020B08CR3</t>
  </si>
  <si>
    <t>8.09% NLC INDIA LTD NCD RED 29-05-2029**</t>
  </si>
  <si>
    <t>INE589A07037</t>
  </si>
  <si>
    <t>7.43% NABARD GOI SERV NCD RED 31-01-2030</t>
  </si>
  <si>
    <t>INE261F08BX4</t>
  </si>
  <si>
    <t>7.92% REC LTD. NCD RED 30-03-2030**</t>
  </si>
  <si>
    <t>INE020B08CJ0</t>
  </si>
  <si>
    <t>8.36% NHAI NCD RED 20-05-2029**</t>
  </si>
  <si>
    <t>INE906B07HD4</t>
  </si>
  <si>
    <t>7.49% POWER GRID CORP NCD 25-10-2029**</t>
  </si>
  <si>
    <t>INE752E08601</t>
  </si>
  <si>
    <t>8.3% REC LTD NCD RED 25-06-2029**</t>
  </si>
  <si>
    <t>INE020B08BU9</t>
  </si>
  <si>
    <t>8.85% REC LTD. NCD RED 16-04-2029</t>
  </si>
  <si>
    <t>INE020B08BQ7</t>
  </si>
  <si>
    <t>7.27% NABARD NCD RED 14-02-2030**</t>
  </si>
  <si>
    <t>INE261F08BZ9</t>
  </si>
  <si>
    <t>7.5% NHPC NCD RED 06-10-2029**</t>
  </si>
  <si>
    <t>INE848E07AS5</t>
  </si>
  <si>
    <t>7.25% NPCIL NCD RED 15-12-2029 XXXIII C**</t>
  </si>
  <si>
    <t>INE206D08436</t>
  </si>
  <si>
    <t>8.85% POWER FIN CORP NCD RED 25-05-2029**</t>
  </si>
  <si>
    <t>INE134E08KC1</t>
  </si>
  <si>
    <t>8.80% RECL NCD RED 14-05-2029**</t>
  </si>
  <si>
    <t>INE020B08BS3</t>
  </si>
  <si>
    <t>7.5% IRFC NCD RED 07-09-2029**</t>
  </si>
  <si>
    <t>INE053F07BW9</t>
  </si>
  <si>
    <t>7.13% NHPC LTD NCD 11-02-2030**</t>
  </si>
  <si>
    <t>INE848E07BC7</t>
  </si>
  <si>
    <t>7.10% NABARD GOI SERV NCD RED 08-02-2030**</t>
  </si>
  <si>
    <t>INE261F08BY2</t>
  </si>
  <si>
    <t>7.93% PFC LTD NCD RED 31-12-2029**</t>
  </si>
  <si>
    <t>INE134E08KI8</t>
  </si>
  <si>
    <t>7.38% NHPC LTD NCD 03-01-2030**</t>
  </si>
  <si>
    <t>INE848E07AX5</t>
  </si>
  <si>
    <t>8.15% POWER GRID CORP NCD RED 09-03-2030**</t>
  </si>
  <si>
    <t>INE752E07MK1</t>
  </si>
  <si>
    <t>8.13% NUCLEAR POWER CORP NCD 28-03-2030**</t>
  </si>
  <si>
    <t>INE206D08394</t>
  </si>
  <si>
    <t>9.3% POWER GRID CORP NCD RED 04-09-2029**</t>
  </si>
  <si>
    <t>INE752E07LR8</t>
  </si>
  <si>
    <t>7.95% IRFC NCD RED 12-06-2029**</t>
  </si>
  <si>
    <t>INE053F07BR9</t>
  </si>
  <si>
    <t>8.15% EXIM NCB 21-01-2030 R21 - 2030**</t>
  </si>
  <si>
    <t>INE514E08EJ2</t>
  </si>
  <si>
    <t>7.34% POWER GRID CORP NCD 13-07-2029**</t>
  </si>
  <si>
    <t>INE752E08577</t>
  </si>
  <si>
    <t>7.36% NLC INDIA LTD. NCD RED 25-01-2030**</t>
  </si>
  <si>
    <t>INE589A07045</t>
  </si>
  <si>
    <t>7.88% GOVT OF INDIA RED 19-03-2030</t>
  </si>
  <si>
    <t>IN0020150028</t>
  </si>
  <si>
    <t>6.79% GOVT OF INDIA RED 26-12-2029</t>
  </si>
  <si>
    <t>IN0020160118</t>
  </si>
  <si>
    <t>6.45% GOVT OF INDIA RED 07-10-2029</t>
  </si>
  <si>
    <t>IN0020190362</t>
  </si>
  <si>
    <t>6.41% IRFC NCD RED 11-04-2031**</t>
  </si>
  <si>
    <t>INE053F07CR7</t>
  </si>
  <si>
    <t>6.45% NABARD NCD RED 11-04-2031**</t>
  </si>
  <si>
    <t>INE261F08CJ1</t>
  </si>
  <si>
    <t>6.90% REC LTD. NCD RED 31-03-2031**</t>
  </si>
  <si>
    <t>INE020B08DA7</t>
  </si>
  <si>
    <t>6.88% PFC LTD NCD RED 11-04-2031**</t>
  </si>
  <si>
    <t>INE134E08KY5</t>
  </si>
  <si>
    <t>6.80% NPCL NCD RED 21-03-2031**</t>
  </si>
  <si>
    <t>INE206D08477</t>
  </si>
  <si>
    <t>6.50% NHAI NCD RED 11-04-2031**</t>
  </si>
  <si>
    <t>INE906B07IE0</t>
  </si>
  <si>
    <t>6.4% ONGC NCD RED 11-04-2031**</t>
  </si>
  <si>
    <t>INE213A08024</t>
  </si>
  <si>
    <t>6.29% NTPC LTD NCD RED 11-04-2031**</t>
  </si>
  <si>
    <t>INE733E08155</t>
  </si>
  <si>
    <t>6.63% HPCL NCD RED 11-04-2031**</t>
  </si>
  <si>
    <t>INE094A08093</t>
  </si>
  <si>
    <t>6.65% FOOD CORP OF INDIA NCD 23-10-2030**</t>
  </si>
  <si>
    <t>INE861G08076</t>
  </si>
  <si>
    <t>ICRA AAA(CE)</t>
  </si>
  <si>
    <t>6.28% POWER GRID CORP NCD 11-04-31**</t>
  </si>
  <si>
    <t>INE752E08650</t>
  </si>
  <si>
    <t>7.05% PFC LTD NCD RED 09-08-2030**</t>
  </si>
  <si>
    <t>INE134E08KZ2</t>
  </si>
  <si>
    <t>7.04% PFC LTD NCD RED 16-12-2030**</t>
  </si>
  <si>
    <t>INE134E08LC9</t>
  </si>
  <si>
    <t>6.90% REC LTD. NCD RED 31-01-2031**</t>
  </si>
  <si>
    <t>INE020B08DG4</t>
  </si>
  <si>
    <t>7.79% REC LTD. NCD RED 21-05-2030**</t>
  </si>
  <si>
    <t>INE020B08CW3</t>
  </si>
  <si>
    <t>7.75% PFC LTD NCD RED 11-06-2030**</t>
  </si>
  <si>
    <t>INE134E08KV1</t>
  </si>
  <si>
    <t>7.55% REC LTD. NCD RED 10-05-2030**</t>
  </si>
  <si>
    <t>INE020B08CU7</t>
  </si>
  <si>
    <t>8.32% POWER GRID CORP NCD RED 23-12-2030**</t>
  </si>
  <si>
    <t>INE752E07NL7</t>
  </si>
  <si>
    <t>8.13% NUCLEAR POWER CORP NCD 28-03-2031**</t>
  </si>
  <si>
    <t>INE206D08402</t>
  </si>
  <si>
    <t>6.43% NTPC LTD NCD RED 27-01-2031**</t>
  </si>
  <si>
    <t>INE733E08171</t>
  </si>
  <si>
    <t>8.13% PGCIL NCD 25-04-2030 LIII K**</t>
  </si>
  <si>
    <t>INE752E07NW4</t>
  </si>
  <si>
    <t>7.68% POWER FIN CORP NCD RED 15-07-2030**</t>
  </si>
  <si>
    <t>INE134E08KR9</t>
  </si>
  <si>
    <t>6.80% REC LTD NCD RED 20-12-2030**</t>
  </si>
  <si>
    <t>INE020B08DE9</t>
  </si>
  <si>
    <t>7.79% POWER FINANCE NCD RED 22-07-2030**</t>
  </si>
  <si>
    <t>INE134E08KU3</t>
  </si>
  <si>
    <t>7.25% NPCIL NCD RED 15-12-2030 XXXIII D**</t>
  </si>
  <si>
    <t>INE206D08444</t>
  </si>
  <si>
    <t>7.40% POWER FIN CORP NCD RED 08-05-2030**</t>
  </si>
  <si>
    <t>INE134E08KQ1</t>
  </si>
  <si>
    <t>7% POWER FIN CORP NCD RED 22-01-2031**</t>
  </si>
  <si>
    <t>INE134E07AN1</t>
  </si>
  <si>
    <t>8.4% POWER GRID CORP NCD RED 27-05-2030**</t>
  </si>
  <si>
    <t>INE752E07MW6</t>
  </si>
  <si>
    <t>7.61% GOVT OF INDIA RED 09-05-2030</t>
  </si>
  <si>
    <t>IN0020160019</t>
  </si>
  <si>
    <t>7.48% MANGALORE REF&amp;PET 14-04-2032</t>
  </si>
  <si>
    <t>INE103A08050</t>
  </si>
  <si>
    <t>6.74% NTPC LTD RED 14-04-2032**</t>
  </si>
  <si>
    <t>INE733E08205</t>
  </si>
  <si>
    <t>6.87% NHAI NCD RED 14-04-2032**</t>
  </si>
  <si>
    <t>INE906B07JA6</t>
  </si>
  <si>
    <t>6.87% IRFC NCD RED 14-04-2032**</t>
  </si>
  <si>
    <t>INE053F08163</t>
  </si>
  <si>
    <t>6.92% POWER FINANCE NCD 14-04-32**</t>
  </si>
  <si>
    <t>INE134E08LN6</t>
  </si>
  <si>
    <t>6.92% REC LTD NCD RED 20-03-2032**</t>
  </si>
  <si>
    <t>INE020B08DV3</t>
  </si>
  <si>
    <t>6.85% NABARD NCD RED 14-04-2032**</t>
  </si>
  <si>
    <t>INE261F08DL5</t>
  </si>
  <si>
    <t>6.85% NLC INDIA RED 13-04-2032**</t>
  </si>
  <si>
    <t>INE589A08043</t>
  </si>
  <si>
    <t>7.38% NABARD NCD RED 20-10-2031</t>
  </si>
  <si>
    <t>INE261F08683</t>
  </si>
  <si>
    <t>6.92% IRFC NCD SR 161 RED 29-08-2031</t>
  </si>
  <si>
    <t>INE053F08122</t>
  </si>
  <si>
    <t>6.10% GOVT OF INDIA RED 12-07-2031</t>
  </si>
  <si>
    <t>IN0020210095</t>
  </si>
  <si>
    <t>8.37% HUDCO NCD RED 23-03-2029**</t>
  </si>
  <si>
    <t>INE031A08707</t>
  </si>
  <si>
    <t>8.24% NABARD NCD GOI SERVICED 22-03-2029**</t>
  </si>
  <si>
    <t>INE261F08BF1</t>
  </si>
  <si>
    <t>8.3% NTPC LTD NCD RED 15-01-2029**</t>
  </si>
  <si>
    <t>INE733E07KJ7</t>
  </si>
  <si>
    <t>8.83% EXIM BK OF INDIA NCD RED 03-11-29**</t>
  </si>
  <si>
    <t>INE514E08EE3</t>
  </si>
  <si>
    <t>8.60% AXIS BANK NCD RED 28-12-2028**</t>
  </si>
  <si>
    <t>INE238A08450</t>
  </si>
  <si>
    <t>8.55% HDFC LTD NCD RED 27-03-2029**</t>
  </si>
  <si>
    <t>INE001A07RT1</t>
  </si>
  <si>
    <t>8.12% NHPC NCD GOI SERVICED 22-03-2029**</t>
  </si>
  <si>
    <t>INE848E08136</t>
  </si>
  <si>
    <t>8.13% NUCLEAR POWER CORP NCD 28-03-2029**</t>
  </si>
  <si>
    <t>INE206D08386</t>
  </si>
  <si>
    <t>8.27% NHAI NCD RED 28-03-2029**</t>
  </si>
  <si>
    <t>INE906B07GP0</t>
  </si>
  <si>
    <t>8.95% FOOD CORP OF INDIA NCD 01-03-2029**</t>
  </si>
  <si>
    <t>INE861G08043</t>
  </si>
  <si>
    <t>8.40% NUCLEAR POW COR IN LTD NCD28-11-29**</t>
  </si>
  <si>
    <t>INE206D08253</t>
  </si>
  <si>
    <t>8.79% INDIAN RAIL FIN NCD RED 04-05-2030**</t>
  </si>
  <si>
    <t>INE053F09GX2</t>
  </si>
  <si>
    <t>8.7% LIC HOUS FIN NCD RED 23-03-2029**</t>
  </si>
  <si>
    <t>INE115A07OB4</t>
  </si>
  <si>
    <t>Investment in Mutual fund</t>
  </si>
  <si>
    <t>BHARAT BOND ETF-APRIL 2023-GROWTH</t>
  </si>
  <si>
    <t>INF754K01KN4</t>
  </si>
  <si>
    <t>BHARAT BOND ETF-APRIL 2025-GROWTH</t>
  </si>
  <si>
    <t>INF754K01LD3</t>
  </si>
  <si>
    <t>BHARAT BOND ETF-APRIL 2030-GROWTH</t>
  </si>
  <si>
    <t>INF754K01KO2</t>
  </si>
  <si>
    <t>BHARAT BOND ETF-APRIL 2031-GROWTH</t>
  </si>
  <si>
    <t>INF754K01LE1</t>
  </si>
  <si>
    <t>BHARAT BOND ETF–APRIL 2032-GROWTH</t>
  </si>
  <si>
    <t>INF754K01OB1</t>
  </si>
  <si>
    <t>(a) Listed / Awaiting listing on Stock Exchanges</t>
  </si>
  <si>
    <t>6.67% GOVT OF INDIA RED 15-12-2035</t>
  </si>
  <si>
    <t>IN0020210152</t>
  </si>
  <si>
    <t>6.95% GOVT OF INDIA RED 16-12-2061</t>
  </si>
  <si>
    <t>IN0020210202</t>
  </si>
  <si>
    <t>5.63% GOVT OF INDIA RED 12-04-2026</t>
  </si>
  <si>
    <t>IN0020210012</t>
  </si>
  <si>
    <t>State Development Loan</t>
  </si>
  <si>
    <t>7.80% KERALA SDL RED 15-03-2027</t>
  </si>
  <si>
    <t>IN2020160155</t>
  </si>
  <si>
    <t>8.38% GUJARAT SDL RED 27-02-2029</t>
  </si>
  <si>
    <t>IN1520180309</t>
  </si>
  <si>
    <t>7.83% IRFC LTD NCD RED 19-03-2027**</t>
  </si>
  <si>
    <t>INE053F07983</t>
  </si>
  <si>
    <t>7.95% RECL SR 147 NCD RED 12-03-2027**</t>
  </si>
  <si>
    <t>INE020B08AH8</t>
  </si>
  <si>
    <t>7.25% EXIM BANK NCD RED 01-02-2027**</t>
  </si>
  <si>
    <t>INE514E08FJ9</t>
  </si>
  <si>
    <t>7.18% POWER FIN COR NCD RED 20-01-2027**</t>
  </si>
  <si>
    <t>INE134E08IR3</t>
  </si>
  <si>
    <t>7.89% POWER GRID CORP NCD RED 09-03-2027**</t>
  </si>
  <si>
    <t>INE752E07OE0</t>
  </si>
  <si>
    <t>7.54% REC LTD NCD RED 30-12-2026**</t>
  </si>
  <si>
    <t>INE020B08AC9</t>
  </si>
  <si>
    <t>7.13% NHPC STRPP B NCD 11-02-2027**</t>
  </si>
  <si>
    <t>INE848E07AZ0</t>
  </si>
  <si>
    <t>7.20% UTTAR PRADESH SDL 25-01-2027</t>
  </si>
  <si>
    <t>IN3320160309</t>
  </si>
  <si>
    <t>6.58% GUJARAT SDL RED 31-03-2027</t>
  </si>
  <si>
    <t>IN1520200347</t>
  </si>
  <si>
    <t>7.78% BIHAR SDL RED 01-03-2027</t>
  </si>
  <si>
    <t>IN1320160170</t>
  </si>
  <si>
    <t>8.31% RAJASTHAN SDL RED 08-04-2027</t>
  </si>
  <si>
    <t>IN2920200036</t>
  </si>
  <si>
    <t>7.75% KARNATAKA SDL RED 01-03-2027</t>
  </si>
  <si>
    <t>IN1920160109</t>
  </si>
  <si>
    <t>7.92% WEST BENGAL SDL 15-03-2027</t>
  </si>
  <si>
    <t>IN3420160175</t>
  </si>
  <si>
    <t>7.85% TAMIL NADU SDL RED 15-03-2027</t>
  </si>
  <si>
    <t>IN3120161317</t>
  </si>
  <si>
    <t>7.61% TAMIL NADU SDL RED 15-02-2027</t>
  </si>
  <si>
    <t>IN3120160194</t>
  </si>
  <si>
    <t>7.59% RAJASTHAN SDL RED 15-02-2027</t>
  </si>
  <si>
    <t>IN2920160412</t>
  </si>
  <si>
    <t>7.86% KARNATAKA SDL RED 15-03-2027</t>
  </si>
  <si>
    <t>IN1920160117</t>
  </si>
  <si>
    <t>7.78% WEST BENGAL SDL 01-03-2027</t>
  </si>
  <si>
    <t>IN3420160167</t>
  </si>
  <si>
    <t>7.74% TAMIL NADU SDL RED 01-03-2027</t>
  </si>
  <si>
    <t>IN3120161309</t>
  </si>
  <si>
    <t>7.61% ANDHRA PRADESH SDL RED 15-02-2027</t>
  </si>
  <si>
    <t>IN1020160439</t>
  </si>
  <si>
    <t>7.59% BIHAR SDL RED 15-02-2027</t>
  </si>
  <si>
    <t>IN1320160162</t>
  </si>
  <si>
    <t>6.72% KERALA SDL RED 24-03-2027</t>
  </si>
  <si>
    <t>IN2020200290</t>
  </si>
  <si>
    <t>7.64% WEST BENGAL SDL RED 29-03-2027</t>
  </si>
  <si>
    <t>IN3420160183</t>
  </si>
  <si>
    <t>7.59% KARNATAKA SDL 15-02-2027</t>
  </si>
  <si>
    <t>IN1920160091</t>
  </si>
  <si>
    <t>7.15% RAJASTHAN SDL 11-01-2027</t>
  </si>
  <si>
    <t>IN2920160222</t>
  </si>
  <si>
    <t>7.61% RAJASTHAN SDL RED 29-03-2027</t>
  </si>
  <si>
    <t>IN2920160446</t>
  </si>
  <si>
    <t>7.64% HARYANA SDL RED 29-03-2027</t>
  </si>
  <si>
    <t>IN1620160292</t>
  </si>
  <si>
    <t>7.20% KARNATAKA SDL RED 25-01-2027</t>
  </si>
  <si>
    <t>IN1920160083</t>
  </si>
  <si>
    <t>7.21% WEST BENGAL SDL 25-01-2027</t>
  </si>
  <si>
    <t>IN3420160142</t>
  </si>
  <si>
    <t>7.15% KARNATAKA SDL RED 11-01-2027</t>
  </si>
  <si>
    <t>IN1920160075</t>
  </si>
  <si>
    <t>5.94% REC LTD. NCD RED 31-01-2026**</t>
  </si>
  <si>
    <t>INE020B08DK6</t>
  </si>
  <si>
    <t>9.18% NUCLEAR POWER NCD RED 23-01-2026**</t>
  </si>
  <si>
    <t>INE206D08188</t>
  </si>
  <si>
    <t>5.85% REC LTD NCD RED 20-12-2025**</t>
  </si>
  <si>
    <t>INE020B08DF6</t>
  </si>
  <si>
    <t>5.81% REC LTD. NCD RED 31-12-2025**</t>
  </si>
  <si>
    <t>INE020B08DH2</t>
  </si>
  <si>
    <t>6.18% MANGALORE REF &amp; PET NCD 29-12-2025**</t>
  </si>
  <si>
    <t>INE103A08043</t>
  </si>
  <si>
    <t>9.09% INDIAN RAIL FIN NCD RED 29-03-2026**</t>
  </si>
  <si>
    <t>INE053F09HM3</t>
  </si>
  <si>
    <t>8.18% EXIM BANK NCD RED 07-12-2025**</t>
  </si>
  <si>
    <t>INE514E08EU9</t>
  </si>
  <si>
    <t>8.02% EXIM BANK NCD RED 20-04-2026**</t>
  </si>
  <si>
    <t>INE514E08FB6</t>
  </si>
  <si>
    <t>7.13% NHPC LTD AA STRPP A NCD 11-02-2026**</t>
  </si>
  <si>
    <t>INE848E07AY3</t>
  </si>
  <si>
    <t>6.89% NHPC SR AA1 STRPP A NCD 11-03-2026**</t>
  </si>
  <si>
    <t>INE848E07BD5</t>
  </si>
  <si>
    <t>7.38% NHPC SR Y1 STRPP A NCD 03-01-2026**</t>
  </si>
  <si>
    <t>INE848E07AT3</t>
  </si>
  <si>
    <t>9.09% IRFC NCD RED 31-03-2026**</t>
  </si>
  <si>
    <t>INE053F09HN1</t>
  </si>
  <si>
    <t>8.14% NUCLEAR POWER NCD RED 25-03-2026**</t>
  </si>
  <si>
    <t>INE206D08261</t>
  </si>
  <si>
    <t>8.32% POWER GRID CORP NCD RED 23/12/2025**</t>
  </si>
  <si>
    <t>INE752E07NK9</t>
  </si>
  <si>
    <t>8.19% NTPC LTD NCD RED 15-12-2025**</t>
  </si>
  <si>
    <t>INE733E07JX0</t>
  </si>
  <si>
    <t>6.05% NLC INDIA LTD NCD RED 12-02-2026**</t>
  </si>
  <si>
    <t>INE589A08035</t>
  </si>
  <si>
    <t>8.85% NHPC LTD NCD 11-02-2026**</t>
  </si>
  <si>
    <t>INE848E07377</t>
  </si>
  <si>
    <t>8.78% NHPC LTD NCD 11-02-2026**</t>
  </si>
  <si>
    <t>INE848E07468</t>
  </si>
  <si>
    <t>9.25% POWER GRID CORP NCD RED 26-12-2025**</t>
  </si>
  <si>
    <t>INE752E07JL5</t>
  </si>
  <si>
    <t>5.60% INDIAN OIL CORP NCD 23-01-2026**</t>
  </si>
  <si>
    <t>INE242A08494</t>
  </si>
  <si>
    <t>6.18% GUJARAT SDL RED 31-03-2026</t>
  </si>
  <si>
    <t>IN1520200339</t>
  </si>
  <si>
    <t>8.38% TAMILNADU SDL RED 27-01-2026</t>
  </si>
  <si>
    <t>IN3120150187</t>
  </si>
  <si>
    <t>8.76% MADHYA PRADESH SDL RED 24-02-2026</t>
  </si>
  <si>
    <t>IN2120150106</t>
  </si>
  <si>
    <t>8.57% ANDHRA PRADESH SDL RED 09-03-2026</t>
  </si>
  <si>
    <t>IN1020150141</t>
  </si>
  <si>
    <t>8.48% RAJASTHAN SDL RED 10-02-2026</t>
  </si>
  <si>
    <t>IN2920150249</t>
  </si>
  <si>
    <t>8.39% MADHYA PRADESH SDL RED 27-01-2026</t>
  </si>
  <si>
    <t>IN2120150098</t>
  </si>
  <si>
    <t>8.38% KARNATAKA SDL RED 27-01-2026</t>
  </si>
  <si>
    <t>IN1920150084</t>
  </si>
  <si>
    <t>8.54% BIHAR SDL RED 10-02-2026</t>
  </si>
  <si>
    <t>IN1320150031</t>
  </si>
  <si>
    <t>8.3% RAJASTHAN SDL RED 13-01-2026</t>
  </si>
  <si>
    <t>IN2920150223</t>
  </si>
  <si>
    <t>8.60% BIHAR SDL RED 09-03-2026</t>
  </si>
  <si>
    <t>IN1320150056</t>
  </si>
  <si>
    <t>8.40% WEST BENGAL SDL RED 27-01-2026</t>
  </si>
  <si>
    <t>IN3420150135</t>
  </si>
  <si>
    <t>8.28% KARNATAKA SDL RED 06-03-2026</t>
  </si>
  <si>
    <t>IN1920180198</t>
  </si>
  <si>
    <t>8.30% MADHYA PRADESH SDL RED 13-01-2026</t>
  </si>
  <si>
    <t>IN2120150080</t>
  </si>
  <si>
    <t>8.00% GUJARAT SDL RED 20-04-2026</t>
  </si>
  <si>
    <t>IN1520160012</t>
  </si>
  <si>
    <t>8.57% WEST BENGAL SDL RED 09-03-2026</t>
  </si>
  <si>
    <t>IN3420150168</t>
  </si>
  <si>
    <t>8.53% UTTAR PRADESH SDL 10-02-2026</t>
  </si>
  <si>
    <t>IN3320150375</t>
  </si>
  <si>
    <t>8.39% UTTAR PRADESH SDL 27-01-2026</t>
  </si>
  <si>
    <t>IN3320150367</t>
  </si>
  <si>
    <t>8.88% WEST BENGAL SDL RED 24-02-2026</t>
  </si>
  <si>
    <t>IN3420150150</t>
  </si>
  <si>
    <t>8.53% TAMIL NADU SDL RED 09-03-2026</t>
  </si>
  <si>
    <t>IN3120150211</t>
  </si>
  <si>
    <t>8.51% WEST BENGAL SDL RED 10-02-2026</t>
  </si>
  <si>
    <t>IN3420150143</t>
  </si>
  <si>
    <t>8.29% Andhra Pradesh SDL RED 13-01-2026</t>
  </si>
  <si>
    <t>IN1020150117</t>
  </si>
  <si>
    <t>8.83% UTTAR PRADESH SDL 24-02-2026</t>
  </si>
  <si>
    <t>IN3320150383</t>
  </si>
  <si>
    <t>8.72% ANDHRA PRADESH SDL RED 24-02-2026</t>
  </si>
  <si>
    <t>IN1020150133</t>
  </si>
  <si>
    <t>8.51% MAHARASHTRA SDL RED 09-03-2026</t>
  </si>
  <si>
    <t>IN2220150204</t>
  </si>
  <si>
    <t>8.49% TAMIL NADU SDL RED 10-02-2026</t>
  </si>
  <si>
    <t>IN3120150195</t>
  </si>
  <si>
    <t>8.55% RAJASTHAN SDL RED 09-03-2026</t>
  </si>
  <si>
    <t>IN2920150264</t>
  </si>
  <si>
    <t>8.36% MAHARASHTRA SDL RED 27-01-2026</t>
  </si>
  <si>
    <t>IN2220150170</t>
  </si>
  <si>
    <t>8.31% WEST BENGAL SDL RED 13-01-2026</t>
  </si>
  <si>
    <t>IN3420150127</t>
  </si>
  <si>
    <t>8.82% BIHAR SDL RED 24-02-2026</t>
  </si>
  <si>
    <t>IN1320150049</t>
  </si>
  <si>
    <t>8.69% TAMIL NADU SDL RED 24-02-2026</t>
  </si>
  <si>
    <t>IN3120150203</t>
  </si>
  <si>
    <t>7.90% RAJASTHAN SDL RED 08-04-2026</t>
  </si>
  <si>
    <t>IN2920200028</t>
  </si>
  <si>
    <t>8.67% MAHARASHTRA SDL RED 24-02-2026</t>
  </si>
  <si>
    <t>IN2220150196</t>
  </si>
  <si>
    <t>8.47% MAHARASHTRA SDL RED 10-02-2026</t>
  </si>
  <si>
    <t>IN2220150188</t>
  </si>
  <si>
    <t>8.38% RAJASTHAN SDL RED 27-01-2026</t>
  </si>
  <si>
    <t>IN2920150231</t>
  </si>
  <si>
    <t>8.34% UTTAR PRADESH SDL 13-01-2026</t>
  </si>
  <si>
    <t>IN3320150359</t>
  </si>
  <si>
    <t>8.25% MAHARASHTRA SDL RED 13-01-2026</t>
  </si>
  <si>
    <t>IN2220150162</t>
  </si>
  <si>
    <t>8.27% TAMIL NADU SDL RED 13-01-2026</t>
  </si>
  <si>
    <t>IN3120150179</t>
  </si>
  <si>
    <t>8.27% KARNATAKA SDL RED 13-01-2026</t>
  </si>
  <si>
    <t>IN1920150076</t>
  </si>
  <si>
    <t>8.46% GUJARAT SDL RED 10-02-2026</t>
  </si>
  <si>
    <t>IN1520150120</t>
  </si>
  <si>
    <t>8.39% ANDHRA PRADESH SDL RED 27-01-2026</t>
  </si>
  <si>
    <t>IN1020150125</t>
  </si>
  <si>
    <t>8.67% KARNATAKA SDL RED 24-02-2026</t>
  </si>
  <si>
    <t>IN1920150092</t>
  </si>
  <si>
    <t>8.09% RAJASTHAN SDL RED 23-03-2026</t>
  </si>
  <si>
    <t>IN2920150363</t>
  </si>
  <si>
    <t>8.09% ANDHRA PRADESH SDL RED 23-03-2026</t>
  </si>
  <si>
    <t>IN1020150158</t>
  </si>
  <si>
    <t>7.96% TAMIL NADU SDL RED 27-04-2026</t>
  </si>
  <si>
    <t>IN3120160020</t>
  </si>
  <si>
    <t>7.96% GUJARAT SDL RED 27-04-2026</t>
  </si>
  <si>
    <t>IN1520160020</t>
  </si>
  <si>
    <t>6.70% ANDHRA PRADESH SDL RED 22-04-2026</t>
  </si>
  <si>
    <t>IN1020200078</t>
  </si>
  <si>
    <t>(a)Listed / Awaiting listing on Stock Exchanges</t>
  </si>
  <si>
    <t>Adani Ports &amp; Special Economic Zone Ltd.</t>
  </si>
  <si>
    <t>INE742F01042</t>
  </si>
  <si>
    <t>TRANSPORTATION</t>
  </si>
  <si>
    <t>Reliance Industries Ltd.</t>
  </si>
  <si>
    <t>INE002A01018</t>
  </si>
  <si>
    <t>PETROLEUM PRODUCTS</t>
  </si>
  <si>
    <t>ICICI Bank Ltd.</t>
  </si>
  <si>
    <t>INE090A01021</t>
  </si>
  <si>
    <t>BANKS</t>
  </si>
  <si>
    <t>Bharti Airtel Ltd.</t>
  </si>
  <si>
    <t>INE397D01024</t>
  </si>
  <si>
    <t>TELECOM - SERVICES</t>
  </si>
  <si>
    <t>Zee Entertainment Enterprises Ltd.</t>
  </si>
  <si>
    <t>INE256A01028</t>
  </si>
  <si>
    <t>ENTERTAINMENT</t>
  </si>
  <si>
    <t>Adani Enterprises Ltd.</t>
  </si>
  <si>
    <t>INE423A01024</t>
  </si>
  <si>
    <t>MINERALS/MINING</t>
  </si>
  <si>
    <t>Tata Power Company Ltd.</t>
  </si>
  <si>
    <t>INE245A01021</t>
  </si>
  <si>
    <t>POWER</t>
  </si>
  <si>
    <t>Punjab National Bank</t>
  </si>
  <si>
    <t>INE160A01022</t>
  </si>
  <si>
    <t>IndusInd Bank Ltd.</t>
  </si>
  <si>
    <t>INE095A01012</t>
  </si>
  <si>
    <t>HCL Technologies Ltd.</t>
  </si>
  <si>
    <t>INE860A01027</t>
  </si>
  <si>
    <t>SOFTWARE</t>
  </si>
  <si>
    <t>Escorts Ltd.</t>
  </si>
  <si>
    <t>INE042A01014</t>
  </si>
  <si>
    <t>AUTO</t>
  </si>
  <si>
    <t>NMDC Ltd.</t>
  </si>
  <si>
    <t>INE584A01023</t>
  </si>
  <si>
    <t>ITC Ltd.</t>
  </si>
  <si>
    <t>INE154A01025</t>
  </si>
  <si>
    <t>CONSUMER NON DURABLES</t>
  </si>
  <si>
    <t>Bajaj Finance Ltd.</t>
  </si>
  <si>
    <t>INE296A01024</t>
  </si>
  <si>
    <t>FINANCE</t>
  </si>
  <si>
    <t>Tata Steel Ltd.</t>
  </si>
  <si>
    <t>INE081A01012</t>
  </si>
  <si>
    <t>FERROUS METALS</t>
  </si>
  <si>
    <t>Housing Development Finance Corporation Ltd.</t>
  </si>
  <si>
    <t>INE001A01036</t>
  </si>
  <si>
    <t>Vedanta Ltd.</t>
  </si>
  <si>
    <t>INE205A01025</t>
  </si>
  <si>
    <t>NON - FERROUS METALS</t>
  </si>
  <si>
    <t>Titan Company Ltd.</t>
  </si>
  <si>
    <t>INE280A01028</t>
  </si>
  <si>
    <t>CONSUMER DURABLES</t>
  </si>
  <si>
    <t>HDFC Bank Ltd.</t>
  </si>
  <si>
    <t>INE040A01034</t>
  </si>
  <si>
    <t>Tech Mahindra Ltd.</t>
  </si>
  <si>
    <t>INE669C01036</t>
  </si>
  <si>
    <t>Bank of Baroda</t>
  </si>
  <si>
    <t>INE028A01039</t>
  </si>
  <si>
    <t>Tata Communications Ltd.</t>
  </si>
  <si>
    <t>INE151A01013</t>
  </si>
  <si>
    <t>Asian Paints Ltd.</t>
  </si>
  <si>
    <t>INE021A01026</t>
  </si>
  <si>
    <t>UPL Ltd.</t>
  </si>
  <si>
    <t>INE628A01036</t>
  </si>
  <si>
    <t>PESTICIDES</t>
  </si>
  <si>
    <t>Vodafone Idea Ltd.</t>
  </si>
  <si>
    <t>INE669E01016</t>
  </si>
  <si>
    <t>Hindalco Industries Ltd.</t>
  </si>
  <si>
    <t>INE038A01020</t>
  </si>
  <si>
    <t>Axis Bank Ltd.</t>
  </si>
  <si>
    <t>INE238A01034</t>
  </si>
  <si>
    <t>Sun TV Network Ltd.</t>
  </si>
  <si>
    <t>INE424H01027</t>
  </si>
  <si>
    <t>Apollo Hospitals Enterprise Ltd.</t>
  </si>
  <si>
    <t>INE437A01024</t>
  </si>
  <si>
    <t>HEALTHCARE SERVICES</t>
  </si>
  <si>
    <t>LIC Housing Finance Ltd.</t>
  </si>
  <si>
    <t>INE115A01026</t>
  </si>
  <si>
    <t>Jubilant Foodworks Ltd.</t>
  </si>
  <si>
    <t>INE797F01012</t>
  </si>
  <si>
    <t>LEISURE SERVICES</t>
  </si>
  <si>
    <t>Hindustan Unilever Ltd.</t>
  </si>
  <si>
    <t>INE030A01027</t>
  </si>
  <si>
    <t>Piramal Enterprises Ltd.</t>
  </si>
  <si>
    <t>INE140A01024</t>
  </si>
  <si>
    <t>HDFC Life Insurance Company Ltd.</t>
  </si>
  <si>
    <t>INE795G01014</t>
  </si>
  <si>
    <t>INSURANCE</t>
  </si>
  <si>
    <t>Ultratech Cement Ltd.</t>
  </si>
  <si>
    <t>INE481G01011</t>
  </si>
  <si>
    <t>CEMENT &amp; CEMENT PRODUCTS</t>
  </si>
  <si>
    <t>MindTree Ltd.</t>
  </si>
  <si>
    <t>INE018I01017</t>
  </si>
  <si>
    <t>Jindal Steel &amp; Power Ltd.</t>
  </si>
  <si>
    <t>INE749A01030</t>
  </si>
  <si>
    <t>IDFC Ltd.</t>
  </si>
  <si>
    <t>INE043D01016</t>
  </si>
  <si>
    <t>Bandhan Bank Ltd.</t>
  </si>
  <si>
    <t>INE545U01014</t>
  </si>
  <si>
    <t>Cadila Healthcare Ltd.</t>
  </si>
  <si>
    <t>INE010B01027</t>
  </si>
  <si>
    <t>PHARMACEUTICALS</t>
  </si>
  <si>
    <t>Kotak Mahindra Bank Ltd.</t>
  </si>
  <si>
    <t>INE237A01028</t>
  </si>
  <si>
    <t>Indian Energy Exchange Ltd.</t>
  </si>
  <si>
    <t>INE022Q01020</t>
  </si>
  <si>
    <t>CAPITAL MARKETS</t>
  </si>
  <si>
    <t>Divi's Laboratories Ltd.</t>
  </si>
  <si>
    <t>INE361B01024</t>
  </si>
  <si>
    <t>Hindustan Petroleum Corporation Ltd.</t>
  </si>
  <si>
    <t>INE094A01015</t>
  </si>
  <si>
    <t>Mphasis Ltd.</t>
  </si>
  <si>
    <t>INE356A01018</t>
  </si>
  <si>
    <t>Bharat Heavy Electricals Ltd.</t>
  </si>
  <si>
    <t>INE257A01026</t>
  </si>
  <si>
    <t>INDUSTRIAL CAPITAL GOODS</t>
  </si>
  <si>
    <t>JSW Steel Ltd.</t>
  </si>
  <si>
    <t>INE019A01038</t>
  </si>
  <si>
    <t>Steel Authority of India Ltd.</t>
  </si>
  <si>
    <t>INE114A01011</t>
  </si>
  <si>
    <t>P I INDUSTRIES LIMITED</t>
  </si>
  <si>
    <t>INE603J01030</t>
  </si>
  <si>
    <t>National Aluminium Company Ltd.</t>
  </si>
  <si>
    <t>INE139A01034</t>
  </si>
  <si>
    <t>Exide Industries Ltd.</t>
  </si>
  <si>
    <t>INE302A01020</t>
  </si>
  <si>
    <t>AUTO ANCILLARIES</t>
  </si>
  <si>
    <t>United Spirits Ltd.</t>
  </si>
  <si>
    <t>INE854D01024</t>
  </si>
  <si>
    <t>Tata Chemicals Ltd.</t>
  </si>
  <si>
    <t>INE092A01019</t>
  </si>
  <si>
    <t>CHEMICALS</t>
  </si>
  <si>
    <t>Godrej Properties Ltd.</t>
  </si>
  <si>
    <t>INE484J01027</t>
  </si>
  <si>
    <t>CONSTRUCTION</t>
  </si>
  <si>
    <t>RBL Bank Ltd.</t>
  </si>
  <si>
    <t>INE976G01028</t>
  </si>
  <si>
    <t>Indraprastha Gas Ltd.</t>
  </si>
  <si>
    <t>INE203G01027</t>
  </si>
  <si>
    <t>GAS</t>
  </si>
  <si>
    <t>The Federal Bank Ltd.</t>
  </si>
  <si>
    <t>INE171A01029</t>
  </si>
  <si>
    <t>Indiabulls Housing Finance Ltd.</t>
  </si>
  <si>
    <t>INE148I01020</t>
  </si>
  <si>
    <t>InterGlobe Aviation Ltd.</t>
  </si>
  <si>
    <t>INE646L01027</t>
  </si>
  <si>
    <t>Multi Commodity Exchange Of India Ltd.</t>
  </si>
  <si>
    <t>INE745G01035</t>
  </si>
  <si>
    <t>Mahanagar Gas Ltd.</t>
  </si>
  <si>
    <t>INE002S01010</t>
  </si>
  <si>
    <t>Indian Oil Corporation Ltd.</t>
  </si>
  <si>
    <t>INE242A01010</t>
  </si>
  <si>
    <t>REC Ltd.</t>
  </si>
  <si>
    <t>INE020B01018</t>
  </si>
  <si>
    <t>Sun Pharmaceutical Industries Ltd.</t>
  </si>
  <si>
    <t>INE044A01036</t>
  </si>
  <si>
    <t>Aurobindo Pharma Ltd.</t>
  </si>
  <si>
    <t>INE406A01037</t>
  </si>
  <si>
    <t>Mahindra &amp; Mahindra Ltd.</t>
  </si>
  <si>
    <t>INE101A01026</t>
  </si>
  <si>
    <t>Power Finance Corporation Ltd.</t>
  </si>
  <si>
    <t>INE134E01011</t>
  </si>
  <si>
    <t>IDFC First Bank Ltd.</t>
  </si>
  <si>
    <t>INE092T01019</t>
  </si>
  <si>
    <t>PVR Ltd.</t>
  </si>
  <si>
    <t>INE191H01014</t>
  </si>
  <si>
    <t>Tata Consultancy Services Ltd.</t>
  </si>
  <si>
    <t>INE467B01029</t>
  </si>
  <si>
    <t>Balrampur Chini Mills Ltd.</t>
  </si>
  <si>
    <t>INE119A01028</t>
  </si>
  <si>
    <t>Larsen &amp; Toubro Infotech Ltd.</t>
  </si>
  <si>
    <t>INE214T01019</t>
  </si>
  <si>
    <t>Bajaj Finserv Ltd.</t>
  </si>
  <si>
    <t>INE918I01018</t>
  </si>
  <si>
    <t>Larsen &amp; Toubro Ltd.</t>
  </si>
  <si>
    <t>INE018A01030</t>
  </si>
  <si>
    <t>CONSTRUCTION PROJECT</t>
  </si>
  <si>
    <t>Ambuja Cements Ltd.</t>
  </si>
  <si>
    <t>INE079A01024</t>
  </si>
  <si>
    <t>Coal India Ltd.</t>
  </si>
  <si>
    <t>INE522F01014</t>
  </si>
  <si>
    <t>Can Fin Homes Ltd.</t>
  </si>
  <si>
    <t>INE477A01020</t>
  </si>
  <si>
    <t>Container Corporation Of India Ltd.</t>
  </si>
  <si>
    <t>INE111A01025</t>
  </si>
  <si>
    <t>Astral Ltd.</t>
  </si>
  <si>
    <t>INE006I01046</t>
  </si>
  <si>
    <t>INDUSTRIAL PRODUCTS</t>
  </si>
  <si>
    <t>Info Edge (India) Ltd.</t>
  </si>
  <si>
    <t>INE663F01024</t>
  </si>
  <si>
    <t>RETAILING</t>
  </si>
  <si>
    <t>Abbott India Ltd.</t>
  </si>
  <si>
    <t>INE358A01014</t>
  </si>
  <si>
    <t>Cholamandalam Investment &amp; Finance Company Ltd.</t>
  </si>
  <si>
    <t>INE121A01024</t>
  </si>
  <si>
    <t>SRF Ltd.</t>
  </si>
  <si>
    <t>INE647A01010</t>
  </si>
  <si>
    <t>Oberoi Realty Ltd.</t>
  </si>
  <si>
    <t>INE093I01010</t>
  </si>
  <si>
    <t>Hindustan Aeronautics Ltd.</t>
  </si>
  <si>
    <t>INE066F01012</t>
  </si>
  <si>
    <t>AEROSPACE &amp; DEFENSE</t>
  </si>
  <si>
    <t>Bharat Petroleum Corporation Ltd.</t>
  </si>
  <si>
    <t>INE029A01011</t>
  </si>
  <si>
    <t>Tata Consumer Products Ltd.</t>
  </si>
  <si>
    <t>INE192A01025</t>
  </si>
  <si>
    <t>ICICI Prudential Life Insurance Co Ltd.</t>
  </si>
  <si>
    <t>INE726G01019</t>
  </si>
  <si>
    <t>Hero MotoCorp Ltd.</t>
  </si>
  <si>
    <t>INE158A01026</t>
  </si>
  <si>
    <t>Delta Corp Ltd.</t>
  </si>
  <si>
    <t>INE124G01033</t>
  </si>
  <si>
    <t>GMR Infrastructure Ltd.</t>
  </si>
  <si>
    <t>INE776C01039</t>
  </si>
  <si>
    <t>City Union Bank Ltd.</t>
  </si>
  <si>
    <t>INE491A01021</t>
  </si>
  <si>
    <t>HDFC Asset Management Company Ltd.</t>
  </si>
  <si>
    <t>INE127D01025</t>
  </si>
  <si>
    <t>AU Small Finance Bank Ltd.</t>
  </si>
  <si>
    <t>INE949L01017</t>
  </si>
  <si>
    <t>Shriram Transport Finance Company Ltd.</t>
  </si>
  <si>
    <t>INE721A01013</t>
  </si>
  <si>
    <t>Oracle Financial Services Software Ltd.</t>
  </si>
  <si>
    <t>INE881D01027</t>
  </si>
  <si>
    <t>Havells India Ltd.</t>
  </si>
  <si>
    <t>INE176B01034</t>
  </si>
  <si>
    <t>Firstsource Solutions Ltd.</t>
  </si>
  <si>
    <t>INE684F01012</t>
  </si>
  <si>
    <t>Deepak Nitrite Ltd.</t>
  </si>
  <si>
    <t>INE288B01029</t>
  </si>
  <si>
    <t>Britannia Industries Ltd.</t>
  </si>
  <si>
    <t>INE216A01030</t>
  </si>
  <si>
    <t>Torrent Power Ltd.</t>
  </si>
  <si>
    <t>INE813H01021</t>
  </si>
  <si>
    <t>Granules India Ltd.</t>
  </si>
  <si>
    <t>INE101D01020</t>
  </si>
  <si>
    <t>ICICI Lombard General Insurance Co. Ltd.</t>
  </si>
  <si>
    <t>INE765G01017</t>
  </si>
  <si>
    <t>Balkrishna Industries Ltd.</t>
  </si>
  <si>
    <t>INE787D01026</t>
  </si>
  <si>
    <t>Dabur India Ltd.</t>
  </si>
  <si>
    <t>INE016A01026</t>
  </si>
  <si>
    <t>Canara Bank</t>
  </si>
  <si>
    <t>INE476A01014</t>
  </si>
  <si>
    <t>Eicher Motors Ltd.</t>
  </si>
  <si>
    <t>INE066A01021</t>
  </si>
  <si>
    <t>Ashok Leyland Ltd.</t>
  </si>
  <si>
    <t>INE208A01029</t>
  </si>
  <si>
    <t>Shree Cement Ltd.</t>
  </si>
  <si>
    <t>INE070A01015</t>
  </si>
  <si>
    <t>Mahindra &amp; Mahindra Financial Services Ltd</t>
  </si>
  <si>
    <t>INE774D01024</t>
  </si>
  <si>
    <t>SBI Life Insurance Company Ltd.</t>
  </si>
  <si>
    <t>INE123W01016</t>
  </si>
  <si>
    <t>L&amp;T Finance Holdings Ltd.</t>
  </si>
  <si>
    <t>INE498L01015</t>
  </si>
  <si>
    <t>Marico Ltd.</t>
  </si>
  <si>
    <t>INE196A01026</t>
  </si>
  <si>
    <t>Aditya Birla Capital Ltd.</t>
  </si>
  <si>
    <t>INE674K01013</t>
  </si>
  <si>
    <t>Alkem Laboratories Ltd.</t>
  </si>
  <si>
    <t>INE540L01014</t>
  </si>
  <si>
    <t>Gujarat Narmada Valley Fert &amp; Chem Ltd.</t>
  </si>
  <si>
    <t>INE113A01013</t>
  </si>
  <si>
    <t>Hindustan Copper Ltd.</t>
  </si>
  <si>
    <t>INE531E01026</t>
  </si>
  <si>
    <t>Tata Motors Ltd.</t>
  </si>
  <si>
    <t>INE155A01022</t>
  </si>
  <si>
    <t>Apollo Tyres Ltd.</t>
  </si>
  <si>
    <t>INE438A01022</t>
  </si>
  <si>
    <t>Bata India Ltd.</t>
  </si>
  <si>
    <t>INE176A01028</t>
  </si>
  <si>
    <t>Grasim Industries Ltd.</t>
  </si>
  <si>
    <t>INE047A01021</t>
  </si>
  <si>
    <t>Biocon Ltd.</t>
  </si>
  <si>
    <t>INE376G01013</t>
  </si>
  <si>
    <t>Aditya Birla Fashion and Retail Ltd.</t>
  </si>
  <si>
    <t>INE647O01011</t>
  </si>
  <si>
    <t>Muthoot Finance Ltd.</t>
  </si>
  <si>
    <t>INE414G01012</t>
  </si>
  <si>
    <t>Bharat Electronics Ltd.</t>
  </si>
  <si>
    <t>INE263A01024</t>
  </si>
  <si>
    <t>Manappuram Finance Ltd.</t>
  </si>
  <si>
    <t>INE522D01027</t>
  </si>
  <si>
    <t>National Buildings Construction Corporation Ltd.</t>
  </si>
  <si>
    <t>INE095N01031</t>
  </si>
  <si>
    <t>The India Cements Ltd.</t>
  </si>
  <si>
    <t>INE383A01012</t>
  </si>
  <si>
    <t>Rain Industries Ltd.</t>
  </si>
  <si>
    <t>INE855B01025</t>
  </si>
  <si>
    <t>Cipla Ltd.</t>
  </si>
  <si>
    <t>INE059A01026</t>
  </si>
  <si>
    <t>Wipro Ltd.</t>
  </si>
  <si>
    <t>INE075A01022</t>
  </si>
  <si>
    <t>Strides Pharma Science Ltd.</t>
  </si>
  <si>
    <t>INE939A01011</t>
  </si>
  <si>
    <t>Chambal Fertilizers &amp; Chemicals Ltd.</t>
  </si>
  <si>
    <t>INE085A01013</t>
  </si>
  <si>
    <t>FERTILISERS</t>
  </si>
  <si>
    <t>DLF Ltd.</t>
  </si>
  <si>
    <t>INE271C01023</t>
  </si>
  <si>
    <t>NTPC Ltd.</t>
  </si>
  <si>
    <t>INE733E01010</t>
  </si>
  <si>
    <t>Whirlpool of India Ltd.</t>
  </si>
  <si>
    <t>INE716A01013</t>
  </si>
  <si>
    <t>Birlasoft Ltd.</t>
  </si>
  <si>
    <t>INE836A01035</t>
  </si>
  <si>
    <t>GAIL (India) Ltd.</t>
  </si>
  <si>
    <t>INE129A01019</t>
  </si>
  <si>
    <t>Colgate Palmolive (India) Ltd.</t>
  </si>
  <si>
    <t>INE259A01022</t>
  </si>
  <si>
    <t>Nestle India Ltd.</t>
  </si>
  <si>
    <t>INE239A01016</t>
  </si>
  <si>
    <t>IPCA Laboratories Ltd.</t>
  </si>
  <si>
    <t>INE571A01038</t>
  </si>
  <si>
    <t>ACC Ltd.</t>
  </si>
  <si>
    <t>INE012A01025</t>
  </si>
  <si>
    <t>SBI Cards &amp; Payment Services Ltd.</t>
  </si>
  <si>
    <t>INE018E01016</t>
  </si>
  <si>
    <t>Motherson Sumi Systems Ltd.</t>
  </si>
  <si>
    <t>INE775A01035</t>
  </si>
  <si>
    <t>Pfizer Ltd.</t>
  </si>
  <si>
    <t>INE182A01018</t>
  </si>
  <si>
    <t>State Bank of India</t>
  </si>
  <si>
    <t>INE062A01020</t>
  </si>
  <si>
    <t>Pidilite Industries Ltd.</t>
  </si>
  <si>
    <t>INE318A01026</t>
  </si>
  <si>
    <t>Laurus Labs Ltd.</t>
  </si>
  <si>
    <t>INE947Q01028</t>
  </si>
  <si>
    <t>Maruti Suzuki India Ltd.</t>
  </si>
  <si>
    <t>INE585B01010</t>
  </si>
  <si>
    <t>The Indian Hotels Company Ltd.</t>
  </si>
  <si>
    <t>INE053A01029</t>
  </si>
  <si>
    <t>Petronet LNG Ltd.</t>
  </si>
  <si>
    <t>INE347G01014</t>
  </si>
  <si>
    <t>Cummins India Ltd.</t>
  </si>
  <si>
    <t>INE298A01020</t>
  </si>
  <si>
    <t>Persistent Systems Ltd.</t>
  </si>
  <si>
    <t>INE262H01013</t>
  </si>
  <si>
    <t>Glenmark Pharmaceuticals Ltd.</t>
  </si>
  <si>
    <t>INE935A01035</t>
  </si>
  <si>
    <t>Alembic Pharmaceuticals Ltd.</t>
  </si>
  <si>
    <t>INE901L01018</t>
  </si>
  <si>
    <t>Godrej Consumer Products Ltd.</t>
  </si>
  <si>
    <t>INE102D01028</t>
  </si>
  <si>
    <t>The Ramco Cements Ltd.</t>
  </si>
  <si>
    <t>INE331A01037</t>
  </si>
  <si>
    <t>Polycab India Ltd.</t>
  </si>
  <si>
    <t>INE455K01017</t>
  </si>
  <si>
    <t>Bharat Forge Ltd.</t>
  </si>
  <si>
    <t>INE465A01025</t>
  </si>
  <si>
    <t>Intellect Design Arena Ltd.</t>
  </si>
  <si>
    <t>INE306R01017</t>
  </si>
  <si>
    <t>Amara Raja Batteries Ltd.</t>
  </si>
  <si>
    <t>INE885A01032</t>
  </si>
  <si>
    <t>Syngene International Ltd.</t>
  </si>
  <si>
    <t>INE398R01022</t>
  </si>
  <si>
    <t>Atul Ltd.</t>
  </si>
  <si>
    <t>INE100A01010</t>
  </si>
  <si>
    <t>Coromandel International Ltd.</t>
  </si>
  <si>
    <t>INE169A01031</t>
  </si>
  <si>
    <t>(b) Unlisted</t>
  </si>
  <si>
    <t>Derivatives</t>
  </si>
  <si>
    <t>(a) Index/Stock Future</t>
  </si>
  <si>
    <t>Coromandel International Ltd.24/02/2022</t>
  </si>
  <si>
    <t>ITC Ltd.31/03/2022</t>
  </si>
  <si>
    <t>Atul Ltd.24/02/2022</t>
  </si>
  <si>
    <t>Syngene International Ltd.24/02/2022</t>
  </si>
  <si>
    <t>Amara Raja Batteries Ltd.24/02/2022</t>
  </si>
  <si>
    <t>Intellect Design Arena Ltd.24/02/2022</t>
  </si>
  <si>
    <t>Bharat Forge Ltd.24/02/2022</t>
  </si>
  <si>
    <t>Polycab India Ltd.24/02/2022</t>
  </si>
  <si>
    <t>The Ramco Cements Ltd.24/02/2022</t>
  </si>
  <si>
    <t>National Aluminium Company Ltd.31/03/2022</t>
  </si>
  <si>
    <t>REC Ltd.31/03/2022</t>
  </si>
  <si>
    <t>Godrej Consumer Products Ltd.24/02/2022</t>
  </si>
  <si>
    <t>Alembic Pharmaceuticals Ltd.24/02/2022</t>
  </si>
  <si>
    <t>Glenmark Pharmaceuticals Ltd.24/02/2022</t>
  </si>
  <si>
    <t>Persistent Systems Ltd.24/02/2022</t>
  </si>
  <si>
    <t>Cummins India Ltd.24/02/2022</t>
  </si>
  <si>
    <t>Petronet LNG Ltd.24/02/2022</t>
  </si>
  <si>
    <t>The Indian Hotels Company Ltd.24/02/2022</t>
  </si>
  <si>
    <t>Maruti Suzuki India Ltd.24/02/2022</t>
  </si>
  <si>
    <t>Laurus Labs Ltd.24/02/2022</t>
  </si>
  <si>
    <t>Pidilite Industries Ltd.24/02/2022</t>
  </si>
  <si>
    <t>State Bank of India24/02/2022</t>
  </si>
  <si>
    <t>Pfizer Ltd.24/02/2022</t>
  </si>
  <si>
    <t>Motherson Sumi Systems Ltd.24/02/2022</t>
  </si>
  <si>
    <t>SBI Cards &amp; Payment Services Ltd.24/02/2022</t>
  </si>
  <si>
    <t>ACC Ltd.24/02/2022</t>
  </si>
  <si>
    <t>IPCA Laboratories Ltd.24/02/2022</t>
  </si>
  <si>
    <t>Nestle India Ltd.24/02/2022</t>
  </si>
  <si>
    <t>Colgate Palmolive (India) Ltd.24/02/2022</t>
  </si>
  <si>
    <t>NTPC Ltd.24/02/2022</t>
  </si>
  <si>
    <t>GAIL (India) Ltd.24/02/2022</t>
  </si>
  <si>
    <t>Birlasoft Ltd.24/02/2022</t>
  </si>
  <si>
    <t>Whirlpool of India Ltd.24/02/2022</t>
  </si>
  <si>
    <t>DLF Ltd.24/02/2022</t>
  </si>
  <si>
    <t>Chambal Fertilizers &amp; Chemicals Ltd.24/02/2022</t>
  </si>
  <si>
    <t>Strides Pharma Science Ltd.24/02/2022</t>
  </si>
  <si>
    <t>Wipro Ltd.24/02/2022</t>
  </si>
  <si>
    <t>Cipla Ltd.24/02/2022</t>
  </si>
  <si>
    <t>Rain Industries Ltd.24/02/2022</t>
  </si>
  <si>
    <t>The India Cements Ltd.24/02/2022</t>
  </si>
  <si>
    <t>National Buildings Construction Corporation Ltd.24/02/2022</t>
  </si>
  <si>
    <t>Manappuram Finance Ltd.24/02/2022</t>
  </si>
  <si>
    <t>Bharat Electronics Ltd.24/02/2022</t>
  </si>
  <si>
    <t>Muthoot Finance Ltd.24/02/2022</t>
  </si>
  <si>
    <t>Aditya Birla Fashion and Retail Ltd.24/02/2022</t>
  </si>
  <si>
    <t>Biocon Ltd.24/02/2022</t>
  </si>
  <si>
    <t>Grasim Industries Ltd.24/02/2022</t>
  </si>
  <si>
    <t>Bata India Ltd.24/02/2022</t>
  </si>
  <si>
    <t>Apollo Tyres Ltd.24/02/2022</t>
  </si>
  <si>
    <t>Tata Motors Ltd.24/02/2022</t>
  </si>
  <si>
    <t>Gujarat Narmada Valley Fert &amp; Chem Ltd.24/02/2022</t>
  </si>
  <si>
    <t>Hindustan Copper Ltd.24/02/2022</t>
  </si>
  <si>
    <t>Alkem Laboratories Ltd.24/02/2022</t>
  </si>
  <si>
    <t>Aditya Birla Capital Ltd.24/02/2022</t>
  </si>
  <si>
    <t>Marico Ltd.24/02/2022</t>
  </si>
  <si>
    <t>L&amp;T Finance Holdings Ltd.24/02/2022</t>
  </si>
  <si>
    <t>Mahindra &amp; Mahindra Financial Services Ltd24/02/2022</t>
  </si>
  <si>
    <t>SBI Life Insurance Company Ltd.24/02/2022</t>
  </si>
  <si>
    <t>Shree Cement Ltd.24/02/2022</t>
  </si>
  <si>
    <t>Ashok Leyland Ltd.24/02/2022</t>
  </si>
  <si>
    <t>Eicher Motors Ltd.24/02/2022</t>
  </si>
  <si>
    <t>Canara Bank24/02/2022</t>
  </si>
  <si>
    <t>Dabur India Ltd.24/02/2022</t>
  </si>
  <si>
    <t>Balkrishna Industries Ltd.24/02/2022</t>
  </si>
  <si>
    <t>Granules India Ltd.24/02/2022</t>
  </si>
  <si>
    <t>ICICI Lombard General Insurance Co. Ltd.24/02/2022</t>
  </si>
  <si>
    <t>Torrent Power Ltd.24/02/2022</t>
  </si>
  <si>
    <t>Britannia Industries Ltd.24/02/2022</t>
  </si>
  <si>
    <t>Firstsource Solutions Ltd.24/02/2022</t>
  </si>
  <si>
    <t>Deepak Nitrite Ltd.24/02/2022</t>
  </si>
  <si>
    <t>Havells India Ltd.24/02/2022</t>
  </si>
  <si>
    <t>Oracle Financial Services Software Ltd.24/02/2022</t>
  </si>
  <si>
    <t>Shriram Transport Finance Company Ltd.24/02/2022</t>
  </si>
  <si>
    <t>AU Small Finance Bank Ltd.24/02/2022</t>
  </si>
  <si>
    <t>City Union Bank Ltd.24/02/2022</t>
  </si>
  <si>
    <t>HDFC Asset Management Company Ltd.24/02/2022</t>
  </si>
  <si>
    <t>GMR Infrastructure Ltd.24/02/2022</t>
  </si>
  <si>
    <t>Hero MotoCorp Ltd.24/02/2022</t>
  </si>
  <si>
    <t>Delta Corp Ltd.24/02/2022</t>
  </si>
  <si>
    <t>ICICI Prudential Life Insurance Co Ltd.24/02/2022</t>
  </si>
  <si>
    <t>Tata Consumer Products Ltd.24/02/2022</t>
  </si>
  <si>
    <t>Bharat Petroleum Corporation Ltd.24/02/2022</t>
  </si>
  <si>
    <t>Hindustan Aeronautics Ltd.24/02/2022</t>
  </si>
  <si>
    <t>Oberoi Realty Ltd.24/02/2022</t>
  </si>
  <si>
    <t>SRF Ltd.24/02/2022</t>
  </si>
  <si>
    <t>Cholamandalam Investment &amp; Finance Company Ltd.24/02/2022</t>
  </si>
  <si>
    <t>Abbott India Ltd.24/02/2022</t>
  </si>
  <si>
    <t>Info Edge (India) Ltd.24/02/2022</t>
  </si>
  <si>
    <t>Astral Ltd.24/02/2022</t>
  </si>
  <si>
    <t>Container Corporation Of India Ltd.24/02/2022</t>
  </si>
  <si>
    <t>Can Fin Homes Ltd.24/02/2022</t>
  </si>
  <si>
    <t>Coal India Ltd.24/02/2022</t>
  </si>
  <si>
    <t>Ambuja Cements Ltd.24/02/2022</t>
  </si>
  <si>
    <t>Larsen &amp; Toubro Ltd.24/02/2022</t>
  </si>
  <si>
    <t>Bajaj Finserv Ltd.24/02/2022</t>
  </si>
  <si>
    <t>Larsen &amp; Toubro Infotech Ltd.24/02/2022</t>
  </si>
  <si>
    <t>Balrampur Chini Mills Ltd.24/02/2022</t>
  </si>
  <si>
    <t>Tata Consultancy Services Ltd.24/02/2022</t>
  </si>
  <si>
    <t>Power Finance Corporation Ltd.24/02/2022</t>
  </si>
  <si>
    <t>PVR Ltd.24/02/2022</t>
  </si>
  <si>
    <t>IDFC First Bank Ltd.24/02/2022</t>
  </si>
  <si>
    <t>Mahindra &amp; Mahindra Ltd.24/02/2022</t>
  </si>
  <si>
    <t>Aurobindo Pharma Ltd.24/02/2022</t>
  </si>
  <si>
    <t>REC Ltd.24/02/2022</t>
  </si>
  <si>
    <t>Indian Oil Corporation Ltd.24/02/2022</t>
  </si>
  <si>
    <t>Sun Pharmaceutical Industries Ltd.24/02/2022</t>
  </si>
  <si>
    <t>Mahanagar Gas Ltd.24/02/2022</t>
  </si>
  <si>
    <t>Multi Commodity Exchange Of India Ltd.24/02/2022</t>
  </si>
  <si>
    <t>InterGlobe Aviation Ltd.24/02/2022</t>
  </si>
  <si>
    <t>Indiabulls Housing Finance Ltd.24/02/2022</t>
  </si>
  <si>
    <t>The Federal Bank Ltd.24/02/2022</t>
  </si>
  <si>
    <t>Indraprastha Gas Ltd.24/02/2022</t>
  </si>
  <si>
    <t>RBL Bank Ltd.24/02/2022</t>
  </si>
  <si>
    <t>Godrej Properties Ltd.24/02/2022</t>
  </si>
  <si>
    <t>Tata Chemicals Ltd.24/02/2022</t>
  </si>
  <si>
    <t>National Aluminium Company Ltd.24/02/2022</t>
  </si>
  <si>
    <t>United Spirits Ltd.24/02/2022</t>
  </si>
  <si>
    <t>Exide Industries Ltd.24/02/2022</t>
  </si>
  <si>
    <t>Steel Authority of India Ltd.24/02/2022</t>
  </si>
  <si>
    <t>P I INDUSTRIES LIMITED24/02/2022</t>
  </si>
  <si>
    <t>JSW Steel Ltd.24/02/2022</t>
  </si>
  <si>
    <t>Mphasis Ltd.24/02/2022</t>
  </si>
  <si>
    <t>Bharat Heavy Electricals Ltd.24/02/2022</t>
  </si>
  <si>
    <t>Hindustan Petroleum Corporation Ltd.24/02/2022</t>
  </si>
  <si>
    <t>Divi's Laboratories Ltd.24/02/2022</t>
  </si>
  <si>
    <t>Indian Energy Exchange Ltd.24/02/2022</t>
  </si>
  <si>
    <t>Kotak Mahindra Bank Ltd.24/02/2022</t>
  </si>
  <si>
    <t>Cadila Healthcare Ltd.24/02/2022</t>
  </si>
  <si>
    <t>Bandhan Bank Ltd.24/02/2022</t>
  </si>
  <si>
    <t>IDFC Ltd.24/02/2022</t>
  </si>
  <si>
    <t>Jindal Steel &amp; Power Ltd.24/02/2022</t>
  </si>
  <si>
    <t>MindTree Ltd.24/02/2022</t>
  </si>
  <si>
    <t>Ultratech Cement Ltd.24/02/2022</t>
  </si>
  <si>
    <t>HDFC Life Insurance Company Ltd.24/02/2022</t>
  </si>
  <si>
    <t>Piramal Enterprises Ltd.24/02/2022</t>
  </si>
  <si>
    <t>Hindustan Unilever Ltd.24/02/2022</t>
  </si>
  <si>
    <t>Jubilant Foodworks Ltd.24/02/2022</t>
  </si>
  <si>
    <t>LIC Housing Finance Ltd.24/02/2022</t>
  </si>
  <si>
    <t>Apollo Hospitals Enterprise Ltd.24/02/2022</t>
  </si>
  <si>
    <t>Sun TV Network Ltd.24/02/2022</t>
  </si>
  <si>
    <t>Axis Bank Ltd.24/02/2022</t>
  </si>
  <si>
    <t>Hindalco Industries Ltd.24/02/2022</t>
  </si>
  <si>
    <t>UPL Ltd.24/02/2022</t>
  </si>
  <si>
    <t>Vodafone Idea Ltd.24/02/2022</t>
  </si>
  <si>
    <t>Asian Paints Ltd.24/02/2022</t>
  </si>
  <si>
    <t>Tata Communications Ltd.24/02/2022</t>
  </si>
  <si>
    <t>Bank of Baroda24/02/2022</t>
  </si>
  <si>
    <t>Tech Mahindra Ltd.24/02/2022</t>
  </si>
  <si>
    <t>HDFC Bank Ltd.24/02/2022</t>
  </si>
  <si>
    <t>Titan Company Ltd.24/02/2022</t>
  </si>
  <si>
    <t>Vedanta Ltd.24/02/2022</t>
  </si>
  <si>
    <t>Housing Development Finance Corporation Ltd.24/02/2022</t>
  </si>
  <si>
    <t>Tata Steel Ltd.24/02/2022</t>
  </si>
  <si>
    <t>Bajaj Finance Ltd.24/02/2022</t>
  </si>
  <si>
    <t>ITC Ltd.24/02/2022</t>
  </si>
  <si>
    <t>NMDC Ltd.24/02/2022</t>
  </si>
  <si>
    <t>Escorts Ltd.24/02/2022</t>
  </si>
  <si>
    <t>HCL Technologies Ltd.24/02/2022</t>
  </si>
  <si>
    <t>IndusInd Bank Ltd.24/02/2022</t>
  </si>
  <si>
    <t>Punjab National Bank24/02/2022</t>
  </si>
  <si>
    <t>Tata Power Company Ltd.24/02/2022</t>
  </si>
  <si>
    <t>Adani Enterprises Ltd.24/02/2022</t>
  </si>
  <si>
    <t>Zee Entertainment Enterprises Ltd.24/02/2022</t>
  </si>
  <si>
    <t>Bharti Airtel Ltd.24/02/2022</t>
  </si>
  <si>
    <t>ICICI Bank Ltd.24/02/2022</t>
  </si>
  <si>
    <t>Reliance Industries Ltd.24/02/2022</t>
  </si>
  <si>
    <t>Adani Ports &amp; Special Economic Zone Ltd.24/02/2022</t>
  </si>
  <si>
    <t>7% HDFC LTD NCD RED 19-05-2022**</t>
  </si>
  <si>
    <t>INE001A07SM4</t>
  </si>
  <si>
    <t>8.15% GOVT OF INDIA RED 11-06-2022</t>
  </si>
  <si>
    <t>IN0020120013</t>
  </si>
  <si>
    <t>8.35% GOVT OF INDIA RED 14-05-2022</t>
  </si>
  <si>
    <t>IN0020020072</t>
  </si>
  <si>
    <t>5.09% GOVT OF INDIA RED  13-04-2022</t>
  </si>
  <si>
    <t>IN0020200021</t>
  </si>
  <si>
    <t>8.20% GOVT OF INDIA RED 15-02-2022</t>
  </si>
  <si>
    <t>IN0020060037</t>
  </si>
  <si>
    <t>6.84% GOVT OF INDIA RED 19-12-2022</t>
  </si>
  <si>
    <t>IN0020160050</t>
  </si>
  <si>
    <t>8.08% GOVT OF INDIA RED 02-08-2022</t>
  </si>
  <si>
    <t>IN0020070028</t>
  </si>
  <si>
    <t>3.96% GOVT OF INDIA RED 09-11-2022</t>
  </si>
  <si>
    <t>IN0020200260</t>
  </si>
  <si>
    <t>182 DAYS TBILL RED 21-07-2022</t>
  </si>
  <si>
    <t>IN002021Y452</t>
  </si>
  <si>
    <t>182 DAYS TBILL RED 12-05-2022</t>
  </si>
  <si>
    <t>IN002021Y338</t>
  </si>
  <si>
    <t>91 DAYS TBILL RED 21-04-2022</t>
  </si>
  <si>
    <t>IN002021X496</t>
  </si>
  <si>
    <t>364 DAYS TBILL RED 24-03-2022</t>
  </si>
  <si>
    <t>IN002020Z519</t>
  </si>
  <si>
    <t>364 DAYS TBILL RED 10-02-2022</t>
  </si>
  <si>
    <t>IN002020Z451</t>
  </si>
  <si>
    <t>364 DAYS TBILL RED 03-02-2022</t>
  </si>
  <si>
    <t>IN002020Z444</t>
  </si>
  <si>
    <t>91 DAYS TBILL RED 10-03-2022</t>
  </si>
  <si>
    <t>IN002021X397</t>
  </si>
  <si>
    <t>364 DAYS TBILL RED 17-03-2022</t>
  </si>
  <si>
    <t>IN002020Z501</t>
  </si>
  <si>
    <t>364 DAYS TBILL RED 30-03-2022</t>
  </si>
  <si>
    <t>IN002020Z527</t>
  </si>
  <si>
    <t>364 DAYS TBILL RED 14-04-2022</t>
  </si>
  <si>
    <t>IN002021Z020</t>
  </si>
  <si>
    <t>91 DAYS TBILL RED 03-03-2022</t>
  </si>
  <si>
    <t>IN002021X389</t>
  </si>
  <si>
    <t>364 DAYS TBILL RED 05-01-2023</t>
  </si>
  <si>
    <t>IN002021Z426</t>
  </si>
  <si>
    <t>Net Receivables/(Payables) include Net Current Assets as well as the Mark to Market on derivative trades.</t>
  </si>
  <si>
    <t>Infosys Ltd.</t>
  </si>
  <si>
    <t>INE009A01021</t>
  </si>
  <si>
    <t>Bajaj Auto Ltd.</t>
  </si>
  <si>
    <t>INE917I01010</t>
  </si>
  <si>
    <t>Gland Pharma Ltd.</t>
  </si>
  <si>
    <t>INE068V01023</t>
  </si>
  <si>
    <t>Tata Elxsi Ltd.</t>
  </si>
  <si>
    <t>INE670A01012</t>
  </si>
  <si>
    <t>Equitas Holdings Ltd.</t>
  </si>
  <si>
    <t>INE988K01017</t>
  </si>
  <si>
    <t>BROOKFIELD INDIA REAL ESTATE TRUST</t>
  </si>
  <si>
    <t>INE0FDU25010</t>
  </si>
  <si>
    <t>Tube Investments Of India Ltd.</t>
  </si>
  <si>
    <t>INE974X01010</t>
  </si>
  <si>
    <t>Aptus Value Housing Finance India Ltd.</t>
  </si>
  <si>
    <t>INE852O01025</t>
  </si>
  <si>
    <t>Supreme Industries Ltd.</t>
  </si>
  <si>
    <t>INE195A01028</t>
  </si>
  <si>
    <t>Minda Industries Ltd.</t>
  </si>
  <si>
    <t>INE405E01023</t>
  </si>
  <si>
    <t>Brigade Enterprises Ltd.</t>
  </si>
  <si>
    <t>INE791I01019</t>
  </si>
  <si>
    <t>ICICI Securities Ltd.</t>
  </si>
  <si>
    <t>INE763G01038</t>
  </si>
  <si>
    <t>KNR Constructions Ltd.</t>
  </si>
  <si>
    <t>INE634I01029</t>
  </si>
  <si>
    <t>Timken India Ltd.</t>
  </si>
  <si>
    <t>INE325A01013</t>
  </si>
  <si>
    <t>V-Mart Retail Ltd.</t>
  </si>
  <si>
    <t>INE665J01013</t>
  </si>
  <si>
    <t>Emami Ltd.</t>
  </si>
  <si>
    <t>INE548C01032</t>
  </si>
  <si>
    <t>Dr. Reddy's Laboratories Ltd.</t>
  </si>
  <si>
    <t>INE089A01023</t>
  </si>
  <si>
    <t>Amber Enterprises India Ltd.</t>
  </si>
  <si>
    <t>INE371P01015</t>
  </si>
  <si>
    <t>Alkyl Amines Chemicals Ltd.</t>
  </si>
  <si>
    <t>INE150B01039</t>
  </si>
  <si>
    <t>Computer Age Management Services Ltd.</t>
  </si>
  <si>
    <t>INE596I01012</t>
  </si>
  <si>
    <t>Orient Electric Ltd.</t>
  </si>
  <si>
    <t>INE142Z01019</t>
  </si>
  <si>
    <t>United Breweries Ltd.</t>
  </si>
  <si>
    <t>INE686F01025</t>
  </si>
  <si>
    <t>Schaeffler India Ltd.</t>
  </si>
  <si>
    <t>INE513A01014</t>
  </si>
  <si>
    <t>HDFC LTD WARRANTS</t>
  </si>
  <si>
    <t>INE001A13049</t>
  </si>
  <si>
    <t>IN9397D01014</t>
  </si>
  <si>
    <t>GlaxoSmithKline Pharmaceuticals Ltd.</t>
  </si>
  <si>
    <t>INE159A01016</t>
  </si>
  <si>
    <t>TVS Motor Company Ltd.</t>
  </si>
  <si>
    <t>INE494B01023</t>
  </si>
  <si>
    <t>JK Cement Ltd.</t>
  </si>
  <si>
    <t>INE823G01014</t>
  </si>
  <si>
    <t>Voltas Ltd.</t>
  </si>
  <si>
    <t>INE226A01021</t>
  </si>
  <si>
    <t>Motherson Sumi Wiring India Ltd.</t>
  </si>
  <si>
    <t>INE0FS801015</t>
  </si>
  <si>
    <t>Nifty Bank 24/02/2022</t>
  </si>
  <si>
    <t>INDEX FUTURES</t>
  </si>
  <si>
    <t>Voltas Ltd.24/02/2022</t>
  </si>
  <si>
    <t>TVS Motor Company Ltd.24/02/2022</t>
  </si>
  <si>
    <t>JK Cement Ltd.24/02/2022</t>
  </si>
  <si>
    <t>United Breweries Ltd.24/02/2022</t>
  </si>
  <si>
    <t>NIFTY 24/02/2022</t>
  </si>
  <si>
    <t>(B)Index / Stock Option</t>
  </si>
  <si>
    <t>PUT NIFTY 24/02/2022 18000</t>
  </si>
  <si>
    <t>INDEX OPTIONS</t>
  </si>
  <si>
    <t>PUT NIFTY 24/02/2022 18500</t>
  </si>
  <si>
    <t>PUT NIFTY 24/02/2022 17500</t>
  </si>
  <si>
    <t>5.14% NABARD NCD RED 31-01-2024</t>
  </si>
  <si>
    <t>INE261F08CK9</t>
  </si>
  <si>
    <t>5.7% NABARD NCD RED SR 22D 31-07-2025**</t>
  </si>
  <si>
    <t>INE261F08DK7</t>
  </si>
  <si>
    <t>5.32% NATIONAL HOUSING BANK RED 01-09-23**</t>
  </si>
  <si>
    <t>INE557F08FK3</t>
  </si>
  <si>
    <t>8.2% IND GR TRU SR V CAT III&amp;IV 06-05-31**</t>
  </si>
  <si>
    <t>INE219X07264</t>
  </si>
  <si>
    <t>7.40% IND GR TRU SR K 26-12-25 C 270925**</t>
  </si>
  <si>
    <t>INE219X07132</t>
  </si>
  <si>
    <t>5.5% BRITANNIA INDUST NCD RED 03-06-2024**</t>
  </si>
  <si>
    <t>INE216A08027</t>
  </si>
  <si>
    <t>5.22% GOVT OF INDIA RED 15-06-2025</t>
  </si>
  <si>
    <t>IN0020200112</t>
  </si>
  <si>
    <t>7.37% GOVT OF INDIA RED 16-04-2023</t>
  </si>
  <si>
    <t>IN0020180025</t>
  </si>
  <si>
    <t>7.18% TAMIL NADU SDL RED 26-07-2027</t>
  </si>
  <si>
    <t>IN3120170078</t>
  </si>
  <si>
    <t>AXIS BANK LTD CD RED 11-11-2022#**</t>
  </si>
  <si>
    <t>INE238A164Y0</t>
  </si>
  <si>
    <t>INE001A14XS7</t>
  </si>
  <si>
    <t>EDELWEISS-NIFTY 50-INDEX FUND</t>
  </si>
  <si>
    <t>INF754K01NB3</t>
  </si>
  <si>
    <t>Crompton Greaves Cons Electrical Ltd.</t>
  </si>
  <si>
    <t>INE299U01018</t>
  </si>
  <si>
    <t>L&amp;T Technology Services Ltd.</t>
  </si>
  <si>
    <t>INE010V01017</t>
  </si>
  <si>
    <t>Avenue Supermarts Ltd.</t>
  </si>
  <si>
    <t>INE192R01011</t>
  </si>
  <si>
    <t>Oil &amp; Natural Gas Corporation Ltd.</t>
  </si>
  <si>
    <t>INE213A01029</t>
  </si>
  <si>
    <t>OIL</t>
  </si>
  <si>
    <t>PB Fintech Ltd.</t>
  </si>
  <si>
    <t>INE417T01026</t>
  </si>
  <si>
    <t>FINANCIAL TECHNOLOGY (FINTECH)</t>
  </si>
  <si>
    <t>G R Infraprojects Ltd.</t>
  </si>
  <si>
    <t>INE201P01022</t>
  </si>
  <si>
    <t>Dr. Lal Path Labs Ltd.</t>
  </si>
  <si>
    <t>INE600L01024</t>
  </si>
  <si>
    <t>Dr. Lal Path Labs Ltd.24/02/2022</t>
  </si>
  <si>
    <t>182 DAYS TBILL RED 03-02-2022</t>
  </si>
  <si>
    <t>IN002021Y197</t>
  </si>
  <si>
    <t>Max Healthcare Institute Ltd.</t>
  </si>
  <si>
    <t>INE027H01010</t>
  </si>
  <si>
    <t>The Phoenix Mills Ltd.</t>
  </si>
  <si>
    <t>INE211B01039</t>
  </si>
  <si>
    <t>Century Plyboards (India) Ltd.</t>
  </si>
  <si>
    <t>INE348B01021</t>
  </si>
  <si>
    <t>Dalmia Bharat Ltd.</t>
  </si>
  <si>
    <t>INE00R701025</t>
  </si>
  <si>
    <t>Navin Fluorine International Ltd.</t>
  </si>
  <si>
    <t>INE048G01026</t>
  </si>
  <si>
    <t>ABB India Ltd.</t>
  </si>
  <si>
    <t>INE117A01022</t>
  </si>
  <si>
    <t>Trent Ltd.</t>
  </si>
  <si>
    <t>INE849A01020</t>
  </si>
  <si>
    <t>Praj Industries Ltd.</t>
  </si>
  <si>
    <t>INE074A01025</t>
  </si>
  <si>
    <t>GMM Pfaudler Ltd.</t>
  </si>
  <si>
    <t>INE541A01023</t>
  </si>
  <si>
    <t>CSB Bank Ltd.</t>
  </si>
  <si>
    <t>INE679A01013</t>
  </si>
  <si>
    <t>Mahindra Logistics Ltd.</t>
  </si>
  <si>
    <t>INE766P01016</t>
  </si>
  <si>
    <t>Dixon Technologies (India) Ltd.</t>
  </si>
  <si>
    <t>INE935N01020</t>
  </si>
  <si>
    <t>Honeywell Automation India Ltd.</t>
  </si>
  <si>
    <t>INE671A01010</t>
  </si>
  <si>
    <t>Action Construction Equipment Ltd.</t>
  </si>
  <si>
    <t>INE731H01025</t>
  </si>
  <si>
    <t>APL Apollo Tubes Ltd.</t>
  </si>
  <si>
    <t>INE702C01027</t>
  </si>
  <si>
    <t>Gujarat Gas Ltd.</t>
  </si>
  <si>
    <t>INE844O01030</t>
  </si>
  <si>
    <t>Gateway Rail Freight Ltd.</t>
  </si>
  <si>
    <t>INE079J01017</t>
  </si>
  <si>
    <t>Greenpanel Industries Ltd.</t>
  </si>
  <si>
    <t>INE08ZM01014</t>
  </si>
  <si>
    <t>Ashoka Buildcon Ltd.</t>
  </si>
  <si>
    <t>INE442H01029</t>
  </si>
  <si>
    <t>Aarti Industries Ltd.</t>
  </si>
  <si>
    <t>INE769A01020</t>
  </si>
  <si>
    <t>Creditaccess Grameen Ltd.</t>
  </si>
  <si>
    <t>INE741K01010</t>
  </si>
  <si>
    <t>Aarti Drugs Ltd.</t>
  </si>
  <si>
    <t>INE767A01016</t>
  </si>
  <si>
    <t>JK Lakshmi Cement Ltd.</t>
  </si>
  <si>
    <t>INE786A01032</t>
  </si>
  <si>
    <t>Zydus Wellness Ltd.</t>
  </si>
  <si>
    <t>INE768C01010</t>
  </si>
  <si>
    <t>Ratnamani Metals &amp; Tubes Ltd.</t>
  </si>
  <si>
    <t>INE703B01027</t>
  </si>
  <si>
    <t>Kansai Nerolac Paints Ltd.</t>
  </si>
  <si>
    <t>INE531A01024</t>
  </si>
  <si>
    <t>AIA Engineering Ltd.</t>
  </si>
  <si>
    <t>INE212H01026</t>
  </si>
  <si>
    <t>JB Chemicals &amp; Pharmaceuticals Ltd.</t>
  </si>
  <si>
    <t>INE572A01028</t>
  </si>
  <si>
    <t>K.P.R. Mill Ltd.</t>
  </si>
  <si>
    <t>INE930H01031</t>
  </si>
  <si>
    <t>TEXTILE PRODUCTS</t>
  </si>
  <si>
    <t>Grindwell Norton Ltd.</t>
  </si>
  <si>
    <t>INE536A01023</t>
  </si>
  <si>
    <t>KEI Industries Ltd.</t>
  </si>
  <si>
    <t>INE878B01027</t>
  </si>
  <si>
    <t>Mastek Ltd.</t>
  </si>
  <si>
    <t>INE759A01021</t>
  </si>
  <si>
    <t>TCI Express Ltd.</t>
  </si>
  <si>
    <t>INE586V01016</t>
  </si>
  <si>
    <t>Mold-Tek Packaging Ltd.</t>
  </si>
  <si>
    <t>INE893J01029</t>
  </si>
  <si>
    <t>Teamlease Services Ltd.</t>
  </si>
  <si>
    <t>INE985S01024</t>
  </si>
  <si>
    <t>COMMERCIAL SERVICES</t>
  </si>
  <si>
    <t>KEC International Ltd.</t>
  </si>
  <si>
    <t>INE389H01022</t>
  </si>
  <si>
    <t>Kajaria Ceramics Ltd.</t>
  </si>
  <si>
    <t>INE217B01036</t>
  </si>
  <si>
    <t>Voltamp Transformers Ltd.</t>
  </si>
  <si>
    <t>INE540H01012</t>
  </si>
  <si>
    <t>PNC Infratech Ltd.</t>
  </si>
  <si>
    <t>INE195J01029</t>
  </si>
  <si>
    <t>Garware Technical Fibres Ltd.</t>
  </si>
  <si>
    <t>INE276A01018</t>
  </si>
  <si>
    <t>TEXTILES - SYNTHETIC</t>
  </si>
  <si>
    <t>Jamna Auto Industries Ltd.</t>
  </si>
  <si>
    <t>INE039C01032</t>
  </si>
  <si>
    <t>Fine Organic Industries Ltd.</t>
  </si>
  <si>
    <t>INE686Y01026</t>
  </si>
  <si>
    <t>Indian Bank</t>
  </si>
  <si>
    <t>INE562A01011</t>
  </si>
  <si>
    <t>Angel One Ltd.</t>
  </si>
  <si>
    <t>INE732I01013</t>
  </si>
  <si>
    <t>Westlife Development Ltd.</t>
  </si>
  <si>
    <t>INE274F01020</t>
  </si>
  <si>
    <t>Subros Ltd.</t>
  </si>
  <si>
    <t>INE287B01021</t>
  </si>
  <si>
    <t>Agro Tech Foods Ltd.</t>
  </si>
  <si>
    <t>INE209A01019</t>
  </si>
  <si>
    <t>MRS Bectors Food Specialities Ltd.</t>
  </si>
  <si>
    <t>INE495P01012</t>
  </si>
  <si>
    <t>Apar Industries Ltd.</t>
  </si>
  <si>
    <t>INE372A01015</t>
  </si>
  <si>
    <t>The Great Eastern Shipping Company Ltd.</t>
  </si>
  <si>
    <t>INE017A01032</t>
  </si>
  <si>
    <t>RHI Magnesita India Ltd.</t>
  </si>
  <si>
    <t>INE743M01012</t>
  </si>
  <si>
    <t>Tejas Networks Ltd.</t>
  </si>
  <si>
    <t>INE010J01012</t>
  </si>
  <si>
    <t>TELECOM -  EQUIPMENT &amp; ACCESSORIES</t>
  </si>
  <si>
    <t>Sudarshan Chemical Industries Ltd.</t>
  </si>
  <si>
    <t>INE659A01023</t>
  </si>
  <si>
    <t>Suven Pharmaceuticals Ltd.</t>
  </si>
  <si>
    <t>INE03QK01018</t>
  </si>
  <si>
    <t>Cholamandalam Financial Holdings Ltd.</t>
  </si>
  <si>
    <t>INE149A01033</t>
  </si>
  <si>
    <t>Genus Power Infrastructures Ltd.</t>
  </si>
  <si>
    <t>INE955D01029</t>
  </si>
  <si>
    <t>NOCIL Ltd.</t>
  </si>
  <si>
    <t>INE163A01018</t>
  </si>
  <si>
    <t>Vinati Organics Ltd.</t>
  </si>
  <si>
    <t>INE410B01037</t>
  </si>
  <si>
    <t>Ahluwalia Contracts (India) Ltd.</t>
  </si>
  <si>
    <t>INE758C01029</t>
  </si>
  <si>
    <t>Rategain Travel Technologies Ltd.</t>
  </si>
  <si>
    <t>INE0CLI01024</t>
  </si>
  <si>
    <t>MOLD-TEK PACKAGING WARRANT</t>
  </si>
  <si>
    <t>INE893J13016</t>
  </si>
  <si>
    <t>Tarsons Products Ltd.</t>
  </si>
  <si>
    <t>INE144Z01023</t>
  </si>
  <si>
    <t>Relaxo Footwears Ltd.</t>
  </si>
  <si>
    <t>INE131B01039</t>
  </si>
  <si>
    <t>BEML Ltd.</t>
  </si>
  <si>
    <t>INE258A01016</t>
  </si>
  <si>
    <t>Page Industries Ltd.</t>
  </si>
  <si>
    <t>INE761H01022</t>
  </si>
  <si>
    <t>WABCO India Ltd.</t>
  </si>
  <si>
    <t>INE342J01019</t>
  </si>
  <si>
    <t>RailTel Corporation of India Ltd.</t>
  </si>
  <si>
    <t>INE0DD101019</t>
  </si>
  <si>
    <t>MINDSPACE BUSINESS PARKS REIT</t>
  </si>
  <si>
    <t>INE0CCU25019</t>
  </si>
  <si>
    <t>Data Patterns (India) Ltd.</t>
  </si>
  <si>
    <t>INE0IX101010</t>
  </si>
  <si>
    <t>CALL SUNPHARMA 24/02/2022 900</t>
  </si>
  <si>
    <t>SHARE OPTIONS</t>
  </si>
  <si>
    <t>CALL KOTAK BANK 24/02/2022 2100</t>
  </si>
  <si>
    <t>CALL HINDUNILVR 24/02/2022 2400</t>
  </si>
  <si>
    <t>CALL TCS 24/02/2022 4000</t>
  </si>
  <si>
    <t>CALL MARUTI SUZUKI 24/02/2022 9000</t>
  </si>
  <si>
    <t>CALL INFOSYS LTD 24/02/2022 1860</t>
  </si>
  <si>
    <t>CALL STATE BANK OF INDIA 24/02/2022 600</t>
  </si>
  <si>
    <t>364 DAYS TBILL RED 03-03-2022</t>
  </si>
  <si>
    <t>IN002020Z485</t>
  </si>
  <si>
    <t>EDELWEISS LIQUID FUND - DIRECT PL -GR</t>
  </si>
  <si>
    <t>INF754K01GM4</t>
  </si>
  <si>
    <t>Berger Paints (I) Ltd.</t>
  </si>
  <si>
    <t>INE463A01038</t>
  </si>
  <si>
    <t>Bosch Ltd.</t>
  </si>
  <si>
    <t>INE323A01026</t>
  </si>
  <si>
    <t>Power Grid Corporation of India Ltd.</t>
  </si>
  <si>
    <t>INE752E01010</t>
  </si>
  <si>
    <t>Yes Bank Ltd.</t>
  </si>
  <si>
    <t>Adani Total Gas Ltd.</t>
  </si>
  <si>
    <t>INE399L01023</t>
  </si>
  <si>
    <t>Indian Railway Catering &amp;Tou. Corp. Ltd.</t>
  </si>
  <si>
    <t>INE335Y01020</t>
  </si>
  <si>
    <t>Max Financial Services Ltd.</t>
  </si>
  <si>
    <t>INE180A01020</t>
  </si>
  <si>
    <t>Sundaram Finance Ltd.</t>
  </si>
  <si>
    <t>INE660A01013</t>
  </si>
  <si>
    <t>MRF Ltd.</t>
  </si>
  <si>
    <t>INE883A01011</t>
  </si>
  <si>
    <t>Coforge Ltd.</t>
  </si>
  <si>
    <t>INE591G01017</t>
  </si>
  <si>
    <t>FORTIS HEALTHCARE LIMITED</t>
  </si>
  <si>
    <t>INE061F01013</t>
  </si>
  <si>
    <t>VARUN BEVERAGES LIMITED</t>
  </si>
  <si>
    <t>INE200M01013</t>
  </si>
  <si>
    <t>Adani Green Energy Ltd.</t>
  </si>
  <si>
    <t>INE364U01010</t>
  </si>
  <si>
    <t>Aavas Financiers Ltd.</t>
  </si>
  <si>
    <t>INE216P01012</t>
  </si>
  <si>
    <t>JSW Energy Ltd.</t>
  </si>
  <si>
    <t>INE121E01018</t>
  </si>
  <si>
    <t>Sona BLW Precision Forgings Ltd.</t>
  </si>
  <si>
    <t>INE073K01018</t>
  </si>
  <si>
    <t>Rajesh Exports Ltd.</t>
  </si>
  <si>
    <t>INE343B01030</t>
  </si>
  <si>
    <t>Macrotech Developers Ltd.</t>
  </si>
  <si>
    <t>INE670K01029</t>
  </si>
  <si>
    <t>Adani Transmission Ltd.</t>
  </si>
  <si>
    <t>INE931S01010</t>
  </si>
  <si>
    <t>Sundram Fasteners Ltd.</t>
  </si>
  <si>
    <t>INE387A01021</t>
  </si>
  <si>
    <t>Oil India Ltd.</t>
  </si>
  <si>
    <t>INE274J01014</t>
  </si>
  <si>
    <t>Gujarat State Petronet Ltd.</t>
  </si>
  <si>
    <t>INE246F01010</t>
  </si>
  <si>
    <t>Natco Pharma Ltd.</t>
  </si>
  <si>
    <t>INE987B01026</t>
  </si>
  <si>
    <t>SKF India Ltd.</t>
  </si>
  <si>
    <t>INE640A01023</t>
  </si>
  <si>
    <t>Thermax Ltd.</t>
  </si>
  <si>
    <t>INE152A01029</t>
  </si>
  <si>
    <t>NHPC Ltd.</t>
  </si>
  <si>
    <t>INE848E01016</t>
  </si>
  <si>
    <t>Hindustan Zinc Ltd.</t>
  </si>
  <si>
    <t>INE267A01025</t>
  </si>
  <si>
    <t>Indiamart Intermesh Ltd.</t>
  </si>
  <si>
    <t>INE933S01016</t>
  </si>
  <si>
    <t>3M India Ltd.</t>
  </si>
  <si>
    <t>INE470A01017</t>
  </si>
  <si>
    <t>Affle (India) Ltd.</t>
  </si>
  <si>
    <t>INE00WC01027</t>
  </si>
  <si>
    <t>Sanofi India Ltd.</t>
  </si>
  <si>
    <t>INE058A01010</t>
  </si>
  <si>
    <t>Prestige Estates Projects Ltd.</t>
  </si>
  <si>
    <t>INE811K01011</t>
  </si>
  <si>
    <t>Bayer Cropscience Ltd.</t>
  </si>
  <si>
    <t>INE462A01022</t>
  </si>
  <si>
    <t>CRISIL Ltd.</t>
  </si>
  <si>
    <t>INE007A01025</t>
  </si>
  <si>
    <t>Metropolis Healthcare Ltd.</t>
  </si>
  <si>
    <t>INE112L01020</t>
  </si>
  <si>
    <t>Castrol India Ltd.</t>
  </si>
  <si>
    <t>INE172A01027</t>
  </si>
  <si>
    <t>Linde India Ltd.</t>
  </si>
  <si>
    <t>INE473A01011</t>
  </si>
  <si>
    <t>Hatsun Agro Product Ltd.</t>
  </si>
  <si>
    <t>INE473B01035</t>
  </si>
  <si>
    <t>Ajanta Pharma Ltd.</t>
  </si>
  <si>
    <t>INE031B01049</t>
  </si>
  <si>
    <t>Solar Industries India Ltd.</t>
  </si>
  <si>
    <t>INE343H01029</t>
  </si>
  <si>
    <t>Endurance Technologies Ltd.</t>
  </si>
  <si>
    <t>INE913H01037</t>
  </si>
  <si>
    <t>Nippon Life India Asset Management Ltd.</t>
  </si>
  <si>
    <t>INE298J01013</t>
  </si>
  <si>
    <t>Union Bank of India</t>
  </si>
  <si>
    <t>INE692A01016</t>
  </si>
  <si>
    <t>Bajaj Holdings &amp; Investment Ltd.</t>
  </si>
  <si>
    <t>INE118A01012</t>
  </si>
  <si>
    <t>Sumitomo Chemical India Ltd.</t>
  </si>
  <si>
    <t>INE258G01013</t>
  </si>
  <si>
    <t>Lupin Ltd.</t>
  </si>
  <si>
    <t>INE326A01037</t>
  </si>
  <si>
    <t>Gillette India Ltd.</t>
  </si>
  <si>
    <t>INE322A01010</t>
  </si>
  <si>
    <t>Indian Railway Finance Corporation Ltd.</t>
  </si>
  <si>
    <t>INE053F01010</t>
  </si>
  <si>
    <t>Dhani Services Ltd.</t>
  </si>
  <si>
    <t>INE274G01010</t>
  </si>
  <si>
    <t>Bank of India</t>
  </si>
  <si>
    <t>INE084A01016</t>
  </si>
  <si>
    <t>Siemens Ltd.</t>
  </si>
  <si>
    <t>INE003A01024</t>
  </si>
  <si>
    <t>Blue Dart Express Ltd.</t>
  </si>
  <si>
    <t>INE233B01017</t>
  </si>
  <si>
    <t>Indus Towers Ltd.</t>
  </si>
  <si>
    <t>INE121J01017</t>
  </si>
  <si>
    <t>TTK Prestige Ltd.</t>
  </si>
  <si>
    <t>INE690A01028</t>
  </si>
  <si>
    <t>Godrej Industries Ltd.</t>
  </si>
  <si>
    <t>INE233A01035</t>
  </si>
  <si>
    <t>The New India Assurance Company Ltd.</t>
  </si>
  <si>
    <t>INE470Y01017</t>
  </si>
  <si>
    <t>General Insurance Corporation of India</t>
  </si>
  <si>
    <t>INE481Y01014</t>
  </si>
  <si>
    <t>INE528G01035</t>
  </si>
  <si>
    <t>Motilal Oswal Financial Services Ltd.</t>
  </si>
  <si>
    <t>INE338I01027</t>
  </si>
  <si>
    <t>Procter &amp; Gamble Hygiene&amp;HealthCare Ltd.</t>
  </si>
  <si>
    <t>INE179A01014</t>
  </si>
  <si>
    <t>Torrent Pharmaceuticals Ltd.</t>
  </si>
  <si>
    <t>INE685A01028</t>
  </si>
  <si>
    <t>Vaibhav Global Ltd.</t>
  </si>
  <si>
    <t>INE884A01027</t>
  </si>
  <si>
    <t>ITI Ltd.</t>
  </si>
  <si>
    <t>INE248A01017</t>
  </si>
  <si>
    <t>MTAR Technologies Ltd.</t>
  </si>
  <si>
    <t>INE864I01014</t>
  </si>
  <si>
    <t>FSN E Commerce Ventures Ltd</t>
  </si>
  <si>
    <t>INE388Y01029</t>
  </si>
  <si>
    <t>Zomato Ltd.</t>
  </si>
  <si>
    <t>INE758T01015</t>
  </si>
  <si>
    <t>Happiest Minds Technologies Ltd.</t>
  </si>
  <si>
    <t>INE419U01012</t>
  </si>
  <si>
    <t>Latent View Analytics Ltd.</t>
  </si>
  <si>
    <t>INE0I7C01011</t>
  </si>
  <si>
    <t>Clean Science and Technology Ltd.</t>
  </si>
  <si>
    <t>INE227W01023</t>
  </si>
  <si>
    <t>Metro Brands Ltd.</t>
  </si>
  <si>
    <t>INE317I01021</t>
  </si>
  <si>
    <t>C.E. Info Systems Ltd.</t>
  </si>
  <si>
    <t>INE0BV301023</t>
  </si>
  <si>
    <t>Devyani International Ltd.</t>
  </si>
  <si>
    <t>INE872J01023</t>
  </si>
  <si>
    <t>Rossari Biotech Ltd.</t>
  </si>
  <si>
    <t>INE02A801020</t>
  </si>
  <si>
    <t>Nuvoco Vistas Corporation Ltd.</t>
  </si>
  <si>
    <t>INE118D01016</t>
  </si>
  <si>
    <t>Indigo Paints Ltd.</t>
  </si>
  <si>
    <t>INE09VQ01012</t>
  </si>
  <si>
    <t>Go Fashion (India) Ltd.</t>
  </si>
  <si>
    <t>INE0BJS01011</t>
  </si>
  <si>
    <t>Medplus Health Services Ltd.</t>
  </si>
  <si>
    <t>INE804L01022</t>
  </si>
  <si>
    <t>TCNS Clothing Company Ltd.</t>
  </si>
  <si>
    <t>INE778U01029</t>
  </si>
  <si>
    <t>Star Health &amp; Allied Insurance Co Ltd.</t>
  </si>
  <si>
    <t>INE575P01011</t>
  </si>
  <si>
    <t>Dodla Dairy Ltd.</t>
  </si>
  <si>
    <t>INE021O01019</t>
  </si>
  <si>
    <t>Vijaya Diagnostic Centre Ltd.</t>
  </si>
  <si>
    <t>INE043W01024</t>
  </si>
  <si>
    <t>Aditya Birla Sun Life AMC Ltd.</t>
  </si>
  <si>
    <t>INE404A01024</t>
  </si>
  <si>
    <t>Route Mobile Ltd.</t>
  </si>
  <si>
    <t>INE450U01017</t>
  </si>
  <si>
    <t>Krsnaa Diagnostics Ltd.</t>
  </si>
  <si>
    <t>INE08LI01020</t>
  </si>
  <si>
    <t>Metropolis Healthcare Ltd.24/02/2022</t>
  </si>
  <si>
    <t>Dixon Technologies (India) Ltd.24/02/2022</t>
  </si>
  <si>
    <t>Nippon Life India Asset Management Ltd.24/02/2022</t>
  </si>
  <si>
    <t>Sonata Software Ltd.</t>
  </si>
  <si>
    <t>INE269A01021</t>
  </si>
  <si>
    <t>Galaxy Surfactants Ltd.</t>
  </si>
  <si>
    <t>INE600K01018</t>
  </si>
  <si>
    <t>Coforge Ltd.24/02/2022</t>
  </si>
  <si>
    <t>SHRIRAM CITY UNION FIN ZCB RED 04-04-22**</t>
  </si>
  <si>
    <t>INE722A07851</t>
  </si>
  <si>
    <t>CARE AA</t>
  </si>
  <si>
    <t>ADITYA BIRLA HSG FIN ZCB RED 13-04-2022**</t>
  </si>
  <si>
    <t>INE831R07235</t>
  </si>
  <si>
    <t>2% TATA STEEL LTD. NCD RED 23-04-2022**</t>
  </si>
  <si>
    <t>INE081A08181</t>
  </si>
  <si>
    <t>CARE AA+</t>
  </si>
  <si>
    <t>7.85% INDIAN HOTELS CO NCD RED 15-04-22**</t>
  </si>
  <si>
    <t>INE053A07182</t>
  </si>
  <si>
    <t>9% MUTHOOT FINANCE NCD RED 24-04-2022**</t>
  </si>
  <si>
    <t>INE414G07CD9</t>
  </si>
  <si>
    <t>CRISIL AA+</t>
  </si>
  <si>
    <t>7.85% BHOPAL DHULE TRANS NCD 04-04-2022**</t>
  </si>
  <si>
    <t>INE774N07087</t>
  </si>
  <si>
    <t>SUNDARAM HOME FINANCE ZCB 07-03-22**</t>
  </si>
  <si>
    <t>INE667F07HA9</t>
  </si>
  <si>
    <t>ICRA AA+</t>
  </si>
  <si>
    <t>8.3% RELIANCE INDUS SR J NCD 08-03-2022</t>
  </si>
  <si>
    <t>INE002A08575</t>
  </si>
  <si>
    <t>9.55% HINDALCO IND NCD RED 25-04-2022**</t>
  </si>
  <si>
    <t>INE038A07258</t>
  </si>
  <si>
    <t>8.18% POWER FIN CORP NCD RED 19-03-2022**</t>
  </si>
  <si>
    <t>INE134E08JW1</t>
  </si>
  <si>
    <t>7.95% SIDBI NCD RED 26-04-2022**</t>
  </si>
  <si>
    <t>INE556F08JK7</t>
  </si>
  <si>
    <t>8.4% HUDCO SR C NCD RED 11-04-2022**</t>
  </si>
  <si>
    <t>INE031A08640</t>
  </si>
  <si>
    <t>9.65% SBI CARDS &amp; PAY NCD RED 25-04-2022#**</t>
  </si>
  <si>
    <t>INE018E08060</t>
  </si>
  <si>
    <t>364 DAYS TBILL RED 21-04-2022</t>
  </si>
  <si>
    <t>IN002021Z038</t>
  </si>
  <si>
    <t>BANK OF BARODA CD RED 11-04-2022#**</t>
  </si>
  <si>
    <t>INE028A16CJ8</t>
  </si>
  <si>
    <t>ICRA A1+</t>
  </si>
  <si>
    <t>INE556F16853</t>
  </si>
  <si>
    <t>INE070A14562</t>
  </si>
  <si>
    <t>INE514E14QB1</t>
  </si>
  <si>
    <t>INE556F14HZ7</t>
  </si>
  <si>
    <t>INE233A14TV8</t>
  </si>
  <si>
    <t>INE094A14IE3</t>
  </si>
  <si>
    <t>INE700G14AP5</t>
  </si>
  <si>
    <t>INE472A14MF0</t>
  </si>
  <si>
    <t>INE261F14IK4</t>
  </si>
  <si>
    <t>INE002A14JJ3</t>
  </si>
  <si>
    <t>INE463A14LC8</t>
  </si>
  <si>
    <t>INE110L14QN8</t>
  </si>
  <si>
    <t>Foreign Securities and/or Overseas ETFs</t>
  </si>
  <si>
    <t>International  Mutual Fund Units</t>
  </si>
  <si>
    <t>JPM ASEAN EQUITY-I ACC USD</t>
  </si>
  <si>
    <t>LU0441852299</t>
  </si>
  <si>
    <t>JPM GREATER CHINA-I-I2 USD</t>
  </si>
  <si>
    <t>LU1727356906</t>
  </si>
  <si>
    <t>JOHNSON &amp; JOHNSON</t>
  </si>
  <si>
    <t>US4781601046</t>
  </si>
  <si>
    <t>Pharmaceuticals</t>
  </si>
  <si>
    <t>PFIZER INC</t>
  </si>
  <si>
    <t>US7170811035</t>
  </si>
  <si>
    <t>ABBVIE INC</t>
  </si>
  <si>
    <t>US00287Y1091</t>
  </si>
  <si>
    <t>Biotechnology</t>
  </si>
  <si>
    <t>THERMO FISHER SCIENTIFIC INC</t>
  </si>
  <si>
    <t>US8835561023</t>
  </si>
  <si>
    <t>Life Sciences Tools &amp; Services</t>
  </si>
  <si>
    <t>ABBOTT LABORATORIES</t>
  </si>
  <si>
    <t>US0028241000</t>
  </si>
  <si>
    <t>Health Care Equipment &amp; Supplies</t>
  </si>
  <si>
    <t>MERCK &amp; CO.INC</t>
  </si>
  <si>
    <t>US58933Y1055</t>
  </si>
  <si>
    <t>NOVARTIS AG</t>
  </si>
  <si>
    <t>US66987V1098</t>
  </si>
  <si>
    <t>DANAHER CORP</t>
  </si>
  <si>
    <t>US2358511028</t>
  </si>
  <si>
    <t>BRISTOL-MYERS SQUIBB COMPANY</t>
  </si>
  <si>
    <t>US1101221083</t>
  </si>
  <si>
    <t>MEDTRONIC PLC</t>
  </si>
  <si>
    <t>IE00BTN1Y115</t>
  </si>
  <si>
    <t>AMGEN INC</t>
  </si>
  <si>
    <t>US0311621009</t>
  </si>
  <si>
    <t>INTUITIVE SURGICAL INC</t>
  </si>
  <si>
    <t>US46120E6023</t>
  </si>
  <si>
    <t>GILEAD SCIENCES INC</t>
  </si>
  <si>
    <t>US3755581036</t>
  </si>
  <si>
    <t>STRYKER CORP</t>
  </si>
  <si>
    <t>US8636671013</t>
  </si>
  <si>
    <t>BECTON DICKINSON AND CO</t>
  </si>
  <si>
    <t>US0758871091</t>
  </si>
  <si>
    <t>VERTEX PHARMACEUTICALS INC</t>
  </si>
  <si>
    <t>US92532F1003</t>
  </si>
  <si>
    <t>MODERNA INC</t>
  </si>
  <si>
    <t>US60770K1079</t>
  </si>
  <si>
    <t>ILLUMINA INC</t>
  </si>
  <si>
    <t>US4523271090</t>
  </si>
  <si>
    <t>Jubilant Pharmova Ltd.</t>
  </si>
  <si>
    <t>INE700A01033</t>
  </si>
  <si>
    <t>IQVIA HOLDINGS INC</t>
  </si>
  <si>
    <t>US46266C1053</t>
  </si>
  <si>
    <t>AGILENT TECHNOLOGIES INC</t>
  </si>
  <si>
    <t>US00846U1016</t>
  </si>
  <si>
    <t>JPMORGAN F-EUROPE DYNAM-I-A</t>
  </si>
  <si>
    <t>LU0248045857</t>
  </si>
  <si>
    <t>JPMORGAN ASSET MGM - EMG MKT OPPS I USD</t>
  </si>
  <si>
    <t>LU0431993749</t>
  </si>
  <si>
    <t>JPMORGAN F-JPM US VALUE-I AC</t>
  </si>
  <si>
    <t>LU0248060658</t>
  </si>
  <si>
    <t>JPMORGAN FUNDS - US TECH FUND I2 A USD</t>
  </si>
  <si>
    <t>LU1814674104</t>
  </si>
  <si>
    <t>Notes:</t>
  </si>
  <si>
    <t>1. Security in default beyond its maturiy date</t>
  </si>
  <si>
    <t>2. NAV at the beginning of the period (Rs. per unit)</t>
  </si>
  <si>
    <t>Plan /option (Face Value 10)</t>
  </si>
  <si>
    <t>As on</t>
  </si>
  <si>
    <t>Direct Plan Annual IDCW Option</t>
  </si>
  <si>
    <t>Direct Plan Bonus Option</t>
  </si>
  <si>
    <t>^</t>
  </si>
  <si>
    <t>Direct Plan Growth Option</t>
  </si>
  <si>
    <t>Direct Plan IDCW Option</t>
  </si>
  <si>
    <t>Institutional Annual IDCW Option</t>
  </si>
  <si>
    <t>Institutional Growth Option</t>
  </si>
  <si>
    <t>Institutional IDCW Option</t>
  </si>
  <si>
    <t>Regular Plan - Annual IDCW Option</t>
  </si>
  <si>
    <t>Regular Plan - Bonus Option</t>
  </si>
  <si>
    <t>Regular Plan - Growth</t>
  </si>
  <si>
    <t>Regular Plan - IDCW Option</t>
  </si>
  <si>
    <t>Regular Plan Bonus Option</t>
  </si>
  <si>
    <t>^ There were no investors in this option.</t>
  </si>
  <si>
    <t xml:space="preserve">3. Total Dividend (Net) declared during the month </t>
  </si>
  <si>
    <t>4. Bonus was declared during the month</t>
  </si>
  <si>
    <t>5. Investment in Repo of Corporate Debt Securities during the month ended January 31, 2022</t>
  </si>
  <si>
    <t>6. Investment in foreign securities/ADRs/GDRs at the end of the month</t>
  </si>
  <si>
    <t>7. Average Portfolio Maturity</t>
  </si>
  <si>
    <t>8. Total gross exposure to derivative instruments (excluding reversed positions) at the end of the month (Rs. in Lakhs)</t>
  </si>
  <si>
    <t>9. Margin Deposits includes Margin money placed on derivatives other than margin money placed with bank</t>
  </si>
  <si>
    <t>Plan /option (Face Value 1000)</t>
  </si>
  <si>
    <t>Growth Option</t>
  </si>
  <si>
    <t>10. Value of investment made by other schemes under same management (Rs. In Lakhs)</t>
  </si>
  <si>
    <t>Direct Plan Fortnightly IDCW Option</t>
  </si>
  <si>
    <t>Direct Plan Monthly IDCW Option</t>
  </si>
  <si>
    <t>Direct Plan Weekly IDCW Option</t>
  </si>
  <si>
    <t>Regular Plan Fortnightly IDCW Option</t>
  </si>
  <si>
    <t>Regular Plan Growth Option</t>
  </si>
  <si>
    <t>Regular Plan IDCW Option</t>
  </si>
  <si>
    <t>Regular Plan Monthly IDCW Option</t>
  </si>
  <si>
    <t>Regular Plan Weekly IDCW Option</t>
  </si>
  <si>
    <t>3. Total Dividend (Net) declared during the month</t>
  </si>
  <si>
    <t>Plan/Option Name</t>
  </si>
  <si>
    <t xml:space="preserve"> </t>
  </si>
  <si>
    <t>individual &amp; HUF</t>
  </si>
  <si>
    <t>others</t>
  </si>
  <si>
    <t>Direct Plan - IDCW</t>
  </si>
  <si>
    <t>Regular Plan IDCW</t>
  </si>
  <si>
    <t>Direct Plan weekly IDCW</t>
  </si>
  <si>
    <t>Direct Plan Daily IDCW Option</t>
  </si>
  <si>
    <t>Regular Annual IDCW Option</t>
  </si>
  <si>
    <t>Regular Daily IDCW Option</t>
  </si>
  <si>
    <t>Direct Daily IDCW</t>
  </si>
  <si>
    <t>Direct Fortnightly IDCW</t>
  </si>
  <si>
    <t>Direct Monthly IDCW</t>
  </si>
  <si>
    <t>Direct Weekly IDCW</t>
  </si>
  <si>
    <t>Regular Daily IDCW</t>
  </si>
  <si>
    <t>Regular Monthly IDCW</t>
  </si>
  <si>
    <t>Regular Weekly IDCW</t>
  </si>
  <si>
    <t>7. Portfolio Turnover Ratio</t>
  </si>
  <si>
    <t>Direct plan -Quarterly IDCW option</t>
  </si>
  <si>
    <t>Regular Plan -Quarterly IDCW option</t>
  </si>
  <si>
    <t>Direct Plan – Monthly IDCW</t>
  </si>
  <si>
    <t>Regular Plan - Monthly IDCW</t>
  </si>
  <si>
    <t>Plan B - Growth option</t>
  </si>
  <si>
    <t>Plan B - IDCW option</t>
  </si>
  <si>
    <t>Plan C - Growth option</t>
  </si>
  <si>
    <t>Plan C - IDCW option</t>
  </si>
  <si>
    <t>Direct Plan Monthly IDCW</t>
  </si>
  <si>
    <t>Regular Plan Monthly IDCW</t>
  </si>
  <si>
    <t>Direct Plan IDCW</t>
  </si>
  <si>
    <t>Regular Plan Annual IDCW</t>
  </si>
  <si>
    <t>Regular Plan Daily IDCW</t>
  </si>
  <si>
    <t>Regular Plan Fortnightly IDCW</t>
  </si>
  <si>
    <t>Regular Plan Growth</t>
  </si>
  <si>
    <t>Regular Plan Weekly IDCW</t>
  </si>
  <si>
    <t>Retail Annual IDCW Option</t>
  </si>
  <si>
    <t>Retail Bonus Option</t>
  </si>
  <si>
    <t>Retail Daily IDCW Option</t>
  </si>
  <si>
    <t>Retail Fortnightly IDCW Option</t>
  </si>
  <si>
    <t>Retail Growth Option</t>
  </si>
  <si>
    <t>Retail IDCW Option</t>
  </si>
  <si>
    <t>Retail Monthly IDCW Option</t>
  </si>
  <si>
    <t>Retail Weekly IDCW Option</t>
  </si>
  <si>
    <t>Unclaimed IDCW less than 3 yrs</t>
  </si>
  <si>
    <t>Unclaimed IDCW more than 3 yrs</t>
  </si>
  <si>
    <t>Unclaimed Redemption less than 3 yrs</t>
  </si>
  <si>
    <t>Unclaimed Redemption more than 3 yrs</t>
  </si>
  <si>
    <t>Direct Plan daily IDCW</t>
  </si>
  <si>
    <t>Direct Plan Fortnightly IDCW</t>
  </si>
  <si>
    <t>Retail Plan Daily IDCW</t>
  </si>
  <si>
    <t>Retail Plan Monthly IDCW</t>
  </si>
  <si>
    <t>Retail Plan Weekly IDCW</t>
  </si>
  <si>
    <t>7. Total gross exposure to derivative instruments (excluding reversed positions) at the end of the month (Rs. in Lakhs)</t>
  </si>
  <si>
    <t>8. Margin Deposits includes Margin money placed on derivatives other than margin money placed with bank</t>
  </si>
  <si>
    <t>9. Total value and percentage of Illiquiid Equity shares &amp; Equity related instruments</t>
  </si>
  <si>
    <t>Fund Id</t>
  </si>
  <si>
    <t>Fund Desc</t>
  </si>
  <si>
    <t>EDELWEISS MUTUAL FUND</t>
  </si>
  <si>
    <t>PORTFOLIO STATEMENT as on 31 Jan 02022</t>
  </si>
  <si>
    <t>EDACBF</t>
  </si>
  <si>
    <t>EDBE23</t>
  </si>
  <si>
    <t>EDBE25</t>
  </si>
  <si>
    <t>EDBE30</t>
  </si>
  <si>
    <t>EDBE31</t>
  </si>
  <si>
    <t>EDBE32</t>
  </si>
  <si>
    <t>EDBPDF</t>
  </si>
  <si>
    <t>EDFF23</t>
  </si>
  <si>
    <t>EDFF25</t>
  </si>
  <si>
    <t>EDFF30</t>
  </si>
  <si>
    <t>EDFF31</t>
  </si>
  <si>
    <t>EDFF32</t>
  </si>
  <si>
    <t>EDGSEC</t>
  </si>
  <si>
    <t>EDNP27</t>
  </si>
  <si>
    <t>EDNPSF</t>
  </si>
  <si>
    <t>EDONTF</t>
  </si>
  <si>
    <t>EEARBF</t>
  </si>
  <si>
    <t>EEARFD</t>
  </si>
  <si>
    <t>EEDGEF</t>
  </si>
  <si>
    <t>EEECRF</t>
  </si>
  <si>
    <t>EEELSS</t>
  </si>
  <si>
    <t>EEEQTF</t>
  </si>
  <si>
    <t>EEESCF</t>
  </si>
  <si>
    <t>EEESSF</t>
  </si>
  <si>
    <t>EEIF30</t>
  </si>
  <si>
    <t>EEIF50</t>
  </si>
  <si>
    <t>EELMIF</t>
  </si>
  <si>
    <t>EEMOF1</t>
  </si>
  <si>
    <t>EENFBA</t>
  </si>
  <si>
    <t>EEPRUA</t>
  </si>
  <si>
    <t>EESMCF</t>
  </si>
  <si>
    <t>EFMS55</t>
  </si>
  <si>
    <t>ELLIQF</t>
  </si>
  <si>
    <t>EOASEF</t>
  </si>
  <si>
    <t>EOCHIF</t>
  </si>
  <si>
    <t>EODWHF</t>
  </si>
  <si>
    <t>EOEDOF</t>
  </si>
  <si>
    <t>EOEMOP</t>
  </si>
  <si>
    <t>EOUSEF</t>
  </si>
  <si>
    <t>EOUSTF</t>
  </si>
  <si>
    <t>HDFC LTD. CP RED 22-08-2022**</t>
  </si>
  <si>
    <t>SHREE CEMENTS LTD. CP RED 21-03-2022**</t>
  </si>
  <si>
    <t>EXIM BANK CP RED 23-03-2022**</t>
  </si>
  <si>
    <t>SIDBI CP RED 30-03-2022**</t>
  </si>
  <si>
    <t>GODREJ INDUSTRIES LTD CP 13-04-2022**</t>
  </si>
  <si>
    <t>HINDUSTAN PETRO CORP CP RED 16-02-2022**</t>
  </si>
  <si>
    <t>HDFC SECURITIES LTD. CP 22-02-22**</t>
  </si>
  <si>
    <t>BLUE STAR CP RED 25-03-2022**</t>
  </si>
  <si>
    <t>NABARD CP RED 13-04-2022**</t>
  </si>
  <si>
    <t>BERGER PAINTS CP RED 18-02-2022**</t>
  </si>
  <si>
    <t>RELIANCE JIO INFO LTD 18-04-2022**</t>
  </si>
  <si>
    <t>HDFC SECURITIES LTD. CP RED 28-04-2022**</t>
  </si>
  <si>
    <t>RELIANCE JIO INFO LTD CP 20-06-2022**</t>
  </si>
  <si>
    <t>ICICI SECURITIES CP 10-06-2022**</t>
  </si>
  <si>
    <t>CHOLAMANDALAM INV &amp; FI CP RED 16-06-2022**</t>
  </si>
  <si>
    <t>LIC HSG FIN CP RED 12-08-2022**</t>
  </si>
  <si>
    <t>10 Number of instance of deviation In valuation of securities</t>
  </si>
  <si>
    <t>11 Total value and percentage of illiquid equity shares / securities</t>
  </si>
  <si>
    <t>11 Number of instance of deviation In valuation of securities</t>
  </si>
  <si>
    <t>12 Total value and percentage of illiquid equity shares / securities</t>
  </si>
  <si>
    <t>Yes Bank Ltd.@</t>
  </si>
  <si>
    <t>@ These equity shares are under lock-in of three years till March 12, 2023 pursuant to the Gazette notification (Reference no: G.S.R.174(E)) issued by Ministry of Finance on March 13, 2020, for Yes Bank Limited Reconstruction Scheme, 2020. Further, in accordance with AMFI guidance, these equity shares are valued at ZERO with effect from March 16,  2020. For any realisation beyond the carrying value shall be distributed to the set of investors existing the unit holders’ register /BENPOS as on March 13, 2020.</t>
  </si>
  <si>
    <t>(c) Listed / Awaiting listing on International Stock Exchanges</t>
  </si>
  <si>
    <t>11. Number of instance of deviation In valuation of securities</t>
  </si>
  <si>
    <t>12. Total value and percentage of illiquid equity shares / securities</t>
  </si>
  <si>
    <t>SIDBI CD RED 25-03-2022#</t>
  </si>
  <si>
    <t>RELIANCE IND CP RED 28-02-2022</t>
  </si>
  <si>
    <t>SIDBI CD RED 18-03-2022#</t>
  </si>
  <si>
    <t>RELIANCE IND CP RED 09-02-2022</t>
  </si>
  <si>
    <t>Nifty Money Market Index</t>
  </si>
  <si>
    <t>Scheme Risk- O - Meter</t>
  </si>
  <si>
    <t>Benchmark of the Scheme</t>
  </si>
  <si>
    <t>Benchmark Risk-o-meter</t>
  </si>
  <si>
    <t>NIFTY BHARAT Bond Index - April 2023</t>
  </si>
  <si>
    <t>NIFTY BHARAT Bond Index - April 2025</t>
  </si>
  <si>
    <t>NIFTY BHARAT Bond Index - April 2030</t>
  </si>
  <si>
    <t>NIFTY BHARAT Bond Index - April 2031</t>
  </si>
  <si>
    <t>Nifty BHARAT Bond Index – April 2032</t>
  </si>
  <si>
    <t>NIFTY Banking and PSU Debt Index</t>
  </si>
  <si>
    <t>CRISIL Dynamic Gilt Index</t>
  </si>
  <si>
    <t>Nifty PSU Bond Plus SDL Apr 2027 50:50 Index</t>
  </si>
  <si>
    <t>Nifty PSU Bond Plus SDL Apr 2026 50:50 Index</t>
  </si>
  <si>
    <t>CRISIL Overnight Index</t>
  </si>
  <si>
    <t>Nifty 50 Arbitrage Index</t>
  </si>
  <si>
    <t>CRISIL Hybrid 50+50 Moderate Index</t>
  </si>
  <si>
    <t>Nifty 50 Total Return Index</t>
  </si>
  <si>
    <t>Nifty 500 Total Return Index</t>
  </si>
  <si>
    <t>Nifty Large Midcap 250 Index - Total Return Index</t>
  </si>
  <si>
    <t>Nifty Smallcap 250 TR Index</t>
  </si>
  <si>
    <t>NIFTY Equity Savings Index</t>
  </si>
  <si>
    <t>Nifty 100 Quality 30</t>
  </si>
  <si>
    <t>Nifty 50</t>
  </si>
  <si>
    <t>NIFTY LargeMidcap 250 Total Return Index</t>
  </si>
  <si>
    <t>India Recent 100 IPO</t>
  </si>
  <si>
    <t>Nifty Bank</t>
  </si>
  <si>
    <t>CRISIL Hybrid 35+65 - Aggressive Index</t>
  </si>
  <si>
    <t>Nifty Midcap 100 Total Return Index</t>
  </si>
  <si>
    <t>CRISIL Composite Bond Fund Index</t>
  </si>
  <si>
    <t>Nifty Liquid Fund Index</t>
  </si>
  <si>
    <t>MSCI AC ASEAN Index</t>
  </si>
  <si>
    <t>MSCI Golden Dragon Index (Total Return Net)</t>
  </si>
  <si>
    <t>MSCI India Domestic &amp; World Healthcare 45 Index           </t>
  </si>
  <si>
    <t>MSCI Europe Index (Total Return Net)</t>
  </si>
  <si>
    <t>MSCI Emerging Market Index</t>
  </si>
  <si>
    <t>Russell 1000 Equal Weighted Technology Index</t>
  </si>
  <si>
    <t>Scheme Name</t>
  </si>
  <si>
    <t>Risk- O - Meter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</si>
</sst>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00_);\(##,##0\)"/>
    <numFmt numFmtId="166" formatCode="#,##0.00_);\(##,##0.00\)"/>
    <numFmt numFmtId="167" formatCode="0.00%_);\(0.00%\)"/>
    <numFmt numFmtId="168" formatCode="mmmm\ dd\,\ yyyy"/>
    <numFmt numFmtId="169" formatCode="#,##0.000000"/>
  </numFmts>
  <fonts count="7" x14ac:knownFonts="1">
    <font>
      <sz val="11"/>
      <color theme="1"/>
      <name val="Calibri"/>
      <family val="2"/>
      <scheme val="minor"/>
    </font>
    <font>
      <b/>
      <sz val="14"/>
      <color theme="0"/>
      <name val="Calibri"/>
      <family val="2"/>
      <scheme val="minor"/>
    </font>
    <font>
      <b/>
      <sz val="9"/>
      <color theme="1" tint="4.9989318521683403E-2"/>
      <name val="Arial"/>
      <family val="2"/>
    </font>
    <font>
      <b/>
      <sz val="11"/>
      <color theme="1"/>
      <name val="Calibri"/>
      <family val="2"/>
      <scheme val="minor"/>
    </font>
    <font>
      <u/>
      <sz val="11"/>
      <color theme="10"/>
      <name val="Calibri"/>
      <family val="2"/>
      <scheme val="minor"/>
    </font>
    <font>
      <sz val="11"/>
      <color theme="1"/>
      <name val="Calibri"/>
      <family val="2"/>
      <scheme val="minor"/>
    </font>
    <font>
      <u/>
      <sz val="11"/>
      <name val="Calibri"/>
      <family val="2"/>
      <scheme val="minor"/>
    </font>
  </fonts>
  <fills count="3">
    <fill>
      <patternFill patternType="none"/>
    </fill>
    <fill>
      <patternFill patternType="gray125"/>
    </fill>
    <fill>
      <patternFill patternType="solid">
        <fgColor theme="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auto="1"/>
      </left>
      <right style="thin">
        <color auto="1"/>
      </right>
      <top style="thin">
        <color indexed="64"/>
      </top>
      <bottom style="thin">
        <color auto="1"/>
      </bottom>
      <diagonal/>
    </border>
    <border>
      <left style="medium">
        <color indexed="64"/>
      </left>
      <right/>
      <top/>
      <bottom/>
      <diagonal/>
    </border>
    <border>
      <left style="medium">
        <color indexed="64"/>
      </left>
      <right style="thin">
        <color auto="1"/>
      </right>
      <top/>
      <bottom/>
      <diagonal/>
    </border>
    <border>
      <left/>
      <right style="thin">
        <color auto="1"/>
      </right>
      <top style="thin">
        <color indexed="64"/>
      </top>
      <bottom style="thin">
        <color auto="1"/>
      </bottom>
      <diagonal/>
    </border>
  </borders>
  <cellStyleXfs count="3">
    <xf numFmtId="0" fontId="0" fillId="0" borderId="0"/>
    <xf numFmtId="0" fontId="4" fillId="0" borderId="0" applyNumberFormat="0" applyFill="0" applyBorder="0" applyAlignment="0" applyProtection="0"/>
    <xf numFmtId="9" fontId="5" fillId="0" borderId="0" applyFont="0" applyFill="0" applyBorder="0" applyAlignment="0" applyProtection="0"/>
  </cellStyleXfs>
  <cellXfs count="129">
    <xf numFmtId="0" fontId="0" fillId="0" borderId="0" xfId="0"/>
    <xf numFmtId="0" fontId="3" fillId="0" borderId="0" xfId="0" applyFont="1"/>
    <xf numFmtId="10" fontId="0" fillId="0" borderId="0" xfId="0" applyNumberFormat="1"/>
    <xf numFmtId="0" fontId="0" fillId="0" borderId="0" xfId="0" applyAlignment="1">
      <alignment horizontal="right"/>
    </xf>
    <xf numFmtId="0" fontId="2" fillId="0" borderId="2" xfId="0" applyFont="1" applyBorder="1" applyAlignment="1">
      <alignment horizontal="center" vertical="center"/>
    </xf>
    <xf numFmtId="164" fontId="2" fillId="0" borderId="2" xfId="0" applyNumberFormat="1" applyFont="1" applyBorder="1" applyAlignment="1">
      <alignment horizontal="center" vertical="center"/>
    </xf>
    <xf numFmtId="0" fontId="2" fillId="0" borderId="2" xfId="0" applyFont="1" applyBorder="1" applyAlignment="1">
      <alignment horizontal="center" vertical="center" wrapText="1"/>
    </xf>
    <xf numFmtId="10" fontId="2" fillId="0" borderId="2" xfId="0" applyNumberFormat="1" applyFont="1" applyFill="1" applyBorder="1" applyAlignment="1">
      <alignment horizontal="center" vertical="center"/>
    </xf>
    <xf numFmtId="0" fontId="0" fillId="0" borderId="3" xfId="0" applyBorder="1"/>
    <xf numFmtId="165" fontId="0" fillId="0" borderId="3" xfId="0" applyNumberFormat="1" applyBorder="1"/>
    <xf numFmtId="166" fontId="0" fillId="0" borderId="3" xfId="0" applyNumberFormat="1" applyBorder="1"/>
    <xf numFmtId="167" fontId="0" fillId="0" borderId="3" xfId="0" applyNumberFormat="1" applyBorder="1"/>
    <xf numFmtId="10" fontId="0" fillId="0" borderId="3" xfId="0" applyNumberFormat="1" applyBorder="1"/>
    <xf numFmtId="0" fontId="0" fillId="0" borderId="4" xfId="0" applyBorder="1"/>
    <xf numFmtId="164" fontId="0" fillId="0" borderId="4" xfId="0" applyNumberFormat="1" applyBorder="1"/>
    <xf numFmtId="4" fontId="0" fillId="0" borderId="4" xfId="0" applyNumberFormat="1" applyBorder="1"/>
    <xf numFmtId="10" fontId="0" fillId="0" borderId="4" xfId="0" applyNumberFormat="1" applyBorder="1"/>
    <xf numFmtId="0" fontId="3" fillId="0" borderId="4" xfId="0" applyFont="1" applyBorder="1"/>
    <xf numFmtId="164" fontId="3" fillId="0" borderId="4" xfId="0" applyNumberFormat="1" applyFont="1" applyBorder="1"/>
    <xf numFmtId="4" fontId="3" fillId="0" borderId="5" xfId="0" applyNumberFormat="1" applyFont="1" applyBorder="1"/>
    <xf numFmtId="10" fontId="3" fillId="0" borderId="5" xfId="0" applyNumberFormat="1" applyFont="1" applyBorder="1"/>
    <xf numFmtId="10" fontId="3" fillId="0" borderId="4" xfId="0" applyNumberFormat="1" applyFont="1" applyBorder="1"/>
    <xf numFmtId="4" fontId="0" fillId="0" borderId="5" xfId="0" applyNumberFormat="1" applyBorder="1" applyAlignment="1">
      <alignment horizontal="right"/>
    </xf>
    <xf numFmtId="10" fontId="0" fillId="0" borderId="5" xfId="0" applyNumberFormat="1" applyBorder="1" applyAlignment="1">
      <alignment horizontal="right"/>
    </xf>
    <xf numFmtId="0" fontId="3" fillId="0" borderId="5" xfId="0" applyFont="1" applyBorder="1"/>
    <xf numFmtId="164" fontId="3" fillId="0" borderId="5" xfId="0" applyNumberFormat="1" applyFont="1" applyBorder="1"/>
    <xf numFmtId="166" fontId="0" fillId="0" borderId="4" xfId="0" applyNumberFormat="1" applyBorder="1"/>
    <xf numFmtId="167" fontId="0" fillId="0" borderId="4" xfId="0" applyNumberFormat="1" applyBorder="1"/>
    <xf numFmtId="0" fontId="3" fillId="0" borderId="6" xfId="0" applyFont="1" applyBorder="1"/>
    <xf numFmtId="164" fontId="3" fillId="0" borderId="6" xfId="0" applyNumberFormat="1" applyFont="1" applyBorder="1"/>
    <xf numFmtId="4" fontId="3" fillId="0" borderId="6" xfId="0" applyNumberFormat="1" applyFont="1" applyBorder="1"/>
    <xf numFmtId="10" fontId="3" fillId="0" borderId="6" xfId="0" applyNumberFormat="1" applyFont="1" applyBorder="1"/>
    <xf numFmtId="0" fontId="0" fillId="0" borderId="3" xfId="0" applyBorder="1" applyAlignment="1">
      <alignment horizontal="center"/>
    </xf>
    <xf numFmtId="0" fontId="0" fillId="0" borderId="4" xfId="0"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4" fontId="3" fillId="0" borderId="7" xfId="0" applyNumberFormat="1" applyFont="1" applyBorder="1"/>
    <xf numFmtId="10" fontId="3" fillId="0" borderId="7" xfId="0" applyNumberFormat="1" applyFont="1" applyBorder="1"/>
    <xf numFmtId="4" fontId="0" fillId="0" borderId="7" xfId="0" applyNumberFormat="1" applyBorder="1" applyAlignment="1">
      <alignment horizontal="right"/>
    </xf>
    <xf numFmtId="10" fontId="0" fillId="0" borderId="7" xfId="0" applyNumberFormat="1" applyBorder="1" applyAlignment="1">
      <alignment horizontal="right"/>
    </xf>
    <xf numFmtId="165" fontId="0" fillId="0" borderId="4" xfId="0" applyNumberFormat="1" applyBorder="1"/>
    <xf numFmtId="166" fontId="3" fillId="0" borderId="7" xfId="0" applyNumberFormat="1" applyFont="1" applyBorder="1"/>
    <xf numFmtId="167" fontId="3" fillId="0" borderId="7" xfId="0" applyNumberFormat="1" applyFont="1" applyBorder="1"/>
    <xf numFmtId="166" fontId="3" fillId="0" borderId="5" xfId="0" applyNumberFormat="1" applyFont="1" applyBorder="1"/>
    <xf numFmtId="167" fontId="3" fillId="0" borderId="5" xfId="0" applyNumberFormat="1" applyFont="1" applyBorder="1"/>
    <xf numFmtId="4" fontId="3" fillId="0" borderId="4" xfId="0" applyNumberFormat="1" applyFont="1" applyBorder="1"/>
    <xf numFmtId="0" fontId="0" fillId="0" borderId="0" xfId="0" applyAlignment="1">
      <alignment wrapText="1"/>
    </xf>
    <xf numFmtId="168" fontId="3" fillId="0" borderId="0" xfId="0" applyNumberFormat="1" applyFont="1"/>
    <xf numFmtId="4" fontId="0" fillId="0" borderId="0" xfId="0" applyNumberFormat="1" applyAlignment="1">
      <alignment horizontal="right"/>
    </xf>
    <xf numFmtId="169" fontId="0" fillId="0" borderId="1" xfId="0" applyNumberFormat="1" applyBorder="1"/>
    <xf numFmtId="0" fontId="4" fillId="0" borderId="0" xfId="1"/>
    <xf numFmtId="4" fontId="0" fillId="0" borderId="0" xfId="0" applyNumberFormat="1"/>
    <xf numFmtId="4" fontId="0" fillId="0" borderId="6" xfId="0" applyNumberFormat="1" applyBorder="1" applyAlignment="1">
      <alignment horizontal="right"/>
    </xf>
    <xf numFmtId="10" fontId="0" fillId="0" borderId="6" xfId="0" applyNumberFormat="1" applyBorder="1" applyAlignment="1">
      <alignment horizontal="right"/>
    </xf>
    <xf numFmtId="0" fontId="3" fillId="0" borderId="9" xfId="0" applyFont="1" applyBorder="1"/>
    <xf numFmtId="4" fontId="3" fillId="0" borderId="7" xfId="0" applyNumberFormat="1" applyFont="1" applyBorder="1" applyAlignment="1">
      <alignment horizontal="right"/>
    </xf>
    <xf numFmtId="10" fontId="3" fillId="0" borderId="7" xfId="0" applyNumberFormat="1" applyFont="1" applyBorder="1" applyAlignment="1">
      <alignment horizontal="right"/>
    </xf>
    <xf numFmtId="10" fontId="0" fillId="0" borderId="0" xfId="2" applyNumberFormat="1" applyFont="1"/>
    <xf numFmtId="0" fontId="0" fillId="0" borderId="10" xfId="0" applyFont="1" applyBorder="1" applyAlignment="1">
      <alignment vertical="top"/>
    </xf>
    <xf numFmtId="0" fontId="0" fillId="0" borderId="7" xfId="0" applyFont="1" applyBorder="1" applyAlignment="1">
      <alignment vertical="top"/>
    </xf>
    <xf numFmtId="0" fontId="3" fillId="0" borderId="7" xfId="0" applyFont="1" applyBorder="1" applyAlignment="1">
      <alignment vertical="top"/>
    </xf>
    <xf numFmtId="0" fontId="0" fillId="0" borderId="7" xfId="0" applyFont="1" applyBorder="1" applyAlignment="1">
      <alignment vertical="top" wrapText="1"/>
    </xf>
    <xf numFmtId="0" fontId="0" fillId="0" borderId="0" xfId="0" applyFont="1"/>
    <xf numFmtId="0" fontId="0" fillId="0" borderId="4" xfId="0" applyFont="1" applyFill="1" applyBorder="1" applyAlignment="1">
      <alignment vertical="top" wrapText="1"/>
    </xf>
    <xf numFmtId="0" fontId="0" fillId="0" borderId="7" xfId="0" applyFont="1" applyBorder="1" applyAlignment="1">
      <alignment horizontal="left" vertical="top" wrapText="1"/>
    </xf>
    <xf numFmtId="0" fontId="3" fillId="0" borderId="7" xfId="0" applyFont="1" applyBorder="1"/>
    <xf numFmtId="0" fontId="3" fillId="0" borderId="7" xfId="0" applyFont="1" applyBorder="1" applyAlignment="1">
      <alignment vertical="top" wrapText="1"/>
    </xf>
    <xf numFmtId="0" fontId="4" fillId="0" borderId="7" xfId="1" applyBorder="1"/>
    <xf numFmtId="0" fontId="0" fillId="0" borderId="7" xfId="0" applyFont="1" applyFill="1" applyBorder="1" applyAlignment="1">
      <alignment vertical="top" wrapText="1"/>
    </xf>
    <xf numFmtId="0" fontId="1" fillId="2" borderId="0" xfId="0" applyFont="1" applyFill="1" applyAlignment="1">
      <alignment horizontal="center" vertical="center" wrapText="1"/>
    </xf>
    <xf numFmtId="0" fontId="3" fillId="0" borderId="8" xfId="0" quotePrefix="1" applyFont="1" applyBorder="1" applyAlignment="1">
      <alignment horizontal="left" vertical="top" wrapText="1"/>
    </xf>
    <xf numFmtId="0" fontId="3" fillId="0" borderId="0" xfId="0" quotePrefix="1" applyFont="1" applyAlignment="1">
      <alignment horizontal="left" vertical="top" wrapText="1"/>
    </xf>
    <xf numFmtId="0" fontId="3" fillId="0" borderId="0" xfId="0" applyFont="1" applyFill="1" applyAlignment="1">
      <alignment horizontal="center"/>
    </xf>
    <xf numFmtId="0" fontId="3" fillId="0" borderId="0" xfId="0" applyFont="1" applyFill="1"/>
    <xf numFmtId="0" fontId="3" fillId="0" borderId="10" xfId="0" applyFont="1" applyFill="1" applyBorder="1" applyAlignment="1">
      <alignment vertical="top"/>
    </xf>
    <xf numFmtId="0" fontId="3" fillId="0" borderId="7" xfId="0" applyFont="1" applyFill="1" applyBorder="1" applyAlignment="1">
      <alignment vertical="top"/>
    </xf>
    <xf numFmtId="0" fontId="0" fillId="0" borderId="0" xfId="0" applyFill="1"/>
    <xf numFmtId="0" fontId="4" fillId="0" borderId="0" xfId="1" applyFill="1"/>
    <xf numFmtId="0" fontId="0" fillId="0" borderId="10" xfId="0" applyFont="1" applyFill="1" applyBorder="1" applyAlignment="1">
      <alignment vertical="top"/>
    </xf>
    <xf numFmtId="0" fontId="0" fillId="0" borderId="7" xfId="0" applyFont="1" applyFill="1" applyBorder="1" applyAlignment="1">
      <alignment vertical="top"/>
    </xf>
    <xf numFmtId="0" fontId="6" fillId="0" borderId="10" xfId="1" applyFont="1" applyFill="1" applyBorder="1" applyAlignment="1">
      <alignment vertical="top"/>
    </xf>
    <xf numFmtId="0" fontId="6" fillId="0" borderId="7" xfId="1" applyFont="1" applyFill="1" applyBorder="1" applyAlignment="1">
      <alignment vertical="top"/>
    </xf>
    <xf numFmtId="0" fontId="0" fillId="0" borderId="0" xfId="0" applyFont="1" applyFill="1"/>
    <xf numFmtId="0" fontId="0" fillId="0" borderId="7" xfId="0" applyFont="1" applyFill="1" applyBorder="1" applyAlignment="1">
      <alignment horizontal="left" vertical="top" wrapText="1"/>
    </xf>
    <xf numFmtId="0" fontId="3" fillId="0" borderId="7" xfId="0" applyFont="1" applyFill="1" applyBorder="1"/>
    <xf numFmtId="0" fontId="3" fillId="0" borderId="7" xfId="0" applyFont="1" applyFill="1" applyBorder="1" applyAlignment="1">
      <alignment vertical="top" wrapText="1"/>
    </xf>
    <xf numFmtId="0" fontId="4" fillId="0" borderId="7" xfId="1" applyFill="1" applyBorder="1"/>
    <xf numFmtId="0" fontId="0" fillId="0" borderId="7" xfId="0" applyFont="1" applyFill="1" applyBorder="1"/>
    <xf numFmtId="0" fontId="1" fillId="0" borderId="0" xfId="0" applyFont="1" applyFill="1" applyAlignment="1">
      <alignment horizontal="center" vertical="center" wrapText="1"/>
    </xf>
    <xf numFmtId="0" fontId="2" fillId="0" borderId="2" xfId="0" applyFont="1" applyFill="1" applyBorder="1" applyAlignment="1">
      <alignment horizontal="center" vertical="center"/>
    </xf>
    <xf numFmtId="164" fontId="2" fillId="0" borderId="2" xfId="0" applyNumberFormat="1" applyFont="1" applyFill="1" applyBorder="1" applyAlignment="1">
      <alignment horizontal="center" vertical="center"/>
    </xf>
    <xf numFmtId="0" fontId="2" fillId="0" borderId="2" xfId="0" applyFont="1" applyFill="1" applyBorder="1" applyAlignment="1">
      <alignment horizontal="center" vertical="center" wrapText="1"/>
    </xf>
    <xf numFmtId="0" fontId="0" fillId="0" borderId="3" xfId="0" applyFill="1" applyBorder="1"/>
    <xf numFmtId="0" fontId="0" fillId="0" borderId="3" xfId="0" applyFill="1" applyBorder="1" applyAlignment="1">
      <alignment horizontal="center"/>
    </xf>
    <xf numFmtId="165" fontId="0" fillId="0" borderId="3" xfId="0" applyNumberFormat="1" applyFill="1" applyBorder="1"/>
    <xf numFmtId="166" fontId="0" fillId="0" borderId="3" xfId="0" applyNumberFormat="1" applyFill="1" applyBorder="1"/>
    <xf numFmtId="167" fontId="0" fillId="0" borderId="3" xfId="0" applyNumberFormat="1" applyFill="1" applyBorder="1"/>
    <xf numFmtId="10" fontId="0" fillId="0" borderId="3" xfId="0" applyNumberFormat="1" applyFill="1" applyBorder="1"/>
    <xf numFmtId="0" fontId="0" fillId="0" borderId="4" xfId="0" applyFill="1" applyBorder="1"/>
    <xf numFmtId="0" fontId="0" fillId="0" borderId="4" xfId="0" applyFill="1" applyBorder="1" applyAlignment="1">
      <alignment horizontal="center"/>
    </xf>
    <xf numFmtId="164" fontId="0" fillId="0" borderId="4" xfId="0" applyNumberFormat="1" applyFill="1" applyBorder="1"/>
    <xf numFmtId="4" fontId="0" fillId="0" borderId="4" xfId="0" applyNumberFormat="1" applyFill="1" applyBorder="1"/>
    <xf numFmtId="10" fontId="0" fillId="0" borderId="4" xfId="0" applyNumberFormat="1" applyFill="1" applyBorder="1"/>
    <xf numFmtId="0" fontId="3" fillId="0" borderId="4" xfId="0" applyFont="1" applyFill="1" applyBorder="1"/>
    <xf numFmtId="0" fontId="3" fillId="0" borderId="4" xfId="0" applyFont="1" applyFill="1" applyBorder="1" applyAlignment="1">
      <alignment horizontal="center"/>
    </xf>
    <xf numFmtId="164" fontId="3" fillId="0" borderId="4" xfId="0" applyNumberFormat="1" applyFont="1" applyFill="1" applyBorder="1"/>
    <xf numFmtId="4" fontId="3" fillId="0" borderId="5" xfId="0" applyNumberFormat="1" applyFont="1" applyFill="1" applyBorder="1"/>
    <xf numFmtId="10" fontId="3" fillId="0" borderId="5" xfId="0" applyNumberFormat="1" applyFont="1" applyFill="1" applyBorder="1"/>
    <xf numFmtId="10" fontId="3" fillId="0" borderId="4" xfId="0" applyNumberFormat="1" applyFont="1" applyFill="1" applyBorder="1"/>
    <xf numFmtId="4" fontId="0" fillId="0" borderId="5" xfId="0" applyNumberFormat="1" applyFill="1" applyBorder="1" applyAlignment="1">
      <alignment horizontal="right"/>
    </xf>
    <xf numFmtId="10" fontId="0" fillId="0" borderId="5" xfId="0" applyNumberFormat="1" applyFill="1" applyBorder="1" applyAlignment="1">
      <alignment horizontal="right"/>
    </xf>
    <xf numFmtId="0" fontId="3" fillId="0" borderId="5" xfId="0" applyFont="1" applyFill="1" applyBorder="1"/>
    <xf numFmtId="0" fontId="3" fillId="0" borderId="5" xfId="0" applyFont="1" applyFill="1" applyBorder="1" applyAlignment="1">
      <alignment horizontal="center"/>
    </xf>
    <xf numFmtId="164" fontId="3" fillId="0" borderId="5" xfId="0" applyNumberFormat="1" applyFont="1" applyFill="1" applyBorder="1"/>
    <xf numFmtId="0" fontId="3" fillId="0" borderId="6" xfId="0" applyFont="1" applyFill="1" applyBorder="1"/>
    <xf numFmtId="0" fontId="3" fillId="0" borderId="6" xfId="0" applyFont="1" applyFill="1" applyBorder="1" applyAlignment="1">
      <alignment horizontal="center"/>
    </xf>
    <xf numFmtId="164" fontId="3" fillId="0" borderId="6" xfId="0" applyNumberFormat="1" applyFont="1" applyFill="1" applyBorder="1"/>
    <xf numFmtId="4" fontId="3" fillId="0" borderId="6" xfId="0" applyNumberFormat="1" applyFont="1" applyFill="1" applyBorder="1"/>
    <xf numFmtId="10" fontId="3" fillId="0" borderId="6" xfId="0" applyNumberFormat="1" applyFont="1" applyFill="1" applyBorder="1"/>
    <xf numFmtId="10" fontId="0" fillId="0" borderId="0" xfId="0" applyNumberFormat="1" applyFill="1"/>
    <xf numFmtId="0" fontId="0" fillId="0" borderId="0" xfId="0" applyFill="1" applyAlignment="1">
      <alignment wrapText="1"/>
    </xf>
    <xf numFmtId="0" fontId="0" fillId="0" borderId="0" xfId="0" applyFill="1" applyAlignment="1">
      <alignment horizontal="right"/>
    </xf>
    <xf numFmtId="168" fontId="3" fillId="0" borderId="0" xfId="0" applyNumberFormat="1" applyFont="1" applyFill="1"/>
    <xf numFmtId="4" fontId="0" fillId="0" borderId="0" xfId="0" applyNumberFormat="1" applyFill="1" applyAlignment="1">
      <alignment horizontal="right"/>
    </xf>
    <xf numFmtId="4" fontId="0" fillId="0" borderId="0" xfId="0" applyNumberFormat="1" applyFill="1"/>
    <xf numFmtId="166" fontId="0" fillId="0" borderId="4" xfId="0" applyNumberFormat="1" applyFill="1" applyBorder="1"/>
    <xf numFmtId="167" fontId="0" fillId="0" borderId="4" xfId="0" applyNumberFormat="1" applyFill="1" applyBorder="1"/>
    <xf numFmtId="169" fontId="0" fillId="0" borderId="1" xfId="0" applyNumberFormat="1" applyFill="1" applyBorder="1"/>
  </cellXfs>
  <cellStyles count="3">
    <cellStyle name="Hyperlink" xfId="1" builtinId="8"/>
    <cellStyle name="Normal" xfId="0" builtinId="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image" Target="../media/image4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8.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59.png"/></Relationships>
</file>

<file path=xl/drawings/_rels/drawing33.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60.png"/></Relationships>
</file>

<file path=xl/drawings/_rels/drawing34.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6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image" Target="../media/image6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_rels/drawing37.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7.png"/></Relationships>
</file>

<file path=xl/drawings/_rels/drawing38.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8.png"/></Relationships>
</file>

<file path=xl/drawings/_rels/drawing39.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image" Target="../media/image69.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9.png"/></Relationships>
</file>

<file path=xl/drawings/_rels/drawing40.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70.png"/></Relationships>
</file>

<file path=xl/drawings/_rels/drawing41.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71.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xdr:col>
      <xdr:colOff>148590</xdr:colOff>
      <xdr:row>3</xdr:row>
      <xdr:rowOff>60960</xdr:rowOff>
    </xdr:from>
    <xdr:to>
      <xdr:col>2</xdr:col>
      <xdr:colOff>1729740</xdr:colOff>
      <xdr:row>3</xdr:row>
      <xdr:rowOff>830580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1040" y="829310"/>
          <a:ext cx="15811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76201</xdr:colOff>
      <xdr:row>3</xdr:row>
      <xdr:rowOff>0</xdr:rowOff>
    </xdr:from>
    <xdr:to>
      <xdr:col>4</xdr:col>
      <xdr:colOff>1582883</xdr:colOff>
      <xdr:row>3</xdr:row>
      <xdr:rowOff>815339</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40701" y="768350"/>
          <a:ext cx="1506682" cy="81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xdr:row>
      <xdr:rowOff>38099</xdr:rowOff>
    </xdr:from>
    <xdr:to>
      <xdr:col>2</xdr:col>
      <xdr:colOff>1571625</xdr:colOff>
      <xdr:row>5</xdr:row>
      <xdr:rowOff>2964</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19600" y="1670049"/>
          <a:ext cx="1514475" cy="828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57151</xdr:colOff>
      <xdr:row>4</xdr:row>
      <xdr:rowOff>38100</xdr:rowOff>
    </xdr:from>
    <xdr:to>
      <xdr:col>4</xdr:col>
      <xdr:colOff>1506683</xdr:colOff>
      <xdr:row>4</xdr:row>
      <xdr:rowOff>717478</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121651" y="1670050"/>
          <a:ext cx="1449532" cy="679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xdr:row>
      <xdr:rowOff>38099</xdr:rowOff>
    </xdr:from>
    <xdr:to>
      <xdr:col>2</xdr:col>
      <xdr:colOff>1571625</xdr:colOff>
      <xdr:row>5</xdr:row>
      <xdr:rowOff>2964</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19600" y="1670049"/>
          <a:ext cx="1514475" cy="828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xdr:row>
      <xdr:rowOff>0</xdr:rowOff>
    </xdr:from>
    <xdr:to>
      <xdr:col>2</xdr:col>
      <xdr:colOff>1767840</xdr:colOff>
      <xdr:row>5</xdr:row>
      <xdr:rowOff>833545</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00550" y="2495550"/>
          <a:ext cx="1729740" cy="83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19049</xdr:rowOff>
    </xdr:from>
    <xdr:to>
      <xdr:col>3</xdr:col>
      <xdr:colOff>9525</xdr:colOff>
      <xdr:row>6</xdr:row>
      <xdr:rowOff>933450</xdr:rowOff>
    </xdr:to>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62450" y="3378199"/>
          <a:ext cx="1831975" cy="84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xdr:row>
      <xdr:rowOff>0</xdr:rowOff>
    </xdr:from>
    <xdr:to>
      <xdr:col>3</xdr:col>
      <xdr:colOff>0</xdr:colOff>
      <xdr:row>7</xdr:row>
      <xdr:rowOff>1009650</xdr:rowOff>
    </xdr:to>
    <xdr:pic>
      <xdr:nvPicPr>
        <xdr:cNvPr id="10" name="Pictur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62450" y="4222750"/>
          <a:ext cx="182245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xdr:row>
      <xdr:rowOff>19049</xdr:rowOff>
    </xdr:from>
    <xdr:to>
      <xdr:col>3</xdr:col>
      <xdr:colOff>9525</xdr:colOff>
      <xdr:row>6</xdr:row>
      <xdr:rowOff>933450</xdr:rowOff>
    </xdr:to>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62450" y="3378199"/>
          <a:ext cx="1831975" cy="844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6</xdr:row>
      <xdr:rowOff>19049</xdr:rowOff>
    </xdr:from>
    <xdr:to>
      <xdr:col>4</xdr:col>
      <xdr:colOff>1524000</xdr:colOff>
      <xdr:row>6</xdr:row>
      <xdr:rowOff>717162</xdr:rowOff>
    </xdr:to>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064500" y="3378199"/>
          <a:ext cx="152400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7</xdr:row>
      <xdr:rowOff>0</xdr:rowOff>
    </xdr:from>
    <xdr:to>
      <xdr:col>5</xdr:col>
      <xdr:colOff>0</xdr:colOff>
      <xdr:row>7</xdr:row>
      <xdr:rowOff>1009650</xdr:rowOff>
    </xdr:to>
    <xdr:pic>
      <xdr:nvPicPr>
        <xdr:cNvPr id="13" name="Picture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64500" y="4222750"/>
          <a:ext cx="177165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9</xdr:row>
      <xdr:rowOff>40085</xdr:rowOff>
    </xdr:from>
    <xdr:to>
      <xdr:col>2</xdr:col>
      <xdr:colOff>1685925</xdr:colOff>
      <xdr:row>9</xdr:row>
      <xdr:rowOff>695325</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67225" y="5990035"/>
          <a:ext cx="1581150" cy="65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85726</xdr:colOff>
      <xdr:row>10</xdr:row>
      <xdr:rowOff>19050</xdr:rowOff>
    </xdr:from>
    <xdr:to>
      <xdr:col>2</xdr:col>
      <xdr:colOff>1657350</xdr:colOff>
      <xdr:row>10</xdr:row>
      <xdr:rowOff>723901</xdr:rowOff>
    </xdr:to>
    <xdr:pic>
      <xdr:nvPicPr>
        <xdr:cNvPr id="15" name="Picture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48176" y="6832600"/>
          <a:ext cx="1571624" cy="704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9</xdr:row>
      <xdr:rowOff>0</xdr:rowOff>
    </xdr:from>
    <xdr:to>
      <xdr:col>4</xdr:col>
      <xdr:colOff>1515341</xdr:colOff>
      <xdr:row>9</xdr:row>
      <xdr:rowOff>722679</xdr:rowOff>
    </xdr:to>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064500" y="5949950"/>
          <a:ext cx="1515341" cy="722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57150</xdr:colOff>
      <xdr:row>10</xdr:row>
      <xdr:rowOff>38099</xdr:rowOff>
    </xdr:from>
    <xdr:to>
      <xdr:col>4</xdr:col>
      <xdr:colOff>1472351</xdr:colOff>
      <xdr:row>10</xdr:row>
      <xdr:rowOff>701387</xdr:rowOff>
    </xdr:to>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121650" y="6851649"/>
          <a:ext cx="1415201" cy="663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1714500</xdr:colOff>
      <xdr:row>12</xdr:row>
      <xdr:rowOff>695325</xdr:rowOff>
    </xdr:to>
    <xdr:pic>
      <xdr:nvPicPr>
        <xdr:cNvPr id="19" name="Picture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362450" y="8540750"/>
          <a:ext cx="17145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0</xdr:rowOff>
    </xdr:from>
    <xdr:to>
      <xdr:col>2</xdr:col>
      <xdr:colOff>1714500</xdr:colOff>
      <xdr:row>14</xdr:row>
      <xdr:rowOff>0</xdr:rowOff>
    </xdr:to>
    <xdr:pic>
      <xdr:nvPicPr>
        <xdr:cNvPr id="20" name="Picture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362450" y="9404350"/>
          <a:ext cx="17145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12</xdr:row>
      <xdr:rowOff>19049</xdr:rowOff>
    </xdr:from>
    <xdr:to>
      <xdr:col>4</xdr:col>
      <xdr:colOff>1524000</xdr:colOff>
      <xdr:row>12</xdr:row>
      <xdr:rowOff>717162</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064500" y="8559799"/>
          <a:ext cx="152400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13</xdr:row>
      <xdr:rowOff>0</xdr:rowOff>
    </xdr:from>
    <xdr:to>
      <xdr:col>5</xdr:col>
      <xdr:colOff>0</xdr:colOff>
      <xdr:row>14</xdr:row>
      <xdr:rowOff>0</xdr:rowOff>
    </xdr:to>
    <xdr:pic>
      <xdr:nvPicPr>
        <xdr:cNvPr id="23" name="Picture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64500" y="9404350"/>
          <a:ext cx="177165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47624</xdr:colOff>
      <xdr:row>17</xdr:row>
      <xdr:rowOff>1</xdr:rowOff>
    </xdr:from>
    <xdr:to>
      <xdr:col>2</xdr:col>
      <xdr:colOff>1714500</xdr:colOff>
      <xdr:row>17</xdr:row>
      <xdr:rowOff>723901</xdr:rowOff>
    </xdr:to>
    <xdr:pic>
      <xdr:nvPicPr>
        <xdr:cNvPr id="24" name="Picture 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10074" y="12858751"/>
          <a:ext cx="1666876"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123824</xdr:colOff>
      <xdr:row>18</xdr:row>
      <xdr:rowOff>0</xdr:rowOff>
    </xdr:from>
    <xdr:to>
      <xdr:col>2</xdr:col>
      <xdr:colOff>1695449</xdr:colOff>
      <xdr:row>18</xdr:row>
      <xdr:rowOff>742950</xdr:rowOff>
    </xdr:to>
    <xdr:pic>
      <xdr:nvPicPr>
        <xdr:cNvPr id="25" name="Picture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486274" y="13722350"/>
          <a:ext cx="15716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19</xdr:row>
      <xdr:rowOff>0</xdr:rowOff>
    </xdr:from>
    <xdr:to>
      <xdr:col>2</xdr:col>
      <xdr:colOff>1714499</xdr:colOff>
      <xdr:row>19</xdr:row>
      <xdr:rowOff>733425</xdr:rowOff>
    </xdr:to>
    <xdr:pic>
      <xdr:nvPicPr>
        <xdr:cNvPr id="26" name="Pictur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467224" y="14585950"/>
          <a:ext cx="1609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16</xdr:row>
      <xdr:rowOff>0</xdr:rowOff>
    </xdr:from>
    <xdr:to>
      <xdr:col>2</xdr:col>
      <xdr:colOff>1666876</xdr:colOff>
      <xdr:row>17</xdr:row>
      <xdr:rowOff>0</xdr:rowOff>
    </xdr:to>
    <xdr:pic>
      <xdr:nvPicPr>
        <xdr:cNvPr id="27" name="Picture 3">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62450" y="11995150"/>
          <a:ext cx="1666876"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xdr:colOff>
      <xdr:row>17</xdr:row>
      <xdr:rowOff>0</xdr:rowOff>
    </xdr:from>
    <xdr:to>
      <xdr:col>4</xdr:col>
      <xdr:colOff>1524001</xdr:colOff>
      <xdr:row>17</xdr:row>
      <xdr:rowOff>706547</xdr:rowOff>
    </xdr:to>
    <xdr:pic>
      <xdr:nvPicPr>
        <xdr:cNvPr id="28" name="Picture 3">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064501" y="12858750"/>
          <a:ext cx="1524000" cy="706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18</xdr:row>
      <xdr:rowOff>1</xdr:rowOff>
    </xdr:from>
    <xdr:to>
      <xdr:col>4</xdr:col>
      <xdr:colOff>1493145</xdr:colOff>
      <xdr:row>18</xdr:row>
      <xdr:rowOff>684069</xdr:rowOff>
    </xdr:to>
    <xdr:pic>
      <xdr:nvPicPr>
        <xdr:cNvPr id="29" name="Picture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064500" y="13722351"/>
          <a:ext cx="1493145" cy="684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xdr:colOff>
      <xdr:row>19</xdr:row>
      <xdr:rowOff>1</xdr:rowOff>
    </xdr:from>
    <xdr:to>
      <xdr:col>4</xdr:col>
      <xdr:colOff>1543051</xdr:colOff>
      <xdr:row>19</xdr:row>
      <xdr:rowOff>723901</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064501" y="14585951"/>
          <a:ext cx="15430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16</xdr:row>
      <xdr:rowOff>0</xdr:rowOff>
    </xdr:from>
    <xdr:to>
      <xdr:col>4</xdr:col>
      <xdr:colOff>1524000</xdr:colOff>
      <xdr:row>17</xdr:row>
      <xdr:rowOff>1697</xdr:rowOff>
    </xdr:to>
    <xdr:pic>
      <xdr:nvPicPr>
        <xdr:cNvPr id="31" name="Picture 3">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064500" y="11995150"/>
          <a:ext cx="1524000" cy="86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19</xdr:row>
      <xdr:rowOff>0</xdr:rowOff>
    </xdr:from>
    <xdr:to>
      <xdr:col>2</xdr:col>
      <xdr:colOff>1714499</xdr:colOff>
      <xdr:row>19</xdr:row>
      <xdr:rowOff>733425</xdr:rowOff>
    </xdr:to>
    <xdr:pic>
      <xdr:nvPicPr>
        <xdr:cNvPr id="33" name="Pictur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467224" y="14585950"/>
          <a:ext cx="1609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21</xdr:row>
      <xdr:rowOff>0</xdr:rowOff>
    </xdr:from>
    <xdr:to>
      <xdr:col>2</xdr:col>
      <xdr:colOff>1695450</xdr:colOff>
      <xdr:row>21</xdr:row>
      <xdr:rowOff>723900</xdr:rowOff>
    </xdr:to>
    <xdr:pic>
      <xdr:nvPicPr>
        <xdr:cNvPr id="34" name="Picture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19600" y="16313150"/>
          <a:ext cx="1638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66674</xdr:colOff>
      <xdr:row>22</xdr:row>
      <xdr:rowOff>0</xdr:rowOff>
    </xdr:from>
    <xdr:to>
      <xdr:col>2</xdr:col>
      <xdr:colOff>1714500</xdr:colOff>
      <xdr:row>22</xdr:row>
      <xdr:rowOff>762000</xdr:rowOff>
    </xdr:to>
    <xdr:pic>
      <xdr:nvPicPr>
        <xdr:cNvPr id="35" name="Picture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29124" y="17176750"/>
          <a:ext cx="1647826"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38099</xdr:colOff>
      <xdr:row>23</xdr:row>
      <xdr:rowOff>0</xdr:rowOff>
    </xdr:from>
    <xdr:to>
      <xdr:col>2</xdr:col>
      <xdr:colOff>1685924</xdr:colOff>
      <xdr:row>23</xdr:row>
      <xdr:rowOff>714375</xdr:rowOff>
    </xdr:to>
    <xdr:pic>
      <xdr:nvPicPr>
        <xdr:cNvPr id="36" name="Picture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00549" y="18040350"/>
          <a:ext cx="16478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15877</xdr:colOff>
      <xdr:row>20</xdr:row>
      <xdr:rowOff>1</xdr:rowOff>
    </xdr:from>
    <xdr:to>
      <xdr:col>2</xdr:col>
      <xdr:colOff>1377950</xdr:colOff>
      <xdr:row>20</xdr:row>
      <xdr:rowOff>717551</xdr:rowOff>
    </xdr:to>
    <xdr:pic>
      <xdr:nvPicPr>
        <xdr:cNvPr id="37" name="Picture 36">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479927" y="12865101"/>
          <a:ext cx="1362073" cy="717550"/>
        </a:xfrm>
        <a:prstGeom prst="rect">
          <a:avLst/>
        </a:prstGeom>
        <a:noFill/>
        <a:ln>
          <a:noFill/>
        </a:ln>
      </xdr:spPr>
    </xdr:pic>
    <xdr:clientData/>
  </xdr:twoCellAnchor>
  <xdr:twoCellAnchor>
    <xdr:from>
      <xdr:col>4</xdr:col>
      <xdr:colOff>1</xdr:colOff>
      <xdr:row>19</xdr:row>
      <xdr:rowOff>1</xdr:rowOff>
    </xdr:from>
    <xdr:to>
      <xdr:col>4</xdr:col>
      <xdr:colOff>1543051</xdr:colOff>
      <xdr:row>19</xdr:row>
      <xdr:rowOff>723901</xdr:rowOff>
    </xdr:to>
    <xdr:pic>
      <xdr:nvPicPr>
        <xdr:cNvPr id="38" name="Picture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064501" y="14585951"/>
          <a:ext cx="15430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xdr:colOff>
      <xdr:row>20</xdr:row>
      <xdr:rowOff>2</xdr:rowOff>
    </xdr:from>
    <xdr:to>
      <xdr:col>4</xdr:col>
      <xdr:colOff>1492250</xdr:colOff>
      <xdr:row>20</xdr:row>
      <xdr:rowOff>692150</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2"/>
        <a:stretch>
          <a:fillRect/>
        </a:stretch>
      </xdr:blipFill>
      <xdr:spPr>
        <a:xfrm>
          <a:off x="7670800" y="12865102"/>
          <a:ext cx="1473200" cy="692148"/>
        </a:xfrm>
        <a:prstGeom prst="rect">
          <a:avLst/>
        </a:prstGeom>
      </xdr:spPr>
    </xdr:pic>
    <xdr:clientData/>
  </xdr:twoCellAnchor>
  <xdr:twoCellAnchor>
    <xdr:from>
      <xdr:col>4</xdr:col>
      <xdr:colOff>0</xdr:colOff>
      <xdr:row>21</xdr:row>
      <xdr:rowOff>0</xdr:rowOff>
    </xdr:from>
    <xdr:to>
      <xdr:col>4</xdr:col>
      <xdr:colOff>1466850</xdr:colOff>
      <xdr:row>22</xdr:row>
      <xdr:rowOff>0</xdr:rowOff>
    </xdr:to>
    <xdr:pic>
      <xdr:nvPicPr>
        <xdr:cNvPr id="40" name="Pictur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064500" y="16313150"/>
          <a:ext cx="146685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22</xdr:row>
      <xdr:rowOff>0</xdr:rowOff>
    </xdr:from>
    <xdr:to>
      <xdr:col>4</xdr:col>
      <xdr:colOff>1428750</xdr:colOff>
      <xdr:row>23</xdr:row>
      <xdr:rowOff>0</xdr:rowOff>
    </xdr:to>
    <xdr:pic>
      <xdr:nvPicPr>
        <xdr:cNvPr id="41" name="Picture 40">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064500" y="17176750"/>
          <a:ext cx="142875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23</xdr:row>
      <xdr:rowOff>0</xdr:rowOff>
    </xdr:from>
    <xdr:to>
      <xdr:col>4</xdr:col>
      <xdr:colOff>1504950</xdr:colOff>
      <xdr:row>24</xdr:row>
      <xdr:rowOff>0</xdr:rowOff>
    </xdr:to>
    <xdr:pic>
      <xdr:nvPicPr>
        <xdr:cNvPr id="42" name="Picture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064500" y="18040350"/>
          <a:ext cx="150495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133349</xdr:colOff>
      <xdr:row>24</xdr:row>
      <xdr:rowOff>121920</xdr:rowOff>
    </xdr:from>
    <xdr:to>
      <xdr:col>2</xdr:col>
      <xdr:colOff>1685924</xdr:colOff>
      <xdr:row>25</xdr:row>
      <xdr:rowOff>121920</xdr:rowOff>
    </xdr:to>
    <xdr:pic>
      <xdr:nvPicPr>
        <xdr:cNvPr id="43" name="Picture 42">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95799" y="19025870"/>
          <a:ext cx="1552575"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25</xdr:row>
      <xdr:rowOff>121920</xdr:rowOff>
    </xdr:from>
    <xdr:to>
      <xdr:col>2</xdr:col>
      <xdr:colOff>1695450</xdr:colOff>
      <xdr:row>25</xdr:row>
      <xdr:rowOff>845820</xdr:rowOff>
    </xdr:to>
    <xdr:pic>
      <xdr:nvPicPr>
        <xdr:cNvPr id="44" name="Pictur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57700" y="19889470"/>
          <a:ext cx="1600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95249</xdr:colOff>
      <xdr:row>26</xdr:row>
      <xdr:rowOff>24764</xdr:rowOff>
    </xdr:from>
    <xdr:to>
      <xdr:col>2</xdr:col>
      <xdr:colOff>1704974</xdr:colOff>
      <xdr:row>27</xdr:row>
      <xdr:rowOff>24764</xdr:rowOff>
    </xdr:to>
    <xdr:pic>
      <xdr:nvPicPr>
        <xdr:cNvPr id="45" name="Pictur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57699" y="20655914"/>
          <a:ext cx="1609725"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67228</xdr:colOff>
      <xdr:row>27</xdr:row>
      <xdr:rowOff>150928</xdr:rowOff>
    </xdr:from>
    <xdr:to>
      <xdr:col>2</xdr:col>
      <xdr:colOff>1704975</xdr:colOff>
      <xdr:row>27</xdr:row>
      <xdr:rowOff>857596</xdr:rowOff>
    </xdr:to>
    <xdr:pic>
      <xdr:nvPicPr>
        <xdr:cNvPr id="46" name="Pictur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29678" y="21645678"/>
          <a:ext cx="1637747" cy="706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28</xdr:row>
      <xdr:rowOff>24764</xdr:rowOff>
    </xdr:from>
    <xdr:to>
      <xdr:col>2</xdr:col>
      <xdr:colOff>1638299</xdr:colOff>
      <xdr:row>28</xdr:row>
      <xdr:rowOff>823122</xdr:rowOff>
    </xdr:to>
    <xdr:pic>
      <xdr:nvPicPr>
        <xdr:cNvPr id="47" name="Pictur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467224" y="22383114"/>
          <a:ext cx="1533525" cy="798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26</xdr:row>
      <xdr:rowOff>0</xdr:rowOff>
    </xdr:from>
    <xdr:to>
      <xdr:col>4</xdr:col>
      <xdr:colOff>1524000</xdr:colOff>
      <xdr:row>26</xdr:row>
      <xdr:rowOff>714375</xdr:rowOff>
    </xdr:to>
    <xdr:pic>
      <xdr:nvPicPr>
        <xdr:cNvPr id="48" name="Picture 47">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8064500" y="20631150"/>
          <a:ext cx="1524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133349</xdr:colOff>
      <xdr:row>24</xdr:row>
      <xdr:rowOff>0</xdr:rowOff>
    </xdr:from>
    <xdr:to>
      <xdr:col>4</xdr:col>
      <xdr:colOff>1685924</xdr:colOff>
      <xdr:row>25</xdr:row>
      <xdr:rowOff>0</xdr:rowOff>
    </xdr:to>
    <xdr:pic>
      <xdr:nvPicPr>
        <xdr:cNvPr id="49" name="Picture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97849" y="18903950"/>
          <a:ext cx="1552575"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25</xdr:row>
      <xdr:rowOff>0</xdr:rowOff>
    </xdr:from>
    <xdr:to>
      <xdr:col>4</xdr:col>
      <xdr:colOff>1695450</xdr:colOff>
      <xdr:row>25</xdr:row>
      <xdr:rowOff>723900</xdr:rowOff>
    </xdr:to>
    <xdr:pic>
      <xdr:nvPicPr>
        <xdr:cNvPr id="50" name="Picture 49">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59750" y="19767550"/>
          <a:ext cx="1600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67228</xdr:colOff>
      <xdr:row>27</xdr:row>
      <xdr:rowOff>29008</xdr:rowOff>
    </xdr:from>
    <xdr:to>
      <xdr:col>4</xdr:col>
      <xdr:colOff>1704975</xdr:colOff>
      <xdr:row>27</xdr:row>
      <xdr:rowOff>735676</xdr:rowOff>
    </xdr:to>
    <xdr:pic>
      <xdr:nvPicPr>
        <xdr:cNvPr id="51" name="Picture 50">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31728" y="21523758"/>
          <a:ext cx="1637747" cy="706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104774</xdr:colOff>
      <xdr:row>27</xdr:row>
      <xdr:rowOff>771524</xdr:rowOff>
    </xdr:from>
    <xdr:to>
      <xdr:col>4</xdr:col>
      <xdr:colOff>1638299</xdr:colOff>
      <xdr:row>28</xdr:row>
      <xdr:rowOff>701202</xdr:rowOff>
    </xdr:to>
    <xdr:pic>
      <xdr:nvPicPr>
        <xdr:cNvPr id="52" name="Picture 5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8169274" y="22266274"/>
          <a:ext cx="1533525" cy="793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80966</xdr:colOff>
      <xdr:row>30</xdr:row>
      <xdr:rowOff>0</xdr:rowOff>
    </xdr:from>
    <xdr:to>
      <xdr:col>2</xdr:col>
      <xdr:colOff>1714500</xdr:colOff>
      <xdr:row>30</xdr:row>
      <xdr:rowOff>704850</xdr:rowOff>
    </xdr:to>
    <xdr:pic>
      <xdr:nvPicPr>
        <xdr:cNvPr id="53" name="Picture 52">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43416" y="24085550"/>
          <a:ext cx="163353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31</xdr:row>
      <xdr:rowOff>0</xdr:rowOff>
    </xdr:from>
    <xdr:to>
      <xdr:col>2</xdr:col>
      <xdr:colOff>1666874</xdr:colOff>
      <xdr:row>31</xdr:row>
      <xdr:rowOff>682248</xdr:rowOff>
    </xdr:to>
    <xdr:pic>
      <xdr:nvPicPr>
        <xdr:cNvPr id="54" name="Picture 5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448175" y="24949150"/>
          <a:ext cx="1581149" cy="682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96539</xdr:colOff>
      <xdr:row>32</xdr:row>
      <xdr:rowOff>0</xdr:rowOff>
    </xdr:from>
    <xdr:to>
      <xdr:col>2</xdr:col>
      <xdr:colOff>1685924</xdr:colOff>
      <xdr:row>32</xdr:row>
      <xdr:rowOff>685800</xdr:rowOff>
    </xdr:to>
    <xdr:pic>
      <xdr:nvPicPr>
        <xdr:cNvPr id="55" name="Picture 54">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58989" y="25812750"/>
          <a:ext cx="15893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66674</xdr:colOff>
      <xdr:row>32</xdr:row>
      <xdr:rowOff>0</xdr:rowOff>
    </xdr:from>
    <xdr:to>
      <xdr:col>5</xdr:col>
      <xdr:colOff>104775</xdr:colOff>
      <xdr:row>33</xdr:row>
      <xdr:rowOff>605790</xdr:rowOff>
    </xdr:to>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2"/>
        <a:stretch>
          <a:fillRect/>
        </a:stretch>
      </xdr:blipFill>
      <xdr:spPr>
        <a:xfrm>
          <a:off x="8131174" y="25812750"/>
          <a:ext cx="1562101" cy="777240"/>
        </a:xfrm>
        <a:prstGeom prst="rect">
          <a:avLst/>
        </a:prstGeom>
      </xdr:spPr>
    </xdr:pic>
    <xdr:clientData/>
  </xdr:twoCellAnchor>
  <xdr:twoCellAnchor>
    <xdr:from>
      <xdr:col>4</xdr:col>
      <xdr:colOff>80966</xdr:colOff>
      <xdr:row>30</xdr:row>
      <xdr:rowOff>0</xdr:rowOff>
    </xdr:from>
    <xdr:to>
      <xdr:col>4</xdr:col>
      <xdr:colOff>1714500</xdr:colOff>
      <xdr:row>30</xdr:row>
      <xdr:rowOff>704850</xdr:rowOff>
    </xdr:to>
    <xdr:pic>
      <xdr:nvPicPr>
        <xdr:cNvPr id="57" name="Picture 56">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45466" y="24085550"/>
          <a:ext cx="163353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80966</xdr:colOff>
      <xdr:row>31</xdr:row>
      <xdr:rowOff>0</xdr:rowOff>
    </xdr:from>
    <xdr:to>
      <xdr:col>4</xdr:col>
      <xdr:colOff>1714500</xdr:colOff>
      <xdr:row>31</xdr:row>
      <xdr:rowOff>704850</xdr:rowOff>
    </xdr:to>
    <xdr:pic>
      <xdr:nvPicPr>
        <xdr:cNvPr id="58" name="Picture 57">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45466" y="24949150"/>
          <a:ext cx="163353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44149</xdr:colOff>
      <xdr:row>33</xdr:row>
      <xdr:rowOff>0</xdr:rowOff>
    </xdr:from>
    <xdr:to>
      <xdr:col>2</xdr:col>
      <xdr:colOff>1721832</xdr:colOff>
      <xdr:row>33</xdr:row>
      <xdr:rowOff>723900</xdr:rowOff>
    </xdr:to>
    <xdr:pic>
      <xdr:nvPicPr>
        <xdr:cNvPr id="59" name="Picture 58">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06599" y="26676350"/>
          <a:ext cx="1677683"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74788</xdr:colOff>
      <xdr:row>34</xdr:row>
      <xdr:rowOff>47625</xdr:rowOff>
    </xdr:from>
    <xdr:to>
      <xdr:col>2</xdr:col>
      <xdr:colOff>1646598</xdr:colOff>
      <xdr:row>34</xdr:row>
      <xdr:rowOff>704850</xdr:rowOff>
    </xdr:to>
    <xdr:pic>
      <xdr:nvPicPr>
        <xdr:cNvPr id="60" name="Picture 59">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437238" y="27587575"/>
          <a:ext cx="157181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35</xdr:row>
      <xdr:rowOff>0</xdr:rowOff>
    </xdr:from>
    <xdr:to>
      <xdr:col>2</xdr:col>
      <xdr:colOff>1425760</xdr:colOff>
      <xdr:row>35</xdr:row>
      <xdr:rowOff>698500</xdr:rowOff>
    </xdr:to>
    <xdr:pic>
      <xdr:nvPicPr>
        <xdr:cNvPr id="61" name="Picture 60">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464050" y="23723600"/>
          <a:ext cx="142576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34</xdr:row>
      <xdr:rowOff>0</xdr:rowOff>
    </xdr:from>
    <xdr:to>
      <xdr:col>4</xdr:col>
      <xdr:colOff>1524000</xdr:colOff>
      <xdr:row>34</xdr:row>
      <xdr:rowOff>694107</xdr:rowOff>
    </xdr:to>
    <xdr:pic>
      <xdr:nvPicPr>
        <xdr:cNvPr id="62" name="Pictur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064500" y="27539950"/>
          <a:ext cx="1524000" cy="69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28575</xdr:colOff>
      <xdr:row>33</xdr:row>
      <xdr:rowOff>57150</xdr:rowOff>
    </xdr:from>
    <xdr:ext cx="1533525" cy="514350"/>
    <xdr:pic>
      <xdr:nvPicPr>
        <xdr:cNvPr id="63" name="Picture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2"/>
        <a:stretch>
          <a:fillRect/>
        </a:stretch>
      </xdr:blipFill>
      <xdr:spPr>
        <a:xfrm>
          <a:off x="8093075" y="26733500"/>
          <a:ext cx="1533525" cy="514350"/>
        </a:xfrm>
        <a:prstGeom prst="rect">
          <a:avLst/>
        </a:prstGeom>
      </xdr:spPr>
    </xdr:pic>
    <xdr:clientData/>
  </xdr:oneCellAnchor>
  <xdr:twoCellAnchor>
    <xdr:from>
      <xdr:col>2</xdr:col>
      <xdr:colOff>110374</xdr:colOff>
      <xdr:row>36</xdr:row>
      <xdr:rowOff>1</xdr:rowOff>
    </xdr:from>
    <xdr:to>
      <xdr:col>2</xdr:col>
      <xdr:colOff>1655608</xdr:colOff>
      <xdr:row>36</xdr:row>
      <xdr:rowOff>752475</xdr:rowOff>
    </xdr:to>
    <xdr:pic>
      <xdr:nvPicPr>
        <xdr:cNvPr id="65" name="Pictur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72824" y="29267151"/>
          <a:ext cx="154523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44149</xdr:colOff>
      <xdr:row>37</xdr:row>
      <xdr:rowOff>0</xdr:rowOff>
    </xdr:from>
    <xdr:to>
      <xdr:col>2</xdr:col>
      <xdr:colOff>1677682</xdr:colOff>
      <xdr:row>37</xdr:row>
      <xdr:rowOff>704850</xdr:rowOff>
    </xdr:to>
    <xdr:pic>
      <xdr:nvPicPr>
        <xdr:cNvPr id="66" name="Picture 65">
          <a:extLst>
            <a:ext uri="{FF2B5EF4-FFF2-40B4-BE49-F238E27FC236}">
              <a16:creationId xmlns:a16="http://schemas.microsoft.com/office/drawing/2014/main" id="{00000000-0008-0000-0000-000042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06599" y="30130750"/>
          <a:ext cx="163353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49365</xdr:colOff>
      <xdr:row>38</xdr:row>
      <xdr:rowOff>0</xdr:rowOff>
    </xdr:from>
    <xdr:to>
      <xdr:col>2</xdr:col>
      <xdr:colOff>1704974</xdr:colOff>
      <xdr:row>38</xdr:row>
      <xdr:rowOff>714375</xdr:rowOff>
    </xdr:to>
    <xdr:pic>
      <xdr:nvPicPr>
        <xdr:cNvPr id="67" name="Picture 66">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11815" y="30994350"/>
          <a:ext cx="1655609"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36</xdr:row>
      <xdr:rowOff>1</xdr:rowOff>
    </xdr:from>
    <xdr:to>
      <xdr:col>4</xdr:col>
      <xdr:colOff>1655608</xdr:colOff>
      <xdr:row>36</xdr:row>
      <xdr:rowOff>752475</xdr:rowOff>
    </xdr:to>
    <xdr:pic>
      <xdr:nvPicPr>
        <xdr:cNvPr id="68" name="Picture 67">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74874" y="29267151"/>
          <a:ext cx="154523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37</xdr:row>
      <xdr:rowOff>1</xdr:rowOff>
    </xdr:from>
    <xdr:to>
      <xdr:col>4</xdr:col>
      <xdr:colOff>1655608</xdr:colOff>
      <xdr:row>37</xdr:row>
      <xdr:rowOff>752475</xdr:rowOff>
    </xdr:to>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74874" y="30130751"/>
          <a:ext cx="154523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38</xdr:row>
      <xdr:rowOff>1</xdr:rowOff>
    </xdr:from>
    <xdr:to>
      <xdr:col>4</xdr:col>
      <xdr:colOff>1655608</xdr:colOff>
      <xdr:row>38</xdr:row>
      <xdr:rowOff>752475</xdr:rowOff>
    </xdr:to>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74874" y="30994351"/>
          <a:ext cx="154523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39</xdr:row>
      <xdr:rowOff>1</xdr:rowOff>
    </xdr:from>
    <xdr:to>
      <xdr:col>2</xdr:col>
      <xdr:colOff>1721830</xdr:colOff>
      <xdr:row>39</xdr:row>
      <xdr:rowOff>710071</xdr:rowOff>
    </xdr:to>
    <xdr:pic>
      <xdr:nvPicPr>
        <xdr:cNvPr id="71" name="Picture 70">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38650" y="31857951"/>
          <a:ext cx="1645630" cy="71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110373</xdr:colOff>
      <xdr:row>40</xdr:row>
      <xdr:rowOff>0</xdr:rowOff>
    </xdr:from>
    <xdr:to>
      <xdr:col>2</xdr:col>
      <xdr:colOff>1699754</xdr:colOff>
      <xdr:row>40</xdr:row>
      <xdr:rowOff>733425</xdr:rowOff>
    </xdr:to>
    <xdr:pic>
      <xdr:nvPicPr>
        <xdr:cNvPr id="72" name="Picture 71">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72823" y="32721550"/>
          <a:ext cx="1589381"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41</xdr:row>
      <xdr:rowOff>0</xdr:rowOff>
    </xdr:from>
    <xdr:to>
      <xdr:col>2</xdr:col>
      <xdr:colOff>1709730</xdr:colOff>
      <xdr:row>41</xdr:row>
      <xdr:rowOff>704849</xdr:rowOff>
    </xdr:to>
    <xdr:pic>
      <xdr:nvPicPr>
        <xdr:cNvPr id="73" name="Pictur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38650" y="33585150"/>
          <a:ext cx="163353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39</xdr:row>
      <xdr:rowOff>1</xdr:rowOff>
    </xdr:from>
    <xdr:to>
      <xdr:col>4</xdr:col>
      <xdr:colOff>1655608</xdr:colOff>
      <xdr:row>39</xdr:row>
      <xdr:rowOff>752475</xdr:rowOff>
    </xdr:to>
    <xdr:pic>
      <xdr:nvPicPr>
        <xdr:cNvPr id="74" name="Picture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74874" y="31857951"/>
          <a:ext cx="154523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40</xdr:row>
      <xdr:rowOff>1</xdr:rowOff>
    </xdr:from>
    <xdr:to>
      <xdr:col>4</xdr:col>
      <xdr:colOff>1655608</xdr:colOff>
      <xdr:row>40</xdr:row>
      <xdr:rowOff>752475</xdr:rowOff>
    </xdr:to>
    <xdr:pic>
      <xdr:nvPicPr>
        <xdr:cNvPr id="75" name="Picture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74874" y="32721551"/>
          <a:ext cx="154523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41</xdr:row>
      <xdr:rowOff>1</xdr:rowOff>
    </xdr:from>
    <xdr:to>
      <xdr:col>4</xdr:col>
      <xdr:colOff>1655608</xdr:colOff>
      <xdr:row>41</xdr:row>
      <xdr:rowOff>752475</xdr:rowOff>
    </xdr:to>
    <xdr:pic>
      <xdr:nvPicPr>
        <xdr:cNvPr id="76" name="Picture 75">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74874" y="33585151"/>
          <a:ext cx="154523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41</xdr:row>
      <xdr:rowOff>0</xdr:rowOff>
    </xdr:from>
    <xdr:to>
      <xdr:col>2</xdr:col>
      <xdr:colOff>1709730</xdr:colOff>
      <xdr:row>41</xdr:row>
      <xdr:rowOff>704849</xdr:rowOff>
    </xdr:to>
    <xdr:pic>
      <xdr:nvPicPr>
        <xdr:cNvPr id="77" name="Picture 76">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38650" y="33585150"/>
          <a:ext cx="163353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104774</xdr:colOff>
      <xdr:row>42</xdr:row>
      <xdr:rowOff>0</xdr:rowOff>
    </xdr:from>
    <xdr:to>
      <xdr:col>2</xdr:col>
      <xdr:colOff>1672080</xdr:colOff>
      <xdr:row>42</xdr:row>
      <xdr:rowOff>676275</xdr:rowOff>
    </xdr:to>
    <xdr:pic>
      <xdr:nvPicPr>
        <xdr:cNvPr id="78" name="Picture 77">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467224" y="34448750"/>
          <a:ext cx="156730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110374</xdr:colOff>
      <xdr:row>42</xdr:row>
      <xdr:rowOff>1</xdr:rowOff>
    </xdr:from>
    <xdr:to>
      <xdr:col>4</xdr:col>
      <xdr:colOff>1655608</xdr:colOff>
      <xdr:row>42</xdr:row>
      <xdr:rowOff>752475</xdr:rowOff>
    </xdr:to>
    <xdr:pic>
      <xdr:nvPicPr>
        <xdr:cNvPr id="79" name="Picture 78">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174874" y="34448751"/>
          <a:ext cx="154523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29</xdr:row>
      <xdr:rowOff>0</xdr:rowOff>
    </xdr:from>
    <xdr:to>
      <xdr:col>2</xdr:col>
      <xdr:colOff>1702114</xdr:colOff>
      <xdr:row>29</xdr:row>
      <xdr:rowOff>838200</xdr:rowOff>
    </xdr:to>
    <xdr:pic>
      <xdr:nvPicPr>
        <xdr:cNvPr id="80" name="Picture 79">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31030" y="23221950"/>
          <a:ext cx="163353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30480</xdr:colOff>
      <xdr:row>29</xdr:row>
      <xdr:rowOff>15240</xdr:rowOff>
    </xdr:from>
    <xdr:to>
      <xdr:col>4</xdr:col>
      <xdr:colOff>1664014</xdr:colOff>
      <xdr:row>29</xdr:row>
      <xdr:rowOff>853440</xdr:rowOff>
    </xdr:to>
    <xdr:pic>
      <xdr:nvPicPr>
        <xdr:cNvPr id="81" name="Picture 80">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094980" y="23237190"/>
          <a:ext cx="163353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xdr:row>
      <xdr:rowOff>0</xdr:rowOff>
    </xdr:from>
    <xdr:to>
      <xdr:col>2</xdr:col>
      <xdr:colOff>1714500</xdr:colOff>
      <xdr:row>9</xdr:row>
      <xdr:rowOff>0</xdr:rowOff>
    </xdr:to>
    <xdr:pic>
      <xdr:nvPicPr>
        <xdr:cNvPr id="84" name="Picture 83">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362450" y="5086350"/>
          <a:ext cx="17145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8</xdr:row>
      <xdr:rowOff>0</xdr:rowOff>
    </xdr:from>
    <xdr:to>
      <xdr:col>4</xdr:col>
      <xdr:colOff>1714500</xdr:colOff>
      <xdr:row>9</xdr:row>
      <xdr:rowOff>0</xdr:rowOff>
    </xdr:to>
    <xdr:pic>
      <xdr:nvPicPr>
        <xdr:cNvPr id="85" name="Picture 84">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064500" y="5086350"/>
          <a:ext cx="1714500"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10</xdr:row>
      <xdr:rowOff>713740</xdr:rowOff>
    </xdr:from>
    <xdr:to>
      <xdr:col>3</xdr:col>
      <xdr:colOff>1270</xdr:colOff>
      <xdr:row>11</xdr:row>
      <xdr:rowOff>696385</xdr:rowOff>
    </xdr:to>
    <xdr:pic>
      <xdr:nvPicPr>
        <xdr:cNvPr id="90" name="Picture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4530" y="6339840"/>
          <a:ext cx="1399540" cy="70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14</xdr:row>
      <xdr:rowOff>0</xdr:rowOff>
    </xdr:from>
    <xdr:to>
      <xdr:col>4</xdr:col>
      <xdr:colOff>1714500</xdr:colOff>
      <xdr:row>14</xdr:row>
      <xdr:rowOff>838200</xdr:rowOff>
    </xdr:to>
    <xdr:pic>
      <xdr:nvPicPr>
        <xdr:cNvPr id="92" name="Picture 91">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064500" y="10267950"/>
          <a:ext cx="1714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15</xdr:row>
      <xdr:rowOff>15240</xdr:rowOff>
    </xdr:from>
    <xdr:to>
      <xdr:col>2</xdr:col>
      <xdr:colOff>1760220</xdr:colOff>
      <xdr:row>15</xdr:row>
      <xdr:rowOff>848785</xdr:rowOff>
    </xdr:to>
    <xdr:pic>
      <xdr:nvPicPr>
        <xdr:cNvPr id="94" name="Picture 93">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2930" y="11146790"/>
          <a:ext cx="1729740" cy="833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14</xdr:row>
      <xdr:rowOff>0</xdr:rowOff>
    </xdr:from>
    <xdr:to>
      <xdr:col>3</xdr:col>
      <xdr:colOff>31750</xdr:colOff>
      <xdr:row>14</xdr:row>
      <xdr:rowOff>710565</xdr:rowOff>
    </xdr:to>
    <xdr:pic>
      <xdr:nvPicPr>
        <xdr:cNvPr id="97" name="Picture 96">
          <a:extLst>
            <a:ext uri="{FF2B5EF4-FFF2-40B4-BE49-F238E27FC236}">
              <a16:creationId xmlns:a16="http://schemas.microsoft.com/office/drawing/2014/main" id="{00000000-0008-0000-0000-000061000000}"/>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464050" y="8521700"/>
          <a:ext cx="1460500" cy="710565"/>
        </a:xfrm>
        <a:prstGeom prst="rect">
          <a:avLst/>
        </a:prstGeom>
        <a:noFill/>
        <a:ln>
          <a:noFill/>
        </a:ln>
      </xdr:spPr>
    </xdr:pic>
    <xdr:clientData/>
  </xdr:twoCellAnchor>
  <xdr:twoCellAnchor>
    <xdr:from>
      <xdr:col>4</xdr:col>
      <xdr:colOff>0</xdr:colOff>
      <xdr:row>35</xdr:row>
      <xdr:rowOff>0</xdr:rowOff>
    </xdr:from>
    <xdr:to>
      <xdr:col>5</xdr:col>
      <xdr:colOff>0</xdr:colOff>
      <xdr:row>35</xdr:row>
      <xdr:rowOff>694107</xdr:rowOff>
    </xdr:to>
    <xdr:pic>
      <xdr:nvPicPr>
        <xdr:cNvPr id="98" name="Picture 97">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651750" y="23723600"/>
          <a:ext cx="1524000" cy="69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5</xdr:row>
      <xdr:rowOff>30480</xdr:rowOff>
    </xdr:from>
    <xdr:to>
      <xdr:col>5</xdr:col>
      <xdr:colOff>0</xdr:colOff>
      <xdr:row>6</xdr:row>
      <xdr:rowOff>4693</xdr:rowOff>
    </xdr:to>
    <xdr:pic>
      <xdr:nvPicPr>
        <xdr:cNvPr id="87" name="Picture 86">
          <a:extLst>
            <a:ext uri="{FF2B5EF4-FFF2-40B4-BE49-F238E27FC236}">
              <a16:creationId xmlns:a16="http://schemas.microsoft.com/office/drawing/2014/main" id="{3ED37CC4-6CF9-473B-8B97-5976BCD0F42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513320" y="2026920"/>
          <a:ext cx="149352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xdr:colOff>
      <xdr:row>11</xdr:row>
      <xdr:rowOff>7620</xdr:rowOff>
    </xdr:from>
    <xdr:to>
      <xdr:col>5</xdr:col>
      <xdr:colOff>7620</xdr:colOff>
      <xdr:row>11</xdr:row>
      <xdr:rowOff>705733</xdr:rowOff>
    </xdr:to>
    <xdr:pic>
      <xdr:nvPicPr>
        <xdr:cNvPr id="88" name="Picture 87">
          <a:extLst>
            <a:ext uri="{FF2B5EF4-FFF2-40B4-BE49-F238E27FC236}">
              <a16:creationId xmlns:a16="http://schemas.microsoft.com/office/drawing/2014/main" id="{22F84F08-76CA-41D2-8DB1-1F3E39C672B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520940" y="6347460"/>
          <a:ext cx="149352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91440</xdr:colOff>
      <xdr:row>14</xdr:row>
      <xdr:rowOff>716280</xdr:rowOff>
    </xdr:from>
    <xdr:to>
      <xdr:col>4</xdr:col>
      <xdr:colOff>1396365</xdr:colOff>
      <xdr:row>15</xdr:row>
      <xdr:rowOff>716280</xdr:rowOff>
    </xdr:to>
    <xdr:pic>
      <xdr:nvPicPr>
        <xdr:cNvPr id="89" name="Picture 88">
          <a:extLst>
            <a:ext uri="{FF2B5EF4-FFF2-40B4-BE49-F238E27FC236}">
              <a16:creationId xmlns:a16="http://schemas.microsoft.com/office/drawing/2014/main" id="{CF460C35-C5B5-4769-B5E2-AC2610E32A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04760" y="9227820"/>
          <a:ext cx="1304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30480</xdr:colOff>
      <xdr:row>47</xdr:row>
      <xdr:rowOff>713740</xdr:rowOff>
    </xdr:from>
    <xdr:to>
      <xdr:col>2</xdr:col>
      <xdr:colOff>1270</xdr:colOff>
      <xdr:row>48</xdr:row>
      <xdr:rowOff>696385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0" y="4161790"/>
          <a:ext cx="1399540" cy="70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2095500</xdr:colOff>
      <xdr:row>48</xdr:row>
      <xdr:rowOff>15240</xdr:rowOff>
    </xdr:from>
    <xdr:to>
      <xdr:col>3</xdr:col>
      <xdr:colOff>1013460</xdr:colOff>
      <xdr:row>48</xdr:row>
      <xdr:rowOff>594360</xdr:rowOff>
    </xdr:to>
    <xdr:pic>
      <xdr:nvPicPr>
        <xdr:cNvPr id="5" name="Picture 4">
          <a:extLst>
            <a:ext uri="{FF2B5EF4-FFF2-40B4-BE49-F238E27FC236}">
              <a16:creationId xmlns:a16="http://schemas.microsoft.com/office/drawing/2014/main" id="{E29BAA87-8C80-457E-B597-D34E3A6915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0" y="9738360"/>
          <a:ext cx="10363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48</xdr:row>
      <xdr:rowOff>0</xdr:rowOff>
    </xdr:from>
    <xdr:to>
      <xdr:col>1</xdr:col>
      <xdr:colOff>1714500</xdr:colOff>
      <xdr:row>48</xdr:row>
      <xdr:rowOff>695325</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3100" y="4895850"/>
          <a:ext cx="1428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48</xdr:row>
      <xdr:rowOff>19049</xdr:rowOff>
    </xdr:from>
    <xdr:to>
      <xdr:col>3</xdr:col>
      <xdr:colOff>1524000</xdr:colOff>
      <xdr:row>48</xdr:row>
      <xdr:rowOff>717162</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4914899"/>
          <a:ext cx="152400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48</xdr:row>
      <xdr:rowOff>0</xdr:rowOff>
    </xdr:from>
    <xdr:to>
      <xdr:col>1</xdr:col>
      <xdr:colOff>1714500</xdr:colOff>
      <xdr:row>49</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3100" y="5619750"/>
          <a:ext cx="14287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48</xdr:row>
      <xdr:rowOff>0</xdr:rowOff>
    </xdr:from>
    <xdr:to>
      <xdr:col>4</xdr:col>
      <xdr:colOff>0</xdr:colOff>
      <xdr:row>49</xdr:row>
      <xdr:rowOff>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5619750"/>
          <a:ext cx="15240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48</xdr:row>
      <xdr:rowOff>0</xdr:rowOff>
    </xdr:from>
    <xdr:to>
      <xdr:col>3</xdr:col>
      <xdr:colOff>1714500</xdr:colOff>
      <xdr:row>48</xdr:row>
      <xdr:rowOff>838200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70800" y="6343650"/>
          <a:ext cx="15240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31750</xdr:colOff>
      <xdr:row>48</xdr:row>
      <xdr:rowOff>0</xdr:rowOff>
    </xdr:from>
    <xdr:to>
      <xdr:col>1</xdr:col>
      <xdr:colOff>1257300</xdr:colOff>
      <xdr:row>48</xdr:row>
      <xdr:rowOff>590549</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8850" y="9785350"/>
          <a:ext cx="1225550" cy="590549"/>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30480</xdr:colOff>
      <xdr:row>80</xdr:row>
      <xdr:rowOff>15240</xdr:rowOff>
    </xdr:from>
    <xdr:to>
      <xdr:col>1</xdr:col>
      <xdr:colOff>1760220</xdr:colOff>
      <xdr:row>80</xdr:row>
      <xdr:rowOff>848785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0" y="7082790"/>
          <a:ext cx="1399540" cy="70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xdr:colOff>
      <xdr:row>80</xdr:row>
      <xdr:rowOff>15240</xdr:rowOff>
    </xdr:from>
    <xdr:to>
      <xdr:col>4</xdr:col>
      <xdr:colOff>7620</xdr:colOff>
      <xdr:row>81</xdr:row>
      <xdr:rowOff>7620</xdr:rowOff>
    </xdr:to>
    <xdr:pic>
      <xdr:nvPicPr>
        <xdr:cNvPr id="4" name="Picture 3">
          <a:extLst>
            <a:ext uri="{FF2B5EF4-FFF2-40B4-BE49-F238E27FC236}">
              <a16:creationId xmlns:a16="http://schemas.microsoft.com/office/drawing/2014/main" id="{CA1554FE-8E3E-485E-8A23-09C0CF0094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54340" y="15590520"/>
          <a:ext cx="10363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88</xdr:row>
      <xdr:rowOff>0</xdr:rowOff>
    </xdr:from>
    <xdr:to>
      <xdr:col>1</xdr:col>
      <xdr:colOff>1666876</xdr:colOff>
      <xdr:row>89</xdr:row>
      <xdr:rowOff>0</xdr:rowOff>
    </xdr:to>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3100" y="7791450"/>
          <a:ext cx="1425576"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88</xdr:row>
      <xdr:rowOff>0</xdr:rowOff>
    </xdr:from>
    <xdr:to>
      <xdr:col>3</xdr:col>
      <xdr:colOff>1524000</xdr:colOff>
      <xdr:row>89</xdr:row>
      <xdr:rowOff>1697</xdr:rowOff>
    </xdr:to>
    <xdr:pic>
      <xdr:nvPicPr>
        <xdr:cNvPr id="3" name="Picture 3">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7791450"/>
          <a:ext cx="1524000" cy="725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47624</xdr:colOff>
      <xdr:row>127</xdr:row>
      <xdr:rowOff>1</xdr:rowOff>
    </xdr:from>
    <xdr:to>
      <xdr:col>1</xdr:col>
      <xdr:colOff>1714500</xdr:colOff>
      <xdr:row>127</xdr:row>
      <xdr:rowOff>723901</xdr:rowOff>
    </xdr:to>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0724" y="8515351"/>
          <a:ext cx="1381126"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127</xdr:row>
      <xdr:rowOff>0</xdr:rowOff>
    </xdr:from>
    <xdr:to>
      <xdr:col>3</xdr:col>
      <xdr:colOff>1524001</xdr:colOff>
      <xdr:row>127</xdr:row>
      <xdr:rowOff>706547</xdr:rowOff>
    </xdr:to>
    <xdr:pic>
      <xdr:nvPicPr>
        <xdr:cNvPr id="3" name="Picture 3">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1" y="8515350"/>
          <a:ext cx="1524000" cy="706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123824</xdr:colOff>
      <xdr:row>65</xdr:row>
      <xdr:rowOff>0</xdr:rowOff>
    </xdr:from>
    <xdr:to>
      <xdr:col>1</xdr:col>
      <xdr:colOff>1695449</xdr:colOff>
      <xdr:row>65</xdr:row>
      <xdr:rowOff>742950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6924" y="9239250"/>
          <a:ext cx="1304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65</xdr:row>
      <xdr:rowOff>1</xdr:rowOff>
    </xdr:from>
    <xdr:to>
      <xdr:col>3</xdr:col>
      <xdr:colOff>1493145</xdr:colOff>
      <xdr:row>65</xdr:row>
      <xdr:rowOff>684069</xdr:rowOff>
    </xdr:to>
    <xdr:pic>
      <xdr:nvPicPr>
        <xdr:cNvPr id="4" name="Picture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9239251"/>
          <a:ext cx="1493145" cy="684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104774</xdr:colOff>
      <xdr:row>431</xdr:row>
      <xdr:rowOff>0</xdr:rowOff>
    </xdr:from>
    <xdr:to>
      <xdr:col>1</xdr:col>
      <xdr:colOff>1714499</xdr:colOff>
      <xdr:row>431</xdr:row>
      <xdr:rowOff>733425</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7874" y="9963150"/>
          <a:ext cx="1323975"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431</xdr:row>
      <xdr:rowOff>1</xdr:rowOff>
    </xdr:from>
    <xdr:to>
      <xdr:col>3</xdr:col>
      <xdr:colOff>1543051</xdr:colOff>
      <xdr:row>431</xdr:row>
      <xdr:rowOff>723901</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1" y="9963151"/>
          <a:ext cx="15240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104774</xdr:colOff>
      <xdr:row>431</xdr:row>
      <xdr:rowOff>0</xdr:rowOff>
    </xdr:from>
    <xdr:to>
      <xdr:col>1</xdr:col>
      <xdr:colOff>1714499</xdr:colOff>
      <xdr:row>431</xdr:row>
      <xdr:rowOff>733425</xdr:rowOff>
    </xdr:to>
    <xdr:pic>
      <xdr:nvPicPr>
        <xdr:cNvPr id="4" name="Picture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7874" y="9963150"/>
          <a:ext cx="1323975"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xdr:colOff>
      <xdr:row>431</xdr:row>
      <xdr:rowOff>1</xdr:rowOff>
    </xdr:from>
    <xdr:to>
      <xdr:col>3</xdr:col>
      <xdr:colOff>1543051</xdr:colOff>
      <xdr:row>431</xdr:row>
      <xdr:rowOff>723901</xdr:rowOff>
    </xdr:to>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1" y="9963151"/>
          <a:ext cx="15240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19050</xdr:colOff>
      <xdr:row>299</xdr:row>
      <xdr:rowOff>69850</xdr:rowOff>
    </xdr:from>
    <xdr:to>
      <xdr:col>3</xdr:col>
      <xdr:colOff>1073150</xdr:colOff>
      <xdr:row>299</xdr:row>
      <xdr:rowOff>692150</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8197850" y="56076850"/>
          <a:ext cx="1054100" cy="622300"/>
        </a:xfrm>
        <a:prstGeom prst="rect">
          <a:avLst/>
        </a:prstGeom>
      </xdr:spPr>
    </xdr:pic>
    <xdr:clientData/>
  </xdr:twoCellAnchor>
  <xdr:twoCellAnchor editAs="oneCell">
    <xdr:from>
      <xdr:col>1</xdr:col>
      <xdr:colOff>38099</xdr:colOff>
      <xdr:row>299</xdr:row>
      <xdr:rowOff>0</xdr:rowOff>
    </xdr:from>
    <xdr:to>
      <xdr:col>1</xdr:col>
      <xdr:colOff>1250950</xdr:colOff>
      <xdr:row>299</xdr:row>
      <xdr:rowOff>673100</xdr:rowOff>
    </xdr:to>
    <xdr:pic>
      <xdr:nvPicPr>
        <xdr:cNvPr id="5" name="Picture 4">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75199" y="56007000"/>
          <a:ext cx="1212851" cy="6731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57150</xdr:colOff>
      <xdr:row>80</xdr:row>
      <xdr:rowOff>38099</xdr:rowOff>
    </xdr:from>
    <xdr:to>
      <xdr:col>1</xdr:col>
      <xdr:colOff>1571625</xdr:colOff>
      <xdr:row>81</xdr:row>
      <xdr:rowOff>2964</xdr:rowOff>
    </xdr:to>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0250" y="1314449"/>
          <a:ext cx="1368425" cy="68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57151</xdr:colOff>
      <xdr:row>80</xdr:row>
      <xdr:rowOff>38100</xdr:rowOff>
    </xdr:from>
    <xdr:to>
      <xdr:col>3</xdr:col>
      <xdr:colOff>1506683</xdr:colOff>
      <xdr:row>80</xdr:row>
      <xdr:rowOff>717478</xdr:rowOff>
    </xdr:to>
    <xdr:pic>
      <xdr:nvPicPr>
        <xdr:cNvPr id="14" name="Picture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7951" y="1314450"/>
          <a:ext cx="1449532" cy="679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80</xdr:row>
      <xdr:rowOff>38099</xdr:rowOff>
    </xdr:from>
    <xdr:to>
      <xdr:col>1</xdr:col>
      <xdr:colOff>1571625</xdr:colOff>
      <xdr:row>81</xdr:row>
      <xdr:rowOff>2964</xdr:rowOff>
    </xdr:to>
    <xdr:pic>
      <xdr:nvPicPr>
        <xdr:cNvPr id="15" name="Picture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0250" y="1314449"/>
          <a:ext cx="1368425" cy="68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69850</xdr:colOff>
      <xdr:row>143</xdr:row>
      <xdr:rowOff>0</xdr:rowOff>
    </xdr:from>
    <xdr:to>
      <xdr:col>2</xdr:col>
      <xdr:colOff>12700</xdr:colOff>
      <xdr:row>144</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6950" y="27279600"/>
          <a:ext cx="1225550" cy="18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143</xdr:row>
      <xdr:rowOff>0</xdr:rowOff>
    </xdr:from>
    <xdr:to>
      <xdr:col>3</xdr:col>
      <xdr:colOff>1466850</xdr:colOff>
      <xdr:row>144</xdr:row>
      <xdr:rowOff>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11410950"/>
          <a:ext cx="1466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66674</xdr:colOff>
      <xdr:row>105</xdr:row>
      <xdr:rowOff>0</xdr:rowOff>
    </xdr:from>
    <xdr:to>
      <xdr:col>1</xdr:col>
      <xdr:colOff>1714500</xdr:colOff>
      <xdr:row>105</xdr:row>
      <xdr:rowOff>762000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9774" y="12134850"/>
          <a:ext cx="1362076"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105</xdr:row>
      <xdr:rowOff>0</xdr:rowOff>
    </xdr:from>
    <xdr:to>
      <xdr:col>3</xdr:col>
      <xdr:colOff>1428750</xdr:colOff>
      <xdr:row>106</xdr:row>
      <xdr:rowOff>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12134850"/>
          <a:ext cx="14287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38099</xdr:colOff>
      <xdr:row>104</xdr:row>
      <xdr:rowOff>0</xdr:rowOff>
    </xdr:from>
    <xdr:to>
      <xdr:col>1</xdr:col>
      <xdr:colOff>1685924</xdr:colOff>
      <xdr:row>104</xdr:row>
      <xdr:rowOff>714375</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1199" y="12858750"/>
          <a:ext cx="13938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104</xdr:row>
      <xdr:rowOff>0</xdr:rowOff>
    </xdr:from>
    <xdr:to>
      <xdr:col>3</xdr:col>
      <xdr:colOff>1504950</xdr:colOff>
      <xdr:row>105</xdr:row>
      <xdr:rowOff>0</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12858750"/>
          <a:ext cx="15049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44449</xdr:colOff>
      <xdr:row>110</xdr:row>
      <xdr:rowOff>344170</xdr:rowOff>
    </xdr:from>
    <xdr:to>
      <xdr:col>1</xdr:col>
      <xdr:colOff>1196974</xdr:colOff>
      <xdr:row>111</xdr:row>
      <xdr:rowOff>344170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1549" y="21362670"/>
          <a:ext cx="115252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133349</xdr:colOff>
      <xdr:row>111</xdr:row>
      <xdr:rowOff>0</xdr:rowOff>
    </xdr:from>
    <xdr:to>
      <xdr:col>3</xdr:col>
      <xdr:colOff>1685924</xdr:colOff>
      <xdr:row>112</xdr:row>
      <xdr:rowOff>0</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04149" y="13582650"/>
          <a:ext cx="13938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95250</xdr:colOff>
      <xdr:row>122</xdr:row>
      <xdr:rowOff>0</xdr:rowOff>
    </xdr:from>
    <xdr:to>
      <xdr:col>2</xdr:col>
      <xdr:colOff>0</xdr:colOff>
      <xdr:row>123</xdr:row>
      <xdr:rowOff>1270</xdr:rowOff>
    </xdr:to>
    <xdr:pic>
      <xdr:nvPicPr>
        <xdr:cNvPr id="4" name="Picture 3">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32350" y="23412450"/>
          <a:ext cx="1187450" cy="553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122</xdr:row>
      <xdr:rowOff>0</xdr:rowOff>
    </xdr:from>
    <xdr:to>
      <xdr:col>3</xdr:col>
      <xdr:colOff>1695450</xdr:colOff>
      <xdr:row>122</xdr:row>
      <xdr:rowOff>723900</xdr:rowOff>
    </xdr:to>
    <xdr:pic>
      <xdr:nvPicPr>
        <xdr:cNvPr id="5" name="Picture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66050" y="14306550"/>
          <a:ext cx="14287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95249</xdr:colOff>
      <xdr:row>237</xdr:row>
      <xdr:rowOff>24764</xdr:rowOff>
    </xdr:from>
    <xdr:to>
      <xdr:col>1</xdr:col>
      <xdr:colOff>1704974</xdr:colOff>
      <xdr:row>238</xdr:row>
      <xdr:rowOff>24764</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8349" y="15055214"/>
          <a:ext cx="13366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237</xdr:row>
      <xdr:rowOff>0</xdr:rowOff>
    </xdr:from>
    <xdr:to>
      <xdr:col>3</xdr:col>
      <xdr:colOff>1524000</xdr:colOff>
      <xdr:row>237</xdr:row>
      <xdr:rowOff>714375</xdr:rowOff>
    </xdr:to>
    <xdr:pic>
      <xdr:nvPicPr>
        <xdr:cNvPr id="4" name="Picture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15030450"/>
          <a:ext cx="15240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22778</xdr:colOff>
      <xdr:row>89</xdr:row>
      <xdr:rowOff>25400</xdr:rowOff>
    </xdr:from>
    <xdr:to>
      <xdr:col>1</xdr:col>
      <xdr:colOff>1235075</xdr:colOff>
      <xdr:row>89</xdr:row>
      <xdr:rowOff>774700</xdr:rowOff>
    </xdr:to>
    <xdr:pic>
      <xdr:nvPicPr>
        <xdr:cNvPr id="3" name="Pictur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59878" y="17360900"/>
          <a:ext cx="1212297"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67228</xdr:colOff>
      <xdr:row>89</xdr:row>
      <xdr:rowOff>29008</xdr:rowOff>
    </xdr:from>
    <xdr:to>
      <xdr:col>3</xdr:col>
      <xdr:colOff>1704975</xdr:colOff>
      <xdr:row>89</xdr:row>
      <xdr:rowOff>735676</xdr:rowOff>
    </xdr:to>
    <xdr:pic>
      <xdr:nvPicPr>
        <xdr:cNvPr id="4" name="Picture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38028" y="15783358"/>
          <a:ext cx="1453597" cy="693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104774</xdr:colOff>
      <xdr:row>112</xdr:row>
      <xdr:rowOff>24764</xdr:rowOff>
    </xdr:from>
    <xdr:to>
      <xdr:col>1</xdr:col>
      <xdr:colOff>1638299</xdr:colOff>
      <xdr:row>112</xdr:row>
      <xdr:rowOff>823122</xdr:rowOff>
    </xdr:to>
    <xdr:pic>
      <xdr:nvPicPr>
        <xdr:cNvPr id="3" name="Picture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7874" y="16503014"/>
          <a:ext cx="1323975" cy="696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104774</xdr:colOff>
      <xdr:row>111</xdr:row>
      <xdr:rowOff>771524</xdr:rowOff>
    </xdr:from>
    <xdr:to>
      <xdr:col>3</xdr:col>
      <xdr:colOff>1638299</xdr:colOff>
      <xdr:row>112</xdr:row>
      <xdr:rowOff>701202</xdr:rowOff>
    </xdr:to>
    <xdr:pic>
      <xdr:nvPicPr>
        <xdr:cNvPr id="4" name="Pictur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75574" y="16481424"/>
          <a:ext cx="1419225" cy="698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68580</xdr:colOff>
      <xdr:row>296</xdr:row>
      <xdr:rowOff>0</xdr:rowOff>
    </xdr:from>
    <xdr:to>
      <xdr:col>1</xdr:col>
      <xdr:colOff>1702114</xdr:colOff>
      <xdr:row>296</xdr:row>
      <xdr:rowOff>838200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51680" y="17202150"/>
          <a:ext cx="136048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xdr:colOff>
      <xdr:row>296</xdr:row>
      <xdr:rowOff>15240</xdr:rowOff>
    </xdr:from>
    <xdr:to>
      <xdr:col>3</xdr:col>
      <xdr:colOff>1664014</xdr:colOff>
      <xdr:row>296</xdr:row>
      <xdr:rowOff>853440</xdr:rowOff>
    </xdr:to>
    <xdr:pic>
      <xdr:nvPicPr>
        <xdr:cNvPr id="3" name="Pictur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1280" y="17217390"/>
          <a:ext cx="1493834"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80966</xdr:colOff>
      <xdr:row>117</xdr:row>
      <xdr:rowOff>0</xdr:rowOff>
    </xdr:from>
    <xdr:to>
      <xdr:col>1</xdr:col>
      <xdr:colOff>1714500</xdr:colOff>
      <xdr:row>117</xdr:row>
      <xdr:rowOff>704850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4066" y="17926050"/>
          <a:ext cx="134778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80966</xdr:colOff>
      <xdr:row>117</xdr:row>
      <xdr:rowOff>0</xdr:rowOff>
    </xdr:from>
    <xdr:to>
      <xdr:col>3</xdr:col>
      <xdr:colOff>1714500</xdr:colOff>
      <xdr:row>117</xdr:row>
      <xdr:rowOff>704850</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51766" y="17926050"/>
          <a:ext cx="144303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99</xdr:row>
      <xdr:rowOff>0</xdr:rowOff>
    </xdr:from>
    <xdr:to>
      <xdr:col>1</xdr:col>
      <xdr:colOff>1767840</xdr:colOff>
      <xdr:row>99</xdr:row>
      <xdr:rowOff>833545</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1200" y="2000250"/>
          <a:ext cx="1393190" cy="725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99</xdr:row>
      <xdr:rowOff>0</xdr:rowOff>
    </xdr:from>
    <xdr:to>
      <xdr:col>3</xdr:col>
      <xdr:colOff>1051560</xdr:colOff>
      <xdr:row>99</xdr:row>
      <xdr:rowOff>723900</xdr:rowOff>
    </xdr:to>
    <xdr:pic>
      <xdr:nvPicPr>
        <xdr:cNvPr id="5" name="Picture 4">
          <a:extLst>
            <a:ext uri="{FF2B5EF4-FFF2-40B4-BE49-F238E27FC236}">
              <a16:creationId xmlns:a16="http://schemas.microsoft.com/office/drawing/2014/main" id="{EF882FE4-8FE3-419C-8895-A314CD010A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3860" y="19050000"/>
          <a:ext cx="105156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85725</xdr:colOff>
      <xdr:row>56</xdr:row>
      <xdr:rowOff>0</xdr:rowOff>
    </xdr:from>
    <xdr:to>
      <xdr:col>1</xdr:col>
      <xdr:colOff>1666874</xdr:colOff>
      <xdr:row>56</xdr:row>
      <xdr:rowOff>682248</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8825" y="18649950"/>
          <a:ext cx="1346199" cy="682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80966</xdr:colOff>
      <xdr:row>56</xdr:row>
      <xdr:rowOff>0</xdr:rowOff>
    </xdr:from>
    <xdr:to>
      <xdr:col>3</xdr:col>
      <xdr:colOff>1714500</xdr:colOff>
      <xdr:row>56</xdr:row>
      <xdr:rowOff>704850</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51766" y="18649950"/>
          <a:ext cx="144303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96539</xdr:colOff>
      <xdr:row>163</xdr:row>
      <xdr:rowOff>0</xdr:rowOff>
    </xdr:from>
    <xdr:to>
      <xdr:col>1</xdr:col>
      <xdr:colOff>1685924</xdr:colOff>
      <xdr:row>163</xdr:row>
      <xdr:rowOff>685800</xdr:rowOff>
    </xdr:to>
    <xdr:pic>
      <xdr:nvPicPr>
        <xdr:cNvPr id="2" name="Picture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9639" y="19373850"/>
          <a:ext cx="133538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25401</xdr:colOff>
      <xdr:row>163</xdr:row>
      <xdr:rowOff>12700</xdr:rowOff>
    </xdr:from>
    <xdr:to>
      <xdr:col>3</xdr:col>
      <xdr:colOff>1054100</xdr:colOff>
      <xdr:row>163</xdr:row>
      <xdr:rowOff>603404</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8204201" y="30975300"/>
          <a:ext cx="1028699" cy="59070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44149</xdr:colOff>
      <xdr:row>104</xdr:row>
      <xdr:rowOff>0</xdr:rowOff>
    </xdr:from>
    <xdr:to>
      <xdr:col>1</xdr:col>
      <xdr:colOff>1721832</xdr:colOff>
      <xdr:row>104</xdr:row>
      <xdr:rowOff>723900</xdr:rowOff>
    </xdr:to>
    <xdr:pic>
      <xdr:nvPicPr>
        <xdr:cNvPr id="2" name="Picture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7249" y="20097750"/>
          <a:ext cx="1385583"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3176</xdr:colOff>
      <xdr:row>103</xdr:row>
      <xdr:rowOff>361950</xdr:rowOff>
    </xdr:from>
    <xdr:ext cx="1069974" cy="358873"/>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8181976" y="20091400"/>
          <a:ext cx="1069974" cy="358873"/>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1</xdr:col>
      <xdr:colOff>74788</xdr:colOff>
      <xdr:row>74</xdr:row>
      <xdr:rowOff>47625</xdr:rowOff>
    </xdr:from>
    <xdr:to>
      <xdr:col>1</xdr:col>
      <xdr:colOff>1646598</xdr:colOff>
      <xdr:row>74</xdr:row>
      <xdr:rowOff>704850</xdr:rowOff>
    </xdr:to>
    <xdr:pic>
      <xdr:nvPicPr>
        <xdr:cNvPr id="2" name="Picture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57888" y="20869275"/>
          <a:ext cx="135591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74</xdr:row>
      <xdr:rowOff>0</xdr:rowOff>
    </xdr:from>
    <xdr:to>
      <xdr:col>3</xdr:col>
      <xdr:colOff>1524000</xdr:colOff>
      <xdr:row>74</xdr:row>
      <xdr:rowOff>694107</xdr:rowOff>
    </xdr:to>
    <xdr:pic>
      <xdr:nvPicPr>
        <xdr:cNvPr id="3" name="Picture 2">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20821650"/>
          <a:ext cx="1524000" cy="69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109</xdr:row>
      <xdr:rowOff>0</xdr:rowOff>
    </xdr:from>
    <xdr:to>
      <xdr:col>1</xdr:col>
      <xdr:colOff>1425760</xdr:colOff>
      <xdr:row>109</xdr:row>
      <xdr:rowOff>698500</xdr:rowOff>
    </xdr:to>
    <xdr:pic>
      <xdr:nvPicPr>
        <xdr:cNvPr id="2" name="Pictur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3100" y="21545550"/>
          <a:ext cx="142576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109</xdr:row>
      <xdr:rowOff>0</xdr:rowOff>
    </xdr:from>
    <xdr:to>
      <xdr:col>4</xdr:col>
      <xdr:colOff>0</xdr:colOff>
      <xdr:row>109</xdr:row>
      <xdr:rowOff>694107</xdr:rowOff>
    </xdr:to>
    <xdr:pic>
      <xdr:nvPicPr>
        <xdr:cNvPr id="3" name="Picture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21545550"/>
          <a:ext cx="1524000" cy="69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110374</xdr:colOff>
      <xdr:row>44</xdr:row>
      <xdr:rowOff>1</xdr:rowOff>
    </xdr:from>
    <xdr:to>
      <xdr:col>1</xdr:col>
      <xdr:colOff>1655608</xdr:colOff>
      <xdr:row>44</xdr:row>
      <xdr:rowOff>752475</xdr:rowOff>
    </xdr:to>
    <xdr:pic>
      <xdr:nvPicPr>
        <xdr:cNvPr id="2" name="Picture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3474" y="22269451"/>
          <a:ext cx="1316634" cy="72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1174" y="22269451"/>
          <a:ext cx="1411884" cy="72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44149</xdr:colOff>
      <xdr:row>44</xdr:row>
      <xdr:rowOff>0</xdr:rowOff>
    </xdr:from>
    <xdr:to>
      <xdr:col>1</xdr:col>
      <xdr:colOff>1677682</xdr:colOff>
      <xdr:row>44</xdr:row>
      <xdr:rowOff>704850</xdr:rowOff>
    </xdr:to>
    <xdr:pic>
      <xdr:nvPicPr>
        <xdr:cNvPr id="2" name="Pictur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27249" y="22993350"/>
          <a:ext cx="1385883"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1174" y="22993351"/>
          <a:ext cx="1411884" cy="72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49365</xdr:colOff>
      <xdr:row>95</xdr:row>
      <xdr:rowOff>0</xdr:rowOff>
    </xdr:from>
    <xdr:to>
      <xdr:col>1</xdr:col>
      <xdr:colOff>1704974</xdr:colOff>
      <xdr:row>95</xdr:row>
      <xdr:rowOff>714375</xdr:rowOff>
    </xdr:to>
    <xdr:pic>
      <xdr:nvPicPr>
        <xdr:cNvPr id="2" name="Picture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2465" y="23717250"/>
          <a:ext cx="1382559"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95</xdr:row>
      <xdr:rowOff>1</xdr:rowOff>
    </xdr:from>
    <xdr:to>
      <xdr:col>3</xdr:col>
      <xdr:colOff>1655608</xdr:colOff>
      <xdr:row>95</xdr:row>
      <xdr:rowOff>752475</xdr:rowOff>
    </xdr:to>
    <xdr:pic>
      <xdr:nvPicPr>
        <xdr:cNvPr id="3" name="Picture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1174" y="23717251"/>
          <a:ext cx="1411884" cy="72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76200</xdr:colOff>
      <xdr:row>44</xdr:row>
      <xdr:rowOff>1</xdr:rowOff>
    </xdr:from>
    <xdr:to>
      <xdr:col>1</xdr:col>
      <xdr:colOff>1721830</xdr:colOff>
      <xdr:row>44</xdr:row>
      <xdr:rowOff>710071</xdr:rowOff>
    </xdr:to>
    <xdr:pic>
      <xdr:nvPicPr>
        <xdr:cNvPr id="2" name="Picture 1">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59300" y="24441151"/>
          <a:ext cx="1353530" cy="71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1174" y="24441151"/>
          <a:ext cx="1411884" cy="72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110373</xdr:colOff>
      <xdr:row>44</xdr:row>
      <xdr:rowOff>0</xdr:rowOff>
    </xdr:from>
    <xdr:to>
      <xdr:col>1</xdr:col>
      <xdr:colOff>1699754</xdr:colOff>
      <xdr:row>44</xdr:row>
      <xdr:rowOff>733425</xdr:rowOff>
    </xdr:to>
    <xdr:pic>
      <xdr:nvPicPr>
        <xdr:cNvPr id="2" name="Picture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3473" y="25165050"/>
          <a:ext cx="1316331"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1174" y="25165051"/>
          <a:ext cx="1411884" cy="72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50801</xdr:colOff>
      <xdr:row>102</xdr:row>
      <xdr:rowOff>38100</xdr:rowOff>
    </xdr:from>
    <xdr:to>
      <xdr:col>1</xdr:col>
      <xdr:colOff>1263651</xdr:colOff>
      <xdr:row>102</xdr:row>
      <xdr:rowOff>675816</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7901" y="19951700"/>
          <a:ext cx="1212850" cy="637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102</xdr:row>
      <xdr:rowOff>19049</xdr:rowOff>
    </xdr:from>
    <xdr:to>
      <xdr:col>3</xdr:col>
      <xdr:colOff>1524000</xdr:colOff>
      <xdr:row>102</xdr:row>
      <xdr:rowOff>717162</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2743199"/>
          <a:ext cx="1524000" cy="698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76200</xdr:colOff>
      <xdr:row>44</xdr:row>
      <xdr:rowOff>0</xdr:rowOff>
    </xdr:from>
    <xdr:to>
      <xdr:col>1</xdr:col>
      <xdr:colOff>1709730</xdr:colOff>
      <xdr:row>44</xdr:row>
      <xdr:rowOff>704849</xdr:rowOff>
    </xdr:to>
    <xdr:pic>
      <xdr:nvPicPr>
        <xdr:cNvPr id="2" name="Picture 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59300" y="25888950"/>
          <a:ext cx="135413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1174" y="25888951"/>
          <a:ext cx="1411884" cy="72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44</xdr:row>
      <xdr:rowOff>0</xdr:rowOff>
    </xdr:from>
    <xdr:to>
      <xdr:col>1</xdr:col>
      <xdr:colOff>1709730</xdr:colOff>
      <xdr:row>44</xdr:row>
      <xdr:rowOff>704849</xdr:rowOff>
    </xdr:to>
    <xdr:pic>
      <xdr:nvPicPr>
        <xdr:cNvPr id="4" name="Picture 3">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59300" y="25888950"/>
          <a:ext cx="1354130" cy="70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104774</xdr:colOff>
      <xdr:row>44</xdr:row>
      <xdr:rowOff>0</xdr:rowOff>
    </xdr:from>
    <xdr:to>
      <xdr:col>1</xdr:col>
      <xdr:colOff>1672080</xdr:colOff>
      <xdr:row>44</xdr:row>
      <xdr:rowOff>676275</xdr:rowOff>
    </xdr:to>
    <xdr:pic>
      <xdr:nvPicPr>
        <xdr:cNvPr id="2" name="Picture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7874" y="26612850"/>
          <a:ext cx="132600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110374</xdr:colOff>
      <xdr:row>44</xdr:row>
      <xdr:rowOff>1</xdr:rowOff>
    </xdr:from>
    <xdr:to>
      <xdr:col>3</xdr:col>
      <xdr:colOff>1655608</xdr:colOff>
      <xdr:row>44</xdr:row>
      <xdr:rowOff>752475</xdr:rowOff>
    </xdr:to>
    <xdr:pic>
      <xdr:nvPicPr>
        <xdr:cNvPr id="3" name="Picture 2">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1174" y="26612851"/>
          <a:ext cx="1411884" cy="72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84</xdr:row>
      <xdr:rowOff>0</xdr:rowOff>
    </xdr:from>
    <xdr:to>
      <xdr:col>2</xdr:col>
      <xdr:colOff>0</xdr:colOff>
      <xdr:row>84</xdr:row>
      <xdr:rowOff>1009650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3100" y="3448050"/>
          <a:ext cx="14287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84</xdr:row>
      <xdr:rowOff>0</xdr:rowOff>
    </xdr:from>
    <xdr:to>
      <xdr:col>4</xdr:col>
      <xdr:colOff>0</xdr:colOff>
      <xdr:row>84</xdr:row>
      <xdr:rowOff>1009650</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3448050"/>
          <a:ext cx="15240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148590</xdr:colOff>
      <xdr:row>90</xdr:row>
      <xdr:rowOff>60960</xdr:rowOff>
    </xdr:from>
    <xdr:to>
      <xdr:col>1</xdr:col>
      <xdr:colOff>1729740</xdr:colOff>
      <xdr:row>90</xdr:row>
      <xdr:rowOff>830580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31690" y="613410"/>
          <a:ext cx="1282700" cy="661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76201</xdr:colOff>
      <xdr:row>90</xdr:row>
      <xdr:rowOff>0</xdr:rowOff>
    </xdr:from>
    <xdr:to>
      <xdr:col>3</xdr:col>
      <xdr:colOff>1582883</xdr:colOff>
      <xdr:row>90</xdr:row>
      <xdr:rowOff>815339</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47001" y="552450"/>
          <a:ext cx="1449532" cy="726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66</xdr:row>
      <xdr:rowOff>0</xdr:rowOff>
    </xdr:from>
    <xdr:to>
      <xdr:col>1</xdr:col>
      <xdr:colOff>1714500</xdr:colOff>
      <xdr:row>67</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3100" y="2000250"/>
          <a:ext cx="14287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66</xdr:row>
      <xdr:rowOff>0</xdr:rowOff>
    </xdr:from>
    <xdr:to>
      <xdr:col>3</xdr:col>
      <xdr:colOff>1714500</xdr:colOff>
      <xdr:row>67</xdr:row>
      <xdr:rowOff>0</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70800" y="2000250"/>
          <a:ext cx="15240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98</xdr:row>
      <xdr:rowOff>40085</xdr:rowOff>
    </xdr:from>
    <xdr:to>
      <xdr:col>1</xdr:col>
      <xdr:colOff>1685925</xdr:colOff>
      <xdr:row>98</xdr:row>
      <xdr:rowOff>695325</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7875" y="2764235"/>
          <a:ext cx="1320800" cy="65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98</xdr:row>
      <xdr:rowOff>0</xdr:rowOff>
    </xdr:from>
    <xdr:to>
      <xdr:col>3</xdr:col>
      <xdr:colOff>1515341</xdr:colOff>
      <xdr:row>98</xdr:row>
      <xdr:rowOff>722679</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70800" y="2724150"/>
          <a:ext cx="1515341" cy="722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85726</xdr:colOff>
      <xdr:row>48</xdr:row>
      <xdr:rowOff>19050</xdr:rowOff>
    </xdr:from>
    <xdr:to>
      <xdr:col>1</xdr:col>
      <xdr:colOff>1657350</xdr:colOff>
      <xdr:row>48</xdr:row>
      <xdr:rowOff>723901</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8826" y="3467100"/>
          <a:ext cx="1343024" cy="704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xdr:colOff>
      <xdr:row>48</xdr:row>
      <xdr:rowOff>38099</xdr:rowOff>
    </xdr:from>
    <xdr:to>
      <xdr:col>3</xdr:col>
      <xdr:colOff>1472351</xdr:colOff>
      <xdr:row>48</xdr:row>
      <xdr:rowOff>701387</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7950" y="3486149"/>
          <a:ext cx="1415201" cy="663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3"/>
  <sheetViews>
    <sheetView topLeftCell="A12" workbookViewId="0">
      <selection activeCell="F15" sqref="A1:XFD1048576"/>
    </sheetView>
  </sheetViews>
  <sheetFormatPr defaultRowHeight="14.4" x14ac:dyDescent="0.3"/>
  <cols>
    <col min="1" max="1" width="8.44140625" style="77" bestFit="1" customWidth="1"/>
    <col min="2" max="2" width="55.44140625" style="77" bestFit="1" customWidth="1"/>
    <col min="3" max="3" width="20.44140625" style="77" bestFit="1" customWidth="1"/>
    <col min="4" max="4" width="25.21875" style="77" bestFit="1" customWidth="1"/>
    <col min="5" max="5" width="21.77734375" style="77" bestFit="1" customWidth="1"/>
    <col min="6" max="16384" width="8.88671875" style="77"/>
  </cols>
  <sheetData>
    <row r="1" spans="1:5" s="74" customFormat="1" x14ac:dyDescent="0.3">
      <c r="A1" s="73" t="s">
        <v>1909</v>
      </c>
      <c r="B1" s="73"/>
      <c r="C1" s="73"/>
      <c r="D1" s="73"/>
      <c r="E1" s="73"/>
    </row>
    <row r="2" spans="1:5" s="74" customFormat="1" x14ac:dyDescent="0.3">
      <c r="A2" s="73" t="s">
        <v>1910</v>
      </c>
      <c r="B2" s="73"/>
      <c r="C2" s="73"/>
      <c r="D2" s="73"/>
      <c r="E2" s="73"/>
    </row>
    <row r="3" spans="1:5" s="74" customFormat="1" x14ac:dyDescent="0.3">
      <c r="A3" s="74" t="s">
        <v>1907</v>
      </c>
      <c r="B3" s="74" t="s">
        <v>1908</v>
      </c>
      <c r="C3" s="75" t="s">
        <v>1981</v>
      </c>
      <c r="D3" s="76" t="s">
        <v>1982</v>
      </c>
      <c r="E3" s="76" t="s">
        <v>1983</v>
      </c>
    </row>
    <row r="4" spans="1:5" ht="57" customHeight="1" x14ac:dyDescent="0.3">
      <c r="A4" s="77" t="s">
        <v>1911</v>
      </c>
      <c r="B4" s="78" t="str">
        <f>HYPERLINK("[EDEL_Portfolio Monthly 31-Jan-2022.xlsx]EDACBF!A1","Edelweiss Money Market Fund")</f>
        <v>Edelweiss Money Market Fund</v>
      </c>
      <c r="C4" s="79"/>
      <c r="D4" s="80" t="s">
        <v>1980</v>
      </c>
      <c r="E4" s="80"/>
    </row>
    <row r="5" spans="1:5" ht="57.45" customHeight="1" x14ac:dyDescent="0.3">
      <c r="A5" s="77" t="s">
        <v>1912</v>
      </c>
      <c r="B5" s="78" t="str">
        <f>HYPERLINK("[EDEL_Portfolio Monthly 31-Jan-2022.xlsx]EDBE23!A1","BHARAT Bond ETF - April 2023")</f>
        <v>BHARAT Bond ETF - April 2023</v>
      </c>
      <c r="C5" s="79"/>
      <c r="D5" s="69" t="s">
        <v>1984</v>
      </c>
      <c r="E5" s="80"/>
    </row>
    <row r="6" spans="1:5" ht="57" customHeight="1" x14ac:dyDescent="0.3">
      <c r="A6" s="77" t="s">
        <v>1913</v>
      </c>
      <c r="B6" s="78" t="str">
        <f>HYPERLINK("[EDEL_Portfolio Monthly 31-Jan-2022.xlsx]EDBE25!A1","BHARAT Bond ETF - April 2025")</f>
        <v>BHARAT Bond ETF - April 2025</v>
      </c>
      <c r="C6" s="81"/>
      <c r="D6" s="69" t="s">
        <v>1985</v>
      </c>
      <c r="E6" s="82"/>
    </row>
    <row r="7" spans="1:5" ht="57" customHeight="1" x14ac:dyDescent="0.3">
      <c r="A7" s="77" t="s">
        <v>1914</v>
      </c>
      <c r="B7" s="78" t="str">
        <f>HYPERLINK("[EDEL_Portfolio Monthly 31-Jan-2022.xlsx]EDBE30!A1","BHARAT Bond ETF - April 2030")</f>
        <v>BHARAT Bond ETF - April 2030</v>
      </c>
      <c r="C7" s="79"/>
      <c r="D7" s="69" t="s">
        <v>1986</v>
      </c>
      <c r="E7" s="80"/>
    </row>
    <row r="8" spans="1:5" ht="57" customHeight="1" x14ac:dyDescent="0.3">
      <c r="A8" s="77" t="s">
        <v>1915</v>
      </c>
      <c r="B8" s="78" t="str">
        <f>HYPERLINK("[EDEL_Portfolio Monthly 31-Jan-2022.xlsx]EDBE31!A1","BHARAT Bond ETF - April 2031")</f>
        <v>BHARAT Bond ETF - April 2031</v>
      </c>
      <c r="C8" s="79"/>
      <c r="D8" s="69" t="s">
        <v>1987</v>
      </c>
      <c r="E8" s="80"/>
    </row>
    <row r="9" spans="1:5" ht="57" customHeight="1" x14ac:dyDescent="0.3">
      <c r="A9" s="77" t="s">
        <v>1916</v>
      </c>
      <c r="B9" s="78" t="str">
        <f>HYPERLINK("[EDEL_Portfolio Monthly 31-Jan-2022.xlsx]EDBE32!A1","BHARAT Bond ETF - April 2032")</f>
        <v>BHARAT Bond ETF - April 2032</v>
      </c>
      <c r="C9" s="83"/>
      <c r="D9" s="64" t="s">
        <v>1988</v>
      </c>
      <c r="E9" s="83"/>
    </row>
    <row r="10" spans="1:5" ht="57" customHeight="1" x14ac:dyDescent="0.3">
      <c r="A10" s="77" t="s">
        <v>1917</v>
      </c>
      <c r="B10" s="78" t="str">
        <f>HYPERLINK("[EDEL_Portfolio Monthly 31-Jan-2022.xlsx]EDBPDF!A1","Edelweiss Banking and PSU Debt Fund")</f>
        <v>Edelweiss Banking and PSU Debt Fund</v>
      </c>
      <c r="C10" s="79"/>
      <c r="D10" s="69" t="s">
        <v>1989</v>
      </c>
      <c r="E10" s="80"/>
    </row>
    <row r="11" spans="1:5" ht="57" customHeight="1" x14ac:dyDescent="0.3">
      <c r="A11" s="77" t="s">
        <v>1918</v>
      </c>
      <c r="B11" s="78" t="str">
        <f>HYPERLINK("[EDEL_Portfolio Monthly 31-Jan-2022.xlsx]EDFF23!A1","BHARAT Bond FOF - April 2023")</f>
        <v>BHARAT Bond FOF - April 2023</v>
      </c>
      <c r="C11" s="79"/>
      <c r="D11" s="69" t="s">
        <v>1984</v>
      </c>
      <c r="E11" s="80"/>
    </row>
    <row r="12" spans="1:5" ht="57" customHeight="1" x14ac:dyDescent="0.3">
      <c r="A12" s="77" t="s">
        <v>1919</v>
      </c>
      <c r="B12" s="78" t="str">
        <f>HYPERLINK("[EDEL_Portfolio Monthly 31-Jan-2022.xlsx]EDFF25!A1","BHARAT Bond FOF - April 2025")</f>
        <v>BHARAT Bond FOF - April 2025</v>
      </c>
      <c r="C12" s="79"/>
      <c r="D12" s="69" t="s">
        <v>1984</v>
      </c>
      <c r="E12" s="82"/>
    </row>
    <row r="13" spans="1:5" ht="57" customHeight="1" x14ac:dyDescent="0.3">
      <c r="A13" s="77" t="s">
        <v>1920</v>
      </c>
      <c r="B13" s="78" t="str">
        <f>HYPERLINK("[EDEL_Portfolio Monthly 31-Jan-2022.xlsx]EDFF30!A1","BHARAT Bond FOF - April 2030")</f>
        <v>BHARAT Bond FOF - April 2030</v>
      </c>
      <c r="C13" s="79"/>
      <c r="D13" s="69" t="s">
        <v>1986</v>
      </c>
      <c r="E13" s="80"/>
    </row>
    <row r="14" spans="1:5" ht="57" customHeight="1" x14ac:dyDescent="0.3">
      <c r="A14" s="77" t="s">
        <v>1921</v>
      </c>
      <c r="B14" s="78" t="str">
        <f>HYPERLINK("[EDEL_Portfolio Monthly 31-Jan-2022.xlsx]EDFF31!A1","BHARAT Bond FOF - April 2031")</f>
        <v>BHARAT Bond FOF - April 2031</v>
      </c>
      <c r="C14" s="79"/>
      <c r="D14" s="69" t="s">
        <v>1987</v>
      </c>
      <c r="E14" s="80"/>
    </row>
    <row r="15" spans="1:5" ht="57" customHeight="1" x14ac:dyDescent="0.3">
      <c r="A15" s="77" t="s">
        <v>1922</v>
      </c>
      <c r="B15" s="78" t="str">
        <f>HYPERLINK("[EDEL_Portfolio Monthly 31-Jan-2022.xlsx]EDFF32!A1","BHARAT Bond FOF - April 2032")</f>
        <v>BHARAT Bond FOF - April 2032</v>
      </c>
      <c r="C15" s="83"/>
      <c r="D15" s="64" t="s">
        <v>1988</v>
      </c>
      <c r="E15" s="83"/>
    </row>
    <row r="16" spans="1:5" ht="57" customHeight="1" x14ac:dyDescent="0.3">
      <c r="A16" s="77" t="s">
        <v>1923</v>
      </c>
      <c r="B16" s="78" t="str">
        <f>HYPERLINK("[EDEL_Portfolio Monthly 31-Jan-2022.xlsx]EDGSEC!A1","Edelweiss Government Securities Fund")</f>
        <v>Edelweiss Government Securities Fund</v>
      </c>
      <c r="C16" s="79"/>
      <c r="D16" s="80" t="s">
        <v>1990</v>
      </c>
      <c r="E16" s="80"/>
    </row>
    <row r="17" spans="1:5" ht="57" customHeight="1" x14ac:dyDescent="0.3">
      <c r="A17" s="77" t="s">
        <v>1924</v>
      </c>
      <c r="B17" s="78" t="str">
        <f>HYPERLINK("[EDEL_Portfolio Monthly 31-Jan-2022.xlsx]EDNP27!A1","Edelweiss NY PSU BD PL SDL IDX Fund-2027")</f>
        <v>Edelweiss NY PSU BD PL SDL IDX Fund-2027</v>
      </c>
      <c r="C17" s="79"/>
      <c r="D17" s="69" t="s">
        <v>1991</v>
      </c>
      <c r="E17" s="80"/>
    </row>
    <row r="18" spans="1:5" ht="57" customHeight="1" x14ac:dyDescent="0.3">
      <c r="A18" s="77" t="s">
        <v>1925</v>
      </c>
      <c r="B18" s="78" t="str">
        <f>HYPERLINK("[EDEL_Portfolio Monthly 31-Jan-2022.xlsx]EDNPSF!A1","Edelweiss NY PSU BD Pl SDL Idx Fund-2026")</f>
        <v>Edelweiss NY PSU BD Pl SDL Idx Fund-2026</v>
      </c>
      <c r="C18" s="79"/>
      <c r="D18" s="69" t="s">
        <v>1992</v>
      </c>
      <c r="E18" s="80"/>
    </row>
    <row r="19" spans="1:5" ht="57" customHeight="1" x14ac:dyDescent="0.3">
      <c r="A19" s="77" t="s">
        <v>1926</v>
      </c>
      <c r="B19" s="78" t="str">
        <f>HYPERLINK("[EDEL_Portfolio Monthly 31-Jan-2022.xlsx]EDONTF!A1","EDELWEISS OVERNIGHT FUND")</f>
        <v>EDELWEISS OVERNIGHT FUND</v>
      </c>
      <c r="C19" s="79"/>
      <c r="D19" s="80" t="s">
        <v>1993</v>
      </c>
      <c r="E19" s="80"/>
    </row>
    <row r="20" spans="1:5" ht="57" customHeight="1" x14ac:dyDescent="0.3">
      <c r="A20" s="77" t="s">
        <v>1927</v>
      </c>
      <c r="B20" s="78" t="str">
        <f>HYPERLINK("[EDEL_Portfolio Monthly 31-Jan-2022.xlsx]EEARBF!A1","Edelweiss Arbitrage Fund")</f>
        <v>Edelweiss Arbitrage Fund</v>
      </c>
      <c r="C20" s="79"/>
      <c r="D20" s="80" t="s">
        <v>1994</v>
      </c>
      <c r="E20" s="80"/>
    </row>
    <row r="21" spans="1:5" ht="57" customHeight="1" x14ac:dyDescent="0.3">
      <c r="A21" s="77" t="s">
        <v>1928</v>
      </c>
      <c r="B21" s="78" t="str">
        <f>HYPERLINK("[EDEL_Portfolio Monthly 31-Jan-2022.xlsx]EEARFD!A1","Edelweiss Balanced Advantage Fund")</f>
        <v>Edelweiss Balanced Advantage Fund</v>
      </c>
      <c r="C21" s="79"/>
      <c r="D21" s="69" t="s">
        <v>1995</v>
      </c>
      <c r="E21" s="80"/>
    </row>
    <row r="22" spans="1:5" ht="57" customHeight="1" x14ac:dyDescent="0.3">
      <c r="A22" s="77" t="s">
        <v>1929</v>
      </c>
      <c r="B22" s="78" t="str">
        <f>HYPERLINK("[EDEL_Portfolio Monthly 31-Jan-2022.xlsx]EEDGEF!A1","Edelweiss Large Cap Fund")</f>
        <v>Edelweiss Large Cap Fund</v>
      </c>
      <c r="C22" s="79"/>
      <c r="D22" s="80" t="s">
        <v>1996</v>
      </c>
      <c r="E22" s="80"/>
    </row>
    <row r="23" spans="1:5" ht="57" customHeight="1" x14ac:dyDescent="0.3">
      <c r="A23" s="77" t="s">
        <v>1930</v>
      </c>
      <c r="B23" s="78" t="str">
        <f>HYPERLINK("[EDEL_Portfolio Monthly 31-Jan-2022.xlsx]EEECRF!A1","Edelweiss Flexi-Cap Fund")</f>
        <v>Edelweiss Flexi-Cap Fund</v>
      </c>
      <c r="C23" s="79"/>
      <c r="D23" s="80" t="s">
        <v>1997</v>
      </c>
      <c r="E23" s="80"/>
    </row>
    <row r="24" spans="1:5" ht="57" customHeight="1" x14ac:dyDescent="0.3">
      <c r="A24" s="77" t="s">
        <v>1931</v>
      </c>
      <c r="B24" s="78" t="str">
        <f>HYPERLINK("[EDEL_Portfolio Monthly 31-Jan-2022.xlsx]EEELSS!A1","Edelweiss Long Term Equity Fund")</f>
        <v>Edelweiss Long Term Equity Fund</v>
      </c>
      <c r="C24" s="79"/>
      <c r="D24" s="80" t="s">
        <v>1997</v>
      </c>
      <c r="E24" s="80"/>
    </row>
    <row r="25" spans="1:5" ht="57" customHeight="1" x14ac:dyDescent="0.3">
      <c r="A25" s="77" t="s">
        <v>1932</v>
      </c>
      <c r="B25" s="78" t="str">
        <f>HYPERLINK("[EDEL_Portfolio Monthly 31-Jan-2022.xlsx]EEEQTF!A1","Edelweiss Large &amp; Mid Cap Fund")</f>
        <v>Edelweiss Large &amp; Mid Cap Fund</v>
      </c>
      <c r="C25" s="79"/>
      <c r="D25" s="69" t="s">
        <v>1998</v>
      </c>
      <c r="E25" s="80"/>
    </row>
    <row r="26" spans="1:5" ht="57" customHeight="1" x14ac:dyDescent="0.3">
      <c r="A26" s="77" t="s">
        <v>1933</v>
      </c>
      <c r="B26" s="78" t="str">
        <f>HYPERLINK("[EDEL_Portfolio Monthly 31-Jan-2022.xlsx]EEESCF!A1","Edelweiss Small Cap Fund")</f>
        <v>Edelweiss Small Cap Fund</v>
      </c>
      <c r="C26" s="79"/>
      <c r="D26" s="80" t="s">
        <v>1999</v>
      </c>
      <c r="E26" s="80"/>
    </row>
    <row r="27" spans="1:5" ht="57" customHeight="1" x14ac:dyDescent="0.3">
      <c r="A27" s="77" t="s">
        <v>1934</v>
      </c>
      <c r="B27" s="78" t="str">
        <f>HYPERLINK("[EDEL_Portfolio Monthly 31-Jan-2022.xlsx]EEESSF!A1","Edelweiss Equity Savings Fund")</f>
        <v>Edelweiss Equity Savings Fund</v>
      </c>
      <c r="C27" s="79"/>
      <c r="D27" s="80" t="s">
        <v>2000</v>
      </c>
      <c r="E27" s="80"/>
    </row>
    <row r="28" spans="1:5" ht="57" customHeight="1" x14ac:dyDescent="0.3">
      <c r="A28" s="77" t="s">
        <v>1935</v>
      </c>
      <c r="B28" s="78" t="str">
        <f>HYPERLINK("[EDEL_Portfolio Monthly 31-Jan-2022.xlsx]EEIF30!A1","Edelweiss Nifty 100 Quality 30 Index Fnd")</f>
        <v>Edelweiss Nifty 100 Quality 30 Index Fnd</v>
      </c>
      <c r="C28" s="79"/>
      <c r="D28" s="80" t="s">
        <v>2001</v>
      </c>
      <c r="E28" s="80"/>
    </row>
    <row r="29" spans="1:5" ht="57" customHeight="1" x14ac:dyDescent="0.3">
      <c r="A29" s="77" t="s">
        <v>1936</v>
      </c>
      <c r="B29" s="78" t="str">
        <f>HYPERLINK("[EDEL_Portfolio Monthly 31-Jan-2022.xlsx]EEIF50!A1","Edelweiss Nifty 50 Index Fund")</f>
        <v>Edelweiss Nifty 50 Index Fund</v>
      </c>
      <c r="C29" s="79"/>
      <c r="D29" s="80" t="s">
        <v>2002</v>
      </c>
      <c r="E29" s="80"/>
    </row>
    <row r="30" spans="1:5" ht="57" customHeight="1" x14ac:dyDescent="0.3">
      <c r="A30" s="77" t="s">
        <v>1937</v>
      </c>
      <c r="B30" s="78" t="str">
        <f>HYPERLINK("[EDEL_Portfolio Monthly 31-Jan-2022.xlsx]EELMIF!A1","Edelweiss Large &amp; Midcap Index Fund")</f>
        <v>Edelweiss Large &amp; Midcap Index Fund</v>
      </c>
      <c r="C30" s="83"/>
      <c r="D30" s="64" t="s">
        <v>2003</v>
      </c>
      <c r="E30" s="83"/>
    </row>
    <row r="31" spans="1:5" ht="57" customHeight="1" x14ac:dyDescent="0.3">
      <c r="A31" s="77" t="s">
        <v>1938</v>
      </c>
      <c r="B31" s="78" t="str">
        <f>HYPERLINK("[EDEL_Portfolio Monthly 31-Jan-2022.xlsx]EEMOF1!A1","EDELWEISS RECENTLY LISTED IPO FUND")</f>
        <v>EDELWEISS RECENTLY LISTED IPO FUND</v>
      </c>
      <c r="C31" s="79"/>
      <c r="D31" s="80" t="s">
        <v>2004</v>
      </c>
      <c r="E31" s="80"/>
    </row>
    <row r="32" spans="1:5" ht="57" customHeight="1" x14ac:dyDescent="0.3">
      <c r="A32" s="77" t="s">
        <v>1939</v>
      </c>
      <c r="B32" s="78" t="str">
        <f>HYPERLINK("[EDEL_Portfolio Monthly 31-Jan-2022.xlsx]EENFBA!A1","Edelweiss ETF - Nifty Bank")</f>
        <v>Edelweiss ETF - Nifty Bank</v>
      </c>
      <c r="C32" s="79"/>
      <c r="D32" s="80" t="s">
        <v>2005</v>
      </c>
      <c r="E32" s="80"/>
    </row>
    <row r="33" spans="1:5" ht="57" customHeight="1" x14ac:dyDescent="0.3">
      <c r="A33" s="77" t="s">
        <v>1940</v>
      </c>
      <c r="B33" s="78" t="str">
        <f>HYPERLINK("[EDEL_Portfolio Monthly 31-Jan-2022.xlsx]EEPRUA!A1","Edelweiss Aggressive Hybrid Fund")</f>
        <v>Edelweiss Aggressive Hybrid Fund</v>
      </c>
      <c r="C33" s="79"/>
      <c r="D33" s="69" t="s">
        <v>2006</v>
      </c>
      <c r="E33" s="80"/>
    </row>
    <row r="34" spans="1:5" ht="57" customHeight="1" x14ac:dyDescent="0.3">
      <c r="A34" s="77" t="s">
        <v>1941</v>
      </c>
      <c r="B34" s="78" t="str">
        <f>HYPERLINK("[EDEL_Portfolio Monthly 31-Jan-2022.xlsx]EESMCF!A1","Edelweiss Mid Cap Fund")</f>
        <v>Edelweiss Mid Cap Fund</v>
      </c>
      <c r="C34" s="79"/>
      <c r="D34" s="69" t="s">
        <v>2007</v>
      </c>
      <c r="E34" s="80"/>
    </row>
    <row r="35" spans="1:5" ht="57" customHeight="1" x14ac:dyDescent="0.3">
      <c r="A35" s="77" t="s">
        <v>1942</v>
      </c>
      <c r="B35" s="78" t="str">
        <f>HYPERLINK("[EDEL_Portfolio Monthly 31-Jan-2022.xlsx]EFMS55!A1","Edelweiss Fixed Maturity Plan - Series 55")</f>
        <v>Edelweiss Fixed Maturity Plan - Series 55</v>
      </c>
      <c r="C35" s="79"/>
      <c r="D35" s="69" t="s">
        <v>2008</v>
      </c>
      <c r="E35" s="80"/>
    </row>
    <row r="36" spans="1:5" ht="57" customHeight="1" x14ac:dyDescent="0.3">
      <c r="A36" s="77" t="s">
        <v>1943</v>
      </c>
      <c r="B36" s="78" t="str">
        <f>HYPERLINK("[EDEL_Portfolio Monthly 31-Jan-2022.xlsx]ELLIQF!A1","Edelweiss Liquid Fund")</f>
        <v>Edelweiss Liquid Fund</v>
      </c>
      <c r="C36" s="79"/>
      <c r="D36" s="80" t="s">
        <v>2009</v>
      </c>
      <c r="E36" s="80"/>
    </row>
    <row r="37" spans="1:5" ht="57" customHeight="1" x14ac:dyDescent="0.3">
      <c r="A37" s="77" t="s">
        <v>1944</v>
      </c>
      <c r="B37" s="78" t="str">
        <f>HYPERLINK("[EDEL_Portfolio Monthly 31-Jan-2022.xlsx]EOASEF!A1","Edelweiss ASEAN Equity Off-shore Fund")</f>
        <v>Edelweiss ASEAN Equity Off-shore Fund</v>
      </c>
      <c r="C37" s="79"/>
      <c r="D37" s="80" t="s">
        <v>2010</v>
      </c>
      <c r="E37" s="80"/>
    </row>
    <row r="38" spans="1:5" ht="57" customHeight="1" x14ac:dyDescent="0.3">
      <c r="A38" s="77" t="s">
        <v>1945</v>
      </c>
      <c r="B38" s="78" t="str">
        <f>HYPERLINK("[EDEL_Portfolio Monthly 31-Jan-2022.xlsx]EOCHIF!A1","Edelweiss Greater China Equity Off-shore Fund")</f>
        <v>Edelweiss Greater China Equity Off-shore Fund</v>
      </c>
      <c r="C38" s="79"/>
      <c r="D38" s="69" t="s">
        <v>2011</v>
      </c>
      <c r="E38" s="80"/>
    </row>
    <row r="39" spans="1:5" ht="57" customHeight="1" x14ac:dyDescent="0.3">
      <c r="A39" s="77" t="s">
        <v>1946</v>
      </c>
      <c r="B39" s="78" t="str">
        <f>HYPERLINK("[EDEL_Portfolio Monthly 31-Jan-2022.xlsx]EODWHF!A1","Edelweiss MSCI (I) DM &amp; WD HC 45 ID Fund")</f>
        <v>Edelweiss MSCI (I) DM &amp; WD HC 45 ID Fund</v>
      </c>
      <c r="C39" s="79"/>
      <c r="D39" s="69" t="s">
        <v>2012</v>
      </c>
      <c r="E39" s="80"/>
    </row>
    <row r="40" spans="1:5" ht="57" customHeight="1" x14ac:dyDescent="0.3">
      <c r="A40" s="77" t="s">
        <v>1947</v>
      </c>
      <c r="B40" s="78" t="str">
        <f>HYPERLINK("[EDEL_Portfolio Monthly 31-Jan-2022.xlsx]EOEDOF!A1","Edelweiss Europe Dynamic Equity Offshore Fund")</f>
        <v>Edelweiss Europe Dynamic Equity Offshore Fund</v>
      </c>
      <c r="C40" s="79"/>
      <c r="D40" s="84" t="s">
        <v>2013</v>
      </c>
      <c r="E40" s="80"/>
    </row>
    <row r="41" spans="1:5" ht="57" customHeight="1" x14ac:dyDescent="0.3">
      <c r="A41" s="77" t="s">
        <v>1948</v>
      </c>
      <c r="B41" s="78" t="str">
        <f>HYPERLINK("[EDEL_Portfolio Monthly 31-Jan-2022.xlsx]EOEMOP!A1","Edelweiss Emerging Markets Opportunities Equity Offshore Fund")</f>
        <v>Edelweiss Emerging Markets Opportunities Equity Offshore Fund</v>
      </c>
      <c r="C41" s="79"/>
      <c r="D41" s="80" t="s">
        <v>2014</v>
      </c>
      <c r="E41" s="80"/>
    </row>
    <row r="42" spans="1:5" ht="57" customHeight="1" x14ac:dyDescent="0.3">
      <c r="A42" s="77" t="s">
        <v>1949</v>
      </c>
      <c r="B42" s="78" t="str">
        <f>HYPERLINK("[EDEL_Portfolio Monthly 31-Jan-2022.xlsx]EOUSEF!A1","Edelweiss US Value Equity Off-shore Fund")</f>
        <v>Edelweiss US Value Equity Off-shore Fund</v>
      </c>
      <c r="C42" s="79"/>
      <c r="D42" s="69" t="s">
        <v>2015</v>
      </c>
      <c r="E42" s="80"/>
    </row>
    <row r="43" spans="1:5" ht="57" customHeight="1" x14ac:dyDescent="0.3">
      <c r="A43" s="77" t="s">
        <v>1950</v>
      </c>
      <c r="B43" s="78" t="str">
        <f>HYPERLINK("[EDEL_Portfolio Monthly 31-Jan-2022.xlsx]EOUSTF!A1","EDELWEISS US TECHNOLOGY EQUITY FOF")</f>
        <v>EDELWEISS US TECHNOLOGY EQUITY FOF</v>
      </c>
      <c r="C43" s="79"/>
      <c r="D43" s="69" t="s">
        <v>2015</v>
      </c>
      <c r="E43" s="80"/>
    </row>
  </sheetData>
  <mergeCells count="2">
    <mergeCell ref="A1:E1"/>
    <mergeCell ref="A2:E2"/>
  </mergeCells>
  <pageMargins left="0.7" right="0.7" top="0.75" bottom="0.75" header="0.3" footer="0.3"/>
  <pageSetup orientation="portrait" r:id="rId1"/>
  <headerFooter>
    <oddHeader>&amp;L&amp;"Arial"&amp;9&amp;K0078D7INTERNAL&amp;1#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49"/>
  <sheetViews>
    <sheetView showGridLines="0" workbookViewId="0">
      <pane ySplit="4" topLeftCell="A44" activePane="bottomLeft" state="frozen"/>
      <selection sqref="A1:G1"/>
      <selection pane="bottomLeft" activeCell="C56" sqref="A1:XFD1048576"/>
    </sheetView>
  </sheetViews>
  <sheetFormatPr defaultRowHeight="14.4" x14ac:dyDescent="0.3"/>
  <cols>
    <col min="1" max="1" width="67.77734375" style="77" customWidth="1"/>
    <col min="2" max="2" width="18.33203125" style="77" customWidth="1"/>
    <col min="3" max="3" width="30.88671875" style="77" customWidth="1"/>
    <col min="4" max="4" width="15.44140625" style="77" customWidth="1"/>
    <col min="5" max="5" width="16.5546875" style="77" customWidth="1"/>
    <col min="6" max="6" width="15.44140625" style="77" customWidth="1"/>
    <col min="7" max="7" width="6" style="120" bestFit="1" customWidth="1"/>
    <col min="8" max="11" width="8.88671875" style="77"/>
    <col min="12" max="12" width="66.33203125" style="77" bestFit="1" customWidth="1"/>
    <col min="13" max="13" width="10" style="77" bestFit="1" customWidth="1"/>
    <col min="14" max="14" width="9.77734375" style="77" bestFit="1" customWidth="1"/>
    <col min="15" max="15" width="14.33203125" style="77" bestFit="1" customWidth="1"/>
    <col min="16" max="16" width="11.5546875" style="77" bestFit="1" customWidth="1"/>
    <col min="17" max="16384" width="8.88671875" style="77"/>
  </cols>
  <sheetData>
    <row r="1" spans="1:8" ht="18" x14ac:dyDescent="0.3">
      <c r="A1" s="89" t="s">
        <v>23</v>
      </c>
      <c r="B1" s="89"/>
      <c r="C1" s="89"/>
      <c r="D1" s="89"/>
      <c r="E1" s="89"/>
      <c r="F1" s="89"/>
      <c r="G1" s="89"/>
      <c r="H1" s="78" t="str">
        <f>HYPERLINK("[EDEL_Portfolio Monthly 31-Jan-2022.xlsx]Index!A1","Index")</f>
        <v>Index</v>
      </c>
    </row>
    <row r="2" spans="1:8" ht="18" x14ac:dyDescent="0.3">
      <c r="A2" s="89" t="s">
        <v>24</v>
      </c>
      <c r="B2" s="89"/>
      <c r="C2" s="89"/>
      <c r="D2" s="89"/>
      <c r="E2" s="89"/>
      <c r="F2" s="89"/>
      <c r="G2" s="89"/>
    </row>
    <row r="4" spans="1:8" ht="24" x14ac:dyDescent="0.3">
      <c r="A4" s="90" t="s">
        <v>0</v>
      </c>
      <c r="B4" s="90" t="s">
        <v>1</v>
      </c>
      <c r="C4" s="90" t="s">
        <v>5</v>
      </c>
      <c r="D4" s="91" t="s">
        <v>2</v>
      </c>
      <c r="E4" s="92" t="s">
        <v>4</v>
      </c>
      <c r="F4" s="92" t="s">
        <v>3</v>
      </c>
      <c r="G4" s="7" t="s">
        <v>6</v>
      </c>
    </row>
    <row r="5" spans="1:8" x14ac:dyDescent="0.3">
      <c r="A5" s="93"/>
      <c r="B5" s="94"/>
      <c r="C5" s="94"/>
      <c r="D5" s="95"/>
      <c r="E5" s="96"/>
      <c r="F5" s="97"/>
      <c r="G5" s="98"/>
    </row>
    <row r="6" spans="1:8" x14ac:dyDescent="0.3">
      <c r="A6" s="99"/>
      <c r="B6" s="100"/>
      <c r="C6" s="100"/>
      <c r="D6" s="101"/>
      <c r="E6" s="102"/>
      <c r="F6" s="103"/>
      <c r="G6" s="103"/>
    </row>
    <row r="7" spans="1:8" x14ac:dyDescent="0.3">
      <c r="A7" s="104" t="s">
        <v>87</v>
      </c>
      <c r="B7" s="100"/>
      <c r="C7" s="100"/>
      <c r="D7" s="101"/>
      <c r="E7" s="102" t="s">
        <v>88</v>
      </c>
      <c r="F7" s="103" t="s">
        <v>88</v>
      </c>
      <c r="G7" s="103"/>
    </row>
    <row r="8" spans="1:8" x14ac:dyDescent="0.3">
      <c r="A8" s="99"/>
      <c r="B8" s="100"/>
      <c r="C8" s="100"/>
      <c r="D8" s="101"/>
      <c r="E8" s="102"/>
      <c r="F8" s="103"/>
      <c r="G8" s="103"/>
    </row>
    <row r="9" spans="1:8" x14ac:dyDescent="0.3">
      <c r="A9" s="99"/>
      <c r="B9" s="100"/>
      <c r="C9" s="100"/>
      <c r="D9" s="101"/>
      <c r="E9" s="102"/>
      <c r="F9" s="103"/>
      <c r="G9" s="103"/>
    </row>
    <row r="10" spans="1:8" x14ac:dyDescent="0.3">
      <c r="A10" s="104" t="s">
        <v>481</v>
      </c>
      <c r="B10" s="100"/>
      <c r="C10" s="100"/>
      <c r="D10" s="101"/>
      <c r="E10" s="102"/>
      <c r="F10" s="103"/>
      <c r="G10" s="103"/>
    </row>
    <row r="11" spans="1:8" x14ac:dyDescent="0.3">
      <c r="A11" s="99" t="s">
        <v>484</v>
      </c>
      <c r="B11" s="100" t="s">
        <v>485</v>
      </c>
      <c r="C11" s="100"/>
      <c r="D11" s="101">
        <v>32040116</v>
      </c>
      <c r="E11" s="102">
        <v>344378.32</v>
      </c>
      <c r="F11" s="103">
        <v>0.99919999999999998</v>
      </c>
      <c r="G11" s="103"/>
    </row>
    <row r="12" spans="1:8" x14ac:dyDescent="0.3">
      <c r="A12" s="104" t="s">
        <v>100</v>
      </c>
      <c r="B12" s="105"/>
      <c r="C12" s="105"/>
      <c r="D12" s="106"/>
      <c r="E12" s="107">
        <v>344378.32</v>
      </c>
      <c r="F12" s="108">
        <v>0.99919999999999998</v>
      </c>
      <c r="G12" s="109"/>
    </row>
    <row r="13" spans="1:8" x14ac:dyDescent="0.3">
      <c r="A13" s="99"/>
      <c r="B13" s="100"/>
      <c r="C13" s="100"/>
      <c r="D13" s="101"/>
      <c r="E13" s="102"/>
      <c r="F13" s="103"/>
      <c r="G13" s="103"/>
    </row>
    <row r="14" spans="1:8" x14ac:dyDescent="0.3">
      <c r="A14" s="112" t="s">
        <v>103</v>
      </c>
      <c r="B14" s="113"/>
      <c r="C14" s="113"/>
      <c r="D14" s="114"/>
      <c r="E14" s="107">
        <v>344378.32</v>
      </c>
      <c r="F14" s="108">
        <v>0.99919999999999998</v>
      </c>
      <c r="G14" s="109"/>
    </row>
    <row r="15" spans="1:8" x14ac:dyDescent="0.3">
      <c r="A15" s="99"/>
      <c r="B15" s="100"/>
      <c r="C15" s="100"/>
      <c r="D15" s="101"/>
      <c r="E15" s="102"/>
      <c r="F15" s="103"/>
      <c r="G15" s="103"/>
    </row>
    <row r="16" spans="1:8" x14ac:dyDescent="0.3">
      <c r="A16" s="104" t="s">
        <v>128</v>
      </c>
      <c r="B16" s="100"/>
      <c r="C16" s="100"/>
      <c r="D16" s="101"/>
      <c r="E16" s="102"/>
      <c r="F16" s="103"/>
      <c r="G16" s="103"/>
    </row>
    <row r="17" spans="1:7" x14ac:dyDescent="0.3">
      <c r="A17" s="99" t="s">
        <v>129</v>
      </c>
      <c r="B17" s="100"/>
      <c r="C17" s="100"/>
      <c r="D17" s="101"/>
      <c r="E17" s="102">
        <v>374.97</v>
      </c>
      <c r="F17" s="103">
        <v>1.1000000000000001E-3</v>
      </c>
      <c r="G17" s="103">
        <v>3.1375E-2</v>
      </c>
    </row>
    <row r="18" spans="1:7" x14ac:dyDescent="0.3">
      <c r="A18" s="104" t="s">
        <v>100</v>
      </c>
      <c r="B18" s="105"/>
      <c r="C18" s="105"/>
      <c r="D18" s="106"/>
      <c r="E18" s="107">
        <v>374.97</v>
      </c>
      <c r="F18" s="108">
        <v>1.1000000000000001E-3</v>
      </c>
      <c r="G18" s="109"/>
    </row>
    <row r="19" spans="1:7" x14ac:dyDescent="0.3">
      <c r="A19" s="99"/>
      <c r="B19" s="100"/>
      <c r="C19" s="100"/>
      <c r="D19" s="101"/>
      <c r="E19" s="102"/>
      <c r="F19" s="103"/>
      <c r="G19" s="103"/>
    </row>
    <row r="20" spans="1:7" x14ac:dyDescent="0.3">
      <c r="A20" s="112" t="s">
        <v>103</v>
      </c>
      <c r="B20" s="113"/>
      <c r="C20" s="113"/>
      <c r="D20" s="114"/>
      <c r="E20" s="107">
        <v>374.97</v>
      </c>
      <c r="F20" s="108">
        <v>1.1000000000000001E-3</v>
      </c>
      <c r="G20" s="109"/>
    </row>
    <row r="21" spans="1:7" x14ac:dyDescent="0.3">
      <c r="A21" s="99" t="s">
        <v>130</v>
      </c>
      <c r="B21" s="100"/>
      <c r="C21" s="100"/>
      <c r="D21" s="101"/>
      <c r="E21" s="102">
        <v>3.2231799999999998E-2</v>
      </c>
      <c r="F21" s="103">
        <v>0</v>
      </c>
      <c r="G21" s="103"/>
    </row>
    <row r="22" spans="1:7" x14ac:dyDescent="0.3">
      <c r="A22" s="99" t="s">
        <v>131</v>
      </c>
      <c r="B22" s="100"/>
      <c r="C22" s="100"/>
      <c r="D22" s="101"/>
      <c r="E22" s="126">
        <v>-102.42223180000001</v>
      </c>
      <c r="F22" s="127">
        <v>-2.9999999999999997E-4</v>
      </c>
      <c r="G22" s="103">
        <v>3.1375E-2</v>
      </c>
    </row>
    <row r="23" spans="1:7" x14ac:dyDescent="0.3">
      <c r="A23" s="115" t="s">
        <v>132</v>
      </c>
      <c r="B23" s="116"/>
      <c r="C23" s="116"/>
      <c r="D23" s="117"/>
      <c r="E23" s="118">
        <v>344650.9</v>
      </c>
      <c r="F23" s="119">
        <v>1</v>
      </c>
      <c r="G23" s="119"/>
    </row>
    <row r="28" spans="1:7" x14ac:dyDescent="0.3">
      <c r="A28" s="74" t="s">
        <v>1815</v>
      </c>
    </row>
    <row r="29" spans="1:7" x14ac:dyDescent="0.3">
      <c r="A29" s="121" t="s">
        <v>1816</v>
      </c>
      <c r="B29" s="122" t="s">
        <v>88</v>
      </c>
    </row>
    <row r="30" spans="1:7" x14ac:dyDescent="0.3">
      <c r="A30" s="77" t="s">
        <v>1817</v>
      </c>
    </row>
    <row r="31" spans="1:7" x14ac:dyDescent="0.3">
      <c r="A31" s="77" t="s">
        <v>1818</v>
      </c>
      <c r="B31" s="77" t="s">
        <v>1819</v>
      </c>
      <c r="C31" s="77" t="s">
        <v>1819</v>
      </c>
    </row>
    <row r="32" spans="1:7" x14ac:dyDescent="0.3">
      <c r="B32" s="123">
        <v>44561</v>
      </c>
      <c r="C32" s="123">
        <v>44592</v>
      </c>
    </row>
    <row r="33" spans="1:7" x14ac:dyDescent="0.3">
      <c r="A33" s="77" t="s">
        <v>1823</v>
      </c>
      <c r="B33" s="77">
        <v>10.7102</v>
      </c>
      <c r="C33" s="77">
        <v>10.7315</v>
      </c>
      <c r="E33" s="120"/>
      <c r="G33" s="77"/>
    </row>
    <row r="34" spans="1:7" x14ac:dyDescent="0.3">
      <c r="A34" s="77" t="s">
        <v>1824</v>
      </c>
      <c r="B34" s="77">
        <v>10.7102</v>
      </c>
      <c r="C34" s="77">
        <v>10.7315</v>
      </c>
      <c r="E34" s="120"/>
      <c r="G34" s="77"/>
    </row>
    <row r="35" spans="1:7" x14ac:dyDescent="0.3">
      <c r="A35" s="77" t="s">
        <v>1848</v>
      </c>
      <c r="B35" s="77">
        <v>10.7102</v>
      </c>
      <c r="C35" s="77">
        <v>10.7315</v>
      </c>
      <c r="E35" s="120"/>
      <c r="G35" s="77"/>
    </row>
    <row r="36" spans="1:7" x14ac:dyDescent="0.3">
      <c r="A36" s="77" t="s">
        <v>1849</v>
      </c>
      <c r="B36" s="77">
        <v>10.7102</v>
      </c>
      <c r="C36" s="77">
        <v>10.7315</v>
      </c>
      <c r="E36" s="120"/>
      <c r="G36" s="77"/>
    </row>
    <row r="37" spans="1:7" x14ac:dyDescent="0.3">
      <c r="E37" s="120"/>
      <c r="G37" s="77"/>
    </row>
    <row r="38" spans="1:7" x14ac:dyDescent="0.3">
      <c r="A38" s="77" t="s">
        <v>1834</v>
      </c>
      <c r="B38" s="122" t="s">
        <v>88</v>
      </c>
    </row>
    <row r="39" spans="1:7" x14ac:dyDescent="0.3">
      <c r="A39" s="77" t="s">
        <v>1835</v>
      </c>
      <c r="B39" s="122" t="s">
        <v>88</v>
      </c>
    </row>
    <row r="40" spans="1:7" ht="28.8" x14ac:dyDescent="0.3">
      <c r="A40" s="121" t="s">
        <v>1836</v>
      </c>
      <c r="B40" s="122" t="s">
        <v>88</v>
      </c>
    </row>
    <row r="41" spans="1:7" x14ac:dyDescent="0.3">
      <c r="A41" s="121" t="s">
        <v>1837</v>
      </c>
      <c r="B41" s="122" t="s">
        <v>88</v>
      </c>
    </row>
    <row r="42" spans="1:7" x14ac:dyDescent="0.3">
      <c r="A42" s="77" t="s">
        <v>1838</v>
      </c>
      <c r="B42" s="124" t="s">
        <v>88</v>
      </c>
    </row>
    <row r="43" spans="1:7" ht="28.8" x14ac:dyDescent="0.3">
      <c r="A43" s="121" t="s">
        <v>1839</v>
      </c>
      <c r="B43" s="122" t="s">
        <v>88</v>
      </c>
    </row>
    <row r="44" spans="1:7" ht="28.8" x14ac:dyDescent="0.3">
      <c r="A44" s="121" t="s">
        <v>1840</v>
      </c>
      <c r="B44" s="122" t="s">
        <v>88</v>
      </c>
    </row>
    <row r="45" spans="1:7" x14ac:dyDescent="0.3">
      <c r="A45" s="77" t="s">
        <v>1967</v>
      </c>
      <c r="B45" s="122" t="s">
        <v>88</v>
      </c>
    </row>
    <row r="46" spans="1:7" x14ac:dyDescent="0.3">
      <c r="A46" s="77" t="s">
        <v>1968</v>
      </c>
      <c r="B46" s="122" t="s">
        <v>88</v>
      </c>
    </row>
    <row r="48" spans="1:7" ht="28.8" x14ac:dyDescent="0.3">
      <c r="A48" s="85" t="s">
        <v>2016</v>
      </c>
      <c r="B48" s="76" t="s">
        <v>2017</v>
      </c>
      <c r="C48" s="76" t="s">
        <v>1982</v>
      </c>
      <c r="D48" s="86" t="s">
        <v>1983</v>
      </c>
    </row>
    <row r="49" spans="1:4" ht="49.05" customHeight="1" x14ac:dyDescent="0.3">
      <c r="A49" s="78" t="str">
        <f>HYPERLINK("[EDEL_Portfolio Monthly 31-Jan-2022.xlsx]EDFF25!A1","BHARAT Bond FOF - April 2025")</f>
        <v>BHARAT Bond FOF - April 2025</v>
      </c>
      <c r="B49" s="79"/>
      <c r="C49" s="69" t="s">
        <v>1984</v>
      </c>
      <c r="D49" s="82"/>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49"/>
  <sheetViews>
    <sheetView showGridLines="0" workbookViewId="0">
      <pane ySplit="4" topLeftCell="A46" activePane="bottomLeft" state="frozen"/>
      <selection sqref="A1:G1"/>
      <selection pane="bottomLeft" activeCell="A48" sqref="A48:D48"/>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25</v>
      </c>
      <c r="B1" s="70"/>
      <c r="C1" s="70"/>
      <c r="D1" s="70"/>
      <c r="E1" s="70"/>
      <c r="F1" s="70"/>
      <c r="G1" s="70"/>
      <c r="H1" s="51" t="str">
        <f>HYPERLINK("[EDEL_Portfolio Monthly 31-Jan-2022.xlsx]Index!A1","Index")</f>
        <v>Index</v>
      </c>
    </row>
    <row r="2" spans="1:8" ht="18" x14ac:dyDescent="0.3">
      <c r="A2" s="70" t="s">
        <v>26</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3"/>
      <c r="B9" s="33"/>
      <c r="C9" s="33"/>
      <c r="D9" s="14"/>
      <c r="E9" s="15"/>
      <c r="F9" s="16"/>
      <c r="G9" s="16"/>
    </row>
    <row r="10" spans="1:8" x14ac:dyDescent="0.3">
      <c r="A10" s="17" t="s">
        <v>481</v>
      </c>
      <c r="B10" s="33"/>
      <c r="C10" s="33"/>
      <c r="D10" s="14"/>
      <c r="E10" s="15"/>
      <c r="F10" s="16"/>
      <c r="G10" s="16"/>
    </row>
    <row r="11" spans="1:8" x14ac:dyDescent="0.3">
      <c r="A11" s="13" t="s">
        <v>486</v>
      </c>
      <c r="B11" s="33" t="s">
        <v>487</v>
      </c>
      <c r="C11" s="33"/>
      <c r="D11" s="14">
        <v>23743737.002099998</v>
      </c>
      <c r="E11" s="15">
        <v>281774.74</v>
      </c>
      <c r="F11" s="16">
        <v>0.99409999999999998</v>
      </c>
      <c r="G11" s="16"/>
    </row>
    <row r="12" spans="1:8" x14ac:dyDescent="0.3">
      <c r="A12" s="17" t="s">
        <v>100</v>
      </c>
      <c r="B12" s="34"/>
      <c r="C12" s="34"/>
      <c r="D12" s="18"/>
      <c r="E12" s="19">
        <v>281774.74</v>
      </c>
      <c r="F12" s="20">
        <v>0.99409999999999998</v>
      </c>
      <c r="G12" s="21"/>
    </row>
    <row r="13" spans="1:8" x14ac:dyDescent="0.3">
      <c r="A13" s="13"/>
      <c r="B13" s="33"/>
      <c r="C13" s="33"/>
      <c r="D13" s="14"/>
      <c r="E13" s="15"/>
      <c r="F13" s="16"/>
      <c r="G13" s="16"/>
    </row>
    <row r="14" spans="1:8" x14ac:dyDescent="0.3">
      <c r="A14" s="24" t="s">
        <v>103</v>
      </c>
      <c r="B14" s="35"/>
      <c r="C14" s="35"/>
      <c r="D14" s="25"/>
      <c r="E14" s="19">
        <v>281774.74</v>
      </c>
      <c r="F14" s="20">
        <v>0.99409999999999998</v>
      </c>
      <c r="G14" s="21"/>
    </row>
    <row r="15" spans="1:8" x14ac:dyDescent="0.3">
      <c r="A15" s="13"/>
      <c r="B15" s="33"/>
      <c r="C15" s="33"/>
      <c r="D15" s="14"/>
      <c r="E15" s="15"/>
      <c r="F15" s="16"/>
      <c r="G15" s="16"/>
    </row>
    <row r="16" spans="1:8" x14ac:dyDescent="0.3">
      <c r="A16" s="17" t="s">
        <v>128</v>
      </c>
      <c r="B16" s="33"/>
      <c r="C16" s="33"/>
      <c r="D16" s="14"/>
      <c r="E16" s="15"/>
      <c r="F16" s="16"/>
      <c r="G16" s="16"/>
    </row>
    <row r="17" spans="1:7" x14ac:dyDescent="0.3">
      <c r="A17" s="13" t="s">
        <v>129</v>
      </c>
      <c r="B17" s="33"/>
      <c r="C17" s="33"/>
      <c r="D17" s="14"/>
      <c r="E17" s="15">
        <v>2693.77</v>
      </c>
      <c r="F17" s="16">
        <v>9.4999999999999998E-3</v>
      </c>
      <c r="G17" s="16">
        <v>3.1375E-2</v>
      </c>
    </row>
    <row r="18" spans="1:7" x14ac:dyDescent="0.3">
      <c r="A18" s="17" t="s">
        <v>100</v>
      </c>
      <c r="B18" s="34"/>
      <c r="C18" s="34"/>
      <c r="D18" s="18"/>
      <c r="E18" s="19">
        <v>2693.77</v>
      </c>
      <c r="F18" s="20">
        <v>9.4999999999999998E-3</v>
      </c>
      <c r="G18" s="21"/>
    </row>
    <row r="19" spans="1:7" x14ac:dyDescent="0.3">
      <c r="A19" s="13"/>
      <c r="B19" s="33"/>
      <c r="C19" s="33"/>
      <c r="D19" s="14"/>
      <c r="E19" s="15"/>
      <c r="F19" s="16"/>
      <c r="G19" s="16"/>
    </row>
    <row r="20" spans="1:7" x14ac:dyDescent="0.3">
      <c r="A20" s="24" t="s">
        <v>103</v>
      </c>
      <c r="B20" s="35"/>
      <c r="C20" s="35"/>
      <c r="D20" s="25"/>
      <c r="E20" s="19">
        <v>2693.77</v>
      </c>
      <c r="F20" s="20">
        <v>9.4999999999999998E-3</v>
      </c>
      <c r="G20" s="21"/>
    </row>
    <row r="21" spans="1:7" x14ac:dyDescent="0.3">
      <c r="A21" s="13" t="s">
        <v>130</v>
      </c>
      <c r="B21" s="33"/>
      <c r="C21" s="33"/>
      <c r="D21" s="14"/>
      <c r="E21" s="15">
        <v>0.23155339999999999</v>
      </c>
      <c r="F21" s="16">
        <v>0</v>
      </c>
      <c r="G21" s="16"/>
    </row>
    <row r="22" spans="1:7" x14ac:dyDescent="0.3">
      <c r="A22" s="13" t="s">
        <v>131</v>
      </c>
      <c r="B22" s="33"/>
      <c r="C22" s="33"/>
      <c r="D22" s="14"/>
      <c r="E22" s="26">
        <v>-1035.5215533999999</v>
      </c>
      <c r="F22" s="27">
        <v>-3.5999999999999999E-3</v>
      </c>
      <c r="G22" s="16">
        <v>3.1375E-2</v>
      </c>
    </row>
    <row r="23" spans="1:7" x14ac:dyDescent="0.3">
      <c r="A23" s="28" t="s">
        <v>132</v>
      </c>
      <c r="B23" s="36"/>
      <c r="C23" s="36"/>
      <c r="D23" s="29"/>
      <c r="E23" s="30">
        <v>283433.21999999997</v>
      </c>
      <c r="F23" s="31">
        <v>1</v>
      </c>
      <c r="G23" s="31"/>
    </row>
    <row r="28" spans="1:7" x14ac:dyDescent="0.3">
      <c r="A28" s="1" t="s">
        <v>1815</v>
      </c>
    </row>
    <row r="29" spans="1:7" x14ac:dyDescent="0.3">
      <c r="A29" s="47" t="s">
        <v>1816</v>
      </c>
      <c r="B29" s="3" t="s">
        <v>88</v>
      </c>
    </row>
    <row r="30" spans="1:7" x14ac:dyDescent="0.3">
      <c r="A30" t="s">
        <v>1817</v>
      </c>
    </row>
    <row r="31" spans="1:7" x14ac:dyDescent="0.3">
      <c r="A31" t="s">
        <v>1818</v>
      </c>
      <c r="B31" t="s">
        <v>1819</v>
      </c>
      <c r="C31" t="s">
        <v>1819</v>
      </c>
    </row>
    <row r="32" spans="1:7" x14ac:dyDescent="0.3">
      <c r="B32" s="48">
        <v>44561</v>
      </c>
      <c r="C32" s="48">
        <v>44592</v>
      </c>
    </row>
    <row r="33" spans="1:7" x14ac:dyDescent="0.3">
      <c r="A33" t="s">
        <v>1823</v>
      </c>
      <c r="B33">
        <v>11.8909</v>
      </c>
      <c r="C33">
        <v>11.8454</v>
      </c>
      <c r="E33" s="2"/>
      <c r="G33"/>
    </row>
    <row r="34" spans="1:7" x14ac:dyDescent="0.3">
      <c r="A34" t="s">
        <v>1824</v>
      </c>
      <c r="B34">
        <v>11.8909</v>
      </c>
      <c r="C34">
        <v>11.8454</v>
      </c>
      <c r="E34" s="2"/>
      <c r="G34"/>
    </row>
    <row r="35" spans="1:7" x14ac:dyDescent="0.3">
      <c r="A35" t="s">
        <v>1848</v>
      </c>
      <c r="B35">
        <v>11.8909</v>
      </c>
      <c r="C35">
        <v>11.8454</v>
      </c>
      <c r="E35" s="2"/>
      <c r="G35"/>
    </row>
    <row r="36" spans="1:7" x14ac:dyDescent="0.3">
      <c r="A36" t="s">
        <v>1849</v>
      </c>
      <c r="B36">
        <v>11.8909</v>
      </c>
      <c r="C36">
        <v>11.8454</v>
      </c>
      <c r="E36" s="2"/>
      <c r="G36"/>
    </row>
    <row r="37" spans="1:7" x14ac:dyDescent="0.3">
      <c r="E37" s="2"/>
      <c r="G37"/>
    </row>
    <row r="38" spans="1:7" x14ac:dyDescent="0.3">
      <c r="A38" t="s">
        <v>1834</v>
      </c>
      <c r="B38" s="3" t="s">
        <v>88</v>
      </c>
    </row>
    <row r="39" spans="1:7" x14ac:dyDescent="0.3">
      <c r="A39" t="s">
        <v>1835</v>
      </c>
      <c r="B39" s="3" t="s">
        <v>88</v>
      </c>
    </row>
    <row r="40" spans="1:7" ht="28.8" x14ac:dyDescent="0.3">
      <c r="A40" s="47" t="s">
        <v>1836</v>
      </c>
      <c r="B40" s="3" t="s">
        <v>88</v>
      </c>
    </row>
    <row r="41" spans="1:7" x14ac:dyDescent="0.3">
      <c r="A41" s="47" t="s">
        <v>1837</v>
      </c>
      <c r="B41" s="3" t="s">
        <v>88</v>
      </c>
    </row>
    <row r="42" spans="1:7" x14ac:dyDescent="0.3">
      <c r="A42" t="s">
        <v>1838</v>
      </c>
      <c r="B42" s="49" t="s">
        <v>88</v>
      </c>
    </row>
    <row r="43" spans="1:7" ht="28.8" x14ac:dyDescent="0.3">
      <c r="A43" s="47" t="s">
        <v>1839</v>
      </c>
      <c r="B43" s="3" t="s">
        <v>88</v>
      </c>
    </row>
    <row r="44" spans="1:7" ht="28.8" x14ac:dyDescent="0.3">
      <c r="A44" s="47" t="s">
        <v>1840</v>
      </c>
      <c r="B44" s="3" t="s">
        <v>88</v>
      </c>
    </row>
    <row r="45" spans="1:7" x14ac:dyDescent="0.3">
      <c r="A45" t="s">
        <v>1967</v>
      </c>
      <c r="B45" s="3" t="s">
        <v>88</v>
      </c>
    </row>
    <row r="46" spans="1:7" x14ac:dyDescent="0.3">
      <c r="A46" t="s">
        <v>1968</v>
      </c>
      <c r="B46" s="3" t="s">
        <v>88</v>
      </c>
    </row>
    <row r="48" spans="1:7" ht="28.8" x14ac:dyDescent="0.3">
      <c r="A48" s="66" t="s">
        <v>2016</v>
      </c>
      <c r="B48" s="61" t="s">
        <v>2017</v>
      </c>
      <c r="C48" s="61" t="s">
        <v>1982</v>
      </c>
      <c r="D48" s="67" t="s">
        <v>1983</v>
      </c>
    </row>
    <row r="49" spans="1:4" ht="46.5" customHeight="1" x14ac:dyDescent="0.3">
      <c r="A49" s="51" t="str">
        <f>HYPERLINK("[EDEL_Portfolio Monthly 31-Jan-2022.xlsx]EDFF30!A1","BHARAT Bond FOF - April 2030")</f>
        <v>BHARAT Bond FOF - April 2030</v>
      </c>
      <c r="B49" s="59"/>
      <c r="C49" s="62" t="s">
        <v>1986</v>
      </c>
      <c r="D49"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49"/>
  <sheetViews>
    <sheetView showGridLines="0" workbookViewId="0">
      <pane ySplit="4" topLeftCell="A44" activePane="bottomLeft" state="frozen"/>
      <selection sqref="A1:G1"/>
      <selection pane="bottomLeft" activeCell="A48" sqref="A48:D48"/>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27</v>
      </c>
      <c r="B1" s="70"/>
      <c r="C1" s="70"/>
      <c r="D1" s="70"/>
      <c r="E1" s="70"/>
      <c r="F1" s="70"/>
      <c r="G1" s="70"/>
      <c r="H1" s="51" t="str">
        <f>HYPERLINK("[EDEL_Portfolio Monthly 31-Jan-2022.xlsx]Index!A1","Index")</f>
        <v>Index</v>
      </c>
    </row>
    <row r="2" spans="1:8" ht="18" x14ac:dyDescent="0.3">
      <c r="A2" s="70" t="s">
        <v>28</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3"/>
      <c r="B9" s="33"/>
      <c r="C9" s="33"/>
      <c r="D9" s="14"/>
      <c r="E9" s="15"/>
      <c r="F9" s="16"/>
      <c r="G9" s="16"/>
    </row>
    <row r="10" spans="1:8" x14ac:dyDescent="0.3">
      <c r="A10" s="17" t="s">
        <v>481</v>
      </c>
      <c r="B10" s="33"/>
      <c r="C10" s="33"/>
      <c r="D10" s="14"/>
      <c r="E10" s="15"/>
      <c r="F10" s="16"/>
      <c r="G10" s="16"/>
    </row>
    <row r="11" spans="1:8" x14ac:dyDescent="0.3">
      <c r="A11" s="13" t="s">
        <v>488</v>
      </c>
      <c r="B11" s="33" t="s">
        <v>489</v>
      </c>
      <c r="C11" s="33"/>
      <c r="D11" s="14">
        <v>18416427</v>
      </c>
      <c r="E11" s="15">
        <v>195570.26</v>
      </c>
      <c r="F11" s="16">
        <v>0.99919999999999998</v>
      </c>
      <c r="G11" s="16"/>
    </row>
    <row r="12" spans="1:8" x14ac:dyDescent="0.3">
      <c r="A12" s="17" t="s">
        <v>100</v>
      </c>
      <c r="B12" s="34"/>
      <c r="C12" s="34"/>
      <c r="D12" s="18"/>
      <c r="E12" s="19">
        <v>195570.26</v>
      </c>
      <c r="F12" s="20">
        <v>0.99919999999999998</v>
      </c>
      <c r="G12" s="21"/>
    </row>
    <row r="13" spans="1:8" x14ac:dyDescent="0.3">
      <c r="A13" s="13"/>
      <c r="B13" s="33"/>
      <c r="C13" s="33"/>
      <c r="D13" s="14"/>
      <c r="E13" s="15"/>
      <c r="F13" s="16"/>
      <c r="G13" s="16"/>
    </row>
    <row r="14" spans="1:8" x14ac:dyDescent="0.3">
      <c r="A14" s="24" t="s">
        <v>103</v>
      </c>
      <c r="B14" s="35"/>
      <c r="C14" s="35"/>
      <c r="D14" s="25"/>
      <c r="E14" s="19">
        <v>195570.26</v>
      </c>
      <c r="F14" s="20">
        <v>0.99919999999999998</v>
      </c>
      <c r="G14" s="21"/>
    </row>
    <row r="15" spans="1:8" x14ac:dyDescent="0.3">
      <c r="A15" s="13"/>
      <c r="B15" s="33"/>
      <c r="C15" s="33"/>
      <c r="D15" s="14"/>
      <c r="E15" s="15"/>
      <c r="F15" s="16"/>
      <c r="G15" s="16"/>
    </row>
    <row r="16" spans="1:8" x14ac:dyDescent="0.3">
      <c r="A16" s="17" t="s">
        <v>128</v>
      </c>
      <c r="B16" s="33"/>
      <c r="C16" s="33"/>
      <c r="D16" s="14"/>
      <c r="E16" s="15"/>
      <c r="F16" s="16"/>
      <c r="G16" s="16"/>
    </row>
    <row r="17" spans="1:7" x14ac:dyDescent="0.3">
      <c r="A17" s="13" t="s">
        <v>129</v>
      </c>
      <c r="B17" s="33"/>
      <c r="C17" s="33"/>
      <c r="D17" s="14"/>
      <c r="E17" s="15">
        <v>284.98</v>
      </c>
      <c r="F17" s="16">
        <v>1.5E-3</v>
      </c>
      <c r="G17" s="16">
        <v>3.1375E-2</v>
      </c>
    </row>
    <row r="18" spans="1:7" x14ac:dyDescent="0.3">
      <c r="A18" s="17" t="s">
        <v>100</v>
      </c>
      <c r="B18" s="34"/>
      <c r="C18" s="34"/>
      <c r="D18" s="18"/>
      <c r="E18" s="19">
        <v>284.98</v>
      </c>
      <c r="F18" s="20">
        <v>1.5E-3</v>
      </c>
      <c r="G18" s="21"/>
    </row>
    <row r="19" spans="1:7" x14ac:dyDescent="0.3">
      <c r="A19" s="13"/>
      <c r="B19" s="33"/>
      <c r="C19" s="33"/>
      <c r="D19" s="14"/>
      <c r="E19" s="15"/>
      <c r="F19" s="16"/>
      <c r="G19" s="16"/>
    </row>
    <row r="20" spans="1:7" x14ac:dyDescent="0.3">
      <c r="A20" s="24" t="s">
        <v>103</v>
      </c>
      <c r="B20" s="35"/>
      <c r="C20" s="35"/>
      <c r="D20" s="25"/>
      <c r="E20" s="19">
        <v>284.98</v>
      </c>
      <c r="F20" s="20">
        <v>1.5E-3</v>
      </c>
      <c r="G20" s="21"/>
    </row>
    <row r="21" spans="1:7" x14ac:dyDescent="0.3">
      <c r="A21" s="13" t="s">
        <v>130</v>
      </c>
      <c r="B21" s="33"/>
      <c r="C21" s="33"/>
      <c r="D21" s="14"/>
      <c r="E21" s="15">
        <v>2.4496199999999999E-2</v>
      </c>
      <c r="F21" s="16">
        <v>0</v>
      </c>
      <c r="G21" s="16"/>
    </row>
    <row r="22" spans="1:7" x14ac:dyDescent="0.3">
      <c r="A22" s="13" t="s">
        <v>131</v>
      </c>
      <c r="B22" s="33"/>
      <c r="C22" s="33"/>
      <c r="D22" s="14"/>
      <c r="E22" s="26">
        <v>-128.52449619999999</v>
      </c>
      <c r="F22" s="27">
        <v>-6.9999999999999999E-4</v>
      </c>
      <c r="G22" s="16">
        <v>3.1375E-2</v>
      </c>
    </row>
    <row r="23" spans="1:7" x14ac:dyDescent="0.3">
      <c r="A23" s="28" t="s">
        <v>132</v>
      </c>
      <c r="B23" s="36"/>
      <c r="C23" s="36"/>
      <c r="D23" s="29"/>
      <c r="E23" s="30">
        <v>195726.74</v>
      </c>
      <c r="F23" s="31">
        <v>1</v>
      </c>
      <c r="G23" s="31"/>
    </row>
    <row r="28" spans="1:7" x14ac:dyDescent="0.3">
      <c r="A28" s="1" t="s">
        <v>1815</v>
      </c>
    </row>
    <row r="29" spans="1:7" x14ac:dyDescent="0.3">
      <c r="A29" s="47" t="s">
        <v>1816</v>
      </c>
      <c r="B29" s="3" t="s">
        <v>88</v>
      </c>
    </row>
    <row r="30" spans="1:7" x14ac:dyDescent="0.3">
      <c r="A30" t="s">
        <v>1817</v>
      </c>
    </row>
    <row r="31" spans="1:7" x14ac:dyDescent="0.3">
      <c r="A31" t="s">
        <v>1818</v>
      </c>
      <c r="B31" t="s">
        <v>1819</v>
      </c>
      <c r="C31" t="s">
        <v>1819</v>
      </c>
    </row>
    <row r="32" spans="1:7" x14ac:dyDescent="0.3">
      <c r="B32" s="48">
        <v>44561</v>
      </c>
      <c r="C32" s="48">
        <v>44592</v>
      </c>
    </row>
    <row r="33" spans="1:7" x14ac:dyDescent="0.3">
      <c r="A33" t="s">
        <v>1823</v>
      </c>
      <c r="B33">
        <v>10.667400000000001</v>
      </c>
      <c r="C33">
        <v>10.6127</v>
      </c>
      <c r="E33" s="2"/>
      <c r="G33"/>
    </row>
    <row r="34" spans="1:7" x14ac:dyDescent="0.3">
      <c r="A34" t="s">
        <v>1824</v>
      </c>
      <c r="B34">
        <v>10.667400000000001</v>
      </c>
      <c r="C34">
        <v>10.6127</v>
      </c>
      <c r="E34" s="2"/>
      <c r="G34"/>
    </row>
    <row r="35" spans="1:7" x14ac:dyDescent="0.3">
      <c r="A35" t="s">
        <v>1848</v>
      </c>
      <c r="B35">
        <v>10.667400000000001</v>
      </c>
      <c r="C35">
        <v>10.6127</v>
      </c>
      <c r="E35" s="2"/>
      <c r="G35"/>
    </row>
    <row r="36" spans="1:7" x14ac:dyDescent="0.3">
      <c r="A36" t="s">
        <v>1849</v>
      </c>
      <c r="B36">
        <v>10.667400000000001</v>
      </c>
      <c r="C36">
        <v>10.6127</v>
      </c>
      <c r="E36" s="2"/>
      <c r="G36"/>
    </row>
    <row r="37" spans="1:7" x14ac:dyDescent="0.3">
      <c r="E37" s="2"/>
      <c r="G37"/>
    </row>
    <row r="38" spans="1:7" x14ac:dyDescent="0.3">
      <c r="A38" t="s">
        <v>1834</v>
      </c>
      <c r="B38" s="3" t="s">
        <v>88</v>
      </c>
    </row>
    <row r="39" spans="1:7" x14ac:dyDescent="0.3">
      <c r="A39" t="s">
        <v>1835</v>
      </c>
      <c r="B39" s="3" t="s">
        <v>88</v>
      </c>
    </row>
    <row r="40" spans="1:7" ht="28.8" x14ac:dyDescent="0.3">
      <c r="A40" s="47" t="s">
        <v>1836</v>
      </c>
      <c r="B40" s="3" t="s">
        <v>88</v>
      </c>
    </row>
    <row r="41" spans="1:7" x14ac:dyDescent="0.3">
      <c r="A41" s="47" t="s">
        <v>1837</v>
      </c>
      <c r="B41" s="3" t="s">
        <v>88</v>
      </c>
    </row>
    <row r="42" spans="1:7" x14ac:dyDescent="0.3">
      <c r="A42" t="s">
        <v>1838</v>
      </c>
      <c r="B42" s="49" t="s">
        <v>88</v>
      </c>
    </row>
    <row r="43" spans="1:7" ht="28.8" x14ac:dyDescent="0.3">
      <c r="A43" s="47" t="s">
        <v>1839</v>
      </c>
      <c r="B43" s="3" t="s">
        <v>88</v>
      </c>
    </row>
    <row r="44" spans="1:7" ht="28.8" x14ac:dyDescent="0.3">
      <c r="A44" s="47" t="s">
        <v>1840</v>
      </c>
      <c r="B44" s="3" t="s">
        <v>88</v>
      </c>
    </row>
    <row r="45" spans="1:7" x14ac:dyDescent="0.3">
      <c r="A45" t="s">
        <v>1967</v>
      </c>
      <c r="B45" s="3" t="s">
        <v>88</v>
      </c>
    </row>
    <row r="46" spans="1:7" x14ac:dyDescent="0.3">
      <c r="A46" t="s">
        <v>1968</v>
      </c>
      <c r="B46" s="3" t="s">
        <v>88</v>
      </c>
    </row>
    <row r="48" spans="1:7" ht="28.8" x14ac:dyDescent="0.3">
      <c r="A48" s="66" t="s">
        <v>2016</v>
      </c>
      <c r="B48" s="61" t="s">
        <v>2017</v>
      </c>
      <c r="C48" s="61" t="s">
        <v>1982</v>
      </c>
      <c r="D48" s="67" t="s">
        <v>1983</v>
      </c>
    </row>
    <row r="49" spans="1:4" ht="57.45" customHeight="1" x14ac:dyDescent="0.3">
      <c r="A49" s="51" t="str">
        <f>HYPERLINK("[EDEL_Portfolio Monthly 31-Jan-2022.xlsx]EDFF31!A1","BHARAT Bond FOF - April 2031")</f>
        <v>BHARAT Bond FOF - April 2031</v>
      </c>
      <c r="B49" s="59"/>
      <c r="C49" s="62" t="s">
        <v>1987</v>
      </c>
      <c r="D49"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49"/>
  <sheetViews>
    <sheetView showGridLines="0" workbookViewId="0">
      <pane ySplit="4" topLeftCell="A47" activePane="bottomLeft" state="frozen"/>
      <selection sqref="A1:G1"/>
      <selection pane="bottomLeft" activeCell="A48" sqref="A48:D49"/>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29</v>
      </c>
      <c r="B1" s="70"/>
      <c r="C1" s="70"/>
      <c r="D1" s="70"/>
      <c r="E1" s="70"/>
      <c r="F1" s="70"/>
      <c r="G1" s="70"/>
      <c r="H1" s="51" t="str">
        <f>HYPERLINK("[EDEL_Portfolio Monthly 31-Jan-2022.xlsx]Index!A1","Index")</f>
        <v>Index</v>
      </c>
    </row>
    <row r="2" spans="1:8" ht="18" x14ac:dyDescent="0.3">
      <c r="A2" s="70" t="s">
        <v>30</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3"/>
      <c r="B9" s="33"/>
      <c r="C9" s="33"/>
      <c r="D9" s="14"/>
      <c r="E9" s="15"/>
      <c r="F9" s="16"/>
      <c r="G9" s="16"/>
    </row>
    <row r="10" spans="1:8" x14ac:dyDescent="0.3">
      <c r="A10" s="17" t="s">
        <v>481</v>
      </c>
      <c r="B10" s="33"/>
      <c r="C10" s="33"/>
      <c r="D10" s="14"/>
      <c r="E10" s="15"/>
      <c r="F10" s="16"/>
      <c r="G10" s="16"/>
    </row>
    <row r="11" spans="1:8" x14ac:dyDescent="0.3">
      <c r="A11" s="13" t="s">
        <v>490</v>
      </c>
      <c r="B11" s="33" t="s">
        <v>491</v>
      </c>
      <c r="C11" s="33"/>
      <c r="D11" s="14">
        <v>4075962</v>
      </c>
      <c r="E11" s="15">
        <v>40622.83</v>
      </c>
      <c r="F11" s="16">
        <v>1.0045999999999999</v>
      </c>
      <c r="G11" s="16"/>
    </row>
    <row r="12" spans="1:8" x14ac:dyDescent="0.3">
      <c r="A12" s="17" t="s">
        <v>100</v>
      </c>
      <c r="B12" s="34"/>
      <c r="C12" s="34"/>
      <c r="D12" s="18"/>
      <c r="E12" s="19">
        <v>40622.83</v>
      </c>
      <c r="F12" s="20">
        <v>1.0045999999999999</v>
      </c>
      <c r="G12" s="21"/>
    </row>
    <row r="13" spans="1:8" x14ac:dyDescent="0.3">
      <c r="A13" s="13"/>
      <c r="B13" s="33"/>
      <c r="C13" s="33"/>
      <c r="D13" s="14"/>
      <c r="E13" s="15"/>
      <c r="F13" s="16"/>
      <c r="G13" s="16"/>
    </row>
    <row r="14" spans="1:8" x14ac:dyDescent="0.3">
      <c r="A14" s="24" t="s">
        <v>103</v>
      </c>
      <c r="B14" s="35"/>
      <c r="C14" s="35"/>
      <c r="D14" s="25"/>
      <c r="E14" s="19">
        <v>40622.83</v>
      </c>
      <c r="F14" s="20">
        <v>1.0045999999999999</v>
      </c>
      <c r="G14" s="21"/>
    </row>
    <row r="15" spans="1:8" x14ac:dyDescent="0.3">
      <c r="A15" s="13"/>
      <c r="B15" s="33"/>
      <c r="C15" s="33"/>
      <c r="D15" s="14"/>
      <c r="E15" s="15"/>
      <c r="F15" s="16"/>
      <c r="G15" s="16"/>
    </row>
    <row r="16" spans="1:8" x14ac:dyDescent="0.3">
      <c r="A16" s="17" t="s">
        <v>128</v>
      </c>
      <c r="B16" s="33"/>
      <c r="C16" s="33"/>
      <c r="D16" s="14"/>
      <c r="E16" s="15"/>
      <c r="F16" s="16"/>
      <c r="G16" s="16"/>
    </row>
    <row r="17" spans="1:7" x14ac:dyDescent="0.3">
      <c r="A17" s="13" t="s">
        <v>129</v>
      </c>
      <c r="B17" s="33"/>
      <c r="C17" s="33"/>
      <c r="D17" s="14"/>
      <c r="E17" s="15">
        <v>45</v>
      </c>
      <c r="F17" s="16">
        <v>1.1000000000000001E-3</v>
      </c>
      <c r="G17" s="16">
        <v>3.1375E-2</v>
      </c>
    </row>
    <row r="18" spans="1:7" x14ac:dyDescent="0.3">
      <c r="A18" s="17" t="s">
        <v>100</v>
      </c>
      <c r="B18" s="34"/>
      <c r="C18" s="34"/>
      <c r="D18" s="18"/>
      <c r="E18" s="19">
        <v>45</v>
      </c>
      <c r="F18" s="20">
        <v>1.1000000000000001E-3</v>
      </c>
      <c r="G18" s="21"/>
    </row>
    <row r="19" spans="1:7" x14ac:dyDescent="0.3">
      <c r="A19" s="13"/>
      <c r="B19" s="33"/>
      <c r="C19" s="33"/>
      <c r="D19" s="14"/>
      <c r="E19" s="15"/>
      <c r="F19" s="16"/>
      <c r="G19" s="16"/>
    </row>
    <row r="20" spans="1:7" x14ac:dyDescent="0.3">
      <c r="A20" s="24" t="s">
        <v>103</v>
      </c>
      <c r="B20" s="35"/>
      <c r="C20" s="35"/>
      <c r="D20" s="25"/>
      <c r="E20" s="19">
        <v>45</v>
      </c>
      <c r="F20" s="20">
        <v>1.1000000000000001E-3</v>
      </c>
      <c r="G20" s="21"/>
    </row>
    <row r="21" spans="1:7" x14ac:dyDescent="0.3">
      <c r="A21" s="13" t="s">
        <v>130</v>
      </c>
      <c r="B21" s="33"/>
      <c r="C21" s="33"/>
      <c r="D21" s="14"/>
      <c r="E21" s="15">
        <v>3.8677999999999998E-3</v>
      </c>
      <c r="F21" s="16">
        <v>0</v>
      </c>
      <c r="G21" s="16"/>
    </row>
    <row r="22" spans="1:7" x14ac:dyDescent="0.3">
      <c r="A22" s="13" t="s">
        <v>131</v>
      </c>
      <c r="B22" s="33"/>
      <c r="C22" s="33"/>
      <c r="D22" s="14"/>
      <c r="E22" s="26">
        <v>-229.97386779999999</v>
      </c>
      <c r="F22" s="27">
        <v>-5.7000000000000002E-3</v>
      </c>
      <c r="G22" s="16">
        <v>3.1375E-2</v>
      </c>
    </row>
    <row r="23" spans="1:7" x14ac:dyDescent="0.3">
      <c r="A23" s="28" t="s">
        <v>132</v>
      </c>
      <c r="B23" s="36"/>
      <c r="C23" s="36"/>
      <c r="D23" s="29"/>
      <c r="E23" s="30">
        <v>40437.86</v>
      </c>
      <c r="F23" s="31">
        <v>1</v>
      </c>
      <c r="G23" s="31"/>
    </row>
    <row r="28" spans="1:7" x14ac:dyDescent="0.3">
      <c r="A28" s="1" t="s">
        <v>1815</v>
      </c>
    </row>
    <row r="29" spans="1:7" x14ac:dyDescent="0.3">
      <c r="A29" s="47" t="s">
        <v>1816</v>
      </c>
      <c r="B29" s="3" t="s">
        <v>88</v>
      </c>
    </row>
    <row r="30" spans="1:7" x14ac:dyDescent="0.3">
      <c r="A30" t="s">
        <v>1817</v>
      </c>
    </row>
    <row r="31" spans="1:7" x14ac:dyDescent="0.3">
      <c r="A31" t="s">
        <v>1818</v>
      </c>
      <c r="B31" t="s">
        <v>1819</v>
      </c>
      <c r="C31" t="s">
        <v>1819</v>
      </c>
    </row>
    <row r="32" spans="1:7" x14ac:dyDescent="0.3">
      <c r="B32" s="48">
        <v>44561</v>
      </c>
      <c r="C32" s="48">
        <v>44592</v>
      </c>
    </row>
    <row r="33" spans="1:7" x14ac:dyDescent="0.3">
      <c r="A33" t="s">
        <v>1823</v>
      </c>
      <c r="B33">
        <v>9.9916</v>
      </c>
      <c r="C33">
        <v>9.968</v>
      </c>
      <c r="E33" s="2"/>
      <c r="G33"/>
    </row>
    <row r="34" spans="1:7" x14ac:dyDescent="0.3">
      <c r="A34" t="s">
        <v>1824</v>
      </c>
      <c r="B34">
        <v>9.9916</v>
      </c>
      <c r="C34">
        <v>9.968</v>
      </c>
      <c r="E34" s="2"/>
      <c r="G34"/>
    </row>
    <row r="35" spans="1:7" x14ac:dyDescent="0.3">
      <c r="A35" t="s">
        <v>1848</v>
      </c>
      <c r="B35">
        <v>9.9916</v>
      </c>
      <c r="C35">
        <v>9.968</v>
      </c>
      <c r="E35" s="2"/>
      <c r="G35"/>
    </row>
    <row r="36" spans="1:7" x14ac:dyDescent="0.3">
      <c r="A36" t="s">
        <v>1849</v>
      </c>
      <c r="B36">
        <v>9.9916</v>
      </c>
      <c r="C36">
        <v>9.968</v>
      </c>
      <c r="E36" s="2"/>
      <c r="G36"/>
    </row>
    <row r="37" spans="1:7" x14ac:dyDescent="0.3">
      <c r="E37" s="2"/>
      <c r="G37"/>
    </row>
    <row r="38" spans="1:7" x14ac:dyDescent="0.3">
      <c r="A38" t="s">
        <v>1834</v>
      </c>
      <c r="B38" s="3" t="s">
        <v>88</v>
      </c>
    </row>
    <row r="39" spans="1:7" x14ac:dyDescent="0.3">
      <c r="A39" t="s">
        <v>1835</v>
      </c>
      <c r="B39" s="3" t="s">
        <v>88</v>
      </c>
    </row>
    <row r="40" spans="1:7" ht="28.8" x14ac:dyDescent="0.3">
      <c r="A40" s="47" t="s">
        <v>1836</v>
      </c>
      <c r="B40" s="3" t="s">
        <v>88</v>
      </c>
    </row>
    <row r="41" spans="1:7" x14ac:dyDescent="0.3">
      <c r="A41" s="47" t="s">
        <v>1837</v>
      </c>
      <c r="B41" s="3" t="s">
        <v>88</v>
      </c>
    </row>
    <row r="42" spans="1:7" x14ac:dyDescent="0.3">
      <c r="A42" t="s">
        <v>1838</v>
      </c>
      <c r="B42" s="49" t="s">
        <v>88</v>
      </c>
    </row>
    <row r="43" spans="1:7" ht="28.8" x14ac:dyDescent="0.3">
      <c r="A43" s="47" t="s">
        <v>1839</v>
      </c>
      <c r="B43" s="3" t="s">
        <v>88</v>
      </c>
    </row>
    <row r="44" spans="1:7" ht="28.8" x14ac:dyDescent="0.3">
      <c r="A44" s="47" t="s">
        <v>1840</v>
      </c>
      <c r="B44" s="3" t="s">
        <v>88</v>
      </c>
    </row>
    <row r="45" spans="1:7" x14ac:dyDescent="0.3">
      <c r="A45" t="s">
        <v>1967</v>
      </c>
      <c r="B45" s="3" t="s">
        <v>88</v>
      </c>
    </row>
    <row r="46" spans="1:7" x14ac:dyDescent="0.3">
      <c r="A46" t="s">
        <v>1968</v>
      </c>
      <c r="B46" s="3" t="s">
        <v>88</v>
      </c>
    </row>
    <row r="48" spans="1:7" ht="28.8" x14ac:dyDescent="0.3">
      <c r="A48" s="85" t="s">
        <v>2016</v>
      </c>
      <c r="B48" s="76" t="s">
        <v>2017</v>
      </c>
      <c r="C48" s="76" t="s">
        <v>1982</v>
      </c>
      <c r="D48" s="86" t="s">
        <v>1983</v>
      </c>
    </row>
    <row r="49" spans="1:4" ht="47.55" customHeight="1" x14ac:dyDescent="0.3">
      <c r="A49" s="87" t="str">
        <f>HYPERLINK("[EDEL_Portfolio Monthly 31-Jan-2022.xlsx]EDFF32!A1","BHARAT Bond FOF - April 2032")</f>
        <v>BHARAT Bond FOF - April 2032</v>
      </c>
      <c r="B49" s="88"/>
      <c r="C49" s="69" t="s">
        <v>1988</v>
      </c>
      <c r="D49" s="88"/>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81"/>
  <sheetViews>
    <sheetView showGridLines="0" workbookViewId="0">
      <pane ySplit="4" topLeftCell="A78" activePane="bottomLeft" state="frozen"/>
      <selection sqref="A1:G1"/>
      <selection pane="bottomLeft" activeCell="C89" sqref="C89"/>
    </sheetView>
  </sheetViews>
  <sheetFormatPr defaultRowHeight="14.4" x14ac:dyDescent="0.3"/>
  <cols>
    <col min="1" max="1" width="67.77734375" style="77" customWidth="1"/>
    <col min="2" max="2" width="18.33203125" style="77" customWidth="1"/>
    <col min="3" max="3" width="30.88671875" style="77" customWidth="1"/>
    <col min="4" max="4" width="15.44140625" style="77" customWidth="1"/>
    <col min="5" max="5" width="16.5546875" style="77" customWidth="1"/>
    <col min="6" max="6" width="15.44140625" style="77" customWidth="1"/>
    <col min="7" max="7" width="6" style="120" bestFit="1" customWidth="1"/>
    <col min="8" max="11" width="8.88671875" style="77"/>
    <col min="12" max="12" width="66.33203125" style="77" bestFit="1" customWidth="1"/>
    <col min="13" max="13" width="10" style="77" bestFit="1" customWidth="1"/>
    <col min="14" max="14" width="9.77734375" style="77" bestFit="1" customWidth="1"/>
    <col min="15" max="15" width="14.33203125" style="77" bestFit="1" customWidth="1"/>
    <col min="16" max="16" width="11.5546875" style="77" bestFit="1" customWidth="1"/>
    <col min="17" max="16384" width="8.88671875" style="77"/>
  </cols>
  <sheetData>
    <row r="1" spans="1:8" ht="18" x14ac:dyDescent="0.3">
      <c r="A1" s="89" t="s">
        <v>31</v>
      </c>
      <c r="B1" s="89"/>
      <c r="C1" s="89"/>
      <c r="D1" s="89"/>
      <c r="E1" s="89"/>
      <c r="F1" s="89"/>
      <c r="G1" s="89"/>
      <c r="H1" s="78" t="str">
        <f>HYPERLINK("[EDEL_Portfolio Monthly 31-Jan-2022.xlsx]Index!A1","Index")</f>
        <v>Index</v>
      </c>
    </row>
    <row r="2" spans="1:8" ht="18" x14ac:dyDescent="0.3">
      <c r="A2" s="89" t="s">
        <v>32</v>
      </c>
      <c r="B2" s="89"/>
      <c r="C2" s="89"/>
      <c r="D2" s="89"/>
      <c r="E2" s="89"/>
      <c r="F2" s="89"/>
      <c r="G2" s="89"/>
    </row>
    <row r="4" spans="1:8" ht="24" x14ac:dyDescent="0.3">
      <c r="A4" s="90" t="s">
        <v>0</v>
      </c>
      <c r="B4" s="90" t="s">
        <v>1</v>
      </c>
      <c r="C4" s="90" t="s">
        <v>5</v>
      </c>
      <c r="D4" s="91" t="s">
        <v>2</v>
      </c>
      <c r="E4" s="92" t="s">
        <v>4</v>
      </c>
      <c r="F4" s="92" t="s">
        <v>3</v>
      </c>
      <c r="G4" s="7" t="s">
        <v>6</v>
      </c>
    </row>
    <row r="5" spans="1:8" x14ac:dyDescent="0.3">
      <c r="A5" s="93"/>
      <c r="B5" s="94"/>
      <c r="C5" s="94"/>
      <c r="D5" s="95"/>
      <c r="E5" s="96"/>
      <c r="F5" s="97"/>
      <c r="G5" s="98"/>
    </row>
    <row r="6" spans="1:8" x14ac:dyDescent="0.3">
      <c r="A6" s="99"/>
      <c r="B6" s="100"/>
      <c r="C6" s="100"/>
      <c r="D6" s="101"/>
      <c r="E6" s="102"/>
      <c r="F6" s="103"/>
      <c r="G6" s="103"/>
    </row>
    <row r="7" spans="1:8" x14ac:dyDescent="0.3">
      <c r="A7" s="104" t="s">
        <v>87</v>
      </c>
      <c r="B7" s="100"/>
      <c r="C7" s="100"/>
      <c r="D7" s="101"/>
      <c r="E7" s="102" t="s">
        <v>88</v>
      </c>
      <c r="F7" s="103" t="s">
        <v>88</v>
      </c>
      <c r="G7" s="103"/>
    </row>
    <row r="8" spans="1:8" x14ac:dyDescent="0.3">
      <c r="A8" s="104" t="s">
        <v>89</v>
      </c>
      <c r="B8" s="100"/>
      <c r="C8" s="100"/>
      <c r="D8" s="101"/>
      <c r="E8" s="102"/>
      <c r="F8" s="103"/>
      <c r="G8" s="103"/>
    </row>
    <row r="9" spans="1:8" x14ac:dyDescent="0.3">
      <c r="A9" s="104" t="s">
        <v>492</v>
      </c>
      <c r="B9" s="100"/>
      <c r="C9" s="100"/>
      <c r="D9" s="101"/>
      <c r="E9" s="102"/>
      <c r="F9" s="103"/>
      <c r="G9" s="103"/>
    </row>
    <row r="10" spans="1:8" x14ac:dyDescent="0.3">
      <c r="A10" s="104" t="s">
        <v>100</v>
      </c>
      <c r="B10" s="100"/>
      <c r="C10" s="100"/>
      <c r="D10" s="101"/>
      <c r="E10" s="110" t="s">
        <v>88</v>
      </c>
      <c r="F10" s="111" t="s">
        <v>88</v>
      </c>
      <c r="G10" s="103"/>
    </row>
    <row r="11" spans="1:8" x14ac:dyDescent="0.3">
      <c r="A11" s="99"/>
      <c r="B11" s="100"/>
      <c r="C11" s="100"/>
      <c r="D11" s="101"/>
      <c r="E11" s="102"/>
      <c r="F11" s="103"/>
      <c r="G11" s="103"/>
    </row>
    <row r="12" spans="1:8" x14ac:dyDescent="0.3">
      <c r="A12" s="104" t="s">
        <v>277</v>
      </c>
      <c r="B12" s="100"/>
      <c r="C12" s="100"/>
      <c r="D12" s="101"/>
      <c r="E12" s="102"/>
      <c r="F12" s="103"/>
      <c r="G12" s="103"/>
    </row>
    <row r="13" spans="1:8" x14ac:dyDescent="0.3">
      <c r="A13" s="99" t="s">
        <v>493</v>
      </c>
      <c r="B13" s="100" t="s">
        <v>494</v>
      </c>
      <c r="C13" s="100" t="s">
        <v>108</v>
      </c>
      <c r="D13" s="101">
        <v>1500000</v>
      </c>
      <c r="E13" s="102">
        <v>1442</v>
      </c>
      <c r="F13" s="103">
        <v>0.1268</v>
      </c>
      <c r="G13" s="103">
        <v>7.1118000000000001E-2</v>
      </c>
    </row>
    <row r="14" spans="1:8" x14ac:dyDescent="0.3">
      <c r="A14" s="99" t="s">
        <v>495</v>
      </c>
      <c r="B14" s="100" t="s">
        <v>496</v>
      </c>
      <c r="C14" s="100" t="s">
        <v>108</v>
      </c>
      <c r="D14" s="101">
        <v>889100</v>
      </c>
      <c r="E14" s="102">
        <v>850.91</v>
      </c>
      <c r="F14" s="103">
        <v>7.4800000000000005E-2</v>
      </c>
      <c r="G14" s="103">
        <v>7.281E-2</v>
      </c>
    </row>
    <row r="15" spans="1:8" x14ac:dyDescent="0.3">
      <c r="A15" s="99" t="s">
        <v>497</v>
      </c>
      <c r="B15" s="100" t="s">
        <v>498</v>
      </c>
      <c r="C15" s="100" t="s">
        <v>108</v>
      </c>
      <c r="D15" s="101">
        <v>500000</v>
      </c>
      <c r="E15" s="102">
        <v>495.11</v>
      </c>
      <c r="F15" s="103">
        <v>4.3499999999999997E-2</v>
      </c>
      <c r="G15" s="103">
        <v>5.8937000000000003E-2</v>
      </c>
    </row>
    <row r="16" spans="1:8" x14ac:dyDescent="0.3">
      <c r="A16" s="104" t="s">
        <v>100</v>
      </c>
      <c r="B16" s="105"/>
      <c r="C16" s="105"/>
      <c r="D16" s="106"/>
      <c r="E16" s="107">
        <v>2788.02</v>
      </c>
      <c r="F16" s="108">
        <v>0.24510000000000001</v>
      </c>
      <c r="G16" s="109"/>
    </row>
    <row r="17" spans="1:7" x14ac:dyDescent="0.3">
      <c r="A17" s="99"/>
      <c r="B17" s="100"/>
      <c r="C17" s="100"/>
      <c r="D17" s="101"/>
      <c r="E17" s="102"/>
      <c r="F17" s="103"/>
      <c r="G17" s="103"/>
    </row>
    <row r="18" spans="1:7" x14ac:dyDescent="0.3">
      <c r="A18" s="104" t="s">
        <v>499</v>
      </c>
      <c r="B18" s="100"/>
      <c r="C18" s="100"/>
      <c r="D18" s="101"/>
      <c r="E18" s="102"/>
      <c r="F18" s="103"/>
      <c r="G18" s="103"/>
    </row>
    <row r="19" spans="1:7" x14ac:dyDescent="0.3">
      <c r="A19" s="99" t="s">
        <v>500</v>
      </c>
      <c r="B19" s="100" t="s">
        <v>501</v>
      </c>
      <c r="C19" s="100" t="s">
        <v>108</v>
      </c>
      <c r="D19" s="101">
        <v>500000</v>
      </c>
      <c r="E19" s="102">
        <v>528.44000000000005</v>
      </c>
      <c r="F19" s="103">
        <v>4.65E-2</v>
      </c>
      <c r="G19" s="103">
        <v>6.4750000000000002E-2</v>
      </c>
    </row>
    <row r="20" spans="1:7" x14ac:dyDescent="0.3">
      <c r="A20" s="99" t="s">
        <v>502</v>
      </c>
      <c r="B20" s="100" t="s">
        <v>503</v>
      </c>
      <c r="C20" s="100" t="s">
        <v>108</v>
      </c>
      <c r="D20" s="101">
        <v>9100</v>
      </c>
      <c r="E20" s="102">
        <v>9.83</v>
      </c>
      <c r="F20" s="103">
        <v>8.9999999999999998E-4</v>
      </c>
      <c r="G20" s="103">
        <v>6.9165000000000004E-2</v>
      </c>
    </row>
    <row r="21" spans="1:7" x14ac:dyDescent="0.3">
      <c r="A21" s="104" t="s">
        <v>100</v>
      </c>
      <c r="B21" s="105"/>
      <c r="C21" s="105"/>
      <c r="D21" s="106"/>
      <c r="E21" s="107">
        <v>538.27</v>
      </c>
      <c r="F21" s="108">
        <v>4.7399999999999998E-2</v>
      </c>
      <c r="G21" s="109"/>
    </row>
    <row r="22" spans="1:7" x14ac:dyDescent="0.3">
      <c r="A22" s="99"/>
      <c r="B22" s="100"/>
      <c r="C22" s="100"/>
      <c r="D22" s="101"/>
      <c r="E22" s="102"/>
      <c r="F22" s="103"/>
      <c r="G22" s="103"/>
    </row>
    <row r="23" spans="1:7" x14ac:dyDescent="0.3">
      <c r="A23" s="99"/>
      <c r="B23" s="100"/>
      <c r="C23" s="100"/>
      <c r="D23" s="101"/>
      <c r="E23" s="102"/>
      <c r="F23" s="103"/>
      <c r="G23" s="103"/>
    </row>
    <row r="24" spans="1:7" x14ac:dyDescent="0.3">
      <c r="A24" s="104" t="s">
        <v>101</v>
      </c>
      <c r="B24" s="100"/>
      <c r="C24" s="100"/>
      <c r="D24" s="101"/>
      <c r="E24" s="102"/>
      <c r="F24" s="103"/>
      <c r="G24" s="103"/>
    </row>
    <row r="25" spans="1:7" x14ac:dyDescent="0.3">
      <c r="A25" s="104" t="s">
        <v>100</v>
      </c>
      <c r="B25" s="100"/>
      <c r="C25" s="100"/>
      <c r="D25" s="101"/>
      <c r="E25" s="110" t="s">
        <v>88</v>
      </c>
      <c r="F25" s="111" t="s">
        <v>88</v>
      </c>
      <c r="G25" s="103"/>
    </row>
    <row r="26" spans="1:7" x14ac:dyDescent="0.3">
      <c r="A26" s="99"/>
      <c r="B26" s="100"/>
      <c r="C26" s="100"/>
      <c r="D26" s="101"/>
      <c r="E26" s="102"/>
      <c r="F26" s="103"/>
      <c r="G26" s="103"/>
    </row>
    <row r="27" spans="1:7" x14ac:dyDescent="0.3">
      <c r="A27" s="104" t="s">
        <v>102</v>
      </c>
      <c r="B27" s="100"/>
      <c r="C27" s="100"/>
      <c r="D27" s="101"/>
      <c r="E27" s="102"/>
      <c r="F27" s="103"/>
      <c r="G27" s="103"/>
    </row>
    <row r="28" spans="1:7" x14ac:dyDescent="0.3">
      <c r="A28" s="104" t="s">
        <v>100</v>
      </c>
      <c r="B28" s="100"/>
      <c r="C28" s="100"/>
      <c r="D28" s="101"/>
      <c r="E28" s="110" t="s">
        <v>88</v>
      </c>
      <c r="F28" s="111" t="s">
        <v>88</v>
      </c>
      <c r="G28" s="103"/>
    </row>
    <row r="29" spans="1:7" x14ac:dyDescent="0.3">
      <c r="A29" s="99"/>
      <c r="B29" s="100"/>
      <c r="C29" s="100"/>
      <c r="D29" s="101"/>
      <c r="E29" s="102"/>
      <c r="F29" s="103"/>
      <c r="G29" s="103"/>
    </row>
    <row r="30" spans="1:7" x14ac:dyDescent="0.3">
      <c r="A30" s="112" t="s">
        <v>103</v>
      </c>
      <c r="B30" s="113"/>
      <c r="C30" s="113"/>
      <c r="D30" s="114"/>
      <c r="E30" s="107">
        <v>3326.29</v>
      </c>
      <c r="F30" s="108">
        <v>0.29249999999999998</v>
      </c>
      <c r="G30" s="109"/>
    </row>
    <row r="31" spans="1:7" x14ac:dyDescent="0.3">
      <c r="A31" s="99"/>
      <c r="B31" s="100"/>
      <c r="C31" s="100"/>
      <c r="D31" s="101"/>
      <c r="E31" s="102"/>
      <c r="F31" s="103"/>
      <c r="G31" s="103"/>
    </row>
    <row r="32" spans="1:7" x14ac:dyDescent="0.3">
      <c r="A32" s="99"/>
      <c r="B32" s="100"/>
      <c r="C32" s="100"/>
      <c r="D32" s="101"/>
      <c r="E32" s="102"/>
      <c r="F32" s="103"/>
      <c r="G32" s="103"/>
    </row>
    <row r="33" spans="1:7" x14ac:dyDescent="0.3">
      <c r="A33" s="104" t="s">
        <v>128</v>
      </c>
      <c r="B33" s="100"/>
      <c r="C33" s="100"/>
      <c r="D33" s="101"/>
      <c r="E33" s="102"/>
      <c r="F33" s="103"/>
      <c r="G33" s="103"/>
    </row>
    <row r="34" spans="1:7" x14ac:dyDescent="0.3">
      <c r="A34" s="99" t="s">
        <v>129</v>
      </c>
      <c r="B34" s="100"/>
      <c r="C34" s="100"/>
      <c r="D34" s="101"/>
      <c r="E34" s="102">
        <v>6999.4</v>
      </c>
      <c r="F34" s="103">
        <v>0.61539999999999995</v>
      </c>
      <c r="G34" s="103">
        <v>3.1375E-2</v>
      </c>
    </row>
    <row r="35" spans="1:7" x14ac:dyDescent="0.3">
      <c r="A35" s="104" t="s">
        <v>100</v>
      </c>
      <c r="B35" s="105"/>
      <c r="C35" s="105"/>
      <c r="D35" s="106"/>
      <c r="E35" s="107">
        <v>6999.4</v>
      </c>
      <c r="F35" s="108">
        <v>0.61539999999999995</v>
      </c>
      <c r="G35" s="109"/>
    </row>
    <row r="36" spans="1:7" x14ac:dyDescent="0.3">
      <c r="A36" s="99"/>
      <c r="B36" s="100"/>
      <c r="C36" s="100"/>
      <c r="D36" s="101"/>
      <c r="E36" s="102"/>
      <c r="F36" s="103"/>
      <c r="G36" s="103"/>
    </row>
    <row r="37" spans="1:7" x14ac:dyDescent="0.3">
      <c r="A37" s="112" t="s">
        <v>103</v>
      </c>
      <c r="B37" s="113"/>
      <c r="C37" s="113"/>
      <c r="D37" s="114"/>
      <c r="E37" s="107">
        <v>6999.4</v>
      </c>
      <c r="F37" s="108">
        <v>0.61539999999999995</v>
      </c>
      <c r="G37" s="109"/>
    </row>
    <row r="38" spans="1:7" x14ac:dyDescent="0.3">
      <c r="A38" s="99" t="s">
        <v>130</v>
      </c>
      <c r="B38" s="100"/>
      <c r="C38" s="100"/>
      <c r="D38" s="101"/>
      <c r="E38" s="102">
        <v>44.692626099999998</v>
      </c>
      <c r="F38" s="103">
        <v>3.9290000000000002E-3</v>
      </c>
      <c r="G38" s="103"/>
    </row>
    <row r="39" spans="1:7" x14ac:dyDescent="0.3">
      <c r="A39" s="99" t="s">
        <v>131</v>
      </c>
      <c r="B39" s="100"/>
      <c r="C39" s="100"/>
      <c r="D39" s="101"/>
      <c r="E39" s="102">
        <v>1003.9573739</v>
      </c>
      <c r="F39" s="103">
        <v>8.8170999999999999E-2</v>
      </c>
      <c r="G39" s="103">
        <v>3.1375E-2</v>
      </c>
    </row>
    <row r="40" spans="1:7" x14ac:dyDescent="0.3">
      <c r="A40" s="115" t="s">
        <v>132</v>
      </c>
      <c r="B40" s="116"/>
      <c r="C40" s="116"/>
      <c r="D40" s="117"/>
      <c r="E40" s="118">
        <v>11374.34</v>
      </c>
      <c r="F40" s="119">
        <v>1</v>
      </c>
      <c r="G40" s="119"/>
    </row>
    <row r="42" spans="1:7" x14ac:dyDescent="0.3">
      <c r="A42" s="74" t="s">
        <v>134</v>
      </c>
    </row>
    <row r="45" spans="1:7" x14ac:dyDescent="0.3">
      <c r="A45" s="74" t="s">
        <v>1815</v>
      </c>
    </row>
    <row r="46" spans="1:7" x14ac:dyDescent="0.3">
      <c r="A46" s="121" t="s">
        <v>1816</v>
      </c>
      <c r="B46" s="122" t="s">
        <v>88</v>
      </c>
    </row>
    <row r="47" spans="1:7" x14ac:dyDescent="0.3">
      <c r="A47" s="77" t="s">
        <v>1817</v>
      </c>
    </row>
    <row r="48" spans="1:7" x14ac:dyDescent="0.3">
      <c r="A48" s="77" t="s">
        <v>1818</v>
      </c>
      <c r="B48" s="77" t="s">
        <v>1819</v>
      </c>
      <c r="C48" s="77" t="s">
        <v>1819</v>
      </c>
    </row>
    <row r="49" spans="1:7" x14ac:dyDescent="0.3">
      <c r="B49" s="123">
        <v>44561</v>
      </c>
      <c r="C49" s="123">
        <v>44592</v>
      </c>
    </row>
    <row r="50" spans="1:7" x14ac:dyDescent="0.3">
      <c r="A50" s="77" t="s">
        <v>1820</v>
      </c>
      <c r="B50" s="122" t="s">
        <v>1822</v>
      </c>
      <c r="C50" s="122" t="s">
        <v>1822</v>
      </c>
      <c r="E50" s="120"/>
      <c r="G50" s="77"/>
    </row>
    <row r="51" spans="1:7" x14ac:dyDescent="0.3">
      <c r="A51" s="77" t="s">
        <v>1821</v>
      </c>
      <c r="B51" s="122" t="s">
        <v>1822</v>
      </c>
      <c r="C51" s="122" t="s">
        <v>1822</v>
      </c>
      <c r="E51" s="120"/>
      <c r="G51" s="77"/>
    </row>
    <row r="52" spans="1:7" x14ac:dyDescent="0.3">
      <c r="A52" s="77" t="s">
        <v>1844</v>
      </c>
      <c r="B52" s="122">
        <v>20.3841</v>
      </c>
      <c r="C52" s="122">
        <v>20.3537</v>
      </c>
      <c r="E52" s="120"/>
      <c r="G52" s="77"/>
    </row>
    <row r="53" spans="1:7" x14ac:dyDescent="0.3">
      <c r="A53" s="77" t="s">
        <v>1823</v>
      </c>
      <c r="B53" s="122">
        <v>20.601500000000001</v>
      </c>
      <c r="C53" s="122">
        <v>20.570799999999998</v>
      </c>
      <c r="E53" s="120"/>
      <c r="G53" s="77"/>
    </row>
    <row r="54" spans="1:7" x14ac:dyDescent="0.3">
      <c r="A54" s="77" t="s">
        <v>1824</v>
      </c>
      <c r="B54" s="122">
        <v>20.519500000000001</v>
      </c>
      <c r="C54" s="122">
        <v>20.488800000000001</v>
      </c>
      <c r="E54" s="120"/>
      <c r="G54" s="77"/>
    </row>
    <row r="55" spans="1:7" x14ac:dyDescent="0.3">
      <c r="A55" s="77" t="s">
        <v>1845</v>
      </c>
      <c r="B55" s="122">
        <v>16.632899999999999</v>
      </c>
      <c r="C55" s="122">
        <v>16.608000000000001</v>
      </c>
      <c r="E55" s="120"/>
      <c r="G55" s="77"/>
    </row>
    <row r="56" spans="1:7" x14ac:dyDescent="0.3">
      <c r="A56" s="77" t="s">
        <v>1846</v>
      </c>
      <c r="B56" s="122">
        <v>16.9011</v>
      </c>
      <c r="C56" s="122">
        <v>16.865300000000001</v>
      </c>
      <c r="E56" s="120"/>
      <c r="G56" s="77"/>
    </row>
    <row r="57" spans="1:7" x14ac:dyDescent="0.3">
      <c r="A57" s="77" t="s">
        <v>1828</v>
      </c>
      <c r="B57" s="122">
        <v>19.824000000000002</v>
      </c>
      <c r="C57" s="122">
        <v>19.7835</v>
      </c>
      <c r="E57" s="120"/>
      <c r="G57" s="77"/>
    </row>
    <row r="58" spans="1:7" x14ac:dyDescent="0.3">
      <c r="A58" s="77" t="s">
        <v>1832</v>
      </c>
      <c r="B58" s="122" t="s">
        <v>1822</v>
      </c>
      <c r="C58" s="122" t="s">
        <v>1822</v>
      </c>
      <c r="E58" s="120"/>
      <c r="G58" s="77"/>
    </row>
    <row r="59" spans="1:7" x14ac:dyDescent="0.3">
      <c r="A59" s="77" t="s">
        <v>1847</v>
      </c>
      <c r="B59" s="122" t="s">
        <v>1822</v>
      </c>
      <c r="C59" s="122" t="s">
        <v>1822</v>
      </c>
      <c r="E59" s="120"/>
      <c r="G59" s="77"/>
    </row>
    <row r="60" spans="1:7" x14ac:dyDescent="0.3">
      <c r="A60" s="77" t="s">
        <v>1848</v>
      </c>
      <c r="B60" s="122">
        <v>19.815300000000001</v>
      </c>
      <c r="C60" s="122">
        <v>19.774799999999999</v>
      </c>
      <c r="E60" s="120"/>
      <c r="G60" s="77"/>
    </row>
    <row r="61" spans="1:7" x14ac:dyDescent="0.3">
      <c r="A61" s="77" t="s">
        <v>1849</v>
      </c>
      <c r="B61" s="122">
        <v>19.828199999999999</v>
      </c>
      <c r="C61" s="122">
        <v>19.787700000000001</v>
      </c>
      <c r="E61" s="120"/>
      <c r="G61" s="77"/>
    </row>
    <row r="62" spans="1:7" x14ac:dyDescent="0.3">
      <c r="A62" s="77" t="s">
        <v>1850</v>
      </c>
      <c r="B62" s="122">
        <v>10.565899999999999</v>
      </c>
      <c r="C62" s="122">
        <v>10.5443</v>
      </c>
      <c r="E62" s="120"/>
      <c r="G62" s="77"/>
    </row>
    <row r="63" spans="1:7" x14ac:dyDescent="0.3">
      <c r="A63" s="77" t="s">
        <v>1851</v>
      </c>
      <c r="B63" s="122">
        <v>10.2829</v>
      </c>
      <c r="C63" s="122">
        <v>10.261900000000001</v>
      </c>
      <c r="E63" s="120"/>
      <c r="G63" s="77"/>
    </row>
    <row r="64" spans="1:7" x14ac:dyDescent="0.3">
      <c r="A64" s="77" t="s">
        <v>1833</v>
      </c>
      <c r="E64" s="120"/>
      <c r="G64" s="77"/>
    </row>
    <row r="66" spans="1:4" x14ac:dyDescent="0.3">
      <c r="A66" s="77" t="s">
        <v>1852</v>
      </c>
    </row>
    <row r="68" spans="1:4" x14ac:dyDescent="0.3">
      <c r="A68" s="128" t="s">
        <v>1853</v>
      </c>
      <c r="B68" s="128" t="s">
        <v>1854</v>
      </c>
      <c r="C68" s="128" t="s">
        <v>1855</v>
      </c>
      <c r="D68" s="128" t="s">
        <v>1856</v>
      </c>
    </row>
    <row r="69" spans="1:4" x14ac:dyDescent="0.3">
      <c r="A69" s="128" t="s">
        <v>1859</v>
      </c>
      <c r="B69" s="128"/>
      <c r="C69" s="128">
        <v>1.07396E-2</v>
      </c>
      <c r="D69" s="128">
        <v>1.07396E-2</v>
      </c>
    </row>
    <row r="71" spans="1:4" x14ac:dyDescent="0.3">
      <c r="A71" s="77" t="s">
        <v>1835</v>
      </c>
      <c r="B71" s="122" t="s">
        <v>88</v>
      </c>
    </row>
    <row r="72" spans="1:4" ht="28.8" x14ac:dyDescent="0.3">
      <c r="A72" s="121" t="s">
        <v>1836</v>
      </c>
      <c r="B72" s="122" t="s">
        <v>88</v>
      </c>
    </row>
    <row r="73" spans="1:4" x14ac:dyDescent="0.3">
      <c r="A73" s="121" t="s">
        <v>1837</v>
      </c>
      <c r="B73" s="122" t="s">
        <v>88</v>
      </c>
    </row>
    <row r="74" spans="1:4" x14ac:dyDescent="0.3">
      <c r="A74" s="77" t="s">
        <v>1838</v>
      </c>
      <c r="B74" s="124">
        <v>5.170509</v>
      </c>
    </row>
    <row r="75" spans="1:4" ht="28.8" x14ac:dyDescent="0.3">
      <c r="A75" s="121" t="s">
        <v>1839</v>
      </c>
      <c r="B75" s="122" t="s">
        <v>88</v>
      </c>
    </row>
    <row r="76" spans="1:4" ht="28.8" x14ac:dyDescent="0.3">
      <c r="A76" s="121" t="s">
        <v>1840</v>
      </c>
      <c r="B76" s="122" t="s">
        <v>88</v>
      </c>
    </row>
    <row r="77" spans="1:4" x14ac:dyDescent="0.3">
      <c r="A77" s="77" t="s">
        <v>1967</v>
      </c>
      <c r="B77" s="122" t="s">
        <v>88</v>
      </c>
    </row>
    <row r="78" spans="1:4" x14ac:dyDescent="0.3">
      <c r="A78" s="77" t="s">
        <v>1968</v>
      </c>
      <c r="B78" s="122" t="s">
        <v>88</v>
      </c>
    </row>
    <row r="80" spans="1:4" ht="28.8" x14ac:dyDescent="0.3">
      <c r="A80" s="85" t="s">
        <v>2016</v>
      </c>
      <c r="B80" s="76" t="s">
        <v>2017</v>
      </c>
      <c r="C80" s="76" t="s">
        <v>1982</v>
      </c>
      <c r="D80" s="86" t="s">
        <v>1983</v>
      </c>
    </row>
    <row r="81" spans="1:4" ht="49.95" customHeight="1" x14ac:dyDescent="0.3">
      <c r="A81" s="78" t="str">
        <f>HYPERLINK("[EDEL_Portfolio Monthly 31-Jan-2022.xlsx]EDGSEC!A1","Edelweiss Government Securities Fund")</f>
        <v>Edelweiss Government Securities Fund</v>
      </c>
      <c r="B81" s="79"/>
      <c r="C81" s="80" t="s">
        <v>1990</v>
      </c>
      <c r="D81" s="8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89"/>
  <sheetViews>
    <sheetView showGridLines="0" workbookViewId="0">
      <pane ySplit="4" topLeftCell="A82" activePane="bottomLeft" state="frozen"/>
      <selection sqref="A1:G1"/>
      <selection pane="bottomLeft" activeCell="A88" sqref="A88:D88"/>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33</v>
      </c>
      <c r="B1" s="70"/>
      <c r="C1" s="70"/>
      <c r="D1" s="70"/>
      <c r="E1" s="70"/>
      <c r="F1" s="70"/>
      <c r="G1" s="70"/>
      <c r="H1" s="51" t="str">
        <f>HYPERLINK("[EDEL_Portfolio Monthly 31-Jan-2022.xlsx]Index!A1","Index")</f>
        <v>Index</v>
      </c>
    </row>
    <row r="2" spans="1:8" ht="18" x14ac:dyDescent="0.3">
      <c r="A2" s="70" t="s">
        <v>34</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7" t="s">
        <v>89</v>
      </c>
      <c r="B9" s="33"/>
      <c r="C9" s="33"/>
      <c r="D9" s="14"/>
      <c r="E9" s="15"/>
      <c r="F9" s="16"/>
      <c r="G9" s="16"/>
    </row>
    <row r="10" spans="1:8" x14ac:dyDescent="0.3">
      <c r="A10" s="17" t="s">
        <v>90</v>
      </c>
      <c r="B10" s="33"/>
      <c r="C10" s="33"/>
      <c r="D10" s="14"/>
      <c r="E10" s="15"/>
      <c r="F10" s="16"/>
      <c r="G10" s="16"/>
    </row>
    <row r="11" spans="1:8" x14ac:dyDescent="0.3">
      <c r="A11" s="13" t="s">
        <v>504</v>
      </c>
      <c r="B11" s="33" t="s">
        <v>505</v>
      </c>
      <c r="C11" s="33" t="s">
        <v>93</v>
      </c>
      <c r="D11" s="14">
        <v>11000000</v>
      </c>
      <c r="E11" s="15">
        <v>11639.57</v>
      </c>
      <c r="F11" s="16">
        <v>7.4399999999999994E-2</v>
      </c>
      <c r="G11" s="16">
        <v>6.4598000000000003E-2</v>
      </c>
    </row>
    <row r="12" spans="1:8" x14ac:dyDescent="0.3">
      <c r="A12" s="13" t="s">
        <v>506</v>
      </c>
      <c r="B12" s="33" t="s">
        <v>507</v>
      </c>
      <c r="C12" s="33" t="s">
        <v>93</v>
      </c>
      <c r="D12" s="14">
        <v>5000000</v>
      </c>
      <c r="E12" s="15">
        <v>5277.53</v>
      </c>
      <c r="F12" s="16">
        <v>3.3700000000000001E-2</v>
      </c>
      <c r="G12" s="16">
        <v>6.6275000000000001E-2</v>
      </c>
    </row>
    <row r="13" spans="1:8" x14ac:dyDescent="0.3">
      <c r="A13" s="13" t="s">
        <v>508</v>
      </c>
      <c r="B13" s="33" t="s">
        <v>509</v>
      </c>
      <c r="C13" s="33" t="s">
        <v>93</v>
      </c>
      <c r="D13" s="14">
        <v>3000000</v>
      </c>
      <c r="E13" s="15">
        <v>3110.1</v>
      </c>
      <c r="F13" s="16">
        <v>1.9900000000000001E-2</v>
      </c>
      <c r="G13" s="16">
        <v>6.3700000000000007E-2</v>
      </c>
    </row>
    <row r="14" spans="1:8" x14ac:dyDescent="0.3">
      <c r="A14" s="13" t="s">
        <v>510</v>
      </c>
      <c r="B14" s="33" t="s">
        <v>511</v>
      </c>
      <c r="C14" s="33" t="s">
        <v>93</v>
      </c>
      <c r="D14" s="14">
        <v>2500000</v>
      </c>
      <c r="E14" s="15">
        <v>2574.3000000000002</v>
      </c>
      <c r="F14" s="16">
        <v>1.6500000000000001E-2</v>
      </c>
      <c r="G14" s="16">
        <v>6.5745999999999999E-2</v>
      </c>
    </row>
    <row r="15" spans="1:8" x14ac:dyDescent="0.3">
      <c r="A15" s="13" t="s">
        <v>512</v>
      </c>
      <c r="B15" s="33" t="s">
        <v>513</v>
      </c>
      <c r="C15" s="33" t="s">
        <v>93</v>
      </c>
      <c r="D15" s="14">
        <v>2000000</v>
      </c>
      <c r="E15" s="15">
        <v>2121.4299999999998</v>
      </c>
      <c r="F15" s="16">
        <v>1.3599999999999999E-2</v>
      </c>
      <c r="G15" s="16">
        <v>6.4498E-2</v>
      </c>
    </row>
    <row r="16" spans="1:8" x14ac:dyDescent="0.3">
      <c r="A16" s="13" t="s">
        <v>514</v>
      </c>
      <c r="B16" s="33" t="s">
        <v>515</v>
      </c>
      <c r="C16" s="33" t="s">
        <v>93</v>
      </c>
      <c r="D16" s="14">
        <v>2000000</v>
      </c>
      <c r="E16" s="15">
        <v>2086.85</v>
      </c>
      <c r="F16" s="16">
        <v>1.3299999999999999E-2</v>
      </c>
      <c r="G16" s="16">
        <v>6.4749000000000001E-2</v>
      </c>
    </row>
    <row r="17" spans="1:7" x14ac:dyDescent="0.3">
      <c r="A17" s="13" t="s">
        <v>516</v>
      </c>
      <c r="B17" s="33" t="s">
        <v>517</v>
      </c>
      <c r="C17" s="33" t="s">
        <v>99</v>
      </c>
      <c r="D17" s="14">
        <v>1500000</v>
      </c>
      <c r="E17" s="15">
        <v>1546.4</v>
      </c>
      <c r="F17" s="16">
        <v>9.9000000000000008E-3</v>
      </c>
      <c r="G17" s="16">
        <v>6.3899999999999998E-2</v>
      </c>
    </row>
    <row r="18" spans="1:7" x14ac:dyDescent="0.3">
      <c r="A18" s="17" t="s">
        <v>100</v>
      </c>
      <c r="B18" s="34"/>
      <c r="C18" s="34"/>
      <c r="D18" s="18"/>
      <c r="E18" s="19">
        <v>28356.18</v>
      </c>
      <c r="F18" s="20">
        <v>0.18129999999999999</v>
      </c>
      <c r="G18" s="21"/>
    </row>
    <row r="19" spans="1:7" x14ac:dyDescent="0.3">
      <c r="A19" s="17" t="s">
        <v>499</v>
      </c>
      <c r="B19" s="33"/>
      <c r="C19" s="33"/>
      <c r="D19" s="14"/>
      <c r="E19" s="15"/>
      <c r="F19" s="16"/>
      <c r="G19" s="16"/>
    </row>
    <row r="20" spans="1:7" x14ac:dyDescent="0.3">
      <c r="A20" s="13" t="s">
        <v>518</v>
      </c>
      <c r="B20" s="33" t="s">
        <v>519</v>
      </c>
      <c r="C20" s="33" t="s">
        <v>108</v>
      </c>
      <c r="D20" s="14">
        <v>10000000</v>
      </c>
      <c r="E20" s="15">
        <v>10303.01</v>
      </c>
      <c r="F20" s="16">
        <v>6.59E-2</v>
      </c>
      <c r="G20" s="16">
        <v>6.4783999999999994E-2</v>
      </c>
    </row>
    <row r="21" spans="1:7" x14ac:dyDescent="0.3">
      <c r="A21" s="13" t="s">
        <v>500</v>
      </c>
      <c r="B21" s="33" t="s">
        <v>501</v>
      </c>
      <c r="C21" s="33" t="s">
        <v>108</v>
      </c>
      <c r="D21" s="14">
        <v>9500000</v>
      </c>
      <c r="E21" s="15">
        <v>10040.299999999999</v>
      </c>
      <c r="F21" s="16">
        <v>6.4199999999999993E-2</v>
      </c>
      <c r="G21" s="16">
        <v>6.4750000000000002E-2</v>
      </c>
    </row>
    <row r="22" spans="1:7" x14ac:dyDescent="0.3">
      <c r="A22" s="13" t="s">
        <v>520</v>
      </c>
      <c r="B22" s="33" t="s">
        <v>521</v>
      </c>
      <c r="C22" s="33" t="s">
        <v>108</v>
      </c>
      <c r="D22" s="14">
        <v>9000000</v>
      </c>
      <c r="E22" s="15">
        <v>9051.24</v>
      </c>
      <c r="F22" s="16">
        <v>5.79E-2</v>
      </c>
      <c r="G22" s="16">
        <v>6.4460000000000003E-2</v>
      </c>
    </row>
    <row r="23" spans="1:7" x14ac:dyDescent="0.3">
      <c r="A23" s="13" t="s">
        <v>522</v>
      </c>
      <c r="B23" s="33" t="s">
        <v>523</v>
      </c>
      <c r="C23" s="33" t="s">
        <v>108</v>
      </c>
      <c r="D23" s="14">
        <v>8500000</v>
      </c>
      <c r="E23" s="15">
        <v>8965.26</v>
      </c>
      <c r="F23" s="16">
        <v>5.7299999999999997E-2</v>
      </c>
      <c r="G23" s="16">
        <v>6.4963999999999994E-2</v>
      </c>
    </row>
    <row r="24" spans="1:7" x14ac:dyDescent="0.3">
      <c r="A24" s="13" t="s">
        <v>524</v>
      </c>
      <c r="B24" s="33" t="s">
        <v>525</v>
      </c>
      <c r="C24" s="33" t="s">
        <v>108</v>
      </c>
      <c r="D24" s="14">
        <v>7500000</v>
      </c>
      <c r="E24" s="15">
        <v>8061.55</v>
      </c>
      <c r="F24" s="16">
        <v>5.1499999999999997E-2</v>
      </c>
      <c r="G24" s="16">
        <v>6.5790000000000001E-2</v>
      </c>
    </row>
    <row r="25" spans="1:7" x14ac:dyDescent="0.3">
      <c r="A25" s="13" t="s">
        <v>526</v>
      </c>
      <c r="B25" s="33" t="s">
        <v>527</v>
      </c>
      <c r="C25" s="33" t="s">
        <v>108</v>
      </c>
      <c r="D25" s="14">
        <v>7000000</v>
      </c>
      <c r="E25" s="15">
        <v>7385.43</v>
      </c>
      <c r="F25" s="16">
        <v>4.7199999999999999E-2</v>
      </c>
      <c r="G25" s="16">
        <v>6.4600000000000005E-2</v>
      </c>
    </row>
    <row r="26" spans="1:7" x14ac:dyDescent="0.3">
      <c r="A26" s="13" t="s">
        <v>528</v>
      </c>
      <c r="B26" s="33" t="s">
        <v>529</v>
      </c>
      <c r="C26" s="33" t="s">
        <v>108</v>
      </c>
      <c r="D26" s="14">
        <v>6000000</v>
      </c>
      <c r="E26" s="15">
        <v>6373.51</v>
      </c>
      <c r="F26" s="16">
        <v>4.07E-2</v>
      </c>
      <c r="G26" s="16">
        <v>6.4700999999999995E-2</v>
      </c>
    </row>
    <row r="27" spans="1:7" x14ac:dyDescent="0.3">
      <c r="A27" s="13" t="s">
        <v>530</v>
      </c>
      <c r="B27" s="33" t="s">
        <v>531</v>
      </c>
      <c r="C27" s="33" t="s">
        <v>108</v>
      </c>
      <c r="D27" s="14">
        <v>6000000</v>
      </c>
      <c r="E27" s="15">
        <v>6356.81</v>
      </c>
      <c r="F27" s="16">
        <v>4.0599999999999997E-2</v>
      </c>
      <c r="G27" s="16">
        <v>6.4649999999999999E-2</v>
      </c>
    </row>
    <row r="28" spans="1:7" x14ac:dyDescent="0.3">
      <c r="A28" s="13" t="s">
        <v>532</v>
      </c>
      <c r="B28" s="33" t="s">
        <v>533</v>
      </c>
      <c r="C28" s="33" t="s">
        <v>108</v>
      </c>
      <c r="D28" s="14">
        <v>5500000</v>
      </c>
      <c r="E28" s="15">
        <v>5768.15</v>
      </c>
      <c r="F28" s="16">
        <v>3.6900000000000002E-2</v>
      </c>
      <c r="G28" s="16">
        <v>6.4600000000000005E-2</v>
      </c>
    </row>
    <row r="29" spans="1:7" x14ac:dyDescent="0.3">
      <c r="A29" s="13" t="s">
        <v>534</v>
      </c>
      <c r="B29" s="33" t="s">
        <v>535</v>
      </c>
      <c r="C29" s="33" t="s">
        <v>108</v>
      </c>
      <c r="D29" s="14">
        <v>5500000</v>
      </c>
      <c r="E29" s="15">
        <v>5767.61</v>
      </c>
      <c r="F29" s="16">
        <v>3.6900000000000002E-2</v>
      </c>
      <c r="G29" s="16">
        <v>6.4427999999999999E-2</v>
      </c>
    </row>
    <row r="30" spans="1:7" x14ac:dyDescent="0.3">
      <c r="A30" s="13" t="s">
        <v>536</v>
      </c>
      <c r="B30" s="33" t="s">
        <v>537</v>
      </c>
      <c r="C30" s="33" t="s">
        <v>108</v>
      </c>
      <c r="D30" s="14">
        <v>5000000</v>
      </c>
      <c r="E30" s="15">
        <v>5293.38</v>
      </c>
      <c r="F30" s="16">
        <v>3.3799999999999997E-2</v>
      </c>
      <c r="G30" s="16">
        <v>6.4924999999999997E-2</v>
      </c>
    </row>
    <row r="31" spans="1:7" x14ac:dyDescent="0.3">
      <c r="A31" s="13" t="s">
        <v>538</v>
      </c>
      <c r="B31" s="33" t="s">
        <v>539</v>
      </c>
      <c r="C31" s="33" t="s">
        <v>108</v>
      </c>
      <c r="D31" s="14">
        <v>5000000</v>
      </c>
      <c r="E31" s="15">
        <v>5276.19</v>
      </c>
      <c r="F31" s="16">
        <v>3.3700000000000001E-2</v>
      </c>
      <c r="G31" s="16">
        <v>6.4850000000000005E-2</v>
      </c>
    </row>
    <row r="32" spans="1:7" x14ac:dyDescent="0.3">
      <c r="A32" s="13" t="s">
        <v>540</v>
      </c>
      <c r="B32" s="33" t="s">
        <v>541</v>
      </c>
      <c r="C32" s="33" t="s">
        <v>108</v>
      </c>
      <c r="D32" s="14">
        <v>5000000</v>
      </c>
      <c r="E32" s="15">
        <v>5272.07</v>
      </c>
      <c r="F32" s="16">
        <v>3.3700000000000001E-2</v>
      </c>
      <c r="G32" s="16">
        <v>6.4649999999999999E-2</v>
      </c>
    </row>
    <row r="33" spans="1:7" x14ac:dyDescent="0.3">
      <c r="A33" s="13" t="s">
        <v>542</v>
      </c>
      <c r="B33" s="33" t="s">
        <v>543</v>
      </c>
      <c r="C33" s="33" t="s">
        <v>108</v>
      </c>
      <c r="D33" s="14">
        <v>5000000</v>
      </c>
      <c r="E33" s="15">
        <v>5239.62</v>
      </c>
      <c r="F33" s="16">
        <v>3.3500000000000002E-2</v>
      </c>
      <c r="G33" s="16">
        <v>6.479E-2</v>
      </c>
    </row>
    <row r="34" spans="1:7" x14ac:dyDescent="0.3">
      <c r="A34" s="13" t="s">
        <v>544</v>
      </c>
      <c r="B34" s="33" t="s">
        <v>545</v>
      </c>
      <c r="C34" s="33" t="s">
        <v>108</v>
      </c>
      <c r="D34" s="14">
        <v>4500000</v>
      </c>
      <c r="E34" s="15">
        <v>4709.41</v>
      </c>
      <c r="F34" s="16">
        <v>3.0099999999999998E-2</v>
      </c>
      <c r="G34" s="16">
        <v>6.4913999999999999E-2</v>
      </c>
    </row>
    <row r="35" spans="1:7" x14ac:dyDescent="0.3">
      <c r="A35" s="13" t="s">
        <v>546</v>
      </c>
      <c r="B35" s="33" t="s">
        <v>547</v>
      </c>
      <c r="C35" s="33" t="s">
        <v>108</v>
      </c>
      <c r="D35" s="14">
        <v>4500000</v>
      </c>
      <c r="E35" s="15">
        <v>4551.03</v>
      </c>
      <c r="F35" s="16">
        <v>2.9100000000000001E-2</v>
      </c>
      <c r="G35" s="16">
        <v>6.4549999999999996E-2</v>
      </c>
    </row>
    <row r="36" spans="1:7" x14ac:dyDescent="0.3">
      <c r="A36" s="13" t="s">
        <v>548</v>
      </c>
      <c r="B36" s="33" t="s">
        <v>549</v>
      </c>
      <c r="C36" s="33" t="s">
        <v>108</v>
      </c>
      <c r="D36" s="14">
        <v>3000000</v>
      </c>
      <c r="E36" s="15">
        <v>3149.54</v>
      </c>
      <c r="F36" s="16">
        <v>2.01E-2</v>
      </c>
      <c r="G36" s="16">
        <v>6.4850000000000005E-2</v>
      </c>
    </row>
    <row r="37" spans="1:7" x14ac:dyDescent="0.3">
      <c r="A37" s="13" t="s">
        <v>550</v>
      </c>
      <c r="B37" s="33" t="s">
        <v>551</v>
      </c>
      <c r="C37" s="33" t="s">
        <v>108</v>
      </c>
      <c r="D37" s="14">
        <v>1500000</v>
      </c>
      <c r="E37" s="15">
        <v>1572.19</v>
      </c>
      <c r="F37" s="16">
        <v>0.01</v>
      </c>
      <c r="G37" s="16">
        <v>6.4549999999999996E-2</v>
      </c>
    </row>
    <row r="38" spans="1:7" x14ac:dyDescent="0.3">
      <c r="A38" s="13" t="s">
        <v>552</v>
      </c>
      <c r="B38" s="33" t="s">
        <v>553</v>
      </c>
      <c r="C38" s="33" t="s">
        <v>108</v>
      </c>
      <c r="D38" s="14">
        <v>1500000</v>
      </c>
      <c r="E38" s="15">
        <v>1544.55</v>
      </c>
      <c r="F38" s="16">
        <v>9.9000000000000008E-3</v>
      </c>
      <c r="G38" s="16">
        <v>6.4378000000000005E-2</v>
      </c>
    </row>
    <row r="39" spans="1:7" x14ac:dyDescent="0.3">
      <c r="A39" s="13" t="s">
        <v>554</v>
      </c>
      <c r="B39" s="33" t="s">
        <v>555</v>
      </c>
      <c r="C39" s="33" t="s">
        <v>108</v>
      </c>
      <c r="D39" s="14">
        <v>1000000</v>
      </c>
      <c r="E39" s="15">
        <v>1050.21</v>
      </c>
      <c r="F39" s="16">
        <v>6.7000000000000002E-3</v>
      </c>
      <c r="G39" s="16">
        <v>6.4477999999999994E-2</v>
      </c>
    </row>
    <row r="40" spans="1:7" x14ac:dyDescent="0.3">
      <c r="A40" s="13" t="s">
        <v>556</v>
      </c>
      <c r="B40" s="33" t="s">
        <v>557</v>
      </c>
      <c r="C40" s="33" t="s">
        <v>108</v>
      </c>
      <c r="D40" s="14">
        <v>1000000</v>
      </c>
      <c r="E40" s="15">
        <v>1049.99</v>
      </c>
      <c r="F40" s="16">
        <v>6.7000000000000002E-3</v>
      </c>
      <c r="G40" s="16">
        <v>6.4819000000000002E-2</v>
      </c>
    </row>
    <row r="41" spans="1:7" x14ac:dyDescent="0.3">
      <c r="A41" s="13" t="s">
        <v>558</v>
      </c>
      <c r="B41" s="33" t="s">
        <v>559</v>
      </c>
      <c r="C41" s="33" t="s">
        <v>108</v>
      </c>
      <c r="D41" s="14">
        <v>1000000</v>
      </c>
      <c r="E41" s="15">
        <v>1031.52</v>
      </c>
      <c r="F41" s="16">
        <v>6.6E-3</v>
      </c>
      <c r="G41" s="16">
        <v>6.4500000000000002E-2</v>
      </c>
    </row>
    <row r="42" spans="1:7" x14ac:dyDescent="0.3">
      <c r="A42" s="13" t="s">
        <v>560</v>
      </c>
      <c r="B42" s="33" t="s">
        <v>561</v>
      </c>
      <c r="C42" s="33" t="s">
        <v>108</v>
      </c>
      <c r="D42" s="14">
        <v>1000000</v>
      </c>
      <c r="E42" s="15">
        <v>1030.8599999999999</v>
      </c>
      <c r="F42" s="16">
        <v>6.6E-3</v>
      </c>
      <c r="G42" s="16">
        <v>6.4750000000000002E-2</v>
      </c>
    </row>
    <row r="43" spans="1:7" x14ac:dyDescent="0.3">
      <c r="A43" s="13" t="s">
        <v>562</v>
      </c>
      <c r="B43" s="33" t="s">
        <v>563</v>
      </c>
      <c r="C43" s="33" t="s">
        <v>108</v>
      </c>
      <c r="D43" s="14">
        <v>500000</v>
      </c>
      <c r="E43" s="15">
        <v>514.59</v>
      </c>
      <c r="F43" s="16">
        <v>3.3E-3</v>
      </c>
      <c r="G43" s="16">
        <v>6.4500000000000002E-2</v>
      </c>
    </row>
    <row r="44" spans="1:7" x14ac:dyDescent="0.3">
      <c r="A44" s="17" t="s">
        <v>100</v>
      </c>
      <c r="B44" s="34"/>
      <c r="C44" s="34"/>
      <c r="D44" s="18"/>
      <c r="E44" s="19">
        <v>119358.02</v>
      </c>
      <c r="F44" s="20">
        <v>0.76290000000000002</v>
      </c>
      <c r="G44" s="21"/>
    </row>
    <row r="45" spans="1:7" x14ac:dyDescent="0.3">
      <c r="A45" s="13"/>
      <c r="B45" s="33"/>
      <c r="C45" s="33"/>
      <c r="D45" s="14"/>
      <c r="E45" s="15"/>
      <c r="F45" s="16"/>
      <c r="G45" s="16"/>
    </row>
    <row r="46" spans="1:7" x14ac:dyDescent="0.3">
      <c r="A46" s="13"/>
      <c r="B46" s="33"/>
      <c r="C46" s="33"/>
      <c r="D46" s="14"/>
      <c r="E46" s="15"/>
      <c r="F46" s="16"/>
      <c r="G46" s="16"/>
    </row>
    <row r="47" spans="1:7" x14ac:dyDescent="0.3">
      <c r="A47" s="17" t="s">
        <v>101</v>
      </c>
      <c r="B47" s="33"/>
      <c r="C47" s="33"/>
      <c r="D47" s="14"/>
      <c r="E47" s="15"/>
      <c r="F47" s="16"/>
      <c r="G47" s="16"/>
    </row>
    <row r="48" spans="1:7" x14ac:dyDescent="0.3">
      <c r="A48" s="17" t="s">
        <v>100</v>
      </c>
      <c r="B48" s="33"/>
      <c r="C48" s="33"/>
      <c r="D48" s="14"/>
      <c r="E48" s="22" t="s">
        <v>88</v>
      </c>
      <c r="F48" s="23" t="s">
        <v>88</v>
      </c>
      <c r="G48" s="16"/>
    </row>
    <row r="49" spans="1:7" x14ac:dyDescent="0.3">
      <c r="A49" s="13"/>
      <c r="B49" s="33"/>
      <c r="C49" s="33"/>
      <c r="D49" s="14"/>
      <c r="E49" s="15"/>
      <c r="F49" s="16"/>
      <c r="G49" s="16"/>
    </row>
    <row r="50" spans="1:7" x14ac:dyDescent="0.3">
      <c r="A50" s="17" t="s">
        <v>102</v>
      </c>
      <c r="B50" s="33"/>
      <c r="C50" s="33"/>
      <c r="D50" s="14"/>
      <c r="E50" s="15"/>
      <c r="F50" s="16"/>
      <c r="G50" s="16"/>
    </row>
    <row r="51" spans="1:7" x14ac:dyDescent="0.3">
      <c r="A51" s="17" t="s">
        <v>100</v>
      </c>
      <c r="B51" s="33"/>
      <c r="C51" s="33"/>
      <c r="D51" s="14"/>
      <c r="E51" s="22" t="s">
        <v>88</v>
      </c>
      <c r="F51" s="23" t="s">
        <v>88</v>
      </c>
      <c r="G51" s="16"/>
    </row>
    <row r="52" spans="1:7" x14ac:dyDescent="0.3">
      <c r="A52" s="13"/>
      <c r="B52" s="33"/>
      <c r="C52" s="33"/>
      <c r="D52" s="14"/>
      <c r="E52" s="15"/>
      <c r="F52" s="16"/>
      <c r="G52" s="16"/>
    </row>
    <row r="53" spans="1:7" x14ac:dyDescent="0.3">
      <c r="A53" s="24" t="s">
        <v>103</v>
      </c>
      <c r="B53" s="35"/>
      <c r="C53" s="35"/>
      <c r="D53" s="25"/>
      <c r="E53" s="19">
        <v>147714.20000000001</v>
      </c>
      <c r="F53" s="20">
        <v>0.94420000000000004</v>
      </c>
      <c r="G53" s="21"/>
    </row>
    <row r="54" spans="1:7" x14ac:dyDescent="0.3">
      <c r="A54" s="13"/>
      <c r="B54" s="33"/>
      <c r="C54" s="33"/>
      <c r="D54" s="14"/>
      <c r="E54" s="15"/>
      <c r="F54" s="16"/>
      <c r="G54" s="16"/>
    </row>
    <row r="55" spans="1:7" x14ac:dyDescent="0.3">
      <c r="A55" s="13"/>
      <c r="B55" s="33"/>
      <c r="C55" s="33"/>
      <c r="D55" s="14"/>
      <c r="E55" s="15"/>
      <c r="F55" s="16"/>
      <c r="G55" s="16"/>
    </row>
    <row r="56" spans="1:7" x14ac:dyDescent="0.3">
      <c r="A56" s="17" t="s">
        <v>128</v>
      </c>
      <c r="B56" s="33"/>
      <c r="C56" s="33"/>
      <c r="D56" s="14"/>
      <c r="E56" s="15"/>
      <c r="F56" s="16"/>
      <c r="G56" s="16"/>
    </row>
    <row r="57" spans="1:7" x14ac:dyDescent="0.3">
      <c r="A57" s="13" t="s">
        <v>129</v>
      </c>
      <c r="B57" s="33"/>
      <c r="C57" s="33"/>
      <c r="D57" s="14"/>
      <c r="E57" s="15">
        <v>4484.6099999999997</v>
      </c>
      <c r="F57" s="16">
        <v>2.87E-2</v>
      </c>
      <c r="G57" s="16">
        <v>3.1375E-2</v>
      </c>
    </row>
    <row r="58" spans="1:7" x14ac:dyDescent="0.3">
      <c r="A58" s="17" t="s">
        <v>100</v>
      </c>
      <c r="B58" s="34"/>
      <c r="C58" s="34"/>
      <c r="D58" s="18"/>
      <c r="E58" s="19">
        <v>4484.6099999999997</v>
      </c>
      <c r="F58" s="20">
        <v>2.87E-2</v>
      </c>
      <c r="G58" s="21"/>
    </row>
    <row r="59" spans="1:7" x14ac:dyDescent="0.3">
      <c r="A59" s="13"/>
      <c r="B59" s="33"/>
      <c r="C59" s="33"/>
      <c r="D59" s="14"/>
      <c r="E59" s="15"/>
      <c r="F59" s="16"/>
      <c r="G59" s="16"/>
    </row>
    <row r="60" spans="1:7" x14ac:dyDescent="0.3">
      <c r="A60" s="24" t="s">
        <v>103</v>
      </c>
      <c r="B60" s="35"/>
      <c r="C60" s="35"/>
      <c r="D60" s="25"/>
      <c r="E60" s="19">
        <v>4484.6099999999997</v>
      </c>
      <c r="F60" s="20">
        <v>2.87E-2</v>
      </c>
      <c r="G60" s="21"/>
    </row>
    <row r="61" spans="1:7" x14ac:dyDescent="0.3">
      <c r="A61" s="13" t="s">
        <v>130</v>
      </c>
      <c r="B61" s="33"/>
      <c r="C61" s="33"/>
      <c r="D61" s="14"/>
      <c r="E61" s="15">
        <v>4110.6564227999997</v>
      </c>
      <c r="F61" s="16">
        <v>2.6276000000000001E-2</v>
      </c>
      <c r="G61" s="16"/>
    </row>
    <row r="62" spans="1:7" x14ac:dyDescent="0.3">
      <c r="A62" s="13" t="s">
        <v>131</v>
      </c>
      <c r="B62" s="33"/>
      <c r="C62" s="33"/>
      <c r="D62" s="14"/>
      <c r="E62" s="15">
        <v>131.05357720000001</v>
      </c>
      <c r="F62" s="16">
        <v>8.2399999999999997E-4</v>
      </c>
      <c r="G62" s="16">
        <v>3.1375E-2</v>
      </c>
    </row>
    <row r="63" spans="1:7" x14ac:dyDescent="0.3">
      <c r="A63" s="28" t="s">
        <v>132</v>
      </c>
      <c r="B63" s="36"/>
      <c r="C63" s="36"/>
      <c r="D63" s="29"/>
      <c r="E63" s="30">
        <v>156440.51999999999</v>
      </c>
      <c r="F63" s="31">
        <v>1</v>
      </c>
      <c r="G63" s="31"/>
    </row>
    <row r="65" spans="1:7" x14ac:dyDescent="0.3">
      <c r="A65" s="1" t="s">
        <v>134</v>
      </c>
    </row>
    <row r="68" spans="1:7" x14ac:dyDescent="0.3">
      <c r="A68" s="1" t="s">
        <v>1815</v>
      </c>
    </row>
    <row r="69" spans="1:7" x14ac:dyDescent="0.3">
      <c r="A69" s="47" t="s">
        <v>1816</v>
      </c>
      <c r="B69" s="3" t="s">
        <v>88</v>
      </c>
    </row>
    <row r="70" spans="1:7" x14ac:dyDescent="0.3">
      <c r="A70" t="s">
        <v>1817</v>
      </c>
    </row>
    <row r="71" spans="1:7" x14ac:dyDescent="0.3">
      <c r="A71" t="s">
        <v>1818</v>
      </c>
      <c r="B71" t="s">
        <v>1819</v>
      </c>
      <c r="C71" t="s">
        <v>1819</v>
      </c>
    </row>
    <row r="72" spans="1:7" x14ac:dyDescent="0.3">
      <c r="B72" s="48">
        <v>44561</v>
      </c>
      <c r="C72" s="48">
        <v>44592</v>
      </c>
    </row>
    <row r="73" spans="1:7" x14ac:dyDescent="0.3">
      <c r="A73" t="s">
        <v>1823</v>
      </c>
      <c r="B73">
        <v>10.0761</v>
      </c>
      <c r="C73">
        <v>10.0771</v>
      </c>
      <c r="E73" s="2"/>
      <c r="G73"/>
    </row>
    <row r="74" spans="1:7" x14ac:dyDescent="0.3">
      <c r="A74" t="s">
        <v>1824</v>
      </c>
      <c r="B74">
        <v>10.0761</v>
      </c>
      <c r="C74">
        <v>10.0771</v>
      </c>
      <c r="E74" s="2"/>
      <c r="G74"/>
    </row>
    <row r="75" spans="1:7" x14ac:dyDescent="0.3">
      <c r="A75" t="s">
        <v>1848</v>
      </c>
      <c r="B75">
        <v>10.072800000000001</v>
      </c>
      <c r="C75">
        <v>10.0724</v>
      </c>
      <c r="E75" s="2"/>
      <c r="G75"/>
    </row>
    <row r="76" spans="1:7" x14ac:dyDescent="0.3">
      <c r="A76" t="s">
        <v>1849</v>
      </c>
      <c r="B76">
        <v>10.072800000000001</v>
      </c>
      <c r="C76">
        <v>10.0725</v>
      </c>
      <c r="E76" s="2"/>
      <c r="G76"/>
    </row>
    <row r="77" spans="1:7" x14ac:dyDescent="0.3">
      <c r="E77" s="2"/>
      <c r="G77"/>
    </row>
    <row r="78" spans="1:7" x14ac:dyDescent="0.3">
      <c r="A78" t="s">
        <v>1834</v>
      </c>
      <c r="B78" s="3" t="s">
        <v>88</v>
      </c>
    </row>
    <row r="79" spans="1:7" x14ac:dyDescent="0.3">
      <c r="A79" t="s">
        <v>1835</v>
      </c>
      <c r="B79" s="3" t="s">
        <v>88</v>
      </c>
    </row>
    <row r="80" spans="1:7" ht="28.8" x14ac:dyDescent="0.3">
      <c r="A80" s="47" t="s">
        <v>1836</v>
      </c>
      <c r="B80" s="3" t="s">
        <v>88</v>
      </c>
    </row>
    <row r="81" spans="1:4" x14ac:dyDescent="0.3">
      <c r="A81" s="47" t="s">
        <v>1837</v>
      </c>
      <c r="B81" s="3" t="s">
        <v>88</v>
      </c>
    </row>
    <row r="82" spans="1:4" x14ac:dyDescent="0.3">
      <c r="A82" t="s">
        <v>1838</v>
      </c>
      <c r="B82" s="49">
        <v>4.8014640000000002</v>
      </c>
    </row>
    <row r="83" spans="1:4" ht="28.8" x14ac:dyDescent="0.3">
      <c r="A83" s="47" t="s">
        <v>1839</v>
      </c>
      <c r="B83" s="3" t="s">
        <v>88</v>
      </c>
    </row>
    <row r="84" spans="1:4" ht="28.8" x14ac:dyDescent="0.3">
      <c r="A84" s="47" t="s">
        <v>1840</v>
      </c>
      <c r="B84" s="3" t="s">
        <v>88</v>
      </c>
    </row>
    <row r="85" spans="1:4" x14ac:dyDescent="0.3">
      <c r="A85" t="s">
        <v>1967</v>
      </c>
      <c r="B85" s="3" t="s">
        <v>88</v>
      </c>
    </row>
    <row r="86" spans="1:4" x14ac:dyDescent="0.3">
      <c r="A86" t="s">
        <v>1968</v>
      </c>
      <c r="B86" s="3" t="s">
        <v>88</v>
      </c>
    </row>
    <row r="88" spans="1:4" ht="28.8" x14ac:dyDescent="0.3">
      <c r="A88" s="66" t="s">
        <v>2016</v>
      </c>
      <c r="B88" s="61" t="s">
        <v>2017</v>
      </c>
      <c r="C88" s="61" t="s">
        <v>1982</v>
      </c>
      <c r="D88" s="67" t="s">
        <v>1983</v>
      </c>
    </row>
    <row r="89" spans="1:4" ht="28.8" x14ac:dyDescent="0.3">
      <c r="A89" s="51" t="str">
        <f>HYPERLINK("[EDEL_Portfolio Monthly 31-Jan-2022.xlsx]EDNP27!A1","Edelweiss NY PSU BD PL SDL IDX Fund-2027")</f>
        <v>Edelweiss NY PSU BD PL SDL IDX Fund-2027</v>
      </c>
      <c r="B89" s="59"/>
      <c r="C89" s="62" t="s">
        <v>1991</v>
      </c>
      <c r="D89"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28"/>
  <sheetViews>
    <sheetView showGridLines="0" workbookViewId="0">
      <pane ySplit="4" topLeftCell="A116" activePane="bottomLeft" state="frozen"/>
      <selection sqref="A1:G1"/>
      <selection pane="bottomLeft" activeCell="A127" sqref="A127:D127"/>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35</v>
      </c>
      <c r="B1" s="70"/>
      <c r="C1" s="70"/>
      <c r="D1" s="70"/>
      <c r="E1" s="70"/>
      <c r="F1" s="70"/>
      <c r="G1" s="70"/>
      <c r="H1" s="51" t="str">
        <f>HYPERLINK("[EDEL_Portfolio Monthly 31-Jan-2022.xlsx]Index!A1","Index")</f>
        <v>Index</v>
      </c>
    </row>
    <row r="2" spans="1:8" ht="18" x14ac:dyDescent="0.3">
      <c r="A2" s="70" t="s">
        <v>36</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7" t="s">
        <v>89</v>
      </c>
      <c r="B9" s="33"/>
      <c r="C9" s="33"/>
      <c r="D9" s="14"/>
      <c r="E9" s="15"/>
      <c r="F9" s="16"/>
      <c r="G9" s="16"/>
    </row>
    <row r="10" spans="1:8" x14ac:dyDescent="0.3">
      <c r="A10" s="17" t="s">
        <v>90</v>
      </c>
      <c r="B10" s="33"/>
      <c r="C10" s="33"/>
      <c r="D10" s="14"/>
      <c r="E10" s="15"/>
      <c r="F10" s="16"/>
      <c r="G10" s="16"/>
    </row>
    <row r="11" spans="1:8" x14ac:dyDescent="0.3">
      <c r="A11" s="13" t="s">
        <v>564</v>
      </c>
      <c r="B11" s="33" t="s">
        <v>565</v>
      </c>
      <c r="C11" s="33" t="s">
        <v>93</v>
      </c>
      <c r="D11" s="14">
        <v>19000000</v>
      </c>
      <c r="E11" s="15">
        <v>18850.28</v>
      </c>
      <c r="F11" s="16">
        <v>4.4499999999999998E-2</v>
      </c>
      <c r="G11" s="16">
        <v>6.1683000000000002E-2</v>
      </c>
    </row>
    <row r="12" spans="1:8" x14ac:dyDescent="0.3">
      <c r="A12" s="13" t="s">
        <v>566</v>
      </c>
      <c r="B12" s="33" t="s">
        <v>567</v>
      </c>
      <c r="C12" s="33" t="s">
        <v>93</v>
      </c>
      <c r="D12" s="14">
        <v>11200000</v>
      </c>
      <c r="E12" s="15">
        <v>12429.14</v>
      </c>
      <c r="F12" s="16">
        <v>2.93E-2</v>
      </c>
      <c r="G12" s="16">
        <v>6.1249999999999999E-2</v>
      </c>
    </row>
    <row r="13" spans="1:8" x14ac:dyDescent="0.3">
      <c r="A13" s="13" t="s">
        <v>568</v>
      </c>
      <c r="B13" s="33" t="s">
        <v>569</v>
      </c>
      <c r="C13" s="33" t="s">
        <v>93</v>
      </c>
      <c r="D13" s="14">
        <v>12000000</v>
      </c>
      <c r="E13" s="15">
        <v>11883.05</v>
      </c>
      <c r="F13" s="16">
        <v>2.8000000000000001E-2</v>
      </c>
      <c r="G13" s="16">
        <v>6.1344000000000003E-2</v>
      </c>
    </row>
    <row r="14" spans="1:8" x14ac:dyDescent="0.3">
      <c r="A14" s="13" t="s">
        <v>570</v>
      </c>
      <c r="B14" s="33" t="s">
        <v>571</v>
      </c>
      <c r="C14" s="33" t="s">
        <v>93</v>
      </c>
      <c r="D14" s="14">
        <v>10500000</v>
      </c>
      <c r="E14" s="15">
        <v>10383.19</v>
      </c>
      <c r="F14" s="16">
        <v>2.4500000000000001E-2</v>
      </c>
      <c r="G14" s="16">
        <v>6.1344000000000003E-2</v>
      </c>
    </row>
    <row r="15" spans="1:8" x14ac:dyDescent="0.3">
      <c r="A15" s="13" t="s">
        <v>572</v>
      </c>
      <c r="B15" s="33" t="s">
        <v>573</v>
      </c>
      <c r="C15" s="33" t="s">
        <v>99</v>
      </c>
      <c r="D15" s="14">
        <v>9500000</v>
      </c>
      <c r="E15" s="15">
        <v>9464.92</v>
      </c>
      <c r="F15" s="16">
        <v>2.23E-2</v>
      </c>
      <c r="G15" s="16">
        <v>6.2849000000000002E-2</v>
      </c>
    </row>
    <row r="16" spans="1:8" x14ac:dyDescent="0.3">
      <c r="A16" s="13" t="s">
        <v>574</v>
      </c>
      <c r="B16" s="33" t="s">
        <v>575</v>
      </c>
      <c r="C16" s="33" t="s">
        <v>93</v>
      </c>
      <c r="D16" s="14">
        <v>6000000</v>
      </c>
      <c r="E16" s="15">
        <v>6673.27</v>
      </c>
      <c r="F16" s="16">
        <v>1.5699999999999999E-2</v>
      </c>
      <c r="G16" s="16">
        <v>6.0849E-2</v>
      </c>
    </row>
    <row r="17" spans="1:7" x14ac:dyDescent="0.3">
      <c r="A17" s="13" t="s">
        <v>576</v>
      </c>
      <c r="B17" s="33" t="s">
        <v>577</v>
      </c>
      <c r="C17" s="33" t="s">
        <v>93</v>
      </c>
      <c r="D17" s="14">
        <v>6000000</v>
      </c>
      <c r="E17" s="15">
        <v>6446.45</v>
      </c>
      <c r="F17" s="16">
        <v>1.52E-2</v>
      </c>
      <c r="G17" s="16">
        <v>5.9499999999999997E-2</v>
      </c>
    </row>
    <row r="18" spans="1:7" x14ac:dyDescent="0.3">
      <c r="A18" s="13" t="s">
        <v>578</v>
      </c>
      <c r="B18" s="33" t="s">
        <v>579</v>
      </c>
      <c r="C18" s="33" t="s">
        <v>93</v>
      </c>
      <c r="D18" s="14">
        <v>6000000</v>
      </c>
      <c r="E18" s="15">
        <v>6400.97</v>
      </c>
      <c r="F18" s="16">
        <v>1.5100000000000001E-2</v>
      </c>
      <c r="G18" s="16">
        <v>6.1600000000000002E-2</v>
      </c>
    </row>
    <row r="19" spans="1:7" x14ac:dyDescent="0.3">
      <c r="A19" s="13" t="s">
        <v>580</v>
      </c>
      <c r="B19" s="33" t="s">
        <v>581</v>
      </c>
      <c r="C19" s="33" t="s">
        <v>99</v>
      </c>
      <c r="D19" s="14">
        <v>5500000</v>
      </c>
      <c r="E19" s="15">
        <v>5700.65</v>
      </c>
      <c r="F19" s="16">
        <v>1.34E-2</v>
      </c>
      <c r="G19" s="16">
        <v>6.08E-2</v>
      </c>
    </row>
    <row r="20" spans="1:7" x14ac:dyDescent="0.3">
      <c r="A20" s="13" t="s">
        <v>582</v>
      </c>
      <c r="B20" s="33" t="s">
        <v>583</v>
      </c>
      <c r="C20" s="33" t="s">
        <v>99</v>
      </c>
      <c r="D20" s="14">
        <v>4000000</v>
      </c>
      <c r="E20" s="15">
        <v>4113.88</v>
      </c>
      <c r="F20" s="16">
        <v>9.7000000000000003E-3</v>
      </c>
      <c r="G20" s="16">
        <v>6.08E-2</v>
      </c>
    </row>
    <row r="21" spans="1:7" x14ac:dyDescent="0.3">
      <c r="A21" s="13" t="s">
        <v>584</v>
      </c>
      <c r="B21" s="33" t="s">
        <v>585</v>
      </c>
      <c r="C21" s="33" t="s">
        <v>137</v>
      </c>
      <c r="D21" s="14">
        <v>3300000</v>
      </c>
      <c r="E21" s="15">
        <v>3445.24</v>
      </c>
      <c r="F21" s="16">
        <v>8.0999999999999996E-3</v>
      </c>
      <c r="G21" s="16">
        <v>6.08E-2</v>
      </c>
    </row>
    <row r="22" spans="1:7" x14ac:dyDescent="0.3">
      <c r="A22" s="13" t="s">
        <v>586</v>
      </c>
      <c r="B22" s="33" t="s">
        <v>587</v>
      </c>
      <c r="C22" s="33" t="s">
        <v>93</v>
      </c>
      <c r="D22" s="14">
        <v>2500000</v>
      </c>
      <c r="E22" s="15">
        <v>2780.85</v>
      </c>
      <c r="F22" s="16">
        <v>6.6E-3</v>
      </c>
      <c r="G22" s="16">
        <v>6.0849E-2</v>
      </c>
    </row>
    <row r="23" spans="1:7" x14ac:dyDescent="0.3">
      <c r="A23" s="13" t="s">
        <v>588</v>
      </c>
      <c r="B23" s="33" t="s">
        <v>589</v>
      </c>
      <c r="C23" s="33" t="s">
        <v>93</v>
      </c>
      <c r="D23" s="14">
        <v>2200000</v>
      </c>
      <c r="E23" s="15">
        <v>2367.34</v>
      </c>
      <c r="F23" s="16">
        <v>5.5999999999999999E-3</v>
      </c>
      <c r="G23" s="16">
        <v>6.1256999999999999E-2</v>
      </c>
    </row>
    <row r="24" spans="1:7" x14ac:dyDescent="0.3">
      <c r="A24" s="13" t="s">
        <v>590</v>
      </c>
      <c r="B24" s="33" t="s">
        <v>591</v>
      </c>
      <c r="C24" s="33" t="s">
        <v>93</v>
      </c>
      <c r="D24" s="14">
        <v>2000000</v>
      </c>
      <c r="E24" s="15">
        <v>2163.52</v>
      </c>
      <c r="F24" s="16">
        <v>5.1000000000000004E-3</v>
      </c>
      <c r="G24" s="16">
        <v>5.8999999999999997E-2</v>
      </c>
    </row>
    <row r="25" spans="1:7" x14ac:dyDescent="0.3">
      <c r="A25" s="13" t="s">
        <v>592</v>
      </c>
      <c r="B25" s="33" t="s">
        <v>593</v>
      </c>
      <c r="C25" s="33" t="s">
        <v>93</v>
      </c>
      <c r="D25" s="14">
        <v>2000000</v>
      </c>
      <c r="E25" s="15">
        <v>2156.6999999999998</v>
      </c>
      <c r="F25" s="16">
        <v>5.1000000000000004E-3</v>
      </c>
      <c r="G25" s="16">
        <v>5.8599999999999999E-2</v>
      </c>
    </row>
    <row r="26" spans="1:7" x14ac:dyDescent="0.3">
      <c r="A26" s="13" t="s">
        <v>594</v>
      </c>
      <c r="B26" s="33" t="s">
        <v>595</v>
      </c>
      <c r="C26" s="33" t="s">
        <v>93</v>
      </c>
      <c r="D26" s="14">
        <v>1500000</v>
      </c>
      <c r="E26" s="15">
        <v>1493.15</v>
      </c>
      <c r="F26" s="16">
        <v>3.5000000000000001E-3</v>
      </c>
      <c r="G26" s="16">
        <v>6.1800000000000001E-2</v>
      </c>
    </row>
    <row r="27" spans="1:7" x14ac:dyDescent="0.3">
      <c r="A27" s="13" t="s">
        <v>596</v>
      </c>
      <c r="B27" s="33" t="s">
        <v>597</v>
      </c>
      <c r="C27" s="33" t="s">
        <v>137</v>
      </c>
      <c r="D27" s="14">
        <v>1109000</v>
      </c>
      <c r="E27" s="15">
        <v>1215.82</v>
      </c>
      <c r="F27" s="16">
        <v>2.8999999999999998E-3</v>
      </c>
      <c r="G27" s="16">
        <v>6.08E-2</v>
      </c>
    </row>
    <row r="28" spans="1:7" x14ac:dyDescent="0.3">
      <c r="A28" s="13" t="s">
        <v>598</v>
      </c>
      <c r="B28" s="33" t="s">
        <v>599</v>
      </c>
      <c r="C28" s="33" t="s">
        <v>137</v>
      </c>
      <c r="D28" s="14">
        <v>1000000</v>
      </c>
      <c r="E28" s="15">
        <v>1093.8800000000001</v>
      </c>
      <c r="F28" s="16">
        <v>2.5999999999999999E-3</v>
      </c>
      <c r="G28" s="16">
        <v>6.08E-2</v>
      </c>
    </row>
    <row r="29" spans="1:7" x14ac:dyDescent="0.3">
      <c r="A29" s="13" t="s">
        <v>600</v>
      </c>
      <c r="B29" s="33" t="s">
        <v>601</v>
      </c>
      <c r="C29" s="33" t="s">
        <v>93</v>
      </c>
      <c r="D29" s="14">
        <v>500000</v>
      </c>
      <c r="E29" s="15">
        <v>556.74</v>
      </c>
      <c r="F29" s="16">
        <v>1.2999999999999999E-3</v>
      </c>
      <c r="G29" s="16">
        <v>5.8999999999999997E-2</v>
      </c>
    </row>
    <row r="30" spans="1:7" x14ac:dyDescent="0.3">
      <c r="A30" s="13" t="s">
        <v>602</v>
      </c>
      <c r="B30" s="33" t="s">
        <v>603</v>
      </c>
      <c r="C30" s="33" t="s">
        <v>93</v>
      </c>
      <c r="D30" s="14">
        <v>500000</v>
      </c>
      <c r="E30" s="15">
        <v>492.07</v>
      </c>
      <c r="F30" s="16">
        <v>1.1999999999999999E-3</v>
      </c>
      <c r="G30" s="16">
        <v>6.0600000000000001E-2</v>
      </c>
    </row>
    <row r="31" spans="1:7" x14ac:dyDescent="0.3">
      <c r="A31" s="17" t="s">
        <v>100</v>
      </c>
      <c r="B31" s="34"/>
      <c r="C31" s="34"/>
      <c r="D31" s="18"/>
      <c r="E31" s="19">
        <v>110111.11</v>
      </c>
      <c r="F31" s="20">
        <v>0.25969999999999999</v>
      </c>
      <c r="G31" s="21"/>
    </row>
    <row r="32" spans="1:7" x14ac:dyDescent="0.3">
      <c r="A32" s="13"/>
      <c r="B32" s="33"/>
      <c r="C32" s="33"/>
      <c r="D32" s="14"/>
      <c r="E32" s="15"/>
      <c r="F32" s="16"/>
      <c r="G32" s="16"/>
    </row>
    <row r="33" spans="1:7" x14ac:dyDescent="0.3">
      <c r="A33" s="17" t="s">
        <v>277</v>
      </c>
      <c r="B33" s="33"/>
      <c r="C33" s="33"/>
      <c r="D33" s="14"/>
      <c r="E33" s="15"/>
      <c r="F33" s="16"/>
      <c r="G33" s="16"/>
    </row>
    <row r="34" spans="1:7" x14ac:dyDescent="0.3">
      <c r="A34" s="13" t="s">
        <v>497</v>
      </c>
      <c r="B34" s="33" t="s">
        <v>498</v>
      </c>
      <c r="C34" s="33" t="s">
        <v>108</v>
      </c>
      <c r="D34" s="14">
        <v>17500000</v>
      </c>
      <c r="E34" s="15">
        <v>17328.900000000001</v>
      </c>
      <c r="F34" s="16">
        <v>4.0899999999999999E-2</v>
      </c>
      <c r="G34" s="16">
        <v>5.8937000000000003E-2</v>
      </c>
    </row>
    <row r="35" spans="1:7" x14ac:dyDescent="0.3">
      <c r="A35" s="17" t="s">
        <v>100</v>
      </c>
      <c r="B35" s="34"/>
      <c r="C35" s="34"/>
      <c r="D35" s="18"/>
      <c r="E35" s="19">
        <v>17328.900000000001</v>
      </c>
      <c r="F35" s="20">
        <v>4.0899999999999999E-2</v>
      </c>
      <c r="G35" s="21"/>
    </row>
    <row r="36" spans="1:7" x14ac:dyDescent="0.3">
      <c r="A36" s="17" t="s">
        <v>499</v>
      </c>
      <c r="B36" s="33"/>
      <c r="C36" s="33"/>
      <c r="D36" s="14"/>
      <c r="E36" s="15"/>
      <c r="F36" s="16"/>
      <c r="G36" s="16"/>
    </row>
    <row r="37" spans="1:7" x14ac:dyDescent="0.3">
      <c r="A37" s="13" t="s">
        <v>604</v>
      </c>
      <c r="B37" s="33" t="s">
        <v>605</v>
      </c>
      <c r="C37" s="33" t="s">
        <v>108</v>
      </c>
      <c r="D37" s="14">
        <v>30000000</v>
      </c>
      <c r="E37" s="15">
        <v>30002.04</v>
      </c>
      <c r="F37" s="16">
        <v>7.0800000000000002E-2</v>
      </c>
      <c r="G37" s="16">
        <v>6.1753000000000002E-2</v>
      </c>
    </row>
    <row r="38" spans="1:7" x14ac:dyDescent="0.3">
      <c r="A38" s="13" t="s">
        <v>606</v>
      </c>
      <c r="B38" s="33" t="s">
        <v>607</v>
      </c>
      <c r="C38" s="33" t="s">
        <v>108</v>
      </c>
      <c r="D38" s="14">
        <v>15500000</v>
      </c>
      <c r="E38" s="15">
        <v>16676.5</v>
      </c>
      <c r="F38" s="16">
        <v>3.9300000000000002E-2</v>
      </c>
      <c r="G38" s="16">
        <v>6.2024999999999997E-2</v>
      </c>
    </row>
    <row r="39" spans="1:7" x14ac:dyDescent="0.3">
      <c r="A39" s="13" t="s">
        <v>608</v>
      </c>
      <c r="B39" s="33" t="s">
        <v>609</v>
      </c>
      <c r="C39" s="33" t="s">
        <v>108</v>
      </c>
      <c r="D39" s="14">
        <v>15000000</v>
      </c>
      <c r="E39" s="15">
        <v>16331.91</v>
      </c>
      <c r="F39" s="16">
        <v>3.85E-2</v>
      </c>
      <c r="G39" s="16">
        <v>6.2498999999999999E-2</v>
      </c>
    </row>
    <row r="40" spans="1:7" x14ac:dyDescent="0.3">
      <c r="A40" s="13" t="s">
        <v>610</v>
      </c>
      <c r="B40" s="33" t="s">
        <v>611</v>
      </c>
      <c r="C40" s="33" t="s">
        <v>108</v>
      </c>
      <c r="D40" s="14">
        <v>14500000</v>
      </c>
      <c r="E40" s="15">
        <v>15708.29</v>
      </c>
      <c r="F40" s="16">
        <v>3.6999999999999998E-2</v>
      </c>
      <c r="G40" s="16">
        <v>6.2350999999999997E-2</v>
      </c>
    </row>
    <row r="41" spans="1:7" x14ac:dyDescent="0.3">
      <c r="A41" s="13" t="s">
        <v>612</v>
      </c>
      <c r="B41" s="33" t="s">
        <v>613</v>
      </c>
      <c r="C41" s="33" t="s">
        <v>108</v>
      </c>
      <c r="D41" s="14">
        <v>11500000</v>
      </c>
      <c r="E41" s="15">
        <v>12411.96</v>
      </c>
      <c r="F41" s="16">
        <v>2.93E-2</v>
      </c>
      <c r="G41" s="16">
        <v>6.2216E-2</v>
      </c>
    </row>
    <row r="42" spans="1:7" x14ac:dyDescent="0.3">
      <c r="A42" s="13" t="s">
        <v>614</v>
      </c>
      <c r="B42" s="33" t="s">
        <v>615</v>
      </c>
      <c r="C42" s="33" t="s">
        <v>108</v>
      </c>
      <c r="D42" s="14">
        <v>11500000</v>
      </c>
      <c r="E42" s="15">
        <v>12361.19</v>
      </c>
      <c r="F42" s="16">
        <v>2.92E-2</v>
      </c>
      <c r="G42" s="16">
        <v>6.2399000000000003E-2</v>
      </c>
    </row>
    <row r="43" spans="1:7" x14ac:dyDescent="0.3">
      <c r="A43" s="13" t="s">
        <v>616</v>
      </c>
      <c r="B43" s="33" t="s">
        <v>617</v>
      </c>
      <c r="C43" s="33" t="s">
        <v>108</v>
      </c>
      <c r="D43" s="14">
        <v>11000000</v>
      </c>
      <c r="E43" s="15">
        <v>11819.9</v>
      </c>
      <c r="F43" s="16">
        <v>2.7900000000000001E-2</v>
      </c>
      <c r="G43" s="16">
        <v>6.2399999999999997E-2</v>
      </c>
    </row>
    <row r="44" spans="1:7" x14ac:dyDescent="0.3">
      <c r="A44" s="13" t="s">
        <v>618</v>
      </c>
      <c r="B44" s="33" t="s">
        <v>619</v>
      </c>
      <c r="C44" s="33" t="s">
        <v>108</v>
      </c>
      <c r="D44" s="14">
        <v>10500000</v>
      </c>
      <c r="E44" s="15">
        <v>11350.58</v>
      </c>
      <c r="F44" s="16">
        <v>2.6800000000000001E-2</v>
      </c>
      <c r="G44" s="16">
        <v>6.2324999999999998E-2</v>
      </c>
    </row>
    <row r="45" spans="1:7" x14ac:dyDescent="0.3">
      <c r="A45" s="13" t="s">
        <v>620</v>
      </c>
      <c r="B45" s="33" t="s">
        <v>621</v>
      </c>
      <c r="C45" s="33" t="s">
        <v>108</v>
      </c>
      <c r="D45" s="14">
        <v>10000000</v>
      </c>
      <c r="E45" s="15">
        <v>10717.5</v>
      </c>
      <c r="F45" s="16">
        <v>2.53E-2</v>
      </c>
      <c r="G45" s="16">
        <v>6.2216E-2</v>
      </c>
    </row>
    <row r="46" spans="1:7" x14ac:dyDescent="0.3">
      <c r="A46" s="13" t="s">
        <v>622</v>
      </c>
      <c r="B46" s="33" t="s">
        <v>623</v>
      </c>
      <c r="C46" s="33" t="s">
        <v>108</v>
      </c>
      <c r="D46" s="14">
        <v>9000000</v>
      </c>
      <c r="E46" s="15">
        <v>9760.49</v>
      </c>
      <c r="F46" s="16">
        <v>2.3E-2</v>
      </c>
      <c r="G46" s="16">
        <v>6.2324999999999998E-2</v>
      </c>
    </row>
    <row r="47" spans="1:7" x14ac:dyDescent="0.3">
      <c r="A47" s="13" t="s">
        <v>624</v>
      </c>
      <c r="B47" s="33" t="s">
        <v>625</v>
      </c>
      <c r="C47" s="33" t="s">
        <v>108</v>
      </c>
      <c r="D47" s="14">
        <v>8000000</v>
      </c>
      <c r="E47" s="15">
        <v>8601.4</v>
      </c>
      <c r="F47" s="16">
        <v>2.0299999999999999E-2</v>
      </c>
      <c r="G47" s="16">
        <v>6.2415999999999999E-2</v>
      </c>
    </row>
    <row r="48" spans="1:7" x14ac:dyDescent="0.3">
      <c r="A48" s="13" t="s">
        <v>626</v>
      </c>
      <c r="B48" s="33" t="s">
        <v>627</v>
      </c>
      <c r="C48" s="33" t="s">
        <v>108</v>
      </c>
      <c r="D48" s="14">
        <v>8000000</v>
      </c>
      <c r="E48" s="15">
        <v>8581.31</v>
      </c>
      <c r="F48" s="16">
        <v>2.0199999999999999E-2</v>
      </c>
      <c r="G48" s="16">
        <v>6.2399999999999997E-2</v>
      </c>
    </row>
    <row r="49" spans="1:7" x14ac:dyDescent="0.3">
      <c r="A49" s="13" t="s">
        <v>628</v>
      </c>
      <c r="B49" s="33" t="s">
        <v>629</v>
      </c>
      <c r="C49" s="33" t="s">
        <v>108</v>
      </c>
      <c r="D49" s="14">
        <v>7500000</v>
      </c>
      <c r="E49" s="15">
        <v>8030.47</v>
      </c>
      <c r="F49" s="16">
        <v>1.89E-2</v>
      </c>
      <c r="G49" s="16">
        <v>6.2498999999999999E-2</v>
      </c>
    </row>
    <row r="50" spans="1:7" x14ac:dyDescent="0.3">
      <c r="A50" s="13" t="s">
        <v>630</v>
      </c>
      <c r="B50" s="33" t="s">
        <v>631</v>
      </c>
      <c r="C50" s="33" t="s">
        <v>108</v>
      </c>
      <c r="D50" s="14">
        <v>7219500</v>
      </c>
      <c r="E50" s="15">
        <v>7665.67</v>
      </c>
      <c r="F50" s="16">
        <v>1.8100000000000002E-2</v>
      </c>
      <c r="G50" s="16">
        <v>6.3048999999999994E-2</v>
      </c>
    </row>
    <row r="51" spans="1:7" x14ac:dyDescent="0.3">
      <c r="A51" s="13" t="s">
        <v>632</v>
      </c>
      <c r="B51" s="33" t="s">
        <v>633</v>
      </c>
      <c r="C51" s="33" t="s">
        <v>108</v>
      </c>
      <c r="D51" s="14">
        <v>7000000</v>
      </c>
      <c r="E51" s="15">
        <v>7581.61</v>
      </c>
      <c r="F51" s="16">
        <v>1.7899999999999999E-2</v>
      </c>
      <c r="G51" s="16">
        <v>6.2415999999999999E-2</v>
      </c>
    </row>
    <row r="52" spans="1:7" x14ac:dyDescent="0.3">
      <c r="A52" s="13" t="s">
        <v>634</v>
      </c>
      <c r="B52" s="33" t="s">
        <v>635</v>
      </c>
      <c r="C52" s="33" t="s">
        <v>108</v>
      </c>
      <c r="D52" s="14">
        <v>6000000</v>
      </c>
      <c r="E52" s="15">
        <v>6479.09</v>
      </c>
      <c r="F52" s="16">
        <v>1.5299999999999999E-2</v>
      </c>
      <c r="G52" s="16">
        <v>6.2544000000000002E-2</v>
      </c>
    </row>
    <row r="53" spans="1:7" x14ac:dyDescent="0.3">
      <c r="A53" s="13" t="s">
        <v>636</v>
      </c>
      <c r="B53" s="33" t="s">
        <v>637</v>
      </c>
      <c r="C53" s="33" t="s">
        <v>108</v>
      </c>
      <c r="D53" s="14">
        <v>6000000</v>
      </c>
      <c r="E53" s="15">
        <v>6446.15</v>
      </c>
      <c r="F53" s="16">
        <v>1.52E-2</v>
      </c>
      <c r="G53" s="16">
        <v>6.2544000000000002E-2</v>
      </c>
    </row>
    <row r="54" spans="1:7" x14ac:dyDescent="0.3">
      <c r="A54" s="13" t="s">
        <v>638</v>
      </c>
      <c r="B54" s="33" t="s">
        <v>639</v>
      </c>
      <c r="C54" s="33" t="s">
        <v>108</v>
      </c>
      <c r="D54" s="14">
        <v>5500000</v>
      </c>
      <c r="E54" s="15">
        <v>6013.45</v>
      </c>
      <c r="F54" s="16">
        <v>1.4200000000000001E-2</v>
      </c>
      <c r="G54" s="16">
        <v>6.2415999999999999E-2</v>
      </c>
    </row>
    <row r="55" spans="1:7" x14ac:dyDescent="0.3">
      <c r="A55" s="13" t="s">
        <v>640</v>
      </c>
      <c r="B55" s="33" t="s">
        <v>641</v>
      </c>
      <c r="C55" s="33" t="s">
        <v>108</v>
      </c>
      <c r="D55" s="14">
        <v>5500000</v>
      </c>
      <c r="E55" s="15">
        <v>5955.13</v>
      </c>
      <c r="F55" s="16">
        <v>1.4E-2</v>
      </c>
      <c r="G55" s="16">
        <v>6.2125E-2</v>
      </c>
    </row>
    <row r="56" spans="1:7" x14ac:dyDescent="0.3">
      <c r="A56" s="13" t="s">
        <v>642</v>
      </c>
      <c r="B56" s="33" t="s">
        <v>643</v>
      </c>
      <c r="C56" s="33" t="s">
        <v>108</v>
      </c>
      <c r="D56" s="14">
        <v>5500000</v>
      </c>
      <c r="E56" s="15">
        <v>5937.92</v>
      </c>
      <c r="F56" s="16">
        <v>1.4E-2</v>
      </c>
      <c r="G56" s="16">
        <v>6.2414999999999998E-2</v>
      </c>
    </row>
    <row r="57" spans="1:7" x14ac:dyDescent="0.3">
      <c r="A57" s="13" t="s">
        <v>644</v>
      </c>
      <c r="B57" s="33" t="s">
        <v>645</v>
      </c>
      <c r="C57" s="33" t="s">
        <v>108</v>
      </c>
      <c r="D57" s="14">
        <v>5500000</v>
      </c>
      <c r="E57" s="15">
        <v>5890.57</v>
      </c>
      <c r="F57" s="16">
        <v>1.3899999999999999E-2</v>
      </c>
      <c r="G57" s="16">
        <v>6.2324999999999998E-2</v>
      </c>
    </row>
    <row r="58" spans="1:7" x14ac:dyDescent="0.3">
      <c r="A58" s="13" t="s">
        <v>646</v>
      </c>
      <c r="B58" s="33" t="s">
        <v>647</v>
      </c>
      <c r="C58" s="33" t="s">
        <v>108</v>
      </c>
      <c r="D58" s="14">
        <v>5000000</v>
      </c>
      <c r="E58" s="15">
        <v>5455.53</v>
      </c>
      <c r="F58" s="16">
        <v>1.29E-2</v>
      </c>
      <c r="G58" s="16">
        <v>6.2544000000000002E-2</v>
      </c>
    </row>
    <row r="59" spans="1:7" x14ac:dyDescent="0.3">
      <c r="A59" s="13" t="s">
        <v>648</v>
      </c>
      <c r="B59" s="33" t="s">
        <v>649</v>
      </c>
      <c r="C59" s="33" t="s">
        <v>108</v>
      </c>
      <c r="D59" s="14">
        <v>5000000</v>
      </c>
      <c r="E59" s="15">
        <v>5439.72</v>
      </c>
      <c r="F59" s="16">
        <v>1.2800000000000001E-2</v>
      </c>
      <c r="G59" s="16">
        <v>6.2348000000000001E-2</v>
      </c>
    </row>
    <row r="60" spans="1:7" x14ac:dyDescent="0.3">
      <c r="A60" s="13" t="s">
        <v>650</v>
      </c>
      <c r="B60" s="33" t="s">
        <v>651</v>
      </c>
      <c r="C60" s="33" t="s">
        <v>108</v>
      </c>
      <c r="D60" s="14">
        <v>4500000</v>
      </c>
      <c r="E60" s="15">
        <v>4870.16</v>
      </c>
      <c r="F60" s="16">
        <v>1.15E-2</v>
      </c>
      <c r="G60" s="16">
        <v>6.2066000000000003E-2</v>
      </c>
    </row>
    <row r="61" spans="1:7" x14ac:dyDescent="0.3">
      <c r="A61" s="13" t="s">
        <v>652</v>
      </c>
      <c r="B61" s="33" t="s">
        <v>653</v>
      </c>
      <c r="C61" s="33" t="s">
        <v>108</v>
      </c>
      <c r="D61" s="14">
        <v>4000000</v>
      </c>
      <c r="E61" s="15">
        <v>4322.16</v>
      </c>
      <c r="F61" s="16">
        <v>1.0200000000000001E-2</v>
      </c>
      <c r="G61" s="16">
        <v>6.1975000000000002E-2</v>
      </c>
    </row>
    <row r="62" spans="1:7" x14ac:dyDescent="0.3">
      <c r="A62" s="13" t="s">
        <v>654</v>
      </c>
      <c r="B62" s="33" t="s">
        <v>655</v>
      </c>
      <c r="C62" s="33" t="s">
        <v>108</v>
      </c>
      <c r="D62" s="14">
        <v>3500000</v>
      </c>
      <c r="E62" s="15">
        <v>3790.93</v>
      </c>
      <c r="F62" s="16">
        <v>8.8999999999999999E-3</v>
      </c>
      <c r="G62" s="16">
        <v>6.2216E-2</v>
      </c>
    </row>
    <row r="63" spans="1:7" x14ac:dyDescent="0.3">
      <c r="A63" s="13" t="s">
        <v>656</v>
      </c>
      <c r="B63" s="33" t="s">
        <v>657</v>
      </c>
      <c r="C63" s="33" t="s">
        <v>108</v>
      </c>
      <c r="D63" s="14">
        <v>3500000</v>
      </c>
      <c r="E63" s="15">
        <v>3762.7</v>
      </c>
      <c r="F63" s="16">
        <v>8.8999999999999999E-3</v>
      </c>
      <c r="G63" s="16">
        <v>6.2066000000000003E-2</v>
      </c>
    </row>
    <row r="64" spans="1:7" x14ac:dyDescent="0.3">
      <c r="A64" s="13" t="s">
        <v>658</v>
      </c>
      <c r="B64" s="33" t="s">
        <v>659</v>
      </c>
      <c r="C64" s="33" t="s">
        <v>108</v>
      </c>
      <c r="D64" s="14">
        <v>3500000</v>
      </c>
      <c r="E64" s="15">
        <v>3749.82</v>
      </c>
      <c r="F64" s="16">
        <v>8.8000000000000005E-3</v>
      </c>
      <c r="G64" s="16">
        <v>6.2415999999999999E-2</v>
      </c>
    </row>
    <row r="65" spans="1:7" x14ac:dyDescent="0.3">
      <c r="A65" s="13" t="s">
        <v>660</v>
      </c>
      <c r="B65" s="33" t="s">
        <v>661</v>
      </c>
      <c r="C65" s="33" t="s">
        <v>108</v>
      </c>
      <c r="D65" s="14">
        <v>3000000</v>
      </c>
      <c r="E65" s="15">
        <v>3274.71</v>
      </c>
      <c r="F65" s="16">
        <v>7.7000000000000002E-3</v>
      </c>
      <c r="G65" s="16">
        <v>6.2324999999999998E-2</v>
      </c>
    </row>
    <row r="66" spans="1:7" x14ac:dyDescent="0.3">
      <c r="A66" s="13" t="s">
        <v>662</v>
      </c>
      <c r="B66" s="33" t="s">
        <v>663</v>
      </c>
      <c r="C66" s="33" t="s">
        <v>108</v>
      </c>
      <c r="D66" s="14">
        <v>3000000</v>
      </c>
      <c r="E66" s="15">
        <v>3263.14</v>
      </c>
      <c r="F66" s="16">
        <v>7.7000000000000002E-3</v>
      </c>
      <c r="G66" s="16">
        <v>6.2125E-2</v>
      </c>
    </row>
    <row r="67" spans="1:7" x14ac:dyDescent="0.3">
      <c r="A67" s="13" t="s">
        <v>664</v>
      </c>
      <c r="B67" s="33" t="s">
        <v>665</v>
      </c>
      <c r="C67" s="33" t="s">
        <v>108</v>
      </c>
      <c r="D67" s="14">
        <v>2500000</v>
      </c>
      <c r="E67" s="15">
        <v>2643.3</v>
      </c>
      <c r="F67" s="16">
        <v>6.1999999999999998E-3</v>
      </c>
      <c r="G67" s="16">
        <v>6.3163999999999998E-2</v>
      </c>
    </row>
    <row r="68" spans="1:7" x14ac:dyDescent="0.3">
      <c r="A68" s="13" t="s">
        <v>666</v>
      </c>
      <c r="B68" s="33" t="s">
        <v>667</v>
      </c>
      <c r="C68" s="33" t="s">
        <v>108</v>
      </c>
      <c r="D68" s="14">
        <v>2000000</v>
      </c>
      <c r="E68" s="15">
        <v>2174.4499999999998</v>
      </c>
      <c r="F68" s="16">
        <v>5.1000000000000004E-3</v>
      </c>
      <c r="G68" s="16">
        <v>6.2066000000000003E-2</v>
      </c>
    </row>
    <row r="69" spans="1:7" x14ac:dyDescent="0.3">
      <c r="A69" s="13" t="s">
        <v>668</v>
      </c>
      <c r="B69" s="33" t="s">
        <v>669</v>
      </c>
      <c r="C69" s="33" t="s">
        <v>108</v>
      </c>
      <c r="D69" s="14">
        <v>2000000</v>
      </c>
      <c r="E69" s="15">
        <v>2159.0100000000002</v>
      </c>
      <c r="F69" s="16">
        <v>5.1000000000000004E-3</v>
      </c>
      <c r="G69" s="16">
        <v>6.2066000000000003E-2</v>
      </c>
    </row>
    <row r="70" spans="1:7" x14ac:dyDescent="0.3">
      <c r="A70" s="13" t="s">
        <v>670</v>
      </c>
      <c r="B70" s="33" t="s">
        <v>671</v>
      </c>
      <c r="C70" s="33" t="s">
        <v>108</v>
      </c>
      <c r="D70" s="14">
        <v>2000000</v>
      </c>
      <c r="E70" s="15">
        <v>2150.41</v>
      </c>
      <c r="F70" s="16">
        <v>5.1000000000000004E-3</v>
      </c>
      <c r="G70" s="16">
        <v>6.2216E-2</v>
      </c>
    </row>
    <row r="71" spans="1:7" x14ac:dyDescent="0.3">
      <c r="A71" s="13" t="s">
        <v>672</v>
      </c>
      <c r="B71" s="33" t="s">
        <v>673</v>
      </c>
      <c r="C71" s="33" t="s">
        <v>108</v>
      </c>
      <c r="D71" s="14">
        <v>2000000</v>
      </c>
      <c r="E71" s="15">
        <v>2143.9</v>
      </c>
      <c r="F71" s="16">
        <v>5.1000000000000004E-3</v>
      </c>
      <c r="G71" s="16">
        <v>6.2544000000000002E-2</v>
      </c>
    </row>
    <row r="72" spans="1:7" x14ac:dyDescent="0.3">
      <c r="A72" s="13" t="s">
        <v>674</v>
      </c>
      <c r="B72" s="33" t="s">
        <v>675</v>
      </c>
      <c r="C72" s="33" t="s">
        <v>108</v>
      </c>
      <c r="D72" s="14">
        <v>2000000</v>
      </c>
      <c r="E72" s="15">
        <v>2141.13</v>
      </c>
      <c r="F72" s="16">
        <v>5.0000000000000001E-3</v>
      </c>
      <c r="G72" s="16">
        <v>6.2066000000000003E-2</v>
      </c>
    </row>
    <row r="73" spans="1:7" x14ac:dyDescent="0.3">
      <c r="A73" s="13" t="s">
        <v>676</v>
      </c>
      <c r="B73" s="33" t="s">
        <v>677</v>
      </c>
      <c r="C73" s="33" t="s">
        <v>108</v>
      </c>
      <c r="D73" s="14">
        <v>1500000</v>
      </c>
      <c r="E73" s="15">
        <v>1607.03</v>
      </c>
      <c r="F73" s="16">
        <v>3.8E-3</v>
      </c>
      <c r="G73" s="16">
        <v>6.2038999999999997E-2</v>
      </c>
    </row>
    <row r="74" spans="1:7" x14ac:dyDescent="0.3">
      <c r="A74" s="13" t="s">
        <v>678</v>
      </c>
      <c r="B74" s="33" t="s">
        <v>679</v>
      </c>
      <c r="C74" s="33" t="s">
        <v>108</v>
      </c>
      <c r="D74" s="14">
        <v>1500000</v>
      </c>
      <c r="E74" s="15">
        <v>1605.08</v>
      </c>
      <c r="F74" s="16">
        <v>3.8E-3</v>
      </c>
      <c r="G74" s="16">
        <v>6.2399999999999997E-2</v>
      </c>
    </row>
    <row r="75" spans="1:7" x14ac:dyDescent="0.3">
      <c r="A75" s="13" t="s">
        <v>680</v>
      </c>
      <c r="B75" s="33" t="s">
        <v>681</v>
      </c>
      <c r="C75" s="33" t="s">
        <v>108</v>
      </c>
      <c r="D75" s="14">
        <v>1000000</v>
      </c>
      <c r="E75" s="15">
        <v>1079.2</v>
      </c>
      <c r="F75" s="16">
        <v>2.5000000000000001E-3</v>
      </c>
      <c r="G75" s="16">
        <v>6.2052000000000003E-2</v>
      </c>
    </row>
    <row r="76" spans="1:7" x14ac:dyDescent="0.3">
      <c r="A76" s="13" t="s">
        <v>682</v>
      </c>
      <c r="B76" s="33" t="s">
        <v>683</v>
      </c>
      <c r="C76" s="33" t="s">
        <v>108</v>
      </c>
      <c r="D76" s="14">
        <v>1000000</v>
      </c>
      <c r="E76" s="15">
        <v>1075.07</v>
      </c>
      <c r="F76" s="16">
        <v>2.5000000000000001E-3</v>
      </c>
      <c r="G76" s="16">
        <v>6.2348000000000001E-2</v>
      </c>
    </row>
    <row r="77" spans="1:7" x14ac:dyDescent="0.3">
      <c r="A77" s="13" t="s">
        <v>684</v>
      </c>
      <c r="B77" s="33" t="s">
        <v>685</v>
      </c>
      <c r="C77" s="33" t="s">
        <v>108</v>
      </c>
      <c r="D77" s="14">
        <v>500000</v>
      </c>
      <c r="E77" s="15">
        <v>542.99</v>
      </c>
      <c r="F77" s="16">
        <v>1.2999999999999999E-3</v>
      </c>
      <c r="G77" s="16">
        <v>6.2399999999999997E-2</v>
      </c>
    </row>
    <row r="78" spans="1:7" x14ac:dyDescent="0.3">
      <c r="A78" s="13" t="s">
        <v>686</v>
      </c>
      <c r="B78" s="33" t="s">
        <v>687</v>
      </c>
      <c r="C78" s="33" t="s">
        <v>108</v>
      </c>
      <c r="D78" s="14">
        <v>500000</v>
      </c>
      <c r="E78" s="15">
        <v>533.79999999999995</v>
      </c>
      <c r="F78" s="16">
        <v>1.2999999999999999E-3</v>
      </c>
      <c r="G78" s="16">
        <v>6.2115999999999998E-2</v>
      </c>
    </row>
    <row r="79" spans="1:7" x14ac:dyDescent="0.3">
      <c r="A79" s="13" t="s">
        <v>688</v>
      </c>
      <c r="B79" s="33" t="s">
        <v>689</v>
      </c>
      <c r="C79" s="33" t="s">
        <v>108</v>
      </c>
      <c r="D79" s="14">
        <v>500000</v>
      </c>
      <c r="E79" s="15">
        <v>533.54999999999995</v>
      </c>
      <c r="F79" s="16">
        <v>1.2999999999999999E-3</v>
      </c>
      <c r="G79" s="16">
        <v>6.2247999999999998E-2</v>
      </c>
    </row>
    <row r="80" spans="1:7" x14ac:dyDescent="0.3">
      <c r="A80" s="13" t="s">
        <v>690</v>
      </c>
      <c r="B80" s="33" t="s">
        <v>691</v>
      </c>
      <c r="C80" s="33" t="s">
        <v>108</v>
      </c>
      <c r="D80" s="14">
        <v>500000</v>
      </c>
      <c r="E80" s="15">
        <v>530.29</v>
      </c>
      <c r="F80" s="16">
        <v>1.2999999999999999E-3</v>
      </c>
      <c r="G80" s="16">
        <v>6.3048999999999994E-2</v>
      </c>
    </row>
    <row r="81" spans="1:7" x14ac:dyDescent="0.3">
      <c r="A81" s="13" t="s">
        <v>692</v>
      </c>
      <c r="B81" s="33" t="s">
        <v>693</v>
      </c>
      <c r="C81" s="33" t="s">
        <v>108</v>
      </c>
      <c r="D81" s="14">
        <v>500000</v>
      </c>
      <c r="E81" s="15">
        <v>530.29</v>
      </c>
      <c r="F81" s="16">
        <v>1.2999999999999999E-3</v>
      </c>
      <c r="G81" s="16">
        <v>6.3048999999999994E-2</v>
      </c>
    </row>
    <row r="82" spans="1:7" x14ac:dyDescent="0.3">
      <c r="A82" s="13" t="s">
        <v>694</v>
      </c>
      <c r="B82" s="33" t="s">
        <v>695</v>
      </c>
      <c r="C82" s="33" t="s">
        <v>108</v>
      </c>
      <c r="D82" s="14">
        <v>500000</v>
      </c>
      <c r="E82" s="15">
        <v>507.14</v>
      </c>
      <c r="F82" s="16">
        <v>1.1999999999999999E-3</v>
      </c>
      <c r="G82" s="16">
        <v>6.3061000000000006E-2</v>
      </c>
    </row>
    <row r="83" spans="1:7" x14ac:dyDescent="0.3">
      <c r="A83" s="17" t="s">
        <v>100</v>
      </c>
      <c r="B83" s="34"/>
      <c r="C83" s="34"/>
      <c r="D83" s="18"/>
      <c r="E83" s="19">
        <v>284208.64000000001</v>
      </c>
      <c r="F83" s="20">
        <v>0.6704</v>
      </c>
      <c r="G83" s="21"/>
    </row>
    <row r="84" spans="1:7" x14ac:dyDescent="0.3">
      <c r="A84" s="13"/>
      <c r="B84" s="33"/>
      <c r="C84" s="33"/>
      <c r="D84" s="14"/>
      <c r="E84" s="15"/>
      <c r="F84" s="16"/>
      <c r="G84" s="16"/>
    </row>
    <row r="85" spans="1:7" x14ac:dyDescent="0.3">
      <c r="A85" s="13"/>
      <c r="B85" s="33"/>
      <c r="C85" s="33"/>
      <c r="D85" s="14"/>
      <c r="E85" s="15"/>
      <c r="F85" s="16"/>
      <c r="G85" s="16"/>
    </row>
    <row r="86" spans="1:7" x14ac:dyDescent="0.3">
      <c r="A86" s="17" t="s">
        <v>101</v>
      </c>
      <c r="B86" s="33"/>
      <c r="C86" s="33"/>
      <c r="D86" s="14"/>
      <c r="E86" s="15"/>
      <c r="F86" s="16"/>
      <c r="G86" s="16"/>
    </row>
    <row r="87" spans="1:7" x14ac:dyDescent="0.3">
      <c r="A87" s="17" t="s">
        <v>100</v>
      </c>
      <c r="B87" s="33"/>
      <c r="C87" s="33"/>
      <c r="D87" s="14"/>
      <c r="E87" s="22" t="s">
        <v>88</v>
      </c>
      <c r="F87" s="23" t="s">
        <v>88</v>
      </c>
      <c r="G87" s="16"/>
    </row>
    <row r="88" spans="1:7" x14ac:dyDescent="0.3">
      <c r="A88" s="13"/>
      <c r="B88" s="33"/>
      <c r="C88" s="33"/>
      <c r="D88" s="14"/>
      <c r="E88" s="15"/>
      <c r="F88" s="16"/>
      <c r="G88" s="16"/>
    </row>
    <row r="89" spans="1:7" x14ac:dyDescent="0.3">
      <c r="A89" s="17" t="s">
        <v>102</v>
      </c>
      <c r="B89" s="33"/>
      <c r="C89" s="33"/>
      <c r="D89" s="14"/>
      <c r="E89" s="15"/>
      <c r="F89" s="16"/>
      <c r="G89" s="16"/>
    </row>
    <row r="90" spans="1:7" x14ac:dyDescent="0.3">
      <c r="A90" s="17" t="s">
        <v>100</v>
      </c>
      <c r="B90" s="33"/>
      <c r="C90" s="33"/>
      <c r="D90" s="14"/>
      <c r="E90" s="22" t="s">
        <v>88</v>
      </c>
      <c r="F90" s="23" t="s">
        <v>88</v>
      </c>
      <c r="G90" s="16"/>
    </row>
    <row r="91" spans="1:7" x14ac:dyDescent="0.3">
      <c r="A91" s="13"/>
      <c r="B91" s="33"/>
      <c r="C91" s="33"/>
      <c r="D91" s="14"/>
      <c r="E91" s="15"/>
      <c r="F91" s="16"/>
      <c r="G91" s="16"/>
    </row>
    <row r="92" spans="1:7" x14ac:dyDescent="0.3">
      <c r="A92" s="24" t="s">
        <v>103</v>
      </c>
      <c r="B92" s="35"/>
      <c r="C92" s="35"/>
      <c r="D92" s="25"/>
      <c r="E92" s="19">
        <v>411648.65</v>
      </c>
      <c r="F92" s="20">
        <v>0.97099999999999997</v>
      </c>
      <c r="G92" s="21"/>
    </row>
    <row r="93" spans="1:7" x14ac:dyDescent="0.3">
      <c r="A93" s="13"/>
      <c r="B93" s="33"/>
      <c r="C93" s="33"/>
      <c r="D93" s="14"/>
      <c r="E93" s="15"/>
      <c r="F93" s="16"/>
      <c r="G93" s="16"/>
    </row>
    <row r="94" spans="1:7" x14ac:dyDescent="0.3">
      <c r="A94" s="13"/>
      <c r="B94" s="33"/>
      <c r="C94" s="33"/>
      <c r="D94" s="14"/>
      <c r="E94" s="15"/>
      <c r="F94" s="16"/>
      <c r="G94" s="16"/>
    </row>
    <row r="95" spans="1:7" x14ac:dyDescent="0.3">
      <c r="A95" s="17" t="s">
        <v>128</v>
      </c>
      <c r="B95" s="33"/>
      <c r="C95" s="33"/>
      <c r="D95" s="14"/>
      <c r="E95" s="15"/>
      <c r="F95" s="16"/>
      <c r="G95" s="16"/>
    </row>
    <row r="96" spans="1:7" x14ac:dyDescent="0.3">
      <c r="A96" s="13" t="s">
        <v>129</v>
      </c>
      <c r="B96" s="33"/>
      <c r="C96" s="33"/>
      <c r="D96" s="14"/>
      <c r="E96" s="15">
        <v>4254.03</v>
      </c>
      <c r="F96" s="16">
        <v>0.01</v>
      </c>
      <c r="G96" s="16">
        <v>3.1375E-2</v>
      </c>
    </row>
    <row r="97" spans="1:7" x14ac:dyDescent="0.3">
      <c r="A97" s="17" t="s">
        <v>100</v>
      </c>
      <c r="B97" s="34"/>
      <c r="C97" s="34"/>
      <c r="D97" s="18"/>
      <c r="E97" s="19">
        <v>4254.03</v>
      </c>
      <c r="F97" s="20">
        <v>0.01</v>
      </c>
      <c r="G97" s="21"/>
    </row>
    <row r="98" spans="1:7" x14ac:dyDescent="0.3">
      <c r="A98" s="13"/>
      <c r="B98" s="33"/>
      <c r="C98" s="33"/>
      <c r="D98" s="14"/>
      <c r="E98" s="15"/>
      <c r="F98" s="16"/>
      <c r="G98" s="16"/>
    </row>
    <row r="99" spans="1:7" x14ac:dyDescent="0.3">
      <c r="A99" s="24" t="s">
        <v>103</v>
      </c>
      <c r="B99" s="35"/>
      <c r="C99" s="35"/>
      <c r="D99" s="25"/>
      <c r="E99" s="19">
        <v>4254.03</v>
      </c>
      <c r="F99" s="20">
        <v>0.01</v>
      </c>
      <c r="G99" s="21"/>
    </row>
    <row r="100" spans="1:7" x14ac:dyDescent="0.3">
      <c r="A100" s="13" t="s">
        <v>130</v>
      </c>
      <c r="B100" s="33"/>
      <c r="C100" s="33"/>
      <c r="D100" s="14"/>
      <c r="E100" s="15">
        <v>8204.7479578999992</v>
      </c>
      <c r="F100" s="16">
        <v>1.9349000000000002E-2</v>
      </c>
      <c r="G100" s="16"/>
    </row>
    <row r="101" spans="1:7" x14ac:dyDescent="0.3">
      <c r="A101" s="13" t="s">
        <v>131</v>
      </c>
      <c r="B101" s="33"/>
      <c r="C101" s="33"/>
      <c r="D101" s="14"/>
      <c r="E101" s="26">
        <v>-67.697957900000006</v>
      </c>
      <c r="F101" s="27">
        <v>-3.4900000000000003E-4</v>
      </c>
      <c r="G101" s="16">
        <v>3.1375E-2</v>
      </c>
    </row>
    <row r="102" spans="1:7" x14ac:dyDescent="0.3">
      <c r="A102" s="28" t="s">
        <v>132</v>
      </c>
      <c r="B102" s="36"/>
      <c r="C102" s="36"/>
      <c r="D102" s="29"/>
      <c r="E102" s="30">
        <v>424039.73</v>
      </c>
      <c r="F102" s="31">
        <v>1</v>
      </c>
      <c r="G102" s="31"/>
    </row>
    <row r="104" spans="1:7" x14ac:dyDescent="0.3">
      <c r="A104" s="1" t="s">
        <v>134</v>
      </c>
    </row>
    <row r="107" spans="1:7" x14ac:dyDescent="0.3">
      <c r="A107" s="1" t="s">
        <v>1815</v>
      </c>
    </row>
    <row r="108" spans="1:7" x14ac:dyDescent="0.3">
      <c r="A108" s="47" t="s">
        <v>1816</v>
      </c>
      <c r="B108" s="3" t="s">
        <v>88</v>
      </c>
    </row>
    <row r="109" spans="1:7" x14ac:dyDescent="0.3">
      <c r="A109" t="s">
        <v>1817</v>
      </c>
    </row>
    <row r="110" spans="1:7" x14ac:dyDescent="0.3">
      <c r="A110" t="s">
        <v>1818</v>
      </c>
      <c r="B110" t="s">
        <v>1819</v>
      </c>
      <c r="C110" t="s">
        <v>1819</v>
      </c>
    </row>
    <row r="111" spans="1:7" x14ac:dyDescent="0.3">
      <c r="B111" s="48">
        <v>44561</v>
      </c>
      <c r="C111" s="48">
        <v>44592</v>
      </c>
    </row>
    <row r="112" spans="1:7" x14ac:dyDescent="0.3">
      <c r="A112" t="s">
        <v>1823</v>
      </c>
      <c r="B112">
        <v>10.6455</v>
      </c>
      <c r="C112">
        <v>10.6287</v>
      </c>
      <c r="E112" s="2"/>
      <c r="G112"/>
    </row>
    <row r="113" spans="1:7" x14ac:dyDescent="0.3">
      <c r="A113" t="s">
        <v>1824</v>
      </c>
      <c r="B113">
        <v>10.645899999999999</v>
      </c>
      <c r="C113">
        <v>10.629</v>
      </c>
      <c r="E113" s="2"/>
      <c r="G113"/>
    </row>
    <row r="114" spans="1:7" x14ac:dyDescent="0.3">
      <c r="A114" t="s">
        <v>1848</v>
      </c>
      <c r="B114">
        <v>10.6328</v>
      </c>
      <c r="C114">
        <v>10.614599999999999</v>
      </c>
      <c r="E114" s="2"/>
      <c r="G114"/>
    </row>
    <row r="115" spans="1:7" x14ac:dyDescent="0.3">
      <c r="A115" t="s">
        <v>1849</v>
      </c>
      <c r="B115">
        <v>10.6332</v>
      </c>
      <c r="C115">
        <v>10.615</v>
      </c>
      <c r="E115" s="2"/>
      <c r="G115"/>
    </row>
    <row r="116" spans="1:7" x14ac:dyDescent="0.3">
      <c r="E116" s="2"/>
      <c r="G116"/>
    </row>
    <row r="117" spans="1:7" x14ac:dyDescent="0.3">
      <c r="A117" t="s">
        <v>1834</v>
      </c>
      <c r="B117" s="3" t="s">
        <v>88</v>
      </c>
    </row>
    <row r="118" spans="1:7" x14ac:dyDescent="0.3">
      <c r="A118" t="s">
        <v>1835</v>
      </c>
      <c r="B118" s="3" t="s">
        <v>88</v>
      </c>
    </row>
    <row r="119" spans="1:7" ht="28.8" x14ac:dyDescent="0.3">
      <c r="A119" s="47" t="s">
        <v>1836</v>
      </c>
      <c r="B119" s="3" t="s">
        <v>88</v>
      </c>
    </row>
    <row r="120" spans="1:7" x14ac:dyDescent="0.3">
      <c r="A120" s="47" t="s">
        <v>1837</v>
      </c>
      <c r="B120" s="3" t="s">
        <v>88</v>
      </c>
    </row>
    <row r="121" spans="1:7" x14ac:dyDescent="0.3">
      <c r="A121" t="s">
        <v>1838</v>
      </c>
      <c r="B121" s="49">
        <v>3.9227430000000001</v>
      </c>
    </row>
    <row r="122" spans="1:7" ht="28.8" x14ac:dyDescent="0.3">
      <c r="A122" s="47" t="s">
        <v>1839</v>
      </c>
      <c r="B122" s="3" t="s">
        <v>88</v>
      </c>
    </row>
    <row r="123" spans="1:7" ht="28.8" x14ac:dyDescent="0.3">
      <c r="A123" s="47" t="s">
        <v>1840</v>
      </c>
      <c r="B123" s="3" t="s">
        <v>88</v>
      </c>
    </row>
    <row r="124" spans="1:7" x14ac:dyDescent="0.3">
      <c r="A124" t="s">
        <v>1967</v>
      </c>
      <c r="B124" s="3" t="s">
        <v>88</v>
      </c>
    </row>
    <row r="125" spans="1:7" x14ac:dyDescent="0.3">
      <c r="A125" t="s">
        <v>1968</v>
      </c>
      <c r="B125" s="3" t="s">
        <v>88</v>
      </c>
    </row>
    <row r="127" spans="1:7" ht="28.8" x14ac:dyDescent="0.3">
      <c r="A127" s="66" t="s">
        <v>2016</v>
      </c>
      <c r="B127" s="61" t="s">
        <v>2017</v>
      </c>
      <c r="C127" s="61" t="s">
        <v>1982</v>
      </c>
      <c r="D127" s="67" t="s">
        <v>1983</v>
      </c>
    </row>
    <row r="128" spans="1:7" ht="28.8" x14ac:dyDescent="0.3">
      <c r="A128" s="51" t="str">
        <f>HYPERLINK("[EDEL_Portfolio Monthly 31-Jan-2022.xlsx]EDNPSF!A1","Edelweiss NY PSU BD Pl SDL Idx Fund-2026")</f>
        <v>Edelweiss NY PSU BD Pl SDL Idx Fund-2026</v>
      </c>
      <c r="B128" s="59"/>
      <c r="C128" s="62" t="s">
        <v>1992</v>
      </c>
      <c r="D128"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66"/>
  <sheetViews>
    <sheetView showGridLines="0" workbookViewId="0">
      <pane ySplit="4" topLeftCell="A54" activePane="bottomLeft" state="frozen"/>
      <selection sqref="A1:G1"/>
      <selection pane="bottomLeft" activeCell="A65" sqref="A65:D65"/>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37</v>
      </c>
      <c r="B1" s="70"/>
      <c r="C1" s="70"/>
      <c r="D1" s="70"/>
      <c r="E1" s="70"/>
      <c r="F1" s="70"/>
      <c r="G1" s="70"/>
      <c r="H1" s="51" t="str">
        <f>HYPERLINK("[EDEL_Portfolio Monthly 31-Jan-2022.xlsx]Index!A1","Index")</f>
        <v>Index</v>
      </c>
    </row>
    <row r="2" spans="1:8" ht="18" x14ac:dyDescent="0.3">
      <c r="A2" s="70" t="s">
        <v>38</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3"/>
      <c r="B9" s="33"/>
      <c r="C9" s="33"/>
      <c r="D9" s="14"/>
      <c r="E9" s="15"/>
      <c r="F9" s="16"/>
      <c r="G9" s="16"/>
    </row>
    <row r="10" spans="1:8" x14ac:dyDescent="0.3">
      <c r="A10" s="17" t="s">
        <v>128</v>
      </c>
      <c r="B10" s="33"/>
      <c r="C10" s="33"/>
      <c r="D10" s="14"/>
      <c r="E10" s="15"/>
      <c r="F10" s="16"/>
      <c r="G10" s="16"/>
    </row>
    <row r="11" spans="1:8" x14ac:dyDescent="0.3">
      <c r="A11" s="13" t="s">
        <v>129</v>
      </c>
      <c r="B11" s="33"/>
      <c r="C11" s="33"/>
      <c r="D11" s="14"/>
      <c r="E11" s="15">
        <v>60310.82</v>
      </c>
      <c r="F11" s="16">
        <v>1.0008999999999999</v>
      </c>
      <c r="G11" s="16">
        <v>3.1375E-2</v>
      </c>
    </row>
    <row r="12" spans="1:8" x14ac:dyDescent="0.3">
      <c r="A12" s="17" t="s">
        <v>100</v>
      </c>
      <c r="B12" s="34"/>
      <c r="C12" s="34"/>
      <c r="D12" s="18"/>
      <c r="E12" s="19">
        <v>60310.82</v>
      </c>
      <c r="F12" s="20">
        <v>1.0008999999999999</v>
      </c>
      <c r="G12" s="21"/>
    </row>
    <row r="13" spans="1:8" x14ac:dyDescent="0.3">
      <c r="A13" s="13"/>
      <c r="B13" s="33"/>
      <c r="C13" s="33"/>
      <c r="D13" s="14"/>
      <c r="E13" s="15"/>
      <c r="F13" s="16"/>
      <c r="G13" s="16"/>
    </row>
    <row r="14" spans="1:8" x14ac:dyDescent="0.3">
      <c r="A14" s="24" t="s">
        <v>103</v>
      </c>
      <c r="B14" s="35"/>
      <c r="C14" s="35"/>
      <c r="D14" s="25"/>
      <c r="E14" s="19">
        <v>60310.82</v>
      </c>
      <c r="F14" s="20">
        <v>1.0008999999999999</v>
      </c>
      <c r="G14" s="21"/>
    </row>
    <row r="15" spans="1:8" x14ac:dyDescent="0.3">
      <c r="A15" s="13" t="s">
        <v>130</v>
      </c>
      <c r="B15" s="33"/>
      <c r="C15" s="33"/>
      <c r="D15" s="14"/>
      <c r="E15" s="15">
        <v>5.1842515999999996</v>
      </c>
      <c r="F15" s="16">
        <v>8.6000000000000003E-5</v>
      </c>
      <c r="G15" s="16"/>
    </row>
    <row r="16" spans="1:8" x14ac:dyDescent="0.3">
      <c r="A16" s="13" t="s">
        <v>131</v>
      </c>
      <c r="B16" s="33"/>
      <c r="C16" s="33"/>
      <c r="D16" s="14"/>
      <c r="E16" s="26">
        <v>-62.0942516</v>
      </c>
      <c r="F16" s="27">
        <v>-9.859999999999999E-4</v>
      </c>
      <c r="G16" s="16">
        <v>3.1375E-2</v>
      </c>
    </row>
    <row r="17" spans="1:7" x14ac:dyDescent="0.3">
      <c r="A17" s="28" t="s">
        <v>132</v>
      </c>
      <c r="B17" s="36"/>
      <c r="C17" s="36"/>
      <c r="D17" s="29"/>
      <c r="E17" s="30">
        <v>60253.91</v>
      </c>
      <c r="F17" s="31">
        <v>1</v>
      </c>
      <c r="G17" s="31"/>
    </row>
    <row r="22" spans="1:7" x14ac:dyDescent="0.3">
      <c r="A22" s="1" t="s">
        <v>1815</v>
      </c>
    </row>
    <row r="23" spans="1:7" x14ac:dyDescent="0.3">
      <c r="A23" s="47" t="s">
        <v>1816</v>
      </c>
      <c r="B23" s="3" t="s">
        <v>88</v>
      </c>
    </row>
    <row r="24" spans="1:7" x14ac:dyDescent="0.3">
      <c r="A24" t="s">
        <v>1817</v>
      </c>
    </row>
    <row r="25" spans="1:7" x14ac:dyDescent="0.3">
      <c r="A25" t="s">
        <v>1841</v>
      </c>
      <c r="B25" t="s">
        <v>1819</v>
      </c>
      <c r="C25" t="s">
        <v>1819</v>
      </c>
    </row>
    <row r="26" spans="1:7" x14ac:dyDescent="0.3">
      <c r="B26" s="48">
        <v>44561</v>
      </c>
      <c r="C26" s="48">
        <v>44592</v>
      </c>
    </row>
    <row r="27" spans="1:7" x14ac:dyDescent="0.3">
      <c r="A27" t="s">
        <v>1820</v>
      </c>
      <c r="B27" s="3">
        <v>1093.4110000000001</v>
      </c>
      <c r="C27" s="3">
        <v>1096.6210000000001</v>
      </c>
      <c r="E27" s="2"/>
      <c r="G27"/>
    </row>
    <row r="28" spans="1:7" x14ac:dyDescent="0.3">
      <c r="A28" t="s">
        <v>1860</v>
      </c>
      <c r="B28" s="3">
        <v>1000</v>
      </c>
      <c r="C28" s="3">
        <v>1000</v>
      </c>
      <c r="E28" s="2"/>
      <c r="G28"/>
    </row>
    <row r="29" spans="1:7" x14ac:dyDescent="0.3">
      <c r="A29" t="s">
        <v>1844</v>
      </c>
      <c r="B29" s="3">
        <v>1049.5663</v>
      </c>
      <c r="C29" s="3">
        <v>1049.5595000000001</v>
      </c>
      <c r="E29" s="2"/>
      <c r="G29"/>
    </row>
    <row r="30" spans="1:7" x14ac:dyDescent="0.3">
      <c r="A30" t="s">
        <v>1823</v>
      </c>
      <c r="B30" s="3">
        <v>1093.1574000000001</v>
      </c>
      <c r="C30" s="3">
        <v>1096.3608999999999</v>
      </c>
      <c r="E30" s="2"/>
      <c r="G30"/>
    </row>
    <row r="31" spans="1:7" x14ac:dyDescent="0.3">
      <c r="A31" t="s">
        <v>1845</v>
      </c>
      <c r="B31" s="3">
        <v>1058.0736999999999</v>
      </c>
      <c r="C31" s="3">
        <v>1058.0983000000001</v>
      </c>
      <c r="E31" s="2"/>
      <c r="G31"/>
    </row>
    <row r="32" spans="1:7" x14ac:dyDescent="0.3">
      <c r="A32" t="s">
        <v>1846</v>
      </c>
      <c r="B32" s="3">
        <v>1065.1600000000001</v>
      </c>
      <c r="C32" s="3">
        <v>1065.4838999999999</v>
      </c>
      <c r="E32" s="2"/>
      <c r="G32"/>
    </row>
    <row r="33" spans="1:7" x14ac:dyDescent="0.3">
      <c r="A33" t="s">
        <v>1861</v>
      </c>
      <c r="B33" s="3">
        <v>1091.5070000000001</v>
      </c>
      <c r="C33" s="3">
        <v>1094.6583000000001</v>
      </c>
      <c r="E33" s="2"/>
      <c r="G33"/>
    </row>
    <row r="34" spans="1:7" x14ac:dyDescent="0.3">
      <c r="A34" t="s">
        <v>1862</v>
      </c>
      <c r="B34" s="3">
        <v>1008.1128</v>
      </c>
      <c r="C34" s="3">
        <v>1008.1128</v>
      </c>
      <c r="E34" s="2"/>
      <c r="G34"/>
    </row>
    <row r="35" spans="1:7" x14ac:dyDescent="0.3">
      <c r="A35" t="s">
        <v>1847</v>
      </c>
      <c r="B35" s="3" t="s">
        <v>1822</v>
      </c>
      <c r="C35" s="3" t="s">
        <v>1822</v>
      </c>
      <c r="E35" s="2"/>
      <c r="G35"/>
    </row>
    <row r="36" spans="1:7" x14ac:dyDescent="0.3">
      <c r="A36" t="s">
        <v>1848</v>
      </c>
      <c r="B36" s="3">
        <v>1091.5075999999999</v>
      </c>
      <c r="C36" s="3">
        <v>1094.6596999999999</v>
      </c>
      <c r="E36" s="2"/>
      <c r="G36"/>
    </row>
    <row r="37" spans="1:7" x14ac:dyDescent="0.3">
      <c r="A37" t="s">
        <v>1850</v>
      </c>
      <c r="B37" s="3">
        <v>1003.9719</v>
      </c>
      <c r="C37" s="3">
        <v>1003.997</v>
      </c>
      <c r="E37" s="2"/>
      <c r="G37"/>
    </row>
    <row r="38" spans="1:7" x14ac:dyDescent="0.3">
      <c r="A38" t="s">
        <v>1851</v>
      </c>
      <c r="B38" s="3">
        <v>1015.4279</v>
      </c>
      <c r="C38" s="3">
        <v>1015.7303000000001</v>
      </c>
      <c r="E38" s="2"/>
      <c r="G38"/>
    </row>
    <row r="39" spans="1:7" x14ac:dyDescent="0.3">
      <c r="A39" t="s">
        <v>1895</v>
      </c>
      <c r="B39" s="3">
        <v>1000.1786</v>
      </c>
      <c r="C39" s="3">
        <v>1003.1097000000002</v>
      </c>
      <c r="E39" s="2"/>
      <c r="G39"/>
    </row>
    <row r="40" spans="1:7" x14ac:dyDescent="0.3">
      <c r="A40" t="s">
        <v>1896</v>
      </c>
      <c r="B40" s="3">
        <v>1000</v>
      </c>
      <c r="C40" s="3">
        <v>1000</v>
      </c>
      <c r="E40" s="2"/>
      <c r="G40"/>
    </row>
    <row r="41" spans="1:7" x14ac:dyDescent="0.3">
      <c r="A41" t="s">
        <v>1897</v>
      </c>
      <c r="B41" s="3">
        <v>1000.1786</v>
      </c>
      <c r="C41" s="3">
        <v>1003.1097000000002</v>
      </c>
      <c r="E41" s="2"/>
      <c r="G41"/>
    </row>
    <row r="42" spans="1:7" x14ac:dyDescent="0.3">
      <c r="A42" t="s">
        <v>1898</v>
      </c>
      <c r="B42" s="3">
        <v>1000</v>
      </c>
      <c r="C42" s="3">
        <v>1000</v>
      </c>
      <c r="E42" s="2"/>
      <c r="G42"/>
    </row>
    <row r="43" spans="1:7" x14ac:dyDescent="0.3">
      <c r="A43" t="s">
        <v>1833</v>
      </c>
      <c r="E43" s="2"/>
      <c r="G43"/>
    </row>
    <row r="45" spans="1:7" x14ac:dyDescent="0.3">
      <c r="A45" t="s">
        <v>1852</v>
      </c>
    </row>
    <row r="47" spans="1:7" x14ac:dyDescent="0.3">
      <c r="A47" s="50" t="s">
        <v>1853</v>
      </c>
      <c r="B47" s="50" t="s">
        <v>1854</v>
      </c>
      <c r="C47" s="50" t="s">
        <v>1855</v>
      </c>
      <c r="D47" s="50" t="s">
        <v>1856</v>
      </c>
    </row>
    <row r="48" spans="1:7" x14ac:dyDescent="0.3">
      <c r="A48" s="50" t="s">
        <v>1863</v>
      </c>
      <c r="B48" s="50"/>
      <c r="C48" s="50">
        <v>2.9345012000000001</v>
      </c>
      <c r="D48" s="50">
        <v>2.9345012000000001</v>
      </c>
    </row>
    <row r="49" spans="1:4" x14ac:dyDescent="0.3">
      <c r="A49" s="50" t="s">
        <v>1864</v>
      </c>
      <c r="B49" s="50"/>
      <c r="C49" s="50">
        <v>3.1264221999999999</v>
      </c>
      <c r="D49" s="50">
        <v>3.1264221999999999</v>
      </c>
    </row>
    <row r="50" spans="1:4" x14ac:dyDescent="0.3">
      <c r="A50" s="50" t="s">
        <v>1865</v>
      </c>
      <c r="B50" s="50"/>
      <c r="C50" s="50">
        <v>3.1124117999999998</v>
      </c>
      <c r="D50" s="50">
        <v>3.1124117999999998</v>
      </c>
    </row>
    <row r="51" spans="1:4" x14ac:dyDescent="0.3">
      <c r="A51" s="50" t="s">
        <v>1866</v>
      </c>
      <c r="B51" s="50"/>
      <c r="C51" s="50">
        <v>2.8034381000000002</v>
      </c>
      <c r="D51" s="50">
        <v>2.8034381000000002</v>
      </c>
    </row>
    <row r="52" spans="1:4" x14ac:dyDescent="0.3">
      <c r="A52" s="50" t="s">
        <v>1867</v>
      </c>
      <c r="B52" s="50"/>
      <c r="C52" s="50">
        <v>2.9073099999999998</v>
      </c>
      <c r="D52" s="50">
        <v>2.9073099999999998</v>
      </c>
    </row>
    <row r="53" spans="1:4" x14ac:dyDescent="0.3">
      <c r="A53" s="50" t="s">
        <v>1868</v>
      </c>
      <c r="B53" s="50"/>
      <c r="C53" s="50">
        <v>2.8701699999999999</v>
      </c>
      <c r="D53" s="50">
        <v>2.8701699999999999</v>
      </c>
    </row>
    <row r="54" spans="1:4" x14ac:dyDescent="0.3">
      <c r="A54" s="50" t="s">
        <v>1869</v>
      </c>
      <c r="B54" s="50"/>
      <c r="C54" s="50">
        <v>2.6395211999999999</v>
      </c>
      <c r="D54" s="50">
        <v>2.6395211999999999</v>
      </c>
    </row>
    <row r="56" spans="1:4" x14ac:dyDescent="0.3">
      <c r="A56" t="s">
        <v>1835</v>
      </c>
      <c r="B56" s="3" t="s">
        <v>88</v>
      </c>
    </row>
    <row r="57" spans="1:4" ht="28.8" x14ac:dyDescent="0.3">
      <c r="A57" s="47" t="s">
        <v>1836</v>
      </c>
      <c r="B57" s="3" t="s">
        <v>88</v>
      </c>
    </row>
    <row r="58" spans="1:4" x14ac:dyDescent="0.3">
      <c r="A58" s="47" t="s">
        <v>1837</v>
      </c>
      <c r="B58" s="3" t="s">
        <v>88</v>
      </c>
    </row>
    <row r="59" spans="1:4" x14ac:dyDescent="0.3">
      <c r="A59" t="s">
        <v>1838</v>
      </c>
      <c r="B59" s="49" t="s">
        <v>88</v>
      </c>
    </row>
    <row r="60" spans="1:4" ht="28.8" x14ac:dyDescent="0.3">
      <c r="A60" s="47" t="s">
        <v>1839</v>
      </c>
      <c r="B60" s="3" t="s">
        <v>88</v>
      </c>
    </row>
    <row r="61" spans="1:4" ht="28.8" x14ac:dyDescent="0.3">
      <c r="A61" s="47" t="s">
        <v>1840</v>
      </c>
      <c r="B61" s="3" t="s">
        <v>88</v>
      </c>
    </row>
    <row r="62" spans="1:4" x14ac:dyDescent="0.3">
      <c r="A62" t="s">
        <v>1967</v>
      </c>
      <c r="B62" s="3" t="s">
        <v>88</v>
      </c>
    </row>
    <row r="63" spans="1:4" x14ac:dyDescent="0.3">
      <c r="A63" t="s">
        <v>1968</v>
      </c>
      <c r="B63" s="3" t="s">
        <v>88</v>
      </c>
    </row>
    <row r="65" spans="1:4" ht="28.8" x14ac:dyDescent="0.3">
      <c r="A65" s="66" t="s">
        <v>2016</v>
      </c>
      <c r="B65" s="61" t="s">
        <v>2017</v>
      </c>
      <c r="C65" s="61" t="s">
        <v>1982</v>
      </c>
      <c r="D65" s="67" t="s">
        <v>1983</v>
      </c>
    </row>
    <row r="66" spans="1:4" x14ac:dyDescent="0.3">
      <c r="A66" s="51" t="str">
        <f>HYPERLINK("[EDEL_Portfolio Monthly 31-Jan-2022.xlsx]EDONTF!A1","EDELWEISS OVERNIGHT FUND")</f>
        <v>EDELWEISS OVERNIGHT FUND</v>
      </c>
      <c r="B66" s="59"/>
      <c r="C66" s="60" t="s">
        <v>1993</v>
      </c>
      <c r="D66"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432"/>
  <sheetViews>
    <sheetView showGridLines="0" workbookViewId="0">
      <pane ySplit="4" topLeftCell="A420" activePane="bottomLeft" state="frozen"/>
      <selection sqref="A1:G1"/>
      <selection pane="bottomLeft" activeCell="A431" sqref="A431:D431"/>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39</v>
      </c>
      <c r="B1" s="70"/>
      <c r="C1" s="70"/>
      <c r="D1" s="70"/>
      <c r="E1" s="70"/>
      <c r="F1" s="70"/>
      <c r="G1" s="70"/>
      <c r="H1" s="51" t="str">
        <f>HYPERLINK("[EDEL_Portfolio Monthly 31-Jan-2022.xlsx]Index!A1","Index")</f>
        <v>Index</v>
      </c>
    </row>
    <row r="2" spans="1:8" ht="18" x14ac:dyDescent="0.3">
      <c r="A2" s="70" t="s">
        <v>40</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697</v>
      </c>
      <c r="B8" s="33" t="s">
        <v>698</v>
      </c>
      <c r="C8" s="33" t="s">
        <v>699</v>
      </c>
      <c r="D8" s="14">
        <v>3405000</v>
      </c>
      <c r="E8" s="15">
        <v>24390.02</v>
      </c>
      <c r="F8" s="16">
        <v>3.7199999999999997E-2</v>
      </c>
      <c r="G8" s="16"/>
    </row>
    <row r="9" spans="1:8" x14ac:dyDescent="0.3">
      <c r="A9" s="13" t="s">
        <v>700</v>
      </c>
      <c r="B9" s="33" t="s">
        <v>701</v>
      </c>
      <c r="C9" s="33" t="s">
        <v>702</v>
      </c>
      <c r="D9" s="14">
        <v>814750</v>
      </c>
      <c r="E9" s="15">
        <v>19444.82</v>
      </c>
      <c r="F9" s="16">
        <v>2.9700000000000001E-2</v>
      </c>
      <c r="G9" s="16"/>
    </row>
    <row r="10" spans="1:8" x14ac:dyDescent="0.3">
      <c r="A10" s="13" t="s">
        <v>703</v>
      </c>
      <c r="B10" s="33" t="s">
        <v>704</v>
      </c>
      <c r="C10" s="33" t="s">
        <v>705</v>
      </c>
      <c r="D10" s="14">
        <v>1925000</v>
      </c>
      <c r="E10" s="15">
        <v>15184.4</v>
      </c>
      <c r="F10" s="16">
        <v>2.3199999999999998E-2</v>
      </c>
      <c r="G10" s="16"/>
    </row>
    <row r="11" spans="1:8" x14ac:dyDescent="0.3">
      <c r="A11" s="13" t="s">
        <v>706</v>
      </c>
      <c r="B11" s="33" t="s">
        <v>707</v>
      </c>
      <c r="C11" s="33" t="s">
        <v>708</v>
      </c>
      <c r="D11" s="14">
        <v>1649200</v>
      </c>
      <c r="E11" s="15">
        <v>12027.62</v>
      </c>
      <c r="F11" s="16">
        <v>1.84E-2</v>
      </c>
      <c r="G11" s="16"/>
    </row>
    <row r="12" spans="1:8" x14ac:dyDescent="0.3">
      <c r="A12" s="13" t="s">
        <v>709</v>
      </c>
      <c r="B12" s="33" t="s">
        <v>710</v>
      </c>
      <c r="C12" s="33" t="s">
        <v>711</v>
      </c>
      <c r="D12" s="14">
        <v>4131000</v>
      </c>
      <c r="E12" s="15">
        <v>11961.31</v>
      </c>
      <c r="F12" s="16">
        <v>1.83E-2</v>
      </c>
      <c r="G12" s="16"/>
    </row>
    <row r="13" spans="1:8" x14ac:dyDescent="0.3">
      <c r="A13" s="13" t="s">
        <v>712</v>
      </c>
      <c r="B13" s="33" t="s">
        <v>713</v>
      </c>
      <c r="C13" s="33" t="s">
        <v>714</v>
      </c>
      <c r="D13" s="14">
        <v>622000</v>
      </c>
      <c r="E13" s="15">
        <v>10666.99</v>
      </c>
      <c r="F13" s="16">
        <v>1.6299999999999999E-2</v>
      </c>
      <c r="G13" s="16"/>
    </row>
    <row r="14" spans="1:8" x14ac:dyDescent="0.3">
      <c r="A14" s="13" t="s">
        <v>715</v>
      </c>
      <c r="B14" s="33" t="s">
        <v>716</v>
      </c>
      <c r="C14" s="33" t="s">
        <v>717</v>
      </c>
      <c r="D14" s="14">
        <v>4306500</v>
      </c>
      <c r="E14" s="15">
        <v>10596.14</v>
      </c>
      <c r="F14" s="16">
        <v>1.6199999999999999E-2</v>
      </c>
      <c r="G14" s="16"/>
    </row>
    <row r="15" spans="1:8" x14ac:dyDescent="0.3">
      <c r="A15" s="13" t="s">
        <v>718</v>
      </c>
      <c r="B15" s="33" t="s">
        <v>719</v>
      </c>
      <c r="C15" s="33" t="s">
        <v>705</v>
      </c>
      <c r="D15" s="14">
        <v>21984000</v>
      </c>
      <c r="E15" s="15">
        <v>9134.35</v>
      </c>
      <c r="F15" s="16">
        <v>1.3899999999999999E-2</v>
      </c>
      <c r="G15" s="16"/>
    </row>
    <row r="16" spans="1:8" x14ac:dyDescent="0.3">
      <c r="A16" s="13" t="s">
        <v>720</v>
      </c>
      <c r="B16" s="33" t="s">
        <v>721</v>
      </c>
      <c r="C16" s="33" t="s">
        <v>705</v>
      </c>
      <c r="D16" s="14">
        <v>1035000</v>
      </c>
      <c r="E16" s="15">
        <v>9026.24</v>
      </c>
      <c r="F16" s="16">
        <v>1.38E-2</v>
      </c>
      <c r="G16" s="16"/>
    </row>
    <row r="17" spans="1:7" x14ac:dyDescent="0.3">
      <c r="A17" s="13" t="s">
        <v>722</v>
      </c>
      <c r="B17" s="33" t="s">
        <v>723</v>
      </c>
      <c r="C17" s="33" t="s">
        <v>724</v>
      </c>
      <c r="D17" s="14">
        <v>787500</v>
      </c>
      <c r="E17" s="15">
        <v>8657.7800000000007</v>
      </c>
      <c r="F17" s="16">
        <v>1.32E-2</v>
      </c>
      <c r="G17" s="16"/>
    </row>
    <row r="18" spans="1:7" x14ac:dyDescent="0.3">
      <c r="A18" s="13" t="s">
        <v>725</v>
      </c>
      <c r="B18" s="33" t="s">
        <v>726</v>
      </c>
      <c r="C18" s="33" t="s">
        <v>727</v>
      </c>
      <c r="D18" s="14">
        <v>424600</v>
      </c>
      <c r="E18" s="15">
        <v>7856.59</v>
      </c>
      <c r="F18" s="16">
        <v>1.2E-2</v>
      </c>
      <c r="G18" s="16"/>
    </row>
    <row r="19" spans="1:7" x14ac:dyDescent="0.3">
      <c r="A19" s="13" t="s">
        <v>728</v>
      </c>
      <c r="B19" s="33" t="s">
        <v>729</v>
      </c>
      <c r="C19" s="33" t="s">
        <v>714</v>
      </c>
      <c r="D19" s="14">
        <v>5634700</v>
      </c>
      <c r="E19" s="15">
        <v>7829.42</v>
      </c>
      <c r="F19" s="16">
        <v>1.2E-2</v>
      </c>
      <c r="G19" s="16"/>
    </row>
    <row r="20" spans="1:7" x14ac:dyDescent="0.3">
      <c r="A20" s="13" t="s">
        <v>730</v>
      </c>
      <c r="B20" s="33" t="s">
        <v>731</v>
      </c>
      <c r="C20" s="33" t="s">
        <v>732</v>
      </c>
      <c r="D20" s="14">
        <v>3318400</v>
      </c>
      <c r="E20" s="15">
        <v>7307.12</v>
      </c>
      <c r="F20" s="16">
        <v>1.12E-2</v>
      </c>
      <c r="G20" s="16"/>
    </row>
    <row r="21" spans="1:7" x14ac:dyDescent="0.3">
      <c r="A21" s="13" t="s">
        <v>733</v>
      </c>
      <c r="B21" s="33" t="s">
        <v>734</v>
      </c>
      <c r="C21" s="33" t="s">
        <v>735</v>
      </c>
      <c r="D21" s="14">
        <v>101375</v>
      </c>
      <c r="E21" s="15">
        <v>7096.5</v>
      </c>
      <c r="F21" s="16">
        <v>1.0800000000000001E-2</v>
      </c>
      <c r="G21" s="16"/>
    </row>
    <row r="22" spans="1:7" x14ac:dyDescent="0.3">
      <c r="A22" s="13" t="s">
        <v>736</v>
      </c>
      <c r="B22" s="33" t="s">
        <v>737</v>
      </c>
      <c r="C22" s="33" t="s">
        <v>738</v>
      </c>
      <c r="D22" s="14">
        <v>613700</v>
      </c>
      <c r="E22" s="15">
        <v>6662.02</v>
      </c>
      <c r="F22" s="16">
        <v>1.0200000000000001E-2</v>
      </c>
      <c r="G22" s="16"/>
    </row>
    <row r="23" spans="1:7" x14ac:dyDescent="0.3">
      <c r="A23" s="13" t="s">
        <v>739</v>
      </c>
      <c r="B23" s="33" t="s">
        <v>740</v>
      </c>
      <c r="C23" s="33" t="s">
        <v>735</v>
      </c>
      <c r="D23" s="14">
        <v>253200</v>
      </c>
      <c r="E23" s="15">
        <v>6383.17</v>
      </c>
      <c r="F23" s="16">
        <v>9.7000000000000003E-3</v>
      </c>
      <c r="G23" s="16"/>
    </row>
    <row r="24" spans="1:7" x14ac:dyDescent="0.3">
      <c r="A24" s="13" t="s">
        <v>741</v>
      </c>
      <c r="B24" s="33" t="s">
        <v>742</v>
      </c>
      <c r="C24" s="33" t="s">
        <v>743</v>
      </c>
      <c r="D24" s="14">
        <v>1872400</v>
      </c>
      <c r="E24" s="15">
        <v>6024.45</v>
      </c>
      <c r="F24" s="16">
        <v>9.1999999999999998E-3</v>
      </c>
      <c r="G24" s="16"/>
    </row>
    <row r="25" spans="1:7" x14ac:dyDescent="0.3">
      <c r="A25" s="13" t="s">
        <v>744</v>
      </c>
      <c r="B25" s="33" t="s">
        <v>745</v>
      </c>
      <c r="C25" s="33" t="s">
        <v>746</v>
      </c>
      <c r="D25" s="14">
        <v>234375</v>
      </c>
      <c r="E25" s="15">
        <v>5531.95</v>
      </c>
      <c r="F25" s="16">
        <v>8.3999999999999995E-3</v>
      </c>
      <c r="G25" s="16"/>
    </row>
    <row r="26" spans="1:7" x14ac:dyDescent="0.3">
      <c r="A26" s="13" t="s">
        <v>747</v>
      </c>
      <c r="B26" s="33" t="s">
        <v>748</v>
      </c>
      <c r="C26" s="33" t="s">
        <v>705</v>
      </c>
      <c r="D26" s="14">
        <v>370150</v>
      </c>
      <c r="E26" s="15">
        <v>5499.32</v>
      </c>
      <c r="F26" s="16">
        <v>8.3999999999999995E-3</v>
      </c>
      <c r="G26" s="16"/>
    </row>
    <row r="27" spans="1:7" x14ac:dyDescent="0.3">
      <c r="A27" s="13" t="s">
        <v>749</v>
      </c>
      <c r="B27" s="33" t="s">
        <v>750</v>
      </c>
      <c r="C27" s="33" t="s">
        <v>724</v>
      </c>
      <c r="D27" s="14">
        <v>364800</v>
      </c>
      <c r="E27" s="15">
        <v>5395.39</v>
      </c>
      <c r="F27" s="16">
        <v>8.2000000000000007E-3</v>
      </c>
      <c r="G27" s="16"/>
    </row>
    <row r="28" spans="1:7" x14ac:dyDescent="0.3">
      <c r="A28" s="13" t="s">
        <v>751</v>
      </c>
      <c r="B28" s="33" t="s">
        <v>752</v>
      </c>
      <c r="C28" s="33" t="s">
        <v>705</v>
      </c>
      <c r="D28" s="14">
        <v>4855500</v>
      </c>
      <c r="E28" s="15">
        <v>5222.09</v>
      </c>
      <c r="F28" s="16">
        <v>8.0000000000000002E-3</v>
      </c>
      <c r="G28" s="16"/>
    </row>
    <row r="29" spans="1:7" x14ac:dyDescent="0.3">
      <c r="A29" s="13" t="s">
        <v>753</v>
      </c>
      <c r="B29" s="33" t="s">
        <v>754</v>
      </c>
      <c r="C29" s="33" t="s">
        <v>708</v>
      </c>
      <c r="D29" s="14">
        <v>398800</v>
      </c>
      <c r="E29" s="15">
        <v>5117.8</v>
      </c>
      <c r="F29" s="16">
        <v>7.7999999999999996E-3</v>
      </c>
      <c r="G29" s="16"/>
    </row>
    <row r="30" spans="1:7" x14ac:dyDescent="0.3">
      <c r="A30" s="13" t="s">
        <v>755</v>
      </c>
      <c r="B30" s="33" t="s">
        <v>756</v>
      </c>
      <c r="C30" s="33" t="s">
        <v>732</v>
      </c>
      <c r="D30" s="14">
        <v>159750</v>
      </c>
      <c r="E30" s="15">
        <v>5035.72</v>
      </c>
      <c r="F30" s="16">
        <v>7.7000000000000002E-3</v>
      </c>
      <c r="G30" s="16"/>
    </row>
    <row r="31" spans="1:7" x14ac:dyDescent="0.3">
      <c r="A31" s="13" t="s">
        <v>757</v>
      </c>
      <c r="B31" s="33" t="s">
        <v>758</v>
      </c>
      <c r="C31" s="33" t="s">
        <v>759</v>
      </c>
      <c r="D31" s="14">
        <v>616200</v>
      </c>
      <c r="E31" s="15">
        <v>4784.79</v>
      </c>
      <c r="F31" s="16">
        <v>7.3000000000000001E-3</v>
      </c>
      <c r="G31" s="16"/>
    </row>
    <row r="32" spans="1:7" x14ac:dyDescent="0.3">
      <c r="A32" s="13" t="s">
        <v>760</v>
      </c>
      <c r="B32" s="33" t="s">
        <v>761</v>
      </c>
      <c r="C32" s="33" t="s">
        <v>708</v>
      </c>
      <c r="D32" s="14">
        <v>44730000</v>
      </c>
      <c r="E32" s="15">
        <v>4763.75</v>
      </c>
      <c r="F32" s="16">
        <v>7.3000000000000001E-3</v>
      </c>
      <c r="G32" s="16"/>
    </row>
    <row r="33" spans="1:7" x14ac:dyDescent="0.3">
      <c r="A33" s="13" t="s">
        <v>762</v>
      </c>
      <c r="B33" s="33" t="s">
        <v>763</v>
      </c>
      <c r="C33" s="33" t="s">
        <v>743</v>
      </c>
      <c r="D33" s="14">
        <v>937400</v>
      </c>
      <c r="E33" s="15">
        <v>4584.3500000000004</v>
      </c>
      <c r="F33" s="16">
        <v>7.0000000000000001E-3</v>
      </c>
      <c r="G33" s="16"/>
    </row>
    <row r="34" spans="1:7" x14ac:dyDescent="0.3">
      <c r="A34" s="13" t="s">
        <v>764</v>
      </c>
      <c r="B34" s="33" t="s">
        <v>765</v>
      </c>
      <c r="C34" s="33" t="s">
        <v>705</v>
      </c>
      <c r="D34" s="14">
        <v>574800</v>
      </c>
      <c r="E34" s="15">
        <v>4443.49</v>
      </c>
      <c r="F34" s="16">
        <v>6.7999999999999996E-3</v>
      </c>
      <c r="G34" s="16"/>
    </row>
    <row r="35" spans="1:7" x14ac:dyDescent="0.3">
      <c r="A35" s="13" t="s">
        <v>766</v>
      </c>
      <c r="B35" s="33" t="s">
        <v>767</v>
      </c>
      <c r="C35" s="33" t="s">
        <v>711</v>
      </c>
      <c r="D35" s="14">
        <v>877500</v>
      </c>
      <c r="E35" s="15">
        <v>4368.2</v>
      </c>
      <c r="F35" s="16">
        <v>6.7000000000000002E-3</v>
      </c>
      <c r="G35" s="16"/>
    </row>
    <row r="36" spans="1:7" x14ac:dyDescent="0.3">
      <c r="A36" s="13" t="s">
        <v>768</v>
      </c>
      <c r="B36" s="33" t="s">
        <v>769</v>
      </c>
      <c r="C36" s="33" t="s">
        <v>770</v>
      </c>
      <c r="D36" s="14">
        <v>96875</v>
      </c>
      <c r="E36" s="15">
        <v>4318.0600000000004</v>
      </c>
      <c r="F36" s="16">
        <v>6.6E-3</v>
      </c>
      <c r="G36" s="16"/>
    </row>
    <row r="37" spans="1:7" x14ac:dyDescent="0.3">
      <c r="A37" s="13" t="s">
        <v>771</v>
      </c>
      <c r="B37" s="33" t="s">
        <v>772</v>
      </c>
      <c r="C37" s="33" t="s">
        <v>735</v>
      </c>
      <c r="D37" s="14">
        <v>1090000</v>
      </c>
      <c r="E37" s="15">
        <v>4200.32</v>
      </c>
      <c r="F37" s="16">
        <v>6.4000000000000003E-3</v>
      </c>
      <c r="G37" s="16"/>
    </row>
    <row r="38" spans="1:7" x14ac:dyDescent="0.3">
      <c r="A38" s="13" t="s">
        <v>773</v>
      </c>
      <c r="B38" s="33" t="s">
        <v>774</v>
      </c>
      <c r="C38" s="33" t="s">
        <v>775</v>
      </c>
      <c r="D38" s="14">
        <v>124000</v>
      </c>
      <c r="E38" s="15">
        <v>4196.47</v>
      </c>
      <c r="F38" s="16">
        <v>6.4000000000000003E-3</v>
      </c>
      <c r="G38" s="16"/>
    </row>
    <row r="39" spans="1:7" x14ac:dyDescent="0.3">
      <c r="A39" s="13" t="s">
        <v>776</v>
      </c>
      <c r="B39" s="33" t="s">
        <v>777</v>
      </c>
      <c r="C39" s="33" t="s">
        <v>732</v>
      </c>
      <c r="D39" s="14">
        <v>180000</v>
      </c>
      <c r="E39" s="15">
        <v>4092.75</v>
      </c>
      <c r="F39" s="16">
        <v>6.1999999999999998E-3</v>
      </c>
      <c r="G39" s="16"/>
    </row>
    <row r="40" spans="1:7" x14ac:dyDescent="0.3">
      <c r="A40" s="13" t="s">
        <v>778</v>
      </c>
      <c r="B40" s="33" t="s">
        <v>779</v>
      </c>
      <c r="C40" s="33" t="s">
        <v>735</v>
      </c>
      <c r="D40" s="14">
        <v>171050</v>
      </c>
      <c r="E40" s="15">
        <v>4090.75</v>
      </c>
      <c r="F40" s="16">
        <v>6.1999999999999998E-3</v>
      </c>
      <c r="G40" s="16"/>
    </row>
    <row r="41" spans="1:7" x14ac:dyDescent="0.3">
      <c r="A41" s="13" t="s">
        <v>780</v>
      </c>
      <c r="B41" s="33" t="s">
        <v>781</v>
      </c>
      <c r="C41" s="33" t="s">
        <v>782</v>
      </c>
      <c r="D41" s="14">
        <v>653400</v>
      </c>
      <c r="E41" s="15">
        <v>4067.09</v>
      </c>
      <c r="F41" s="16">
        <v>6.1999999999999998E-3</v>
      </c>
      <c r="G41" s="16"/>
    </row>
    <row r="42" spans="1:7" x14ac:dyDescent="0.3">
      <c r="A42" s="13" t="s">
        <v>783</v>
      </c>
      <c r="B42" s="33" t="s">
        <v>784</v>
      </c>
      <c r="C42" s="33" t="s">
        <v>785</v>
      </c>
      <c r="D42" s="14">
        <v>55600</v>
      </c>
      <c r="E42" s="15">
        <v>4012.32</v>
      </c>
      <c r="F42" s="16">
        <v>6.1000000000000004E-3</v>
      </c>
      <c r="G42" s="16"/>
    </row>
    <row r="43" spans="1:7" x14ac:dyDescent="0.3">
      <c r="A43" s="13" t="s">
        <v>786</v>
      </c>
      <c r="B43" s="33" t="s">
        <v>787</v>
      </c>
      <c r="C43" s="33" t="s">
        <v>724</v>
      </c>
      <c r="D43" s="14">
        <v>95800</v>
      </c>
      <c r="E43" s="15">
        <v>3838.04</v>
      </c>
      <c r="F43" s="16">
        <v>5.8999999999999999E-3</v>
      </c>
      <c r="G43" s="16"/>
    </row>
    <row r="44" spans="1:7" x14ac:dyDescent="0.3">
      <c r="A44" s="13" t="s">
        <v>788</v>
      </c>
      <c r="B44" s="33" t="s">
        <v>789</v>
      </c>
      <c r="C44" s="33" t="s">
        <v>738</v>
      </c>
      <c r="D44" s="14">
        <v>985000</v>
      </c>
      <c r="E44" s="15">
        <v>3802.1</v>
      </c>
      <c r="F44" s="16">
        <v>5.7999999999999996E-3</v>
      </c>
      <c r="G44" s="16"/>
    </row>
    <row r="45" spans="1:7" x14ac:dyDescent="0.3">
      <c r="A45" s="13" t="s">
        <v>790</v>
      </c>
      <c r="B45" s="33" t="s">
        <v>791</v>
      </c>
      <c r="C45" s="33" t="s">
        <v>735</v>
      </c>
      <c r="D45" s="14">
        <v>5710000</v>
      </c>
      <c r="E45" s="15">
        <v>3694.37</v>
      </c>
      <c r="F45" s="16">
        <v>5.5999999999999999E-3</v>
      </c>
      <c r="G45" s="16"/>
    </row>
    <row r="46" spans="1:7" x14ac:dyDescent="0.3">
      <c r="A46" s="13" t="s">
        <v>792</v>
      </c>
      <c r="B46" s="33" t="s">
        <v>793</v>
      </c>
      <c r="C46" s="33" t="s">
        <v>705</v>
      </c>
      <c r="D46" s="14">
        <v>1096200</v>
      </c>
      <c r="E46" s="15">
        <v>3459.06</v>
      </c>
      <c r="F46" s="16">
        <v>5.3E-3</v>
      </c>
      <c r="G46" s="16"/>
    </row>
    <row r="47" spans="1:7" x14ac:dyDescent="0.3">
      <c r="A47" s="13" t="s">
        <v>794</v>
      </c>
      <c r="B47" s="33" t="s">
        <v>795</v>
      </c>
      <c r="C47" s="33" t="s">
        <v>796</v>
      </c>
      <c r="D47" s="14">
        <v>840400</v>
      </c>
      <c r="E47" s="15">
        <v>3416.23</v>
      </c>
      <c r="F47" s="16">
        <v>5.1999999999999998E-3</v>
      </c>
      <c r="G47" s="16"/>
    </row>
    <row r="48" spans="1:7" x14ac:dyDescent="0.3">
      <c r="A48" s="13" t="s">
        <v>797</v>
      </c>
      <c r="B48" s="33" t="s">
        <v>798</v>
      </c>
      <c r="C48" s="33" t="s">
        <v>705</v>
      </c>
      <c r="D48" s="14">
        <v>182800</v>
      </c>
      <c r="E48" s="15">
        <v>3395.05</v>
      </c>
      <c r="F48" s="16">
        <v>5.1999999999999998E-3</v>
      </c>
      <c r="G48" s="16"/>
    </row>
    <row r="49" spans="1:7" x14ac:dyDescent="0.3">
      <c r="A49" s="13" t="s">
        <v>799</v>
      </c>
      <c r="B49" s="33" t="s">
        <v>800</v>
      </c>
      <c r="C49" s="33" t="s">
        <v>801</v>
      </c>
      <c r="D49" s="14">
        <v>1417500</v>
      </c>
      <c r="E49" s="15">
        <v>3337.5</v>
      </c>
      <c r="F49" s="16">
        <v>5.1000000000000004E-3</v>
      </c>
      <c r="G49" s="16"/>
    </row>
    <row r="50" spans="1:7" x14ac:dyDescent="0.3">
      <c r="A50" s="13" t="s">
        <v>802</v>
      </c>
      <c r="B50" s="33" t="s">
        <v>803</v>
      </c>
      <c r="C50" s="33" t="s">
        <v>796</v>
      </c>
      <c r="D50" s="14">
        <v>80300</v>
      </c>
      <c r="E50" s="15">
        <v>3240.99</v>
      </c>
      <c r="F50" s="16">
        <v>4.8999999999999998E-3</v>
      </c>
      <c r="G50" s="16"/>
    </row>
    <row r="51" spans="1:7" x14ac:dyDescent="0.3">
      <c r="A51" s="13" t="s">
        <v>804</v>
      </c>
      <c r="B51" s="33" t="s">
        <v>805</v>
      </c>
      <c r="C51" s="33" t="s">
        <v>702</v>
      </c>
      <c r="D51" s="14">
        <v>1001700</v>
      </c>
      <c r="E51" s="15">
        <v>3146.34</v>
      </c>
      <c r="F51" s="16">
        <v>4.7999999999999996E-3</v>
      </c>
      <c r="G51" s="16"/>
    </row>
    <row r="52" spans="1:7" x14ac:dyDescent="0.3">
      <c r="A52" s="13" t="s">
        <v>806</v>
      </c>
      <c r="B52" s="33" t="s">
        <v>807</v>
      </c>
      <c r="C52" s="33" t="s">
        <v>724</v>
      </c>
      <c r="D52" s="14">
        <v>100800</v>
      </c>
      <c r="E52" s="15">
        <v>3131.35</v>
      </c>
      <c r="F52" s="16">
        <v>4.7999999999999996E-3</v>
      </c>
      <c r="G52" s="16"/>
    </row>
    <row r="53" spans="1:7" x14ac:dyDescent="0.3">
      <c r="A53" s="13" t="s">
        <v>808</v>
      </c>
      <c r="B53" s="33" t="s">
        <v>809</v>
      </c>
      <c r="C53" s="33" t="s">
        <v>810</v>
      </c>
      <c r="D53" s="14">
        <v>5386500</v>
      </c>
      <c r="E53" s="15">
        <v>3124.17</v>
      </c>
      <c r="F53" s="16">
        <v>4.7999999999999996E-3</v>
      </c>
      <c r="G53" s="16"/>
    </row>
    <row r="54" spans="1:7" x14ac:dyDescent="0.3">
      <c r="A54" s="13" t="s">
        <v>811</v>
      </c>
      <c r="B54" s="33" t="s">
        <v>812</v>
      </c>
      <c r="C54" s="33" t="s">
        <v>738</v>
      </c>
      <c r="D54" s="14">
        <v>477900</v>
      </c>
      <c r="E54" s="15">
        <v>3005.75</v>
      </c>
      <c r="F54" s="16">
        <v>4.5999999999999999E-3</v>
      </c>
      <c r="G54" s="16"/>
    </row>
    <row r="55" spans="1:7" x14ac:dyDescent="0.3">
      <c r="A55" s="13" t="s">
        <v>813</v>
      </c>
      <c r="B55" s="33" t="s">
        <v>814</v>
      </c>
      <c r="C55" s="33" t="s">
        <v>738</v>
      </c>
      <c r="D55" s="14">
        <v>2978250</v>
      </c>
      <c r="E55" s="15">
        <v>2932.09</v>
      </c>
      <c r="F55" s="16">
        <v>4.4999999999999997E-3</v>
      </c>
      <c r="G55" s="16"/>
    </row>
    <row r="56" spans="1:7" x14ac:dyDescent="0.3">
      <c r="A56" s="13" t="s">
        <v>815</v>
      </c>
      <c r="B56" s="33" t="s">
        <v>816</v>
      </c>
      <c r="C56" s="33" t="s">
        <v>759</v>
      </c>
      <c r="D56" s="14">
        <v>120000</v>
      </c>
      <c r="E56" s="15">
        <v>2920.2</v>
      </c>
      <c r="F56" s="16">
        <v>4.4999999999999997E-3</v>
      </c>
      <c r="G56" s="16"/>
    </row>
    <row r="57" spans="1:7" x14ac:dyDescent="0.3">
      <c r="A57" s="13" t="s">
        <v>817</v>
      </c>
      <c r="B57" s="33" t="s">
        <v>818</v>
      </c>
      <c r="C57" s="33" t="s">
        <v>743</v>
      </c>
      <c r="D57" s="14">
        <v>2575500</v>
      </c>
      <c r="E57" s="15">
        <v>2803.43</v>
      </c>
      <c r="F57" s="16">
        <v>4.3E-3</v>
      </c>
      <c r="G57" s="16"/>
    </row>
    <row r="58" spans="1:7" x14ac:dyDescent="0.3">
      <c r="A58" s="13" t="s">
        <v>819</v>
      </c>
      <c r="B58" s="33" t="s">
        <v>820</v>
      </c>
      <c r="C58" s="33" t="s">
        <v>821</v>
      </c>
      <c r="D58" s="14">
        <v>1591200</v>
      </c>
      <c r="E58" s="15">
        <v>2763.12</v>
      </c>
      <c r="F58" s="16">
        <v>4.1999999999999997E-3</v>
      </c>
      <c r="G58" s="16"/>
    </row>
    <row r="59" spans="1:7" x14ac:dyDescent="0.3">
      <c r="A59" s="13" t="s">
        <v>822</v>
      </c>
      <c r="B59" s="33" t="s">
        <v>823</v>
      </c>
      <c r="C59" s="33" t="s">
        <v>732</v>
      </c>
      <c r="D59" s="14">
        <v>315000</v>
      </c>
      <c r="E59" s="15">
        <v>2729.16</v>
      </c>
      <c r="F59" s="16">
        <v>4.1999999999999997E-3</v>
      </c>
      <c r="G59" s="16"/>
    </row>
    <row r="60" spans="1:7" x14ac:dyDescent="0.3">
      <c r="A60" s="13" t="s">
        <v>824</v>
      </c>
      <c r="B60" s="33" t="s">
        <v>825</v>
      </c>
      <c r="C60" s="33" t="s">
        <v>826</v>
      </c>
      <c r="D60" s="14">
        <v>281000</v>
      </c>
      <c r="E60" s="15">
        <v>2623.84</v>
      </c>
      <c r="F60" s="16">
        <v>4.0000000000000001E-3</v>
      </c>
      <c r="G60" s="16"/>
    </row>
    <row r="61" spans="1:7" x14ac:dyDescent="0.3">
      <c r="A61" s="13" t="s">
        <v>827</v>
      </c>
      <c r="B61" s="33" t="s">
        <v>828</v>
      </c>
      <c r="C61" s="33" t="s">
        <v>829</v>
      </c>
      <c r="D61" s="14">
        <v>151775</v>
      </c>
      <c r="E61" s="15">
        <v>2603.17</v>
      </c>
      <c r="F61" s="16">
        <v>4.0000000000000001E-3</v>
      </c>
      <c r="G61" s="16"/>
    </row>
    <row r="62" spans="1:7" x14ac:dyDescent="0.3">
      <c r="A62" s="13" t="s">
        <v>830</v>
      </c>
      <c r="B62" s="33" t="s">
        <v>831</v>
      </c>
      <c r="C62" s="33" t="s">
        <v>705</v>
      </c>
      <c r="D62" s="14">
        <v>1725500</v>
      </c>
      <c r="E62" s="15">
        <v>2558.92</v>
      </c>
      <c r="F62" s="16">
        <v>3.8999999999999998E-3</v>
      </c>
      <c r="G62" s="16"/>
    </row>
    <row r="63" spans="1:7" x14ac:dyDescent="0.3">
      <c r="A63" s="13" t="s">
        <v>832</v>
      </c>
      <c r="B63" s="33" t="s">
        <v>833</v>
      </c>
      <c r="C63" s="33" t="s">
        <v>834</v>
      </c>
      <c r="D63" s="14">
        <v>625625</v>
      </c>
      <c r="E63" s="15">
        <v>2457.46</v>
      </c>
      <c r="F63" s="16">
        <v>3.8E-3</v>
      </c>
      <c r="G63" s="16"/>
    </row>
    <row r="64" spans="1:7" x14ac:dyDescent="0.3">
      <c r="A64" s="13" t="s">
        <v>835</v>
      </c>
      <c r="B64" s="33" t="s">
        <v>836</v>
      </c>
      <c r="C64" s="33" t="s">
        <v>705</v>
      </c>
      <c r="D64" s="14">
        <v>2380000</v>
      </c>
      <c r="E64" s="15">
        <v>2394.2800000000002</v>
      </c>
      <c r="F64" s="16">
        <v>3.7000000000000002E-3</v>
      </c>
      <c r="G64" s="16"/>
    </row>
    <row r="65" spans="1:7" x14ac:dyDescent="0.3">
      <c r="A65" s="13" t="s">
        <v>837</v>
      </c>
      <c r="B65" s="33" t="s">
        <v>838</v>
      </c>
      <c r="C65" s="33" t="s">
        <v>735</v>
      </c>
      <c r="D65" s="14">
        <v>1134600</v>
      </c>
      <c r="E65" s="15">
        <v>2390.6</v>
      </c>
      <c r="F65" s="16">
        <v>3.5999999999999999E-3</v>
      </c>
      <c r="G65" s="16"/>
    </row>
    <row r="66" spans="1:7" x14ac:dyDescent="0.3">
      <c r="A66" s="13" t="s">
        <v>839</v>
      </c>
      <c r="B66" s="33" t="s">
        <v>840</v>
      </c>
      <c r="C66" s="33" t="s">
        <v>699</v>
      </c>
      <c r="D66" s="14">
        <v>122250</v>
      </c>
      <c r="E66" s="15">
        <v>2270</v>
      </c>
      <c r="F66" s="16">
        <v>3.5000000000000001E-3</v>
      </c>
      <c r="G66" s="16"/>
    </row>
    <row r="67" spans="1:7" x14ac:dyDescent="0.3">
      <c r="A67" s="13" t="s">
        <v>841</v>
      </c>
      <c r="B67" s="33" t="s">
        <v>842</v>
      </c>
      <c r="C67" s="33" t="s">
        <v>801</v>
      </c>
      <c r="D67" s="14">
        <v>147000</v>
      </c>
      <c r="E67" s="15">
        <v>2260.27</v>
      </c>
      <c r="F67" s="16">
        <v>3.5000000000000001E-3</v>
      </c>
      <c r="G67" s="16"/>
    </row>
    <row r="68" spans="1:7" x14ac:dyDescent="0.3">
      <c r="A68" s="13" t="s">
        <v>843</v>
      </c>
      <c r="B68" s="33" t="s">
        <v>844</v>
      </c>
      <c r="C68" s="33" t="s">
        <v>834</v>
      </c>
      <c r="D68" s="14">
        <v>273600</v>
      </c>
      <c r="E68" s="15">
        <v>2241.7399999999998</v>
      </c>
      <c r="F68" s="16">
        <v>3.3999999999999998E-3</v>
      </c>
      <c r="G68" s="16"/>
    </row>
    <row r="69" spans="1:7" x14ac:dyDescent="0.3">
      <c r="A69" s="13" t="s">
        <v>845</v>
      </c>
      <c r="B69" s="33" t="s">
        <v>846</v>
      </c>
      <c r="C69" s="33" t="s">
        <v>702</v>
      </c>
      <c r="D69" s="14">
        <v>1787500</v>
      </c>
      <c r="E69" s="15">
        <v>2237.9499999999998</v>
      </c>
      <c r="F69" s="16">
        <v>3.3999999999999998E-3</v>
      </c>
      <c r="G69" s="16"/>
    </row>
    <row r="70" spans="1:7" x14ac:dyDescent="0.3">
      <c r="A70" s="13" t="s">
        <v>847</v>
      </c>
      <c r="B70" s="33" t="s">
        <v>848</v>
      </c>
      <c r="C70" s="33" t="s">
        <v>735</v>
      </c>
      <c r="D70" s="14">
        <v>1602000</v>
      </c>
      <c r="E70" s="15">
        <v>2221.17</v>
      </c>
      <c r="F70" s="16">
        <v>3.3999999999999998E-3</v>
      </c>
      <c r="G70" s="16"/>
    </row>
    <row r="71" spans="1:7" x14ac:dyDescent="0.3">
      <c r="A71" s="13" t="s">
        <v>849</v>
      </c>
      <c r="B71" s="33" t="s">
        <v>850</v>
      </c>
      <c r="C71" s="33" t="s">
        <v>796</v>
      </c>
      <c r="D71" s="14">
        <v>266000</v>
      </c>
      <c r="E71" s="15">
        <v>2219.77</v>
      </c>
      <c r="F71" s="16">
        <v>3.3999999999999998E-3</v>
      </c>
      <c r="G71" s="16"/>
    </row>
    <row r="72" spans="1:7" x14ac:dyDescent="0.3">
      <c r="A72" s="13" t="s">
        <v>851</v>
      </c>
      <c r="B72" s="33" t="s">
        <v>852</v>
      </c>
      <c r="C72" s="33" t="s">
        <v>796</v>
      </c>
      <c r="D72" s="14">
        <v>312750</v>
      </c>
      <c r="E72" s="15">
        <v>1984.24</v>
      </c>
      <c r="F72" s="16">
        <v>3.0000000000000001E-3</v>
      </c>
      <c r="G72" s="16"/>
    </row>
    <row r="73" spans="1:7" x14ac:dyDescent="0.3">
      <c r="A73" s="13" t="s">
        <v>853</v>
      </c>
      <c r="B73" s="33" t="s">
        <v>854</v>
      </c>
      <c r="C73" s="33" t="s">
        <v>727</v>
      </c>
      <c r="D73" s="14">
        <v>224000</v>
      </c>
      <c r="E73" s="15">
        <v>1984.19</v>
      </c>
      <c r="F73" s="16">
        <v>3.0000000000000001E-3</v>
      </c>
      <c r="G73" s="16"/>
    </row>
    <row r="74" spans="1:7" x14ac:dyDescent="0.3">
      <c r="A74" s="13" t="s">
        <v>855</v>
      </c>
      <c r="B74" s="33" t="s">
        <v>856</v>
      </c>
      <c r="C74" s="33" t="s">
        <v>735</v>
      </c>
      <c r="D74" s="14">
        <v>1599600</v>
      </c>
      <c r="E74" s="15">
        <v>1946.71</v>
      </c>
      <c r="F74" s="16">
        <v>3.0000000000000001E-3</v>
      </c>
      <c r="G74" s="16"/>
    </row>
    <row r="75" spans="1:7" x14ac:dyDescent="0.3">
      <c r="A75" s="13" t="s">
        <v>857</v>
      </c>
      <c r="B75" s="33" t="s">
        <v>858</v>
      </c>
      <c r="C75" s="33" t="s">
        <v>705</v>
      </c>
      <c r="D75" s="14">
        <v>4162500</v>
      </c>
      <c r="E75" s="15">
        <v>1945.97</v>
      </c>
      <c r="F75" s="16">
        <v>3.0000000000000001E-3</v>
      </c>
      <c r="G75" s="16"/>
    </row>
    <row r="76" spans="1:7" x14ac:dyDescent="0.3">
      <c r="A76" s="13" t="s">
        <v>859</v>
      </c>
      <c r="B76" s="33" t="s">
        <v>860</v>
      </c>
      <c r="C76" s="33" t="s">
        <v>711</v>
      </c>
      <c r="D76" s="14">
        <v>122100</v>
      </c>
      <c r="E76" s="15">
        <v>1939.38</v>
      </c>
      <c r="F76" s="16">
        <v>3.0000000000000001E-3</v>
      </c>
      <c r="G76" s="16"/>
    </row>
    <row r="77" spans="1:7" x14ac:dyDescent="0.3">
      <c r="A77" s="13" t="s">
        <v>861</v>
      </c>
      <c r="B77" s="33" t="s">
        <v>862</v>
      </c>
      <c r="C77" s="33" t="s">
        <v>724</v>
      </c>
      <c r="D77" s="14">
        <v>50100</v>
      </c>
      <c r="E77" s="15">
        <v>1871.86</v>
      </c>
      <c r="F77" s="16">
        <v>2.8999999999999998E-3</v>
      </c>
      <c r="G77" s="16"/>
    </row>
    <row r="78" spans="1:7" x14ac:dyDescent="0.3">
      <c r="A78" s="13" t="s">
        <v>863</v>
      </c>
      <c r="B78" s="33" t="s">
        <v>864</v>
      </c>
      <c r="C78" s="33" t="s">
        <v>732</v>
      </c>
      <c r="D78" s="14">
        <v>436800</v>
      </c>
      <c r="E78" s="15">
        <v>1852.91</v>
      </c>
      <c r="F78" s="16">
        <v>2.8E-3</v>
      </c>
      <c r="G78" s="16"/>
    </row>
    <row r="79" spans="1:7" x14ac:dyDescent="0.3">
      <c r="A79" s="13" t="s">
        <v>865</v>
      </c>
      <c r="B79" s="33" t="s">
        <v>866</v>
      </c>
      <c r="C79" s="33" t="s">
        <v>724</v>
      </c>
      <c r="D79" s="14">
        <v>26850</v>
      </c>
      <c r="E79" s="15">
        <v>1683.59</v>
      </c>
      <c r="F79" s="16">
        <v>2.5999999999999999E-3</v>
      </c>
      <c r="G79" s="16"/>
    </row>
    <row r="80" spans="1:7" x14ac:dyDescent="0.3">
      <c r="A80" s="13" t="s">
        <v>867</v>
      </c>
      <c r="B80" s="33" t="s">
        <v>868</v>
      </c>
      <c r="C80" s="33" t="s">
        <v>782</v>
      </c>
      <c r="D80" s="14">
        <v>10650</v>
      </c>
      <c r="E80" s="15">
        <v>1670.94</v>
      </c>
      <c r="F80" s="16">
        <v>2.5999999999999999E-3</v>
      </c>
      <c r="G80" s="16"/>
    </row>
    <row r="81" spans="1:7" x14ac:dyDescent="0.3">
      <c r="A81" s="13" t="s">
        <v>869</v>
      </c>
      <c r="B81" s="33" t="s">
        <v>870</v>
      </c>
      <c r="C81" s="33" t="s">
        <v>871</v>
      </c>
      <c r="D81" s="14">
        <v>82800</v>
      </c>
      <c r="E81" s="15">
        <v>1580.82</v>
      </c>
      <c r="F81" s="16">
        <v>2.3999999999999998E-3</v>
      </c>
      <c r="G81" s="16"/>
    </row>
    <row r="82" spans="1:7" x14ac:dyDescent="0.3">
      <c r="A82" s="13" t="s">
        <v>872</v>
      </c>
      <c r="B82" s="33" t="s">
        <v>873</v>
      </c>
      <c r="C82" s="33" t="s">
        <v>785</v>
      </c>
      <c r="D82" s="14">
        <v>430500</v>
      </c>
      <c r="E82" s="15">
        <v>1571.97</v>
      </c>
      <c r="F82" s="16">
        <v>2.3999999999999998E-3</v>
      </c>
      <c r="G82" s="16"/>
    </row>
    <row r="83" spans="1:7" x14ac:dyDescent="0.3">
      <c r="A83" s="13" t="s">
        <v>874</v>
      </c>
      <c r="B83" s="33" t="s">
        <v>875</v>
      </c>
      <c r="C83" s="33" t="s">
        <v>714</v>
      </c>
      <c r="D83" s="14">
        <v>966000</v>
      </c>
      <c r="E83" s="15">
        <v>1543.67</v>
      </c>
      <c r="F83" s="16">
        <v>2.3999999999999998E-3</v>
      </c>
      <c r="G83" s="16"/>
    </row>
    <row r="84" spans="1:7" x14ac:dyDescent="0.3">
      <c r="A84" s="13" t="s">
        <v>876</v>
      </c>
      <c r="B84" s="33" t="s">
        <v>877</v>
      </c>
      <c r="C84" s="33" t="s">
        <v>735</v>
      </c>
      <c r="D84" s="14">
        <v>239850</v>
      </c>
      <c r="E84" s="15">
        <v>1477.84</v>
      </c>
      <c r="F84" s="16">
        <v>2.3E-3</v>
      </c>
      <c r="G84" s="16"/>
    </row>
    <row r="85" spans="1:7" x14ac:dyDescent="0.3">
      <c r="A85" s="13" t="s">
        <v>878</v>
      </c>
      <c r="B85" s="33" t="s">
        <v>879</v>
      </c>
      <c r="C85" s="33" t="s">
        <v>699</v>
      </c>
      <c r="D85" s="14">
        <v>224000</v>
      </c>
      <c r="E85" s="15">
        <v>1447.6</v>
      </c>
      <c r="F85" s="16">
        <v>2.2000000000000001E-3</v>
      </c>
      <c r="G85" s="16"/>
    </row>
    <row r="86" spans="1:7" x14ac:dyDescent="0.3">
      <c r="A86" s="13" t="s">
        <v>880</v>
      </c>
      <c r="B86" s="33" t="s">
        <v>881</v>
      </c>
      <c r="C86" s="33" t="s">
        <v>882</v>
      </c>
      <c r="D86" s="14">
        <v>63800</v>
      </c>
      <c r="E86" s="15">
        <v>1377.73</v>
      </c>
      <c r="F86" s="16">
        <v>2.0999999999999999E-3</v>
      </c>
      <c r="G86" s="16"/>
    </row>
    <row r="87" spans="1:7" x14ac:dyDescent="0.3">
      <c r="A87" s="13" t="s">
        <v>883</v>
      </c>
      <c r="B87" s="33" t="s">
        <v>884</v>
      </c>
      <c r="C87" s="33" t="s">
        <v>885</v>
      </c>
      <c r="D87" s="14">
        <v>28000</v>
      </c>
      <c r="E87" s="15">
        <v>1372.22</v>
      </c>
      <c r="F87" s="16">
        <v>2.0999999999999999E-3</v>
      </c>
      <c r="G87" s="16"/>
    </row>
    <row r="88" spans="1:7" x14ac:dyDescent="0.3">
      <c r="A88" s="13" t="s">
        <v>886</v>
      </c>
      <c r="B88" s="33" t="s">
        <v>887</v>
      </c>
      <c r="C88" s="33" t="s">
        <v>796</v>
      </c>
      <c r="D88" s="14">
        <v>8500</v>
      </c>
      <c r="E88" s="15">
        <v>1366.78</v>
      </c>
      <c r="F88" s="16">
        <v>2.0999999999999999E-3</v>
      </c>
      <c r="G88" s="16"/>
    </row>
    <row r="89" spans="1:7" x14ac:dyDescent="0.3">
      <c r="A89" s="13" t="s">
        <v>888</v>
      </c>
      <c r="B89" s="33" t="s">
        <v>889</v>
      </c>
      <c r="C89" s="33" t="s">
        <v>735</v>
      </c>
      <c r="D89" s="14">
        <v>210000</v>
      </c>
      <c r="E89" s="15">
        <v>1321.95</v>
      </c>
      <c r="F89" s="16">
        <v>2E-3</v>
      </c>
      <c r="G89" s="16"/>
    </row>
    <row r="90" spans="1:7" x14ac:dyDescent="0.3">
      <c r="A90" s="13" t="s">
        <v>890</v>
      </c>
      <c r="B90" s="33" t="s">
        <v>891</v>
      </c>
      <c r="C90" s="33" t="s">
        <v>826</v>
      </c>
      <c r="D90" s="14">
        <v>54000</v>
      </c>
      <c r="E90" s="15">
        <v>1299.67</v>
      </c>
      <c r="F90" s="16">
        <v>2E-3</v>
      </c>
      <c r="G90" s="16"/>
    </row>
    <row r="91" spans="1:7" x14ac:dyDescent="0.3">
      <c r="A91" s="13" t="s">
        <v>892</v>
      </c>
      <c r="B91" s="33" t="s">
        <v>893</v>
      </c>
      <c r="C91" s="33" t="s">
        <v>829</v>
      </c>
      <c r="D91" s="14">
        <v>137900</v>
      </c>
      <c r="E91" s="15">
        <v>1262.8900000000001</v>
      </c>
      <c r="F91" s="16">
        <v>1.9E-3</v>
      </c>
      <c r="G91" s="16"/>
    </row>
    <row r="92" spans="1:7" x14ac:dyDescent="0.3">
      <c r="A92" s="13" t="s">
        <v>894</v>
      </c>
      <c r="B92" s="33" t="s">
        <v>895</v>
      </c>
      <c r="C92" s="33" t="s">
        <v>896</v>
      </c>
      <c r="D92" s="14">
        <v>86450</v>
      </c>
      <c r="E92" s="15">
        <v>1248.08</v>
      </c>
      <c r="F92" s="16">
        <v>1.9E-3</v>
      </c>
      <c r="G92" s="16"/>
    </row>
    <row r="93" spans="1:7" x14ac:dyDescent="0.3">
      <c r="A93" s="13" t="s">
        <v>897</v>
      </c>
      <c r="B93" s="33" t="s">
        <v>898</v>
      </c>
      <c r="C93" s="33" t="s">
        <v>702</v>
      </c>
      <c r="D93" s="14">
        <v>307800</v>
      </c>
      <c r="E93" s="15">
        <v>1222.1199999999999</v>
      </c>
      <c r="F93" s="16">
        <v>1.9E-3</v>
      </c>
      <c r="G93" s="16"/>
    </row>
    <row r="94" spans="1:7" x14ac:dyDescent="0.3">
      <c r="A94" s="13" t="s">
        <v>899</v>
      </c>
      <c r="B94" s="33" t="s">
        <v>900</v>
      </c>
      <c r="C94" s="33" t="s">
        <v>732</v>
      </c>
      <c r="D94" s="14">
        <v>162000</v>
      </c>
      <c r="E94" s="15">
        <v>1178.23</v>
      </c>
      <c r="F94" s="16">
        <v>1.8E-3</v>
      </c>
      <c r="G94" s="16"/>
    </row>
    <row r="95" spans="1:7" x14ac:dyDescent="0.3">
      <c r="A95" s="13" t="s">
        <v>901</v>
      </c>
      <c r="B95" s="33" t="s">
        <v>902</v>
      </c>
      <c r="C95" s="33" t="s">
        <v>782</v>
      </c>
      <c r="D95" s="14">
        <v>208500</v>
      </c>
      <c r="E95" s="15">
        <v>1168.54</v>
      </c>
      <c r="F95" s="16">
        <v>1.8E-3</v>
      </c>
      <c r="G95" s="16"/>
    </row>
    <row r="96" spans="1:7" x14ac:dyDescent="0.3">
      <c r="A96" s="13" t="s">
        <v>903</v>
      </c>
      <c r="B96" s="33" t="s">
        <v>904</v>
      </c>
      <c r="C96" s="33" t="s">
        <v>727</v>
      </c>
      <c r="D96" s="14">
        <v>41400</v>
      </c>
      <c r="E96" s="15">
        <v>1127.8599999999999</v>
      </c>
      <c r="F96" s="16">
        <v>1.6999999999999999E-3</v>
      </c>
      <c r="G96" s="16"/>
    </row>
    <row r="97" spans="1:7" x14ac:dyDescent="0.3">
      <c r="A97" s="13" t="s">
        <v>905</v>
      </c>
      <c r="B97" s="33" t="s">
        <v>906</v>
      </c>
      <c r="C97" s="33" t="s">
        <v>775</v>
      </c>
      <c r="D97" s="14">
        <v>400200</v>
      </c>
      <c r="E97" s="15">
        <v>1109.75</v>
      </c>
      <c r="F97" s="16">
        <v>1.6999999999999999E-3</v>
      </c>
      <c r="G97" s="16"/>
    </row>
    <row r="98" spans="1:7" x14ac:dyDescent="0.3">
      <c r="A98" s="13" t="s">
        <v>907</v>
      </c>
      <c r="B98" s="33" t="s">
        <v>908</v>
      </c>
      <c r="C98" s="33" t="s">
        <v>871</v>
      </c>
      <c r="D98" s="14">
        <v>2497500</v>
      </c>
      <c r="E98" s="15">
        <v>1051.45</v>
      </c>
      <c r="F98" s="16">
        <v>1.6000000000000001E-3</v>
      </c>
      <c r="G98" s="16"/>
    </row>
    <row r="99" spans="1:7" x14ac:dyDescent="0.3">
      <c r="A99" s="13" t="s">
        <v>909</v>
      </c>
      <c r="B99" s="33" t="s">
        <v>910</v>
      </c>
      <c r="C99" s="33" t="s">
        <v>705</v>
      </c>
      <c r="D99" s="14">
        <v>727600</v>
      </c>
      <c r="E99" s="15">
        <v>1045.93</v>
      </c>
      <c r="F99" s="16">
        <v>1.6000000000000001E-3</v>
      </c>
      <c r="G99" s="16"/>
    </row>
    <row r="100" spans="1:7" x14ac:dyDescent="0.3">
      <c r="A100" s="13" t="s">
        <v>911</v>
      </c>
      <c r="B100" s="33" t="s">
        <v>912</v>
      </c>
      <c r="C100" s="33" t="s">
        <v>801</v>
      </c>
      <c r="D100" s="14">
        <v>47400</v>
      </c>
      <c r="E100" s="15">
        <v>1045.26</v>
      </c>
      <c r="F100" s="16">
        <v>1.6000000000000001E-3</v>
      </c>
      <c r="G100" s="16"/>
    </row>
    <row r="101" spans="1:7" x14ac:dyDescent="0.3">
      <c r="A101" s="13" t="s">
        <v>913</v>
      </c>
      <c r="B101" s="33" t="s">
        <v>914</v>
      </c>
      <c r="C101" s="33" t="s">
        <v>705</v>
      </c>
      <c r="D101" s="14">
        <v>79500</v>
      </c>
      <c r="E101" s="15">
        <v>1041.0899999999999</v>
      </c>
      <c r="F101" s="16">
        <v>1.6000000000000001E-3</v>
      </c>
      <c r="G101" s="16"/>
    </row>
    <row r="102" spans="1:7" x14ac:dyDescent="0.3">
      <c r="A102" s="13" t="s">
        <v>915</v>
      </c>
      <c r="B102" s="33" t="s">
        <v>916</v>
      </c>
      <c r="C102" s="33" t="s">
        <v>735</v>
      </c>
      <c r="D102" s="14">
        <v>84000</v>
      </c>
      <c r="E102" s="15">
        <v>1031.8599999999999</v>
      </c>
      <c r="F102" s="16">
        <v>1.6000000000000001E-3</v>
      </c>
      <c r="G102" s="16"/>
    </row>
    <row r="103" spans="1:7" x14ac:dyDescent="0.3">
      <c r="A103" s="13" t="s">
        <v>917</v>
      </c>
      <c r="B103" s="33" t="s">
        <v>918</v>
      </c>
      <c r="C103" s="33" t="s">
        <v>724</v>
      </c>
      <c r="D103" s="14">
        <v>29000</v>
      </c>
      <c r="E103" s="15">
        <v>1019.42</v>
      </c>
      <c r="F103" s="16">
        <v>1.6000000000000001E-3</v>
      </c>
      <c r="G103" s="16"/>
    </row>
    <row r="104" spans="1:7" x14ac:dyDescent="0.3">
      <c r="A104" s="13" t="s">
        <v>919</v>
      </c>
      <c r="B104" s="33" t="s">
        <v>920</v>
      </c>
      <c r="C104" s="33" t="s">
        <v>746</v>
      </c>
      <c r="D104" s="14">
        <v>86000</v>
      </c>
      <c r="E104" s="15">
        <v>1018.58</v>
      </c>
      <c r="F104" s="16">
        <v>1.6000000000000001E-3</v>
      </c>
      <c r="G104" s="16"/>
    </row>
    <row r="105" spans="1:7" x14ac:dyDescent="0.3">
      <c r="A105" s="13" t="s">
        <v>921</v>
      </c>
      <c r="B105" s="33" t="s">
        <v>922</v>
      </c>
      <c r="C105" s="33" t="s">
        <v>724</v>
      </c>
      <c r="D105" s="14">
        <v>634400</v>
      </c>
      <c r="E105" s="15">
        <v>1006.48</v>
      </c>
      <c r="F105" s="16">
        <v>1.5E-3</v>
      </c>
      <c r="G105" s="16"/>
    </row>
    <row r="106" spans="1:7" x14ac:dyDescent="0.3">
      <c r="A106" s="13" t="s">
        <v>923</v>
      </c>
      <c r="B106" s="33" t="s">
        <v>924</v>
      </c>
      <c r="C106" s="33" t="s">
        <v>826</v>
      </c>
      <c r="D106" s="14">
        <v>44750</v>
      </c>
      <c r="E106" s="15">
        <v>998.6</v>
      </c>
      <c r="F106" s="16">
        <v>1.5E-3</v>
      </c>
      <c r="G106" s="16"/>
    </row>
    <row r="107" spans="1:7" x14ac:dyDescent="0.3">
      <c r="A107" s="13" t="s">
        <v>925</v>
      </c>
      <c r="B107" s="33" t="s">
        <v>926</v>
      </c>
      <c r="C107" s="33" t="s">
        <v>732</v>
      </c>
      <c r="D107" s="14">
        <v>27600</v>
      </c>
      <c r="E107" s="15">
        <v>975.74</v>
      </c>
      <c r="F107" s="16">
        <v>1.5E-3</v>
      </c>
      <c r="G107" s="16"/>
    </row>
    <row r="108" spans="1:7" x14ac:dyDescent="0.3">
      <c r="A108" s="13" t="s">
        <v>927</v>
      </c>
      <c r="B108" s="33" t="s">
        <v>928</v>
      </c>
      <c r="C108" s="33" t="s">
        <v>717</v>
      </c>
      <c r="D108" s="14">
        <v>177000</v>
      </c>
      <c r="E108" s="15">
        <v>965.89</v>
      </c>
      <c r="F108" s="16">
        <v>1.5E-3</v>
      </c>
      <c r="G108" s="16"/>
    </row>
    <row r="109" spans="1:7" x14ac:dyDescent="0.3">
      <c r="A109" s="13" t="s">
        <v>929</v>
      </c>
      <c r="B109" s="33" t="s">
        <v>930</v>
      </c>
      <c r="C109" s="33" t="s">
        <v>796</v>
      </c>
      <c r="D109" s="14">
        <v>308450</v>
      </c>
      <c r="E109" s="15">
        <v>938</v>
      </c>
      <c r="F109" s="16">
        <v>1.4E-3</v>
      </c>
      <c r="G109" s="16"/>
    </row>
    <row r="110" spans="1:7" x14ac:dyDescent="0.3">
      <c r="A110" s="13" t="s">
        <v>931</v>
      </c>
      <c r="B110" s="33" t="s">
        <v>932</v>
      </c>
      <c r="C110" s="33" t="s">
        <v>782</v>
      </c>
      <c r="D110" s="14">
        <v>68425</v>
      </c>
      <c r="E110" s="15">
        <v>936.81</v>
      </c>
      <c r="F110" s="16">
        <v>1.4E-3</v>
      </c>
      <c r="G110" s="16"/>
    </row>
    <row r="111" spans="1:7" x14ac:dyDescent="0.3">
      <c r="A111" s="13" t="s">
        <v>933</v>
      </c>
      <c r="B111" s="33" t="s">
        <v>934</v>
      </c>
      <c r="C111" s="33" t="s">
        <v>821</v>
      </c>
      <c r="D111" s="14">
        <v>37400</v>
      </c>
      <c r="E111" s="15">
        <v>874.06</v>
      </c>
      <c r="F111" s="16">
        <v>1.2999999999999999E-3</v>
      </c>
      <c r="G111" s="16"/>
    </row>
    <row r="112" spans="1:7" x14ac:dyDescent="0.3">
      <c r="A112" s="13" t="s">
        <v>935</v>
      </c>
      <c r="B112" s="33" t="s">
        <v>936</v>
      </c>
      <c r="C112" s="33" t="s">
        <v>732</v>
      </c>
      <c r="D112" s="14">
        <v>161250</v>
      </c>
      <c r="E112" s="15">
        <v>865.51</v>
      </c>
      <c r="F112" s="16">
        <v>1.2999999999999999E-3</v>
      </c>
      <c r="G112" s="16"/>
    </row>
    <row r="113" spans="1:7" x14ac:dyDescent="0.3">
      <c r="A113" s="13" t="s">
        <v>937</v>
      </c>
      <c r="B113" s="33" t="s">
        <v>938</v>
      </c>
      <c r="C113" s="33" t="s">
        <v>705</v>
      </c>
      <c r="D113" s="14">
        <v>340200</v>
      </c>
      <c r="E113" s="15">
        <v>860.54</v>
      </c>
      <c r="F113" s="16">
        <v>1.2999999999999999E-3</v>
      </c>
      <c r="G113" s="16"/>
    </row>
    <row r="114" spans="1:7" x14ac:dyDescent="0.3">
      <c r="A114" s="13" t="s">
        <v>939</v>
      </c>
      <c r="B114" s="33" t="s">
        <v>940</v>
      </c>
      <c r="C114" s="33" t="s">
        <v>727</v>
      </c>
      <c r="D114" s="14">
        <v>32200</v>
      </c>
      <c r="E114" s="15">
        <v>851.85</v>
      </c>
      <c r="F114" s="16">
        <v>1.2999999999999999E-3</v>
      </c>
      <c r="G114" s="16"/>
    </row>
    <row r="115" spans="1:7" x14ac:dyDescent="0.3">
      <c r="A115" s="13" t="s">
        <v>941</v>
      </c>
      <c r="B115" s="33" t="s">
        <v>942</v>
      </c>
      <c r="C115" s="33" t="s">
        <v>727</v>
      </c>
      <c r="D115" s="14">
        <v>607500</v>
      </c>
      <c r="E115" s="15">
        <v>805.24</v>
      </c>
      <c r="F115" s="16">
        <v>1.1999999999999999E-3</v>
      </c>
      <c r="G115" s="16"/>
    </row>
    <row r="116" spans="1:7" x14ac:dyDescent="0.3">
      <c r="A116" s="13" t="s">
        <v>943</v>
      </c>
      <c r="B116" s="33" t="s">
        <v>944</v>
      </c>
      <c r="C116" s="33" t="s">
        <v>785</v>
      </c>
      <c r="D116" s="14">
        <v>3275</v>
      </c>
      <c r="E116" s="15">
        <v>794.75</v>
      </c>
      <c r="F116" s="16">
        <v>1.1999999999999999E-3</v>
      </c>
      <c r="G116" s="16"/>
    </row>
    <row r="117" spans="1:7" x14ac:dyDescent="0.3">
      <c r="A117" s="13" t="s">
        <v>945</v>
      </c>
      <c r="B117" s="33" t="s">
        <v>946</v>
      </c>
      <c r="C117" s="33" t="s">
        <v>735</v>
      </c>
      <c r="D117" s="14">
        <v>488000</v>
      </c>
      <c r="E117" s="15">
        <v>788.36</v>
      </c>
      <c r="F117" s="16">
        <v>1.1999999999999999E-3</v>
      </c>
      <c r="G117" s="16"/>
    </row>
    <row r="118" spans="1:7" x14ac:dyDescent="0.3">
      <c r="A118" s="13" t="s">
        <v>947</v>
      </c>
      <c r="B118" s="33" t="s">
        <v>948</v>
      </c>
      <c r="C118" s="33" t="s">
        <v>782</v>
      </c>
      <c r="D118" s="14">
        <v>63750</v>
      </c>
      <c r="E118" s="15">
        <v>786.2</v>
      </c>
      <c r="F118" s="16">
        <v>1.1999999999999999E-3</v>
      </c>
      <c r="G118" s="16"/>
    </row>
    <row r="119" spans="1:7" x14ac:dyDescent="0.3">
      <c r="A119" s="13" t="s">
        <v>949</v>
      </c>
      <c r="B119" s="33" t="s">
        <v>950</v>
      </c>
      <c r="C119" s="33" t="s">
        <v>735</v>
      </c>
      <c r="D119" s="14">
        <v>1044108</v>
      </c>
      <c r="E119" s="15">
        <v>780.99</v>
      </c>
      <c r="F119" s="16">
        <v>1.1999999999999999E-3</v>
      </c>
      <c r="G119" s="16"/>
    </row>
    <row r="120" spans="1:7" x14ac:dyDescent="0.3">
      <c r="A120" s="13" t="s">
        <v>951</v>
      </c>
      <c r="B120" s="33" t="s">
        <v>952</v>
      </c>
      <c r="C120" s="33" t="s">
        <v>732</v>
      </c>
      <c r="D120" s="14">
        <v>161000</v>
      </c>
      <c r="E120" s="15">
        <v>776.91</v>
      </c>
      <c r="F120" s="16">
        <v>1.1999999999999999E-3</v>
      </c>
      <c r="G120" s="16"/>
    </row>
    <row r="121" spans="1:7" x14ac:dyDescent="0.3">
      <c r="A121" s="13" t="s">
        <v>953</v>
      </c>
      <c r="B121" s="33" t="s">
        <v>954</v>
      </c>
      <c r="C121" s="33" t="s">
        <v>735</v>
      </c>
      <c r="D121" s="14">
        <v>651200</v>
      </c>
      <c r="E121" s="15">
        <v>766.14</v>
      </c>
      <c r="F121" s="16">
        <v>1.1999999999999999E-3</v>
      </c>
      <c r="G121" s="16"/>
    </row>
    <row r="122" spans="1:7" x14ac:dyDescent="0.3">
      <c r="A122" s="13" t="s">
        <v>955</v>
      </c>
      <c r="B122" s="33" t="s">
        <v>956</v>
      </c>
      <c r="C122" s="33" t="s">
        <v>796</v>
      </c>
      <c r="D122" s="14">
        <v>21200</v>
      </c>
      <c r="E122" s="15">
        <v>750.3</v>
      </c>
      <c r="F122" s="16">
        <v>1.1000000000000001E-3</v>
      </c>
      <c r="G122" s="16"/>
    </row>
    <row r="123" spans="1:7" x14ac:dyDescent="0.3">
      <c r="A123" s="13" t="s">
        <v>957</v>
      </c>
      <c r="B123" s="33" t="s">
        <v>958</v>
      </c>
      <c r="C123" s="33" t="s">
        <v>826</v>
      </c>
      <c r="D123" s="14">
        <v>157300</v>
      </c>
      <c r="E123" s="15">
        <v>738.92</v>
      </c>
      <c r="F123" s="16">
        <v>1.1000000000000001E-3</v>
      </c>
      <c r="G123" s="16"/>
    </row>
    <row r="124" spans="1:7" x14ac:dyDescent="0.3">
      <c r="A124" s="13" t="s">
        <v>959</v>
      </c>
      <c r="B124" s="33" t="s">
        <v>960</v>
      </c>
      <c r="C124" s="33" t="s">
        <v>743</v>
      </c>
      <c r="D124" s="14">
        <v>597700</v>
      </c>
      <c r="E124" s="15">
        <v>738.46</v>
      </c>
      <c r="F124" s="16">
        <v>1.1000000000000001E-3</v>
      </c>
      <c r="G124" s="16"/>
    </row>
    <row r="125" spans="1:7" x14ac:dyDescent="0.3">
      <c r="A125" s="13" t="s">
        <v>961</v>
      </c>
      <c r="B125" s="33" t="s">
        <v>962</v>
      </c>
      <c r="C125" s="33" t="s">
        <v>727</v>
      </c>
      <c r="D125" s="14">
        <v>139650</v>
      </c>
      <c r="E125" s="15">
        <v>723.04</v>
      </c>
      <c r="F125" s="16">
        <v>1.1000000000000001E-3</v>
      </c>
      <c r="G125" s="16"/>
    </row>
    <row r="126" spans="1:7" x14ac:dyDescent="0.3">
      <c r="A126" s="13" t="s">
        <v>963</v>
      </c>
      <c r="B126" s="33" t="s">
        <v>964</v>
      </c>
      <c r="C126" s="33" t="s">
        <v>821</v>
      </c>
      <c r="D126" s="14">
        <v>330000</v>
      </c>
      <c r="E126" s="15">
        <v>714.95</v>
      </c>
      <c r="F126" s="16">
        <v>1.1000000000000001E-3</v>
      </c>
      <c r="G126" s="16"/>
    </row>
    <row r="127" spans="1:7" x14ac:dyDescent="0.3">
      <c r="A127" s="13" t="s">
        <v>965</v>
      </c>
      <c r="B127" s="33" t="s">
        <v>966</v>
      </c>
      <c r="C127" s="33" t="s">
        <v>746</v>
      </c>
      <c r="D127" s="14">
        <v>33550</v>
      </c>
      <c r="E127" s="15">
        <v>692.49</v>
      </c>
      <c r="F127" s="16">
        <v>1.1000000000000001E-3</v>
      </c>
      <c r="G127" s="16"/>
    </row>
    <row r="128" spans="1:7" x14ac:dyDescent="0.3">
      <c r="A128" s="13" t="s">
        <v>967</v>
      </c>
      <c r="B128" s="33" t="s">
        <v>968</v>
      </c>
      <c r="C128" s="33" t="s">
        <v>785</v>
      </c>
      <c r="D128" s="14">
        <v>39900</v>
      </c>
      <c r="E128" s="15">
        <v>689.27</v>
      </c>
      <c r="F128" s="16">
        <v>1.1000000000000001E-3</v>
      </c>
      <c r="G128" s="16"/>
    </row>
    <row r="129" spans="1:7" x14ac:dyDescent="0.3">
      <c r="A129" s="13" t="s">
        <v>969</v>
      </c>
      <c r="B129" s="33" t="s">
        <v>970</v>
      </c>
      <c r="C129" s="33" t="s">
        <v>796</v>
      </c>
      <c r="D129" s="14">
        <v>186300</v>
      </c>
      <c r="E129" s="15">
        <v>683.91</v>
      </c>
      <c r="F129" s="16">
        <v>1E-3</v>
      </c>
      <c r="G129" s="16"/>
    </row>
    <row r="130" spans="1:7" x14ac:dyDescent="0.3">
      <c r="A130" s="13" t="s">
        <v>971</v>
      </c>
      <c r="B130" s="33" t="s">
        <v>972</v>
      </c>
      <c r="C130" s="33" t="s">
        <v>885</v>
      </c>
      <c r="D130" s="14">
        <v>226200</v>
      </c>
      <c r="E130" s="15">
        <v>664.01</v>
      </c>
      <c r="F130" s="16">
        <v>1E-3</v>
      </c>
      <c r="G130" s="16"/>
    </row>
    <row r="131" spans="1:7" x14ac:dyDescent="0.3">
      <c r="A131" s="13" t="s">
        <v>973</v>
      </c>
      <c r="B131" s="33" t="s">
        <v>974</v>
      </c>
      <c r="C131" s="33" t="s">
        <v>735</v>
      </c>
      <c r="D131" s="14">
        <v>45375</v>
      </c>
      <c r="E131" s="15">
        <v>661.39</v>
      </c>
      <c r="F131" s="16">
        <v>1E-3</v>
      </c>
      <c r="G131" s="16"/>
    </row>
    <row r="132" spans="1:7" x14ac:dyDescent="0.3">
      <c r="A132" s="13" t="s">
        <v>975</v>
      </c>
      <c r="B132" s="33" t="s">
        <v>976</v>
      </c>
      <c r="C132" s="33" t="s">
        <v>896</v>
      </c>
      <c r="D132" s="14">
        <v>311600</v>
      </c>
      <c r="E132" s="15">
        <v>653.42999999999995</v>
      </c>
      <c r="F132" s="16">
        <v>1E-3</v>
      </c>
      <c r="G132" s="16"/>
    </row>
    <row r="133" spans="1:7" x14ac:dyDescent="0.3">
      <c r="A133" s="13" t="s">
        <v>977</v>
      </c>
      <c r="B133" s="33" t="s">
        <v>978</v>
      </c>
      <c r="C133" s="33" t="s">
        <v>735</v>
      </c>
      <c r="D133" s="14">
        <v>372000</v>
      </c>
      <c r="E133" s="15">
        <v>586.64</v>
      </c>
      <c r="F133" s="16">
        <v>8.9999999999999998E-4</v>
      </c>
      <c r="G133" s="16"/>
    </row>
    <row r="134" spans="1:7" x14ac:dyDescent="0.3">
      <c r="A134" s="13" t="s">
        <v>979</v>
      </c>
      <c r="B134" s="33" t="s">
        <v>980</v>
      </c>
      <c r="C134" s="33" t="s">
        <v>829</v>
      </c>
      <c r="D134" s="14">
        <v>1236000</v>
      </c>
      <c r="E134" s="15">
        <v>576.59</v>
      </c>
      <c r="F134" s="16">
        <v>8.9999999999999998E-4</v>
      </c>
      <c r="G134" s="16"/>
    </row>
    <row r="135" spans="1:7" x14ac:dyDescent="0.3">
      <c r="A135" s="13" t="s">
        <v>981</v>
      </c>
      <c r="B135" s="33" t="s">
        <v>982</v>
      </c>
      <c r="C135" s="33" t="s">
        <v>785</v>
      </c>
      <c r="D135" s="14">
        <v>255200</v>
      </c>
      <c r="E135" s="15">
        <v>568.97</v>
      </c>
      <c r="F135" s="16">
        <v>8.9999999999999998E-4</v>
      </c>
      <c r="G135" s="16"/>
    </row>
    <row r="136" spans="1:7" x14ac:dyDescent="0.3">
      <c r="A136" s="13" t="s">
        <v>983</v>
      </c>
      <c r="B136" s="33" t="s">
        <v>984</v>
      </c>
      <c r="C136" s="33" t="s">
        <v>826</v>
      </c>
      <c r="D136" s="14">
        <v>257500</v>
      </c>
      <c r="E136" s="15">
        <v>553.75</v>
      </c>
      <c r="F136" s="16">
        <v>8.0000000000000004E-4</v>
      </c>
      <c r="G136" s="16"/>
    </row>
    <row r="137" spans="1:7" x14ac:dyDescent="0.3">
      <c r="A137" s="13" t="s">
        <v>985</v>
      </c>
      <c r="B137" s="33" t="s">
        <v>986</v>
      </c>
      <c r="C137" s="33" t="s">
        <v>796</v>
      </c>
      <c r="D137" s="14">
        <v>58500</v>
      </c>
      <c r="E137" s="15">
        <v>552.83000000000004</v>
      </c>
      <c r="F137" s="16">
        <v>8.0000000000000004E-4</v>
      </c>
      <c r="G137" s="16"/>
    </row>
    <row r="138" spans="1:7" x14ac:dyDescent="0.3">
      <c r="A138" s="13" t="s">
        <v>987</v>
      </c>
      <c r="B138" s="33" t="s">
        <v>988</v>
      </c>
      <c r="C138" s="33" t="s">
        <v>724</v>
      </c>
      <c r="D138" s="14">
        <v>96000</v>
      </c>
      <c r="E138" s="15">
        <v>549.70000000000005</v>
      </c>
      <c r="F138" s="16">
        <v>8.0000000000000004E-4</v>
      </c>
      <c r="G138" s="16"/>
    </row>
    <row r="139" spans="1:7" x14ac:dyDescent="0.3">
      <c r="A139" s="13" t="s">
        <v>989</v>
      </c>
      <c r="B139" s="33" t="s">
        <v>990</v>
      </c>
      <c r="C139" s="33" t="s">
        <v>796</v>
      </c>
      <c r="D139" s="14">
        <v>132300</v>
      </c>
      <c r="E139" s="15">
        <v>521.73</v>
      </c>
      <c r="F139" s="16">
        <v>8.0000000000000004E-4</v>
      </c>
      <c r="G139" s="16"/>
    </row>
    <row r="140" spans="1:7" x14ac:dyDescent="0.3">
      <c r="A140" s="13" t="s">
        <v>991</v>
      </c>
      <c r="B140" s="33" t="s">
        <v>992</v>
      </c>
      <c r="C140" s="33" t="s">
        <v>993</v>
      </c>
      <c r="D140" s="14">
        <v>118500</v>
      </c>
      <c r="E140" s="15">
        <v>512.45000000000005</v>
      </c>
      <c r="F140" s="16">
        <v>8.0000000000000004E-4</v>
      </c>
      <c r="G140" s="16"/>
    </row>
    <row r="141" spans="1:7" x14ac:dyDescent="0.3">
      <c r="A141" s="13" t="s">
        <v>994</v>
      </c>
      <c r="B141" s="33" t="s">
        <v>995</v>
      </c>
      <c r="C141" s="33" t="s">
        <v>829</v>
      </c>
      <c r="D141" s="14">
        <v>123750</v>
      </c>
      <c r="E141" s="15">
        <v>483.74</v>
      </c>
      <c r="F141" s="16">
        <v>6.9999999999999999E-4</v>
      </c>
      <c r="G141" s="16"/>
    </row>
    <row r="142" spans="1:7" x14ac:dyDescent="0.3">
      <c r="A142" s="13" t="s">
        <v>996</v>
      </c>
      <c r="B142" s="33" t="s">
        <v>997</v>
      </c>
      <c r="C142" s="33" t="s">
        <v>717</v>
      </c>
      <c r="D142" s="14">
        <v>336300</v>
      </c>
      <c r="E142" s="15">
        <v>477.71</v>
      </c>
      <c r="F142" s="16">
        <v>6.9999999999999999E-4</v>
      </c>
      <c r="G142" s="16"/>
    </row>
    <row r="143" spans="1:7" x14ac:dyDescent="0.3">
      <c r="A143" s="13" t="s">
        <v>998</v>
      </c>
      <c r="B143" s="33" t="s">
        <v>999</v>
      </c>
      <c r="C143" s="33" t="s">
        <v>746</v>
      </c>
      <c r="D143" s="14">
        <v>25500</v>
      </c>
      <c r="E143" s="15">
        <v>471.98</v>
      </c>
      <c r="F143" s="16">
        <v>6.9999999999999999E-4</v>
      </c>
      <c r="G143" s="16"/>
    </row>
    <row r="144" spans="1:7" x14ac:dyDescent="0.3">
      <c r="A144" s="13" t="s">
        <v>1000</v>
      </c>
      <c r="B144" s="33" t="s">
        <v>1001</v>
      </c>
      <c r="C144" s="33" t="s">
        <v>724</v>
      </c>
      <c r="D144" s="14">
        <v>98800</v>
      </c>
      <c r="E144" s="15">
        <v>469.89</v>
      </c>
      <c r="F144" s="16">
        <v>6.9999999999999999E-4</v>
      </c>
      <c r="G144" s="16"/>
    </row>
    <row r="145" spans="1:7" x14ac:dyDescent="0.3">
      <c r="A145" s="13" t="s">
        <v>1002</v>
      </c>
      <c r="B145" s="33" t="s">
        <v>1003</v>
      </c>
      <c r="C145" s="33" t="s">
        <v>834</v>
      </c>
      <c r="D145" s="14">
        <v>323300</v>
      </c>
      <c r="E145" s="15">
        <v>466.52</v>
      </c>
      <c r="F145" s="16">
        <v>6.9999999999999999E-4</v>
      </c>
      <c r="G145" s="16"/>
    </row>
    <row r="146" spans="1:7" x14ac:dyDescent="0.3">
      <c r="A146" s="13" t="s">
        <v>1004</v>
      </c>
      <c r="B146" s="33" t="s">
        <v>1005</v>
      </c>
      <c r="C146" s="33" t="s">
        <v>732</v>
      </c>
      <c r="D146" s="14">
        <v>30800</v>
      </c>
      <c r="E146" s="15">
        <v>438.75</v>
      </c>
      <c r="F146" s="16">
        <v>6.9999999999999999E-4</v>
      </c>
      <c r="G146" s="16"/>
    </row>
    <row r="147" spans="1:7" x14ac:dyDescent="0.3">
      <c r="A147" s="13" t="s">
        <v>1006</v>
      </c>
      <c r="B147" s="33" t="s">
        <v>1007</v>
      </c>
      <c r="C147" s="33" t="s">
        <v>732</v>
      </c>
      <c r="D147" s="14">
        <v>2350</v>
      </c>
      <c r="E147" s="15">
        <v>435.26</v>
      </c>
      <c r="F147" s="16">
        <v>6.9999999999999999E-4</v>
      </c>
      <c r="G147" s="16"/>
    </row>
    <row r="148" spans="1:7" x14ac:dyDescent="0.3">
      <c r="A148" s="13" t="s">
        <v>1008</v>
      </c>
      <c r="B148" s="33" t="s">
        <v>1009</v>
      </c>
      <c r="C148" s="33" t="s">
        <v>796</v>
      </c>
      <c r="D148" s="14">
        <v>41400</v>
      </c>
      <c r="E148" s="15">
        <v>428.35</v>
      </c>
      <c r="F148" s="16">
        <v>6.9999999999999999E-4</v>
      </c>
      <c r="G148" s="16"/>
    </row>
    <row r="149" spans="1:7" x14ac:dyDescent="0.3">
      <c r="A149" s="13" t="s">
        <v>1010</v>
      </c>
      <c r="B149" s="33" t="s">
        <v>1011</v>
      </c>
      <c r="C149" s="33" t="s">
        <v>785</v>
      </c>
      <c r="D149" s="14">
        <v>18500</v>
      </c>
      <c r="E149" s="15">
        <v>422.86</v>
      </c>
      <c r="F149" s="16">
        <v>5.9999999999999995E-4</v>
      </c>
      <c r="G149" s="16"/>
    </row>
    <row r="150" spans="1:7" x14ac:dyDescent="0.3">
      <c r="A150" s="13" t="s">
        <v>1012</v>
      </c>
      <c r="B150" s="33" t="s">
        <v>1013</v>
      </c>
      <c r="C150" s="33" t="s">
        <v>735</v>
      </c>
      <c r="D150" s="14">
        <v>47500</v>
      </c>
      <c r="E150" s="15">
        <v>417.76</v>
      </c>
      <c r="F150" s="16">
        <v>5.9999999999999995E-4</v>
      </c>
      <c r="G150" s="16"/>
    </row>
    <row r="151" spans="1:7" x14ac:dyDescent="0.3">
      <c r="A151" s="13" t="s">
        <v>1014</v>
      </c>
      <c r="B151" s="33" t="s">
        <v>1015</v>
      </c>
      <c r="C151" s="33" t="s">
        <v>821</v>
      </c>
      <c r="D151" s="14">
        <v>213500</v>
      </c>
      <c r="E151" s="15">
        <v>383.23</v>
      </c>
      <c r="F151" s="16">
        <v>5.9999999999999995E-4</v>
      </c>
      <c r="G151" s="16"/>
    </row>
    <row r="152" spans="1:7" x14ac:dyDescent="0.3">
      <c r="A152" s="13" t="s">
        <v>1016</v>
      </c>
      <c r="B152" s="33" t="s">
        <v>1017</v>
      </c>
      <c r="C152" s="33" t="s">
        <v>796</v>
      </c>
      <c r="D152" s="14">
        <v>8250</v>
      </c>
      <c r="E152" s="15">
        <v>373.7</v>
      </c>
      <c r="F152" s="16">
        <v>5.9999999999999995E-4</v>
      </c>
      <c r="G152" s="16"/>
    </row>
    <row r="153" spans="1:7" x14ac:dyDescent="0.3">
      <c r="A153" s="13" t="s">
        <v>1018</v>
      </c>
      <c r="B153" s="33" t="s">
        <v>1019</v>
      </c>
      <c r="C153" s="33" t="s">
        <v>705</v>
      </c>
      <c r="D153" s="14">
        <v>63000</v>
      </c>
      <c r="E153" s="15">
        <v>339.13</v>
      </c>
      <c r="F153" s="16">
        <v>5.0000000000000001E-4</v>
      </c>
      <c r="G153" s="16"/>
    </row>
    <row r="154" spans="1:7" x14ac:dyDescent="0.3">
      <c r="A154" s="13" t="s">
        <v>1020</v>
      </c>
      <c r="B154" s="33" t="s">
        <v>1021</v>
      </c>
      <c r="C154" s="33" t="s">
        <v>826</v>
      </c>
      <c r="D154" s="14">
        <v>13750</v>
      </c>
      <c r="E154" s="15">
        <v>337.77</v>
      </c>
      <c r="F154" s="16">
        <v>5.0000000000000001E-4</v>
      </c>
      <c r="G154" s="16"/>
    </row>
    <row r="155" spans="1:7" x14ac:dyDescent="0.3">
      <c r="A155" s="13" t="s">
        <v>1022</v>
      </c>
      <c r="B155" s="33" t="s">
        <v>1023</v>
      </c>
      <c r="C155" s="33" t="s">
        <v>796</v>
      </c>
      <c r="D155" s="14">
        <v>64800</v>
      </c>
      <c r="E155" s="15">
        <v>325.75</v>
      </c>
      <c r="F155" s="16">
        <v>5.0000000000000001E-4</v>
      </c>
      <c r="G155" s="16"/>
    </row>
    <row r="156" spans="1:7" x14ac:dyDescent="0.3">
      <c r="A156" s="13" t="s">
        <v>1024</v>
      </c>
      <c r="B156" s="33" t="s">
        <v>1025</v>
      </c>
      <c r="C156" s="33" t="s">
        <v>727</v>
      </c>
      <c r="D156" s="14">
        <v>3700</v>
      </c>
      <c r="E156" s="15">
        <v>318.10000000000002</v>
      </c>
      <c r="F156" s="16">
        <v>5.0000000000000001E-4</v>
      </c>
      <c r="G156" s="16"/>
    </row>
    <row r="157" spans="1:7" x14ac:dyDescent="0.3">
      <c r="A157" s="13" t="s">
        <v>1026</v>
      </c>
      <c r="B157" s="33" t="s">
        <v>1027</v>
      </c>
      <c r="C157" s="33" t="s">
        <v>775</v>
      </c>
      <c r="D157" s="14">
        <v>144792</v>
      </c>
      <c r="E157" s="15">
        <v>312.17</v>
      </c>
      <c r="F157" s="16">
        <v>5.0000000000000001E-4</v>
      </c>
      <c r="G157" s="16"/>
    </row>
    <row r="158" spans="1:7" x14ac:dyDescent="0.3">
      <c r="A158" s="13" t="s">
        <v>1028</v>
      </c>
      <c r="B158" s="33" t="s">
        <v>1029</v>
      </c>
      <c r="C158" s="33" t="s">
        <v>834</v>
      </c>
      <c r="D158" s="14">
        <v>135000</v>
      </c>
      <c r="E158" s="15">
        <v>288.56</v>
      </c>
      <c r="F158" s="16">
        <v>4.0000000000000002E-4</v>
      </c>
      <c r="G158" s="16"/>
    </row>
    <row r="159" spans="1:7" x14ac:dyDescent="0.3">
      <c r="A159" s="13" t="s">
        <v>1030</v>
      </c>
      <c r="B159" s="33" t="s">
        <v>1031</v>
      </c>
      <c r="C159" s="33" t="s">
        <v>882</v>
      </c>
      <c r="D159" s="14">
        <v>27600</v>
      </c>
      <c r="E159" s="15">
        <v>259.99</v>
      </c>
      <c r="F159" s="16">
        <v>4.0000000000000002E-4</v>
      </c>
      <c r="G159" s="16"/>
    </row>
    <row r="160" spans="1:7" x14ac:dyDescent="0.3">
      <c r="A160" s="13" t="s">
        <v>1032</v>
      </c>
      <c r="B160" s="33" t="s">
        <v>1033</v>
      </c>
      <c r="C160" s="33" t="s">
        <v>724</v>
      </c>
      <c r="D160" s="14">
        <v>5550</v>
      </c>
      <c r="E160" s="15">
        <v>244.21</v>
      </c>
      <c r="F160" s="16">
        <v>4.0000000000000002E-4</v>
      </c>
      <c r="G160" s="16"/>
    </row>
    <row r="161" spans="1:7" x14ac:dyDescent="0.3">
      <c r="A161" s="13" t="s">
        <v>1034</v>
      </c>
      <c r="B161" s="33" t="s">
        <v>1035</v>
      </c>
      <c r="C161" s="33" t="s">
        <v>796</v>
      </c>
      <c r="D161" s="14">
        <v>49450</v>
      </c>
      <c r="E161" s="15">
        <v>240.6</v>
      </c>
      <c r="F161" s="16">
        <v>4.0000000000000002E-4</v>
      </c>
      <c r="G161" s="16"/>
    </row>
    <row r="162" spans="1:7" x14ac:dyDescent="0.3">
      <c r="A162" s="13" t="s">
        <v>1036</v>
      </c>
      <c r="B162" s="33" t="s">
        <v>1037</v>
      </c>
      <c r="C162" s="33" t="s">
        <v>796</v>
      </c>
      <c r="D162" s="14">
        <v>29400</v>
      </c>
      <c r="E162" s="15">
        <v>222.48</v>
      </c>
      <c r="F162" s="16">
        <v>2.9999999999999997E-4</v>
      </c>
      <c r="G162" s="16"/>
    </row>
    <row r="163" spans="1:7" x14ac:dyDescent="0.3">
      <c r="A163" s="13" t="s">
        <v>1038</v>
      </c>
      <c r="B163" s="33" t="s">
        <v>1039</v>
      </c>
      <c r="C163" s="33" t="s">
        <v>732</v>
      </c>
      <c r="D163" s="14">
        <v>23000</v>
      </c>
      <c r="E163" s="15">
        <v>204.31</v>
      </c>
      <c r="F163" s="16">
        <v>2.9999999999999997E-4</v>
      </c>
      <c r="G163" s="16"/>
    </row>
    <row r="164" spans="1:7" x14ac:dyDescent="0.3">
      <c r="A164" s="13" t="s">
        <v>1040</v>
      </c>
      <c r="B164" s="33" t="s">
        <v>1041</v>
      </c>
      <c r="C164" s="33" t="s">
        <v>785</v>
      </c>
      <c r="D164" s="14">
        <v>13600</v>
      </c>
      <c r="E164" s="15">
        <v>118.2</v>
      </c>
      <c r="F164" s="16">
        <v>2.0000000000000001E-4</v>
      </c>
      <c r="G164" s="16"/>
    </row>
    <row r="165" spans="1:7" x14ac:dyDescent="0.3">
      <c r="A165" s="13" t="s">
        <v>1042</v>
      </c>
      <c r="B165" s="33" t="s">
        <v>1043</v>
      </c>
      <c r="C165" s="33" t="s">
        <v>882</v>
      </c>
      <c r="D165" s="14">
        <v>4500</v>
      </c>
      <c r="E165" s="15">
        <v>113.58</v>
      </c>
      <c r="F165" s="16">
        <v>2.0000000000000001E-4</v>
      </c>
      <c r="G165" s="16"/>
    </row>
    <row r="166" spans="1:7" x14ac:dyDescent="0.3">
      <c r="A166" s="13" t="s">
        <v>1044</v>
      </c>
      <c r="B166" s="33" t="s">
        <v>1045</v>
      </c>
      <c r="C166" s="33" t="s">
        <v>882</v>
      </c>
      <c r="D166" s="14">
        <v>11250</v>
      </c>
      <c r="E166" s="15">
        <v>82.69</v>
      </c>
      <c r="F166" s="16">
        <v>1E-4</v>
      </c>
      <c r="G166" s="16"/>
    </row>
    <row r="167" spans="1:7" x14ac:dyDescent="0.3">
      <c r="A167" s="13" t="s">
        <v>1046</v>
      </c>
      <c r="B167" s="33" t="s">
        <v>1047</v>
      </c>
      <c r="C167" s="33" t="s">
        <v>724</v>
      </c>
      <c r="D167" s="14">
        <v>6000</v>
      </c>
      <c r="E167" s="15">
        <v>46.09</v>
      </c>
      <c r="F167" s="16">
        <v>1E-4</v>
      </c>
      <c r="G167" s="16"/>
    </row>
    <row r="168" spans="1:7" x14ac:dyDescent="0.3">
      <c r="A168" s="13" t="s">
        <v>1048</v>
      </c>
      <c r="B168" s="33" t="s">
        <v>1049</v>
      </c>
      <c r="C168" s="33" t="s">
        <v>821</v>
      </c>
      <c r="D168" s="14">
        <v>7000</v>
      </c>
      <c r="E168" s="15">
        <v>43.34</v>
      </c>
      <c r="F168" s="16">
        <v>1E-4</v>
      </c>
      <c r="G168" s="16"/>
    </row>
    <row r="169" spans="1:7" x14ac:dyDescent="0.3">
      <c r="A169" s="13" t="s">
        <v>1050</v>
      </c>
      <c r="B169" s="33" t="s">
        <v>1051</v>
      </c>
      <c r="C169" s="33" t="s">
        <v>770</v>
      </c>
      <c r="D169" s="14">
        <v>5100</v>
      </c>
      <c r="E169" s="15">
        <v>29.08</v>
      </c>
      <c r="F169" s="16">
        <v>0</v>
      </c>
      <c r="G169" s="16"/>
    </row>
    <row r="170" spans="1:7" x14ac:dyDescent="0.3">
      <c r="A170" s="13" t="s">
        <v>1052</v>
      </c>
      <c r="B170" s="33" t="s">
        <v>1053</v>
      </c>
      <c r="C170" s="33" t="s">
        <v>826</v>
      </c>
      <c r="D170" s="14">
        <v>75</v>
      </c>
      <c r="E170" s="15">
        <v>7.17</v>
      </c>
      <c r="F170" s="16">
        <v>0</v>
      </c>
      <c r="G170" s="16"/>
    </row>
    <row r="171" spans="1:7" x14ac:dyDescent="0.3">
      <c r="A171" s="13" t="s">
        <v>1054</v>
      </c>
      <c r="B171" s="33" t="s">
        <v>1055</v>
      </c>
      <c r="C171" s="33" t="s">
        <v>993</v>
      </c>
      <c r="D171" s="14">
        <v>625</v>
      </c>
      <c r="E171" s="15">
        <v>4.93</v>
      </c>
      <c r="F171" s="16">
        <v>0</v>
      </c>
      <c r="G171" s="16"/>
    </row>
    <row r="172" spans="1:7" x14ac:dyDescent="0.3">
      <c r="A172" s="17" t="s">
        <v>100</v>
      </c>
      <c r="B172" s="34"/>
      <c r="C172" s="34"/>
      <c r="D172" s="18"/>
      <c r="E172" s="37">
        <v>429715.57</v>
      </c>
      <c r="F172" s="38">
        <v>0.65629999999999999</v>
      </c>
      <c r="G172" s="21"/>
    </row>
    <row r="173" spans="1:7" x14ac:dyDescent="0.3">
      <c r="A173" s="17" t="s">
        <v>1056</v>
      </c>
      <c r="B173" s="33"/>
      <c r="C173" s="33"/>
      <c r="D173" s="14"/>
      <c r="E173" s="15"/>
      <c r="F173" s="16"/>
      <c r="G173" s="16"/>
    </row>
    <row r="174" spans="1:7" x14ac:dyDescent="0.3">
      <c r="A174" s="17" t="s">
        <v>100</v>
      </c>
      <c r="B174" s="33"/>
      <c r="C174" s="33"/>
      <c r="D174" s="14"/>
      <c r="E174" s="39" t="s">
        <v>88</v>
      </c>
      <c r="F174" s="40" t="s">
        <v>88</v>
      </c>
      <c r="G174" s="16"/>
    </row>
    <row r="175" spans="1:7" x14ac:dyDescent="0.3">
      <c r="A175" s="24" t="s">
        <v>103</v>
      </c>
      <c r="B175" s="35"/>
      <c r="C175" s="35"/>
      <c r="D175" s="25"/>
      <c r="E175" s="30">
        <v>429715.57</v>
      </c>
      <c r="F175" s="31">
        <v>0.65629999999999999</v>
      </c>
      <c r="G175" s="21"/>
    </row>
    <row r="176" spans="1:7" x14ac:dyDescent="0.3">
      <c r="A176" s="13"/>
      <c r="B176" s="33"/>
      <c r="C176" s="33"/>
      <c r="D176" s="14"/>
      <c r="E176" s="15"/>
      <c r="F176" s="16"/>
      <c r="G176" s="16"/>
    </row>
    <row r="177" spans="1:7" x14ac:dyDescent="0.3">
      <c r="A177" s="17" t="s">
        <v>1057</v>
      </c>
      <c r="B177" s="33"/>
      <c r="C177" s="33"/>
      <c r="D177" s="14"/>
      <c r="E177" s="15"/>
      <c r="F177" s="16"/>
      <c r="G177" s="16"/>
    </row>
    <row r="178" spans="1:7" x14ac:dyDescent="0.3">
      <c r="A178" s="17" t="s">
        <v>1058</v>
      </c>
      <c r="B178" s="33"/>
      <c r="C178" s="33"/>
      <c r="D178" s="14"/>
      <c r="E178" s="15"/>
      <c r="F178" s="16"/>
      <c r="G178" s="16"/>
    </row>
    <row r="179" spans="1:7" x14ac:dyDescent="0.3">
      <c r="A179" s="13" t="s">
        <v>1059</v>
      </c>
      <c r="B179" s="33"/>
      <c r="C179" s="33" t="s">
        <v>993</v>
      </c>
      <c r="D179" s="41">
        <v>-625</v>
      </c>
      <c r="E179" s="26">
        <v>-4.8899999999999997</v>
      </c>
      <c r="F179" s="27">
        <v>-6.9999999999999999E-6</v>
      </c>
      <c r="G179" s="16"/>
    </row>
    <row r="180" spans="1:7" x14ac:dyDescent="0.3">
      <c r="A180" s="13" t="s">
        <v>1060</v>
      </c>
      <c r="B180" s="33"/>
      <c r="C180" s="33" t="s">
        <v>732</v>
      </c>
      <c r="D180" s="41">
        <v>-3200</v>
      </c>
      <c r="E180" s="26">
        <v>-6.93</v>
      </c>
      <c r="F180" s="27">
        <v>-1.0000000000000001E-5</v>
      </c>
      <c r="G180" s="16"/>
    </row>
    <row r="181" spans="1:7" x14ac:dyDescent="0.3">
      <c r="A181" s="13" t="s">
        <v>1061</v>
      </c>
      <c r="B181" s="33"/>
      <c r="C181" s="33" t="s">
        <v>826</v>
      </c>
      <c r="D181" s="41">
        <v>-75</v>
      </c>
      <c r="E181" s="26">
        <v>-7.14</v>
      </c>
      <c r="F181" s="27">
        <v>-1.0000000000000001E-5</v>
      </c>
      <c r="G181" s="16"/>
    </row>
    <row r="182" spans="1:7" x14ac:dyDescent="0.3">
      <c r="A182" s="13" t="s">
        <v>1062</v>
      </c>
      <c r="B182" s="33"/>
      <c r="C182" s="33" t="s">
        <v>770</v>
      </c>
      <c r="D182" s="41">
        <v>-5100</v>
      </c>
      <c r="E182" s="26">
        <v>-29.16</v>
      </c>
      <c r="F182" s="27">
        <v>-4.3999999999999999E-5</v>
      </c>
      <c r="G182" s="16"/>
    </row>
    <row r="183" spans="1:7" x14ac:dyDescent="0.3">
      <c r="A183" s="13" t="s">
        <v>1063</v>
      </c>
      <c r="B183" s="33"/>
      <c r="C183" s="33" t="s">
        <v>821</v>
      </c>
      <c r="D183" s="41">
        <v>-7000</v>
      </c>
      <c r="E183" s="26">
        <v>-43.35</v>
      </c>
      <c r="F183" s="27">
        <v>-6.6000000000000005E-5</v>
      </c>
      <c r="G183" s="16"/>
    </row>
    <row r="184" spans="1:7" x14ac:dyDescent="0.3">
      <c r="A184" s="13" t="s">
        <v>1064</v>
      </c>
      <c r="B184" s="33"/>
      <c r="C184" s="33" t="s">
        <v>724</v>
      </c>
      <c r="D184" s="41">
        <v>-6000</v>
      </c>
      <c r="E184" s="26">
        <v>-46.3</v>
      </c>
      <c r="F184" s="27">
        <v>-6.9999999999999994E-5</v>
      </c>
      <c r="G184" s="16"/>
    </row>
    <row r="185" spans="1:7" x14ac:dyDescent="0.3">
      <c r="A185" s="13" t="s">
        <v>1065</v>
      </c>
      <c r="B185" s="33"/>
      <c r="C185" s="33" t="s">
        <v>882</v>
      </c>
      <c r="D185" s="41">
        <v>-11250</v>
      </c>
      <c r="E185" s="26">
        <v>-83.05</v>
      </c>
      <c r="F185" s="27">
        <v>-1.26E-4</v>
      </c>
      <c r="G185" s="16"/>
    </row>
    <row r="186" spans="1:7" x14ac:dyDescent="0.3">
      <c r="A186" s="13" t="s">
        <v>1066</v>
      </c>
      <c r="B186" s="33"/>
      <c r="C186" s="33" t="s">
        <v>882</v>
      </c>
      <c r="D186" s="41">
        <v>-4500</v>
      </c>
      <c r="E186" s="26">
        <v>-113</v>
      </c>
      <c r="F186" s="27">
        <v>-1.7200000000000001E-4</v>
      </c>
      <c r="G186" s="16"/>
    </row>
    <row r="187" spans="1:7" x14ac:dyDescent="0.3">
      <c r="A187" s="13" t="s">
        <v>1067</v>
      </c>
      <c r="B187" s="33"/>
      <c r="C187" s="33" t="s">
        <v>785</v>
      </c>
      <c r="D187" s="41">
        <v>-13600</v>
      </c>
      <c r="E187" s="26">
        <v>-117.26</v>
      </c>
      <c r="F187" s="27">
        <v>-1.7899999999999999E-4</v>
      </c>
      <c r="G187" s="16"/>
    </row>
    <row r="188" spans="1:7" x14ac:dyDescent="0.3">
      <c r="A188" s="13" t="s">
        <v>1068</v>
      </c>
      <c r="B188" s="33"/>
      <c r="C188" s="33" t="s">
        <v>743</v>
      </c>
      <c r="D188" s="41">
        <v>-110500</v>
      </c>
      <c r="E188" s="26">
        <v>-119.73</v>
      </c>
      <c r="F188" s="27">
        <v>-1.8200000000000001E-4</v>
      </c>
      <c r="G188" s="16"/>
    </row>
    <row r="189" spans="1:7" x14ac:dyDescent="0.3">
      <c r="A189" s="13" t="s">
        <v>1069</v>
      </c>
      <c r="B189" s="33"/>
      <c r="C189" s="33" t="s">
        <v>735</v>
      </c>
      <c r="D189" s="41">
        <v>-102000</v>
      </c>
      <c r="E189" s="26">
        <v>-139.63999999999999</v>
      </c>
      <c r="F189" s="27">
        <v>-2.13E-4</v>
      </c>
      <c r="G189" s="16"/>
    </row>
    <row r="190" spans="1:7" x14ac:dyDescent="0.3">
      <c r="A190" s="13" t="s">
        <v>1070</v>
      </c>
      <c r="B190" s="33"/>
      <c r="C190" s="33" t="s">
        <v>732</v>
      </c>
      <c r="D190" s="41">
        <v>-23000</v>
      </c>
      <c r="E190" s="26">
        <v>-205.14</v>
      </c>
      <c r="F190" s="27">
        <v>-3.1300000000000002E-4</v>
      </c>
      <c r="G190" s="16"/>
    </row>
    <row r="191" spans="1:7" x14ac:dyDescent="0.3">
      <c r="A191" s="13" t="s">
        <v>1071</v>
      </c>
      <c r="B191" s="33"/>
      <c r="C191" s="33" t="s">
        <v>796</v>
      </c>
      <c r="D191" s="41">
        <v>-29400</v>
      </c>
      <c r="E191" s="26">
        <v>-222.85</v>
      </c>
      <c r="F191" s="27">
        <v>-3.4000000000000002E-4</v>
      </c>
      <c r="G191" s="16"/>
    </row>
    <row r="192" spans="1:7" x14ac:dyDescent="0.3">
      <c r="A192" s="13" t="s">
        <v>1072</v>
      </c>
      <c r="B192" s="33"/>
      <c r="C192" s="33" t="s">
        <v>796</v>
      </c>
      <c r="D192" s="41">
        <v>-49450</v>
      </c>
      <c r="E192" s="26">
        <v>-241.81</v>
      </c>
      <c r="F192" s="27">
        <v>-3.6900000000000002E-4</v>
      </c>
      <c r="G192" s="16"/>
    </row>
    <row r="193" spans="1:7" x14ac:dyDescent="0.3">
      <c r="A193" s="13" t="s">
        <v>1073</v>
      </c>
      <c r="B193" s="33"/>
      <c r="C193" s="33" t="s">
        <v>724</v>
      </c>
      <c r="D193" s="41">
        <v>-5550</v>
      </c>
      <c r="E193" s="26">
        <v>-244.22</v>
      </c>
      <c r="F193" s="27">
        <v>-3.7199999999999999E-4</v>
      </c>
      <c r="G193" s="16"/>
    </row>
    <row r="194" spans="1:7" x14ac:dyDescent="0.3">
      <c r="A194" s="13" t="s">
        <v>1074</v>
      </c>
      <c r="B194" s="33"/>
      <c r="C194" s="33" t="s">
        <v>882</v>
      </c>
      <c r="D194" s="41">
        <v>-27600</v>
      </c>
      <c r="E194" s="26">
        <v>-257.64999999999998</v>
      </c>
      <c r="F194" s="27">
        <v>-3.9300000000000001E-4</v>
      </c>
      <c r="G194" s="16"/>
    </row>
    <row r="195" spans="1:7" x14ac:dyDescent="0.3">
      <c r="A195" s="13" t="s">
        <v>1075</v>
      </c>
      <c r="B195" s="33"/>
      <c r="C195" s="33" t="s">
        <v>834</v>
      </c>
      <c r="D195" s="41">
        <v>-135000</v>
      </c>
      <c r="E195" s="26">
        <v>-289.64</v>
      </c>
      <c r="F195" s="27">
        <v>-4.4200000000000001E-4</v>
      </c>
      <c r="G195" s="16"/>
    </row>
    <row r="196" spans="1:7" x14ac:dyDescent="0.3">
      <c r="A196" s="13" t="s">
        <v>1076</v>
      </c>
      <c r="B196" s="33"/>
      <c r="C196" s="33" t="s">
        <v>775</v>
      </c>
      <c r="D196" s="41">
        <v>-144792</v>
      </c>
      <c r="E196" s="26">
        <v>-313.62</v>
      </c>
      <c r="F196" s="27">
        <v>-4.7800000000000002E-4</v>
      </c>
      <c r="G196" s="16"/>
    </row>
    <row r="197" spans="1:7" x14ac:dyDescent="0.3">
      <c r="A197" s="13" t="s">
        <v>1077</v>
      </c>
      <c r="B197" s="33"/>
      <c r="C197" s="33" t="s">
        <v>727</v>
      </c>
      <c r="D197" s="41">
        <v>-3700</v>
      </c>
      <c r="E197" s="26">
        <v>-318.20999999999998</v>
      </c>
      <c r="F197" s="27">
        <v>-4.8500000000000003E-4</v>
      </c>
      <c r="G197" s="16"/>
    </row>
    <row r="198" spans="1:7" x14ac:dyDescent="0.3">
      <c r="A198" s="13" t="s">
        <v>1078</v>
      </c>
      <c r="B198" s="33"/>
      <c r="C198" s="33" t="s">
        <v>796</v>
      </c>
      <c r="D198" s="41">
        <v>-64800</v>
      </c>
      <c r="E198" s="26">
        <v>-326.69</v>
      </c>
      <c r="F198" s="27">
        <v>-4.9799999999999996E-4</v>
      </c>
      <c r="G198" s="16"/>
    </row>
    <row r="199" spans="1:7" x14ac:dyDescent="0.3">
      <c r="A199" s="13" t="s">
        <v>1079</v>
      </c>
      <c r="B199" s="33"/>
      <c r="C199" s="33" t="s">
        <v>826</v>
      </c>
      <c r="D199" s="41">
        <v>-13750</v>
      </c>
      <c r="E199" s="26">
        <v>-338.11</v>
      </c>
      <c r="F199" s="27">
        <v>-5.1599999999999997E-4</v>
      </c>
      <c r="G199" s="16"/>
    </row>
    <row r="200" spans="1:7" x14ac:dyDescent="0.3">
      <c r="A200" s="13" t="s">
        <v>1080</v>
      </c>
      <c r="B200" s="33"/>
      <c r="C200" s="33" t="s">
        <v>705</v>
      </c>
      <c r="D200" s="41">
        <v>-63000</v>
      </c>
      <c r="E200" s="26">
        <v>-339.51</v>
      </c>
      <c r="F200" s="27">
        <v>-5.1800000000000001E-4</v>
      </c>
      <c r="G200" s="16"/>
    </row>
    <row r="201" spans="1:7" x14ac:dyDescent="0.3">
      <c r="A201" s="13" t="s">
        <v>1081</v>
      </c>
      <c r="B201" s="33"/>
      <c r="C201" s="33" t="s">
        <v>796</v>
      </c>
      <c r="D201" s="41">
        <v>-8250</v>
      </c>
      <c r="E201" s="26">
        <v>-374.75</v>
      </c>
      <c r="F201" s="27">
        <v>-5.7200000000000003E-4</v>
      </c>
      <c r="G201" s="16"/>
    </row>
    <row r="202" spans="1:7" x14ac:dyDescent="0.3">
      <c r="A202" s="13" t="s">
        <v>1082</v>
      </c>
      <c r="B202" s="33"/>
      <c r="C202" s="33" t="s">
        <v>821</v>
      </c>
      <c r="D202" s="41">
        <v>-213500</v>
      </c>
      <c r="E202" s="26">
        <v>-384.19</v>
      </c>
      <c r="F202" s="27">
        <v>-5.8600000000000004E-4</v>
      </c>
      <c r="G202" s="16"/>
    </row>
    <row r="203" spans="1:7" x14ac:dyDescent="0.3">
      <c r="A203" s="13" t="s">
        <v>1083</v>
      </c>
      <c r="B203" s="33"/>
      <c r="C203" s="33" t="s">
        <v>735</v>
      </c>
      <c r="D203" s="41">
        <v>-47500</v>
      </c>
      <c r="E203" s="26">
        <v>-418.26</v>
      </c>
      <c r="F203" s="27">
        <v>-6.38E-4</v>
      </c>
      <c r="G203" s="16"/>
    </row>
    <row r="204" spans="1:7" x14ac:dyDescent="0.3">
      <c r="A204" s="13" t="s">
        <v>1084</v>
      </c>
      <c r="B204" s="33"/>
      <c r="C204" s="33" t="s">
        <v>785</v>
      </c>
      <c r="D204" s="41">
        <v>-18500</v>
      </c>
      <c r="E204" s="26">
        <v>-422.6</v>
      </c>
      <c r="F204" s="27">
        <v>-6.4499999999999996E-4</v>
      </c>
      <c r="G204" s="16"/>
    </row>
    <row r="205" spans="1:7" x14ac:dyDescent="0.3">
      <c r="A205" s="13" t="s">
        <v>1085</v>
      </c>
      <c r="B205" s="33"/>
      <c r="C205" s="33" t="s">
        <v>796</v>
      </c>
      <c r="D205" s="41">
        <v>-41400</v>
      </c>
      <c r="E205" s="26">
        <v>-427.91</v>
      </c>
      <c r="F205" s="27">
        <v>-6.5300000000000004E-4</v>
      </c>
      <c r="G205" s="16"/>
    </row>
    <row r="206" spans="1:7" x14ac:dyDescent="0.3">
      <c r="A206" s="13" t="s">
        <v>1086</v>
      </c>
      <c r="B206" s="33"/>
      <c r="C206" s="33" t="s">
        <v>732</v>
      </c>
      <c r="D206" s="41">
        <v>-2350</v>
      </c>
      <c r="E206" s="26">
        <v>-436.9</v>
      </c>
      <c r="F206" s="27">
        <v>-6.6699999999999995E-4</v>
      </c>
      <c r="G206" s="16"/>
    </row>
    <row r="207" spans="1:7" x14ac:dyDescent="0.3">
      <c r="A207" s="13" t="s">
        <v>1087</v>
      </c>
      <c r="B207" s="33"/>
      <c r="C207" s="33" t="s">
        <v>732</v>
      </c>
      <c r="D207" s="41">
        <v>-30800</v>
      </c>
      <c r="E207" s="26">
        <v>-439.81</v>
      </c>
      <c r="F207" s="27">
        <v>-6.7100000000000005E-4</v>
      </c>
      <c r="G207" s="16"/>
    </row>
    <row r="208" spans="1:7" x14ac:dyDescent="0.3">
      <c r="A208" s="13" t="s">
        <v>1088</v>
      </c>
      <c r="B208" s="33"/>
      <c r="C208" s="33" t="s">
        <v>717</v>
      </c>
      <c r="D208" s="41">
        <v>-336300</v>
      </c>
      <c r="E208" s="26">
        <v>-465.44</v>
      </c>
      <c r="F208" s="27">
        <v>-7.1000000000000002E-4</v>
      </c>
      <c r="G208" s="16"/>
    </row>
    <row r="209" spans="1:7" x14ac:dyDescent="0.3">
      <c r="A209" s="13" t="s">
        <v>1089</v>
      </c>
      <c r="B209" s="33"/>
      <c r="C209" s="33" t="s">
        <v>834</v>
      </c>
      <c r="D209" s="41">
        <v>-323300</v>
      </c>
      <c r="E209" s="26">
        <v>-466.2</v>
      </c>
      <c r="F209" s="27">
        <v>-7.1100000000000004E-4</v>
      </c>
      <c r="G209" s="16"/>
    </row>
    <row r="210" spans="1:7" x14ac:dyDescent="0.3">
      <c r="A210" s="13" t="s">
        <v>1090</v>
      </c>
      <c r="B210" s="33"/>
      <c r="C210" s="33" t="s">
        <v>724</v>
      </c>
      <c r="D210" s="41">
        <v>-98800</v>
      </c>
      <c r="E210" s="26">
        <v>-470.93</v>
      </c>
      <c r="F210" s="27">
        <v>-7.1900000000000002E-4</v>
      </c>
      <c r="G210" s="16"/>
    </row>
    <row r="211" spans="1:7" x14ac:dyDescent="0.3">
      <c r="A211" s="13" t="s">
        <v>1091</v>
      </c>
      <c r="B211" s="33"/>
      <c r="C211" s="33" t="s">
        <v>746</v>
      </c>
      <c r="D211" s="41">
        <v>-25500</v>
      </c>
      <c r="E211" s="26">
        <v>-472.86</v>
      </c>
      <c r="F211" s="27">
        <v>-7.2099999999999996E-4</v>
      </c>
      <c r="G211" s="16"/>
    </row>
    <row r="212" spans="1:7" x14ac:dyDescent="0.3">
      <c r="A212" s="13" t="s">
        <v>1092</v>
      </c>
      <c r="B212" s="33"/>
      <c r="C212" s="33" t="s">
        <v>829</v>
      </c>
      <c r="D212" s="41">
        <v>-123750</v>
      </c>
      <c r="E212" s="26">
        <v>-484.79</v>
      </c>
      <c r="F212" s="27">
        <v>-7.3999999999999999E-4</v>
      </c>
      <c r="G212" s="16"/>
    </row>
    <row r="213" spans="1:7" x14ac:dyDescent="0.3">
      <c r="A213" s="13" t="s">
        <v>1093</v>
      </c>
      <c r="B213" s="33"/>
      <c r="C213" s="33" t="s">
        <v>993</v>
      </c>
      <c r="D213" s="41">
        <v>-118500</v>
      </c>
      <c r="E213" s="26">
        <v>-509.79</v>
      </c>
      <c r="F213" s="27">
        <v>-7.7800000000000005E-4</v>
      </c>
      <c r="G213" s="16"/>
    </row>
    <row r="214" spans="1:7" x14ac:dyDescent="0.3">
      <c r="A214" s="13" t="s">
        <v>1094</v>
      </c>
      <c r="B214" s="33"/>
      <c r="C214" s="33" t="s">
        <v>796</v>
      </c>
      <c r="D214" s="41">
        <v>-132300</v>
      </c>
      <c r="E214" s="26">
        <v>-524.16999999999996</v>
      </c>
      <c r="F214" s="27">
        <v>-8.0000000000000004E-4</v>
      </c>
      <c r="G214" s="16"/>
    </row>
    <row r="215" spans="1:7" x14ac:dyDescent="0.3">
      <c r="A215" s="13" t="s">
        <v>1095</v>
      </c>
      <c r="B215" s="33"/>
      <c r="C215" s="33" t="s">
        <v>724</v>
      </c>
      <c r="D215" s="41">
        <v>-96000</v>
      </c>
      <c r="E215" s="26">
        <v>-549.98</v>
      </c>
      <c r="F215" s="27">
        <v>-8.3900000000000001E-4</v>
      </c>
      <c r="G215" s="16"/>
    </row>
    <row r="216" spans="1:7" x14ac:dyDescent="0.3">
      <c r="A216" s="13" t="s">
        <v>1096</v>
      </c>
      <c r="B216" s="33"/>
      <c r="C216" s="33" t="s">
        <v>796</v>
      </c>
      <c r="D216" s="41">
        <v>-58500</v>
      </c>
      <c r="E216" s="26">
        <v>-552.97</v>
      </c>
      <c r="F216" s="27">
        <v>-8.4400000000000002E-4</v>
      </c>
      <c r="G216" s="16"/>
    </row>
    <row r="217" spans="1:7" x14ac:dyDescent="0.3">
      <c r="A217" s="13" t="s">
        <v>1097</v>
      </c>
      <c r="B217" s="33"/>
      <c r="C217" s="33" t="s">
        <v>826</v>
      </c>
      <c r="D217" s="41">
        <v>-257500</v>
      </c>
      <c r="E217" s="26">
        <v>-556.46</v>
      </c>
      <c r="F217" s="27">
        <v>-8.4900000000000004E-4</v>
      </c>
      <c r="G217" s="16"/>
    </row>
    <row r="218" spans="1:7" x14ac:dyDescent="0.3">
      <c r="A218" s="13" t="s">
        <v>1098</v>
      </c>
      <c r="B218" s="33"/>
      <c r="C218" s="33" t="s">
        <v>785</v>
      </c>
      <c r="D218" s="41">
        <v>-255200</v>
      </c>
      <c r="E218" s="26">
        <v>-570.88</v>
      </c>
      <c r="F218" s="27">
        <v>-8.7100000000000003E-4</v>
      </c>
      <c r="G218" s="16"/>
    </row>
    <row r="219" spans="1:7" x14ac:dyDescent="0.3">
      <c r="A219" s="13" t="s">
        <v>1099</v>
      </c>
      <c r="B219" s="33"/>
      <c r="C219" s="33" t="s">
        <v>829</v>
      </c>
      <c r="D219" s="41">
        <v>-1236000</v>
      </c>
      <c r="E219" s="26">
        <v>-577.21</v>
      </c>
      <c r="F219" s="27">
        <v>-8.8099999999999995E-4</v>
      </c>
      <c r="G219" s="16"/>
    </row>
    <row r="220" spans="1:7" x14ac:dyDescent="0.3">
      <c r="A220" s="13" t="s">
        <v>1100</v>
      </c>
      <c r="B220" s="33"/>
      <c r="C220" s="33" t="s">
        <v>735</v>
      </c>
      <c r="D220" s="41">
        <v>-372000</v>
      </c>
      <c r="E220" s="26">
        <v>-584.97</v>
      </c>
      <c r="F220" s="27">
        <v>-8.9300000000000002E-4</v>
      </c>
      <c r="G220" s="16"/>
    </row>
    <row r="221" spans="1:7" x14ac:dyDescent="0.3">
      <c r="A221" s="13" t="s">
        <v>1101</v>
      </c>
      <c r="B221" s="33"/>
      <c r="C221" s="33" t="s">
        <v>896</v>
      </c>
      <c r="D221" s="41">
        <v>-311600</v>
      </c>
      <c r="E221" s="26">
        <v>-652.02</v>
      </c>
      <c r="F221" s="27">
        <v>-9.9500000000000001E-4</v>
      </c>
      <c r="G221" s="16"/>
    </row>
    <row r="222" spans="1:7" x14ac:dyDescent="0.3">
      <c r="A222" s="13" t="s">
        <v>1102</v>
      </c>
      <c r="B222" s="33"/>
      <c r="C222" s="33" t="s">
        <v>735</v>
      </c>
      <c r="D222" s="41">
        <v>-45375</v>
      </c>
      <c r="E222" s="26">
        <v>-664.38</v>
      </c>
      <c r="F222" s="27">
        <v>-1.0139999999999999E-3</v>
      </c>
      <c r="G222" s="16"/>
    </row>
    <row r="223" spans="1:7" x14ac:dyDescent="0.3">
      <c r="A223" s="13" t="s">
        <v>1103</v>
      </c>
      <c r="B223" s="33"/>
      <c r="C223" s="33" t="s">
        <v>885</v>
      </c>
      <c r="D223" s="41">
        <v>-226200</v>
      </c>
      <c r="E223" s="26">
        <v>-666.95</v>
      </c>
      <c r="F223" s="27">
        <v>-1.018E-3</v>
      </c>
      <c r="G223" s="16"/>
    </row>
    <row r="224" spans="1:7" x14ac:dyDescent="0.3">
      <c r="A224" s="13" t="s">
        <v>1104</v>
      </c>
      <c r="B224" s="33"/>
      <c r="C224" s="33" t="s">
        <v>796</v>
      </c>
      <c r="D224" s="41">
        <v>-186300</v>
      </c>
      <c r="E224" s="26">
        <v>-687.82</v>
      </c>
      <c r="F224" s="27">
        <v>-1.0499999999999999E-3</v>
      </c>
      <c r="G224" s="16"/>
    </row>
    <row r="225" spans="1:7" x14ac:dyDescent="0.3">
      <c r="A225" s="13" t="s">
        <v>1105</v>
      </c>
      <c r="B225" s="33"/>
      <c r="C225" s="33" t="s">
        <v>785</v>
      </c>
      <c r="D225" s="41">
        <v>-39900</v>
      </c>
      <c r="E225" s="26">
        <v>-690.17</v>
      </c>
      <c r="F225" s="27">
        <v>-1.0529999999999999E-3</v>
      </c>
      <c r="G225" s="16"/>
    </row>
    <row r="226" spans="1:7" x14ac:dyDescent="0.3">
      <c r="A226" s="13" t="s">
        <v>1106</v>
      </c>
      <c r="B226" s="33"/>
      <c r="C226" s="33" t="s">
        <v>746</v>
      </c>
      <c r="D226" s="41">
        <v>-33550</v>
      </c>
      <c r="E226" s="26">
        <v>-694.32</v>
      </c>
      <c r="F226" s="27">
        <v>-1.06E-3</v>
      </c>
      <c r="G226" s="16"/>
    </row>
    <row r="227" spans="1:7" x14ac:dyDescent="0.3">
      <c r="A227" s="13" t="s">
        <v>1107</v>
      </c>
      <c r="B227" s="33"/>
      <c r="C227" s="33" t="s">
        <v>821</v>
      </c>
      <c r="D227" s="41">
        <v>-330000</v>
      </c>
      <c r="E227" s="26">
        <v>-718.25</v>
      </c>
      <c r="F227" s="27">
        <v>-1.096E-3</v>
      </c>
      <c r="G227" s="16"/>
    </row>
    <row r="228" spans="1:7" x14ac:dyDescent="0.3">
      <c r="A228" s="13" t="s">
        <v>1108</v>
      </c>
      <c r="B228" s="33"/>
      <c r="C228" s="33" t="s">
        <v>727</v>
      </c>
      <c r="D228" s="41">
        <v>-139650</v>
      </c>
      <c r="E228" s="26">
        <v>-722.55</v>
      </c>
      <c r="F228" s="27">
        <v>-1.103E-3</v>
      </c>
      <c r="G228" s="16"/>
    </row>
    <row r="229" spans="1:7" x14ac:dyDescent="0.3">
      <c r="A229" s="13" t="s">
        <v>1109</v>
      </c>
      <c r="B229" s="33"/>
      <c r="C229" s="33" t="s">
        <v>826</v>
      </c>
      <c r="D229" s="41">
        <v>-157300</v>
      </c>
      <c r="E229" s="26">
        <v>-741.35</v>
      </c>
      <c r="F229" s="27">
        <v>-1.1310000000000001E-3</v>
      </c>
      <c r="G229" s="16"/>
    </row>
    <row r="230" spans="1:7" x14ac:dyDescent="0.3">
      <c r="A230" s="13" t="s">
        <v>1110</v>
      </c>
      <c r="B230" s="33"/>
      <c r="C230" s="33" t="s">
        <v>743</v>
      </c>
      <c r="D230" s="41">
        <v>-597700</v>
      </c>
      <c r="E230" s="26">
        <v>-741.75</v>
      </c>
      <c r="F230" s="27">
        <v>-1.132E-3</v>
      </c>
      <c r="G230" s="16"/>
    </row>
    <row r="231" spans="1:7" x14ac:dyDescent="0.3">
      <c r="A231" s="13" t="s">
        <v>1111</v>
      </c>
      <c r="B231" s="33"/>
      <c r="C231" s="33" t="s">
        <v>796</v>
      </c>
      <c r="D231" s="41">
        <v>-21200</v>
      </c>
      <c r="E231" s="26">
        <v>-744.62</v>
      </c>
      <c r="F231" s="27">
        <v>-1.1360000000000001E-3</v>
      </c>
      <c r="G231" s="16"/>
    </row>
    <row r="232" spans="1:7" x14ac:dyDescent="0.3">
      <c r="A232" s="13" t="s">
        <v>1112</v>
      </c>
      <c r="B232" s="33"/>
      <c r="C232" s="33" t="s">
        <v>735</v>
      </c>
      <c r="D232" s="41">
        <v>-651200</v>
      </c>
      <c r="E232" s="26">
        <v>-769.07</v>
      </c>
      <c r="F232" s="27">
        <v>-1.1739999999999999E-3</v>
      </c>
      <c r="G232" s="16"/>
    </row>
    <row r="233" spans="1:7" x14ac:dyDescent="0.3">
      <c r="A233" s="13" t="s">
        <v>1113</v>
      </c>
      <c r="B233" s="33"/>
      <c r="C233" s="33" t="s">
        <v>732</v>
      </c>
      <c r="D233" s="41">
        <v>-161000</v>
      </c>
      <c r="E233" s="26">
        <v>-770.71</v>
      </c>
      <c r="F233" s="27">
        <v>-1.176E-3</v>
      </c>
      <c r="G233" s="16"/>
    </row>
    <row r="234" spans="1:7" x14ac:dyDescent="0.3">
      <c r="A234" s="13" t="s">
        <v>1114</v>
      </c>
      <c r="B234" s="33"/>
      <c r="C234" s="33" t="s">
        <v>735</v>
      </c>
      <c r="D234" s="41">
        <v>-1044108</v>
      </c>
      <c r="E234" s="26">
        <v>-783.08</v>
      </c>
      <c r="F234" s="27">
        <v>-1.1950000000000001E-3</v>
      </c>
      <c r="G234" s="16"/>
    </row>
    <row r="235" spans="1:7" x14ac:dyDescent="0.3">
      <c r="A235" s="13" t="s">
        <v>1115</v>
      </c>
      <c r="B235" s="33"/>
      <c r="C235" s="33" t="s">
        <v>735</v>
      </c>
      <c r="D235" s="41">
        <v>-488000</v>
      </c>
      <c r="E235" s="26">
        <v>-788.36</v>
      </c>
      <c r="F235" s="27">
        <v>-1.2030000000000001E-3</v>
      </c>
      <c r="G235" s="16"/>
    </row>
    <row r="236" spans="1:7" x14ac:dyDescent="0.3">
      <c r="A236" s="13" t="s">
        <v>1116</v>
      </c>
      <c r="B236" s="33"/>
      <c r="C236" s="33" t="s">
        <v>782</v>
      </c>
      <c r="D236" s="41">
        <v>-63750</v>
      </c>
      <c r="E236" s="26">
        <v>-789.13</v>
      </c>
      <c r="F236" s="27">
        <v>-1.204E-3</v>
      </c>
      <c r="G236" s="16"/>
    </row>
    <row r="237" spans="1:7" x14ac:dyDescent="0.3">
      <c r="A237" s="13" t="s">
        <v>1117</v>
      </c>
      <c r="B237" s="33"/>
      <c r="C237" s="33" t="s">
        <v>785</v>
      </c>
      <c r="D237" s="41">
        <v>-3275</v>
      </c>
      <c r="E237" s="26">
        <v>-796.45</v>
      </c>
      <c r="F237" s="27">
        <v>-1.2160000000000001E-3</v>
      </c>
      <c r="G237" s="16"/>
    </row>
    <row r="238" spans="1:7" x14ac:dyDescent="0.3">
      <c r="A238" s="13" t="s">
        <v>1118</v>
      </c>
      <c r="B238" s="33"/>
      <c r="C238" s="33" t="s">
        <v>727</v>
      </c>
      <c r="D238" s="41">
        <v>-607500</v>
      </c>
      <c r="E238" s="26">
        <v>-808.89</v>
      </c>
      <c r="F238" s="27">
        <v>-1.235E-3</v>
      </c>
      <c r="G238" s="16"/>
    </row>
    <row r="239" spans="1:7" x14ac:dyDescent="0.3">
      <c r="A239" s="13" t="s">
        <v>1119</v>
      </c>
      <c r="B239" s="33"/>
      <c r="C239" s="33" t="s">
        <v>727</v>
      </c>
      <c r="D239" s="41">
        <v>-32200</v>
      </c>
      <c r="E239" s="26">
        <v>-854.33</v>
      </c>
      <c r="F239" s="27">
        <v>-1.304E-3</v>
      </c>
      <c r="G239" s="16"/>
    </row>
    <row r="240" spans="1:7" x14ac:dyDescent="0.3">
      <c r="A240" s="13" t="s">
        <v>1120</v>
      </c>
      <c r="B240" s="33"/>
      <c r="C240" s="33" t="s">
        <v>705</v>
      </c>
      <c r="D240" s="41">
        <v>-340200</v>
      </c>
      <c r="E240" s="26">
        <v>-860.88</v>
      </c>
      <c r="F240" s="27">
        <v>-1.3140000000000001E-3</v>
      </c>
      <c r="G240" s="16"/>
    </row>
    <row r="241" spans="1:7" x14ac:dyDescent="0.3">
      <c r="A241" s="13" t="s">
        <v>1121</v>
      </c>
      <c r="B241" s="33"/>
      <c r="C241" s="33" t="s">
        <v>732</v>
      </c>
      <c r="D241" s="41">
        <v>-161250</v>
      </c>
      <c r="E241" s="26">
        <v>-869.38</v>
      </c>
      <c r="F241" s="27">
        <v>-1.3270000000000001E-3</v>
      </c>
      <c r="G241" s="16"/>
    </row>
    <row r="242" spans="1:7" x14ac:dyDescent="0.3">
      <c r="A242" s="13" t="s">
        <v>1122</v>
      </c>
      <c r="B242" s="33"/>
      <c r="C242" s="33" t="s">
        <v>821</v>
      </c>
      <c r="D242" s="41">
        <v>-37400</v>
      </c>
      <c r="E242" s="26">
        <v>-876.26</v>
      </c>
      <c r="F242" s="27">
        <v>-1.3370000000000001E-3</v>
      </c>
      <c r="G242" s="16"/>
    </row>
    <row r="243" spans="1:7" x14ac:dyDescent="0.3">
      <c r="A243" s="13" t="s">
        <v>1123</v>
      </c>
      <c r="B243" s="33"/>
      <c r="C243" s="33" t="s">
        <v>796</v>
      </c>
      <c r="D243" s="41">
        <v>-308450</v>
      </c>
      <c r="E243" s="26">
        <v>-939.85</v>
      </c>
      <c r="F243" s="27">
        <v>-1.4339999999999999E-3</v>
      </c>
      <c r="G243" s="16"/>
    </row>
    <row r="244" spans="1:7" x14ac:dyDescent="0.3">
      <c r="A244" s="13" t="s">
        <v>1124</v>
      </c>
      <c r="B244" s="33"/>
      <c r="C244" s="33" t="s">
        <v>782</v>
      </c>
      <c r="D244" s="41">
        <v>-68425</v>
      </c>
      <c r="E244" s="26">
        <v>-940.4</v>
      </c>
      <c r="F244" s="27">
        <v>-1.4350000000000001E-3</v>
      </c>
      <c r="G244" s="16"/>
    </row>
    <row r="245" spans="1:7" x14ac:dyDescent="0.3">
      <c r="A245" s="13" t="s">
        <v>1125</v>
      </c>
      <c r="B245" s="33"/>
      <c r="C245" s="33" t="s">
        <v>717</v>
      </c>
      <c r="D245" s="41">
        <v>-177000</v>
      </c>
      <c r="E245" s="26">
        <v>-961.2</v>
      </c>
      <c r="F245" s="27">
        <v>-1.467E-3</v>
      </c>
      <c r="G245" s="16"/>
    </row>
    <row r="246" spans="1:7" x14ac:dyDescent="0.3">
      <c r="A246" s="13" t="s">
        <v>1126</v>
      </c>
      <c r="B246" s="33"/>
      <c r="C246" s="33" t="s">
        <v>732</v>
      </c>
      <c r="D246" s="41">
        <v>-27600</v>
      </c>
      <c r="E246" s="26">
        <v>-980.23</v>
      </c>
      <c r="F246" s="27">
        <v>-1.4959999999999999E-3</v>
      </c>
      <c r="G246" s="16"/>
    </row>
    <row r="247" spans="1:7" x14ac:dyDescent="0.3">
      <c r="A247" s="13" t="s">
        <v>1127</v>
      </c>
      <c r="B247" s="33"/>
      <c r="C247" s="33" t="s">
        <v>724</v>
      </c>
      <c r="D247" s="41">
        <v>-634400</v>
      </c>
      <c r="E247" s="26">
        <v>-990.62</v>
      </c>
      <c r="F247" s="27">
        <v>-1.5120000000000001E-3</v>
      </c>
      <c r="G247" s="16"/>
    </row>
    <row r="248" spans="1:7" x14ac:dyDescent="0.3">
      <c r="A248" s="13" t="s">
        <v>1128</v>
      </c>
      <c r="B248" s="33"/>
      <c r="C248" s="33" t="s">
        <v>826</v>
      </c>
      <c r="D248" s="41">
        <v>-44750</v>
      </c>
      <c r="E248" s="26">
        <v>-999.85</v>
      </c>
      <c r="F248" s="27">
        <v>-1.526E-3</v>
      </c>
      <c r="G248" s="16"/>
    </row>
    <row r="249" spans="1:7" x14ac:dyDescent="0.3">
      <c r="A249" s="13" t="s">
        <v>1129</v>
      </c>
      <c r="B249" s="33"/>
      <c r="C249" s="33" t="s">
        <v>746</v>
      </c>
      <c r="D249" s="41">
        <v>-86000</v>
      </c>
      <c r="E249" s="26">
        <v>-1019.87</v>
      </c>
      <c r="F249" s="27">
        <v>-1.557E-3</v>
      </c>
      <c r="G249" s="16"/>
    </row>
    <row r="250" spans="1:7" x14ac:dyDescent="0.3">
      <c r="A250" s="13" t="s">
        <v>1130</v>
      </c>
      <c r="B250" s="33"/>
      <c r="C250" s="33" t="s">
        <v>724</v>
      </c>
      <c r="D250" s="41">
        <v>-29000</v>
      </c>
      <c r="E250" s="26">
        <v>-1022.37</v>
      </c>
      <c r="F250" s="27">
        <v>-1.56E-3</v>
      </c>
      <c r="G250" s="16"/>
    </row>
    <row r="251" spans="1:7" x14ac:dyDescent="0.3">
      <c r="A251" s="13" t="s">
        <v>1131</v>
      </c>
      <c r="B251" s="33"/>
      <c r="C251" s="33" t="s">
        <v>735</v>
      </c>
      <c r="D251" s="41">
        <v>-84000</v>
      </c>
      <c r="E251" s="26">
        <v>-1036.43</v>
      </c>
      <c r="F251" s="27">
        <v>-1.5820000000000001E-3</v>
      </c>
      <c r="G251" s="16"/>
    </row>
    <row r="252" spans="1:7" x14ac:dyDescent="0.3">
      <c r="A252" s="13" t="s">
        <v>1132</v>
      </c>
      <c r="B252" s="33"/>
      <c r="C252" s="33" t="s">
        <v>705</v>
      </c>
      <c r="D252" s="41">
        <v>-79500</v>
      </c>
      <c r="E252" s="26">
        <v>-1041.69</v>
      </c>
      <c r="F252" s="27">
        <v>-1.5900000000000001E-3</v>
      </c>
      <c r="G252" s="16"/>
    </row>
    <row r="253" spans="1:7" x14ac:dyDescent="0.3">
      <c r="A253" s="13" t="s">
        <v>1133</v>
      </c>
      <c r="B253" s="33"/>
      <c r="C253" s="33" t="s">
        <v>705</v>
      </c>
      <c r="D253" s="41">
        <v>-727600</v>
      </c>
      <c r="E253" s="26">
        <v>-1047.3800000000001</v>
      </c>
      <c r="F253" s="27">
        <v>-1.5989999999999999E-3</v>
      </c>
      <c r="G253" s="16"/>
    </row>
    <row r="254" spans="1:7" x14ac:dyDescent="0.3">
      <c r="A254" s="13" t="s">
        <v>1134</v>
      </c>
      <c r="B254" s="33"/>
      <c r="C254" s="33" t="s">
        <v>801</v>
      </c>
      <c r="D254" s="41">
        <v>-47400</v>
      </c>
      <c r="E254" s="26">
        <v>-1047.92</v>
      </c>
      <c r="F254" s="27">
        <v>-1.5989999999999999E-3</v>
      </c>
      <c r="G254" s="16"/>
    </row>
    <row r="255" spans="1:7" x14ac:dyDescent="0.3">
      <c r="A255" s="13" t="s">
        <v>1135</v>
      </c>
      <c r="B255" s="33"/>
      <c r="C255" s="33" t="s">
        <v>871</v>
      </c>
      <c r="D255" s="41">
        <v>-2497500</v>
      </c>
      <c r="E255" s="26">
        <v>-1053.95</v>
      </c>
      <c r="F255" s="27">
        <v>-1.609E-3</v>
      </c>
      <c r="G255" s="16"/>
    </row>
    <row r="256" spans="1:7" x14ac:dyDescent="0.3">
      <c r="A256" s="13" t="s">
        <v>1136</v>
      </c>
      <c r="B256" s="33"/>
      <c r="C256" s="33" t="s">
        <v>727</v>
      </c>
      <c r="D256" s="41">
        <v>-41400</v>
      </c>
      <c r="E256" s="26">
        <v>-1100.3900000000001</v>
      </c>
      <c r="F256" s="27">
        <v>-1.6800000000000001E-3</v>
      </c>
      <c r="G256" s="16"/>
    </row>
    <row r="257" spans="1:7" x14ac:dyDescent="0.3">
      <c r="A257" s="13" t="s">
        <v>1137</v>
      </c>
      <c r="B257" s="33"/>
      <c r="C257" s="33" t="s">
        <v>775</v>
      </c>
      <c r="D257" s="41">
        <v>-400200</v>
      </c>
      <c r="E257" s="26">
        <v>-1115.3599999999999</v>
      </c>
      <c r="F257" s="27">
        <v>-1.702E-3</v>
      </c>
      <c r="G257" s="16"/>
    </row>
    <row r="258" spans="1:7" x14ac:dyDescent="0.3">
      <c r="A258" s="13" t="s">
        <v>1138</v>
      </c>
      <c r="B258" s="33"/>
      <c r="C258" s="33" t="s">
        <v>782</v>
      </c>
      <c r="D258" s="41">
        <v>-208500</v>
      </c>
      <c r="E258" s="26">
        <v>-1171.25</v>
      </c>
      <c r="F258" s="27">
        <v>-1.7880000000000001E-3</v>
      </c>
      <c r="G258" s="16"/>
    </row>
    <row r="259" spans="1:7" x14ac:dyDescent="0.3">
      <c r="A259" s="13" t="s">
        <v>1139</v>
      </c>
      <c r="B259" s="33"/>
      <c r="C259" s="33" t="s">
        <v>732</v>
      </c>
      <c r="D259" s="41">
        <v>-162000</v>
      </c>
      <c r="E259" s="26">
        <v>-1179.77</v>
      </c>
      <c r="F259" s="27">
        <v>-1.8010000000000001E-3</v>
      </c>
      <c r="G259" s="16"/>
    </row>
    <row r="260" spans="1:7" x14ac:dyDescent="0.3">
      <c r="A260" s="13" t="s">
        <v>1140</v>
      </c>
      <c r="B260" s="33"/>
      <c r="C260" s="33" t="s">
        <v>702</v>
      </c>
      <c r="D260" s="41">
        <v>-307800</v>
      </c>
      <c r="E260" s="26">
        <v>-1199.19</v>
      </c>
      <c r="F260" s="27">
        <v>-1.83E-3</v>
      </c>
      <c r="G260" s="16"/>
    </row>
    <row r="261" spans="1:7" x14ac:dyDescent="0.3">
      <c r="A261" s="13" t="s">
        <v>1141</v>
      </c>
      <c r="B261" s="33"/>
      <c r="C261" s="33" t="s">
        <v>896</v>
      </c>
      <c r="D261" s="41">
        <v>-86450</v>
      </c>
      <c r="E261" s="26">
        <v>-1236.97</v>
      </c>
      <c r="F261" s="27">
        <v>-1.8879999999999999E-3</v>
      </c>
      <c r="G261" s="16"/>
    </row>
    <row r="262" spans="1:7" x14ac:dyDescent="0.3">
      <c r="A262" s="13" t="s">
        <v>1142</v>
      </c>
      <c r="B262" s="33"/>
      <c r="C262" s="33" t="s">
        <v>829</v>
      </c>
      <c r="D262" s="41">
        <v>-137900</v>
      </c>
      <c r="E262" s="26">
        <v>-1264.82</v>
      </c>
      <c r="F262" s="27">
        <v>-1.931E-3</v>
      </c>
      <c r="G262" s="16"/>
    </row>
    <row r="263" spans="1:7" x14ac:dyDescent="0.3">
      <c r="A263" s="13" t="s">
        <v>1143</v>
      </c>
      <c r="B263" s="33"/>
      <c r="C263" s="33" t="s">
        <v>826</v>
      </c>
      <c r="D263" s="41">
        <v>-54000</v>
      </c>
      <c r="E263" s="26">
        <v>-1300.4000000000001</v>
      </c>
      <c r="F263" s="27">
        <v>-1.9849999999999998E-3</v>
      </c>
      <c r="G263" s="16"/>
    </row>
    <row r="264" spans="1:7" x14ac:dyDescent="0.3">
      <c r="A264" s="13" t="s">
        <v>1144</v>
      </c>
      <c r="B264" s="33"/>
      <c r="C264" s="33" t="s">
        <v>735</v>
      </c>
      <c r="D264" s="41">
        <v>-210000</v>
      </c>
      <c r="E264" s="26">
        <v>-1325.84</v>
      </c>
      <c r="F264" s="27">
        <v>-2.0240000000000002E-3</v>
      </c>
      <c r="G264" s="16"/>
    </row>
    <row r="265" spans="1:7" x14ac:dyDescent="0.3">
      <c r="A265" s="13" t="s">
        <v>1145</v>
      </c>
      <c r="B265" s="33"/>
      <c r="C265" s="33" t="s">
        <v>796</v>
      </c>
      <c r="D265" s="41">
        <v>-8500</v>
      </c>
      <c r="E265" s="26">
        <v>-1373.29</v>
      </c>
      <c r="F265" s="27">
        <v>-2.0960000000000002E-3</v>
      </c>
      <c r="G265" s="16"/>
    </row>
    <row r="266" spans="1:7" x14ac:dyDescent="0.3">
      <c r="A266" s="13" t="s">
        <v>1146</v>
      </c>
      <c r="B266" s="33"/>
      <c r="C266" s="33" t="s">
        <v>885</v>
      </c>
      <c r="D266" s="41">
        <v>-28000</v>
      </c>
      <c r="E266" s="26">
        <v>-1373.95</v>
      </c>
      <c r="F266" s="27">
        <v>-2.0969999999999999E-3</v>
      </c>
      <c r="G266" s="16"/>
    </row>
    <row r="267" spans="1:7" x14ac:dyDescent="0.3">
      <c r="A267" s="13" t="s">
        <v>1147</v>
      </c>
      <c r="B267" s="33"/>
      <c r="C267" s="33" t="s">
        <v>882</v>
      </c>
      <c r="D267" s="41">
        <v>-63800</v>
      </c>
      <c r="E267" s="26">
        <v>-1378.91</v>
      </c>
      <c r="F267" s="27">
        <v>-2.1050000000000001E-3</v>
      </c>
      <c r="G267" s="16"/>
    </row>
    <row r="268" spans="1:7" x14ac:dyDescent="0.3">
      <c r="A268" s="13" t="s">
        <v>1148</v>
      </c>
      <c r="B268" s="33"/>
      <c r="C268" s="33" t="s">
        <v>699</v>
      </c>
      <c r="D268" s="41">
        <v>-224000</v>
      </c>
      <c r="E268" s="26">
        <v>-1447.26</v>
      </c>
      <c r="F268" s="27">
        <v>-2.209E-3</v>
      </c>
      <c r="G268" s="16"/>
    </row>
    <row r="269" spans="1:7" x14ac:dyDescent="0.3">
      <c r="A269" s="13" t="s">
        <v>1149</v>
      </c>
      <c r="B269" s="33"/>
      <c r="C269" s="33" t="s">
        <v>735</v>
      </c>
      <c r="D269" s="41">
        <v>-239850</v>
      </c>
      <c r="E269" s="26">
        <v>-1485.03</v>
      </c>
      <c r="F269" s="27">
        <v>-2.2669999999999999E-3</v>
      </c>
      <c r="G269" s="16"/>
    </row>
    <row r="270" spans="1:7" x14ac:dyDescent="0.3">
      <c r="A270" s="13" t="s">
        <v>1150</v>
      </c>
      <c r="B270" s="33"/>
      <c r="C270" s="33" t="s">
        <v>714</v>
      </c>
      <c r="D270" s="41">
        <v>-966000</v>
      </c>
      <c r="E270" s="26">
        <v>-1548.98</v>
      </c>
      <c r="F270" s="27">
        <v>-2.3640000000000002E-3</v>
      </c>
      <c r="G270" s="16"/>
    </row>
    <row r="271" spans="1:7" x14ac:dyDescent="0.3">
      <c r="A271" s="13" t="s">
        <v>1151</v>
      </c>
      <c r="B271" s="33"/>
      <c r="C271" s="33" t="s">
        <v>785</v>
      </c>
      <c r="D271" s="41">
        <v>-430500</v>
      </c>
      <c r="E271" s="26">
        <v>-1578.43</v>
      </c>
      <c r="F271" s="27">
        <v>-2.4090000000000001E-3</v>
      </c>
      <c r="G271" s="16"/>
    </row>
    <row r="272" spans="1:7" x14ac:dyDescent="0.3">
      <c r="A272" s="13" t="s">
        <v>1152</v>
      </c>
      <c r="B272" s="33"/>
      <c r="C272" s="33" t="s">
        <v>871</v>
      </c>
      <c r="D272" s="41">
        <v>-82800</v>
      </c>
      <c r="E272" s="26">
        <v>-1583.76</v>
      </c>
      <c r="F272" s="27">
        <v>-2.418E-3</v>
      </c>
      <c r="G272" s="16"/>
    </row>
    <row r="273" spans="1:7" x14ac:dyDescent="0.3">
      <c r="A273" s="13" t="s">
        <v>1153</v>
      </c>
      <c r="B273" s="33"/>
      <c r="C273" s="33" t="s">
        <v>782</v>
      </c>
      <c r="D273" s="41">
        <v>-10650</v>
      </c>
      <c r="E273" s="26">
        <v>-1676.58</v>
      </c>
      <c r="F273" s="27">
        <v>-2.5590000000000001E-3</v>
      </c>
      <c r="G273" s="16"/>
    </row>
    <row r="274" spans="1:7" x14ac:dyDescent="0.3">
      <c r="A274" s="13" t="s">
        <v>1154</v>
      </c>
      <c r="B274" s="33"/>
      <c r="C274" s="33" t="s">
        <v>724</v>
      </c>
      <c r="D274" s="41">
        <v>-26850</v>
      </c>
      <c r="E274" s="26">
        <v>-1688.84</v>
      </c>
      <c r="F274" s="27">
        <v>-2.578E-3</v>
      </c>
      <c r="G274" s="16"/>
    </row>
    <row r="275" spans="1:7" x14ac:dyDescent="0.3">
      <c r="A275" s="13" t="s">
        <v>1155</v>
      </c>
      <c r="B275" s="33"/>
      <c r="C275" s="33" t="s">
        <v>732</v>
      </c>
      <c r="D275" s="41">
        <v>-436800</v>
      </c>
      <c r="E275" s="26">
        <v>-1848.32</v>
      </c>
      <c r="F275" s="27">
        <v>-2.8219999999999999E-3</v>
      </c>
      <c r="G275" s="16"/>
    </row>
    <row r="276" spans="1:7" x14ac:dyDescent="0.3">
      <c r="A276" s="13" t="s">
        <v>1156</v>
      </c>
      <c r="B276" s="33"/>
      <c r="C276" s="33" t="s">
        <v>724</v>
      </c>
      <c r="D276" s="41">
        <v>-50100</v>
      </c>
      <c r="E276" s="26">
        <v>-1880.25</v>
      </c>
      <c r="F276" s="27">
        <v>-2.8700000000000002E-3</v>
      </c>
      <c r="G276" s="16"/>
    </row>
    <row r="277" spans="1:7" x14ac:dyDescent="0.3">
      <c r="A277" s="13" t="s">
        <v>1157</v>
      </c>
      <c r="B277" s="33"/>
      <c r="C277" s="33" t="s">
        <v>735</v>
      </c>
      <c r="D277" s="41">
        <v>-1599600</v>
      </c>
      <c r="E277" s="26">
        <v>-1933.92</v>
      </c>
      <c r="F277" s="27">
        <v>-2.9520000000000002E-3</v>
      </c>
      <c r="G277" s="16"/>
    </row>
    <row r="278" spans="1:7" x14ac:dyDescent="0.3">
      <c r="A278" s="13" t="s">
        <v>1158</v>
      </c>
      <c r="B278" s="33"/>
      <c r="C278" s="33" t="s">
        <v>711</v>
      </c>
      <c r="D278" s="41">
        <v>-122100</v>
      </c>
      <c r="E278" s="26">
        <v>-1940.9</v>
      </c>
      <c r="F278" s="27">
        <v>-2.9629999999999999E-3</v>
      </c>
      <c r="G278" s="16"/>
    </row>
    <row r="279" spans="1:7" x14ac:dyDescent="0.3">
      <c r="A279" s="13" t="s">
        <v>1159</v>
      </c>
      <c r="B279" s="33"/>
      <c r="C279" s="33" t="s">
        <v>705</v>
      </c>
      <c r="D279" s="41">
        <v>-4162500</v>
      </c>
      <c r="E279" s="26">
        <v>-1954.29</v>
      </c>
      <c r="F279" s="27">
        <v>-2.983E-3</v>
      </c>
      <c r="G279" s="16"/>
    </row>
    <row r="280" spans="1:7" x14ac:dyDescent="0.3">
      <c r="A280" s="13" t="s">
        <v>1160</v>
      </c>
      <c r="B280" s="33"/>
      <c r="C280" s="33" t="s">
        <v>727</v>
      </c>
      <c r="D280" s="41">
        <v>-224000</v>
      </c>
      <c r="E280" s="26">
        <v>-1984.98</v>
      </c>
      <c r="F280" s="27">
        <v>-3.0300000000000001E-3</v>
      </c>
      <c r="G280" s="16"/>
    </row>
    <row r="281" spans="1:7" x14ac:dyDescent="0.3">
      <c r="A281" s="13" t="s">
        <v>1161</v>
      </c>
      <c r="B281" s="33"/>
      <c r="C281" s="33" t="s">
        <v>796</v>
      </c>
      <c r="D281" s="41">
        <v>-312750</v>
      </c>
      <c r="E281" s="26">
        <v>-1990.18</v>
      </c>
      <c r="F281" s="27">
        <v>-3.0379999999999999E-3</v>
      </c>
      <c r="G281" s="16"/>
    </row>
    <row r="282" spans="1:7" x14ac:dyDescent="0.3">
      <c r="A282" s="13" t="s">
        <v>1162</v>
      </c>
      <c r="B282" s="33"/>
      <c r="C282" s="33" t="s">
        <v>735</v>
      </c>
      <c r="D282" s="41">
        <v>-1500000</v>
      </c>
      <c r="E282" s="26">
        <v>-2052</v>
      </c>
      <c r="F282" s="27">
        <v>-3.1319999999999998E-3</v>
      </c>
      <c r="G282" s="16"/>
    </row>
    <row r="283" spans="1:7" x14ac:dyDescent="0.3">
      <c r="A283" s="13" t="s">
        <v>1163</v>
      </c>
      <c r="B283" s="33"/>
      <c r="C283" s="33" t="s">
        <v>702</v>
      </c>
      <c r="D283" s="41">
        <v>-1787500</v>
      </c>
      <c r="E283" s="26">
        <v>-2184.33</v>
      </c>
      <c r="F283" s="27">
        <v>-3.3349999999999999E-3</v>
      </c>
      <c r="G283" s="16"/>
    </row>
    <row r="284" spans="1:7" x14ac:dyDescent="0.3">
      <c r="A284" s="13" t="s">
        <v>1164</v>
      </c>
      <c r="B284" s="33"/>
      <c r="C284" s="33" t="s">
        <v>796</v>
      </c>
      <c r="D284" s="41">
        <v>-266000</v>
      </c>
      <c r="E284" s="26">
        <v>-2209.9299999999998</v>
      </c>
      <c r="F284" s="27">
        <v>-3.3739999999999998E-3</v>
      </c>
      <c r="G284" s="16"/>
    </row>
    <row r="285" spans="1:7" x14ac:dyDescent="0.3">
      <c r="A285" s="13" t="s">
        <v>1165</v>
      </c>
      <c r="B285" s="33"/>
      <c r="C285" s="33" t="s">
        <v>834</v>
      </c>
      <c r="D285" s="41">
        <v>-273600</v>
      </c>
      <c r="E285" s="26">
        <v>-2223.6799999999998</v>
      </c>
      <c r="F285" s="27">
        <v>-3.395E-3</v>
      </c>
      <c r="G285" s="16"/>
    </row>
    <row r="286" spans="1:7" x14ac:dyDescent="0.3">
      <c r="A286" s="13" t="s">
        <v>1166</v>
      </c>
      <c r="B286" s="33"/>
      <c r="C286" s="33" t="s">
        <v>801</v>
      </c>
      <c r="D286" s="41">
        <v>-147000</v>
      </c>
      <c r="E286" s="26">
        <v>-2265.12</v>
      </c>
      <c r="F286" s="27">
        <v>-3.4580000000000001E-3</v>
      </c>
      <c r="G286" s="16"/>
    </row>
    <row r="287" spans="1:7" x14ac:dyDescent="0.3">
      <c r="A287" s="13" t="s">
        <v>1167</v>
      </c>
      <c r="B287" s="33"/>
      <c r="C287" s="33" t="s">
        <v>699</v>
      </c>
      <c r="D287" s="41">
        <v>-122250</v>
      </c>
      <c r="E287" s="26">
        <v>-2273.85</v>
      </c>
      <c r="F287" s="27">
        <v>-3.4710000000000001E-3</v>
      </c>
      <c r="G287" s="16"/>
    </row>
    <row r="288" spans="1:7" x14ac:dyDescent="0.3">
      <c r="A288" s="13" t="s">
        <v>1168</v>
      </c>
      <c r="B288" s="33"/>
      <c r="C288" s="33" t="s">
        <v>735</v>
      </c>
      <c r="D288" s="41">
        <v>-1134600</v>
      </c>
      <c r="E288" s="26">
        <v>-2396.84</v>
      </c>
      <c r="F288" s="27">
        <v>-3.6589999999999999E-3</v>
      </c>
      <c r="G288" s="16"/>
    </row>
    <row r="289" spans="1:7" x14ac:dyDescent="0.3">
      <c r="A289" s="13" t="s">
        <v>1169</v>
      </c>
      <c r="B289" s="33"/>
      <c r="C289" s="33" t="s">
        <v>705</v>
      </c>
      <c r="D289" s="41">
        <v>-2380000</v>
      </c>
      <c r="E289" s="26">
        <v>-2401.42</v>
      </c>
      <c r="F289" s="27">
        <v>-3.666E-3</v>
      </c>
      <c r="G289" s="16"/>
    </row>
    <row r="290" spans="1:7" x14ac:dyDescent="0.3">
      <c r="A290" s="13" t="s">
        <v>1170</v>
      </c>
      <c r="B290" s="33"/>
      <c r="C290" s="33" t="s">
        <v>834</v>
      </c>
      <c r="D290" s="41">
        <v>-625625</v>
      </c>
      <c r="E290" s="26">
        <v>-2469.65</v>
      </c>
      <c r="F290" s="27">
        <v>-3.7699999999999999E-3</v>
      </c>
      <c r="G290" s="16"/>
    </row>
    <row r="291" spans="1:7" x14ac:dyDescent="0.3">
      <c r="A291" s="13" t="s">
        <v>1171</v>
      </c>
      <c r="B291" s="33"/>
      <c r="C291" s="33" t="s">
        <v>705</v>
      </c>
      <c r="D291" s="41">
        <v>-1725500</v>
      </c>
      <c r="E291" s="26">
        <v>-2567.54</v>
      </c>
      <c r="F291" s="27">
        <v>-3.9199999999999999E-3</v>
      </c>
      <c r="G291" s="16"/>
    </row>
    <row r="292" spans="1:7" x14ac:dyDescent="0.3">
      <c r="A292" s="13" t="s">
        <v>1172</v>
      </c>
      <c r="B292" s="33"/>
      <c r="C292" s="33" t="s">
        <v>829</v>
      </c>
      <c r="D292" s="41">
        <v>-151775</v>
      </c>
      <c r="E292" s="26">
        <v>-2606.0500000000002</v>
      </c>
      <c r="F292" s="27">
        <v>-3.9779999999999998E-3</v>
      </c>
      <c r="G292" s="16"/>
    </row>
    <row r="293" spans="1:7" x14ac:dyDescent="0.3">
      <c r="A293" s="13" t="s">
        <v>1173</v>
      </c>
      <c r="B293" s="33"/>
      <c r="C293" s="33" t="s">
        <v>826</v>
      </c>
      <c r="D293" s="41">
        <v>-281000</v>
      </c>
      <c r="E293" s="26">
        <v>-2635.64</v>
      </c>
      <c r="F293" s="27">
        <v>-4.0239999999999998E-3</v>
      </c>
      <c r="G293" s="16"/>
    </row>
    <row r="294" spans="1:7" x14ac:dyDescent="0.3">
      <c r="A294" s="13" t="s">
        <v>1174</v>
      </c>
      <c r="B294" s="33"/>
      <c r="C294" s="33" t="s">
        <v>743</v>
      </c>
      <c r="D294" s="41">
        <v>-2465000</v>
      </c>
      <c r="E294" s="26">
        <v>-2678.22</v>
      </c>
      <c r="F294" s="27">
        <v>-4.0889999999999998E-3</v>
      </c>
      <c r="G294" s="16"/>
    </row>
    <row r="295" spans="1:7" x14ac:dyDescent="0.3">
      <c r="A295" s="13" t="s">
        <v>1175</v>
      </c>
      <c r="B295" s="33"/>
      <c r="C295" s="33" t="s">
        <v>732</v>
      </c>
      <c r="D295" s="41">
        <v>-315000</v>
      </c>
      <c r="E295" s="26">
        <v>-2735.15</v>
      </c>
      <c r="F295" s="27">
        <v>-4.176E-3</v>
      </c>
      <c r="G295" s="16"/>
    </row>
    <row r="296" spans="1:7" x14ac:dyDescent="0.3">
      <c r="A296" s="13" t="s">
        <v>1176</v>
      </c>
      <c r="B296" s="33"/>
      <c r="C296" s="33" t="s">
        <v>821</v>
      </c>
      <c r="D296" s="41">
        <v>-1591200</v>
      </c>
      <c r="E296" s="26">
        <v>-2738.46</v>
      </c>
      <c r="F296" s="27">
        <v>-4.1809999999999998E-3</v>
      </c>
      <c r="G296" s="16"/>
    </row>
    <row r="297" spans="1:7" x14ac:dyDescent="0.3">
      <c r="A297" s="13" t="s">
        <v>1177</v>
      </c>
      <c r="B297" s="33"/>
      <c r="C297" s="33" t="s">
        <v>738</v>
      </c>
      <c r="D297" s="41">
        <v>-2978250</v>
      </c>
      <c r="E297" s="26">
        <v>-2908.26</v>
      </c>
      <c r="F297" s="27">
        <v>-4.4400000000000004E-3</v>
      </c>
      <c r="G297" s="16"/>
    </row>
    <row r="298" spans="1:7" x14ac:dyDescent="0.3">
      <c r="A298" s="13" t="s">
        <v>1178</v>
      </c>
      <c r="B298" s="33"/>
      <c r="C298" s="33" t="s">
        <v>759</v>
      </c>
      <c r="D298" s="41">
        <v>-120000</v>
      </c>
      <c r="E298" s="26">
        <v>-2930.76</v>
      </c>
      <c r="F298" s="27">
        <v>-4.4739999999999997E-3</v>
      </c>
      <c r="G298" s="16"/>
    </row>
    <row r="299" spans="1:7" x14ac:dyDescent="0.3">
      <c r="A299" s="13" t="s">
        <v>1179</v>
      </c>
      <c r="B299" s="33"/>
      <c r="C299" s="33" t="s">
        <v>738</v>
      </c>
      <c r="D299" s="41">
        <v>-477900</v>
      </c>
      <c r="E299" s="26">
        <v>-3018.66</v>
      </c>
      <c r="F299" s="27">
        <v>-4.6080000000000001E-3</v>
      </c>
      <c r="G299" s="16"/>
    </row>
    <row r="300" spans="1:7" x14ac:dyDescent="0.3">
      <c r="A300" s="13" t="s">
        <v>1180</v>
      </c>
      <c r="B300" s="33"/>
      <c r="C300" s="33" t="s">
        <v>724</v>
      </c>
      <c r="D300" s="41">
        <v>-100800</v>
      </c>
      <c r="E300" s="26">
        <v>-3139.47</v>
      </c>
      <c r="F300" s="27">
        <v>-4.7930000000000004E-3</v>
      </c>
      <c r="G300" s="16"/>
    </row>
    <row r="301" spans="1:7" x14ac:dyDescent="0.3">
      <c r="A301" s="13" t="s">
        <v>1181</v>
      </c>
      <c r="B301" s="33"/>
      <c r="C301" s="33" t="s">
        <v>810</v>
      </c>
      <c r="D301" s="41">
        <v>-5386500</v>
      </c>
      <c r="E301" s="26">
        <v>-3140.33</v>
      </c>
      <c r="F301" s="27">
        <v>-4.7939999999999997E-3</v>
      </c>
      <c r="G301" s="16"/>
    </row>
    <row r="302" spans="1:7" x14ac:dyDescent="0.3">
      <c r="A302" s="13" t="s">
        <v>1182</v>
      </c>
      <c r="B302" s="33"/>
      <c r="C302" s="33" t="s">
        <v>702</v>
      </c>
      <c r="D302" s="41">
        <v>-1001700</v>
      </c>
      <c r="E302" s="26">
        <v>-3158.86</v>
      </c>
      <c r="F302" s="27">
        <v>-4.8219999999999999E-3</v>
      </c>
      <c r="G302" s="16"/>
    </row>
    <row r="303" spans="1:7" x14ac:dyDescent="0.3">
      <c r="A303" s="13" t="s">
        <v>1183</v>
      </c>
      <c r="B303" s="33"/>
      <c r="C303" s="33" t="s">
        <v>796</v>
      </c>
      <c r="D303" s="41">
        <v>-80300</v>
      </c>
      <c r="E303" s="26">
        <v>-3251.87</v>
      </c>
      <c r="F303" s="27">
        <v>-4.9639999999999997E-3</v>
      </c>
      <c r="G303" s="16"/>
    </row>
    <row r="304" spans="1:7" x14ac:dyDescent="0.3">
      <c r="A304" s="13" t="s">
        <v>1184</v>
      </c>
      <c r="B304" s="33"/>
      <c r="C304" s="33" t="s">
        <v>801</v>
      </c>
      <c r="D304" s="41">
        <v>-1417500</v>
      </c>
      <c r="E304" s="26">
        <v>-3338.92</v>
      </c>
      <c r="F304" s="27">
        <v>-5.097E-3</v>
      </c>
      <c r="G304" s="16"/>
    </row>
    <row r="305" spans="1:7" x14ac:dyDescent="0.3">
      <c r="A305" s="13" t="s">
        <v>1185</v>
      </c>
      <c r="B305" s="33"/>
      <c r="C305" s="33" t="s">
        <v>705</v>
      </c>
      <c r="D305" s="41">
        <v>-182800</v>
      </c>
      <c r="E305" s="26">
        <v>-3409.86</v>
      </c>
      <c r="F305" s="27">
        <v>-5.2059999999999997E-3</v>
      </c>
      <c r="G305" s="16"/>
    </row>
    <row r="306" spans="1:7" x14ac:dyDescent="0.3">
      <c r="A306" s="13" t="s">
        <v>1186</v>
      </c>
      <c r="B306" s="33"/>
      <c r="C306" s="33" t="s">
        <v>796</v>
      </c>
      <c r="D306" s="41">
        <v>-840400</v>
      </c>
      <c r="E306" s="26">
        <v>-3420.43</v>
      </c>
      <c r="F306" s="27">
        <v>-5.2220000000000001E-3</v>
      </c>
      <c r="G306" s="16"/>
    </row>
    <row r="307" spans="1:7" x14ac:dyDescent="0.3">
      <c r="A307" s="13" t="s">
        <v>1187</v>
      </c>
      <c r="B307" s="33"/>
      <c r="C307" s="33" t="s">
        <v>705</v>
      </c>
      <c r="D307" s="41">
        <v>-1096200</v>
      </c>
      <c r="E307" s="26">
        <v>-3471.67</v>
      </c>
      <c r="F307" s="27">
        <v>-5.3E-3</v>
      </c>
      <c r="G307" s="16"/>
    </row>
    <row r="308" spans="1:7" x14ac:dyDescent="0.3">
      <c r="A308" s="13" t="s">
        <v>1188</v>
      </c>
      <c r="B308" s="33"/>
      <c r="C308" s="33" t="s">
        <v>735</v>
      </c>
      <c r="D308" s="41">
        <v>-5710000</v>
      </c>
      <c r="E308" s="26">
        <v>-3711.5</v>
      </c>
      <c r="F308" s="27">
        <v>-5.666E-3</v>
      </c>
      <c r="G308" s="16"/>
    </row>
    <row r="309" spans="1:7" x14ac:dyDescent="0.3">
      <c r="A309" s="13" t="s">
        <v>1189</v>
      </c>
      <c r="B309" s="33"/>
      <c r="C309" s="33" t="s">
        <v>738</v>
      </c>
      <c r="D309" s="41">
        <v>-985000</v>
      </c>
      <c r="E309" s="26">
        <v>-3805.55</v>
      </c>
      <c r="F309" s="27">
        <v>-5.8100000000000001E-3</v>
      </c>
      <c r="G309" s="16"/>
    </row>
    <row r="310" spans="1:7" x14ac:dyDescent="0.3">
      <c r="A310" s="13" t="s">
        <v>1190</v>
      </c>
      <c r="B310" s="33"/>
      <c r="C310" s="33" t="s">
        <v>724</v>
      </c>
      <c r="D310" s="41">
        <v>-95800</v>
      </c>
      <c r="E310" s="26">
        <v>-3844.07</v>
      </c>
      <c r="F310" s="27">
        <v>-5.8690000000000001E-3</v>
      </c>
      <c r="G310" s="16"/>
    </row>
    <row r="311" spans="1:7" x14ac:dyDescent="0.3">
      <c r="A311" s="13" t="s">
        <v>1191</v>
      </c>
      <c r="B311" s="33"/>
      <c r="C311" s="33" t="s">
        <v>785</v>
      </c>
      <c r="D311" s="41">
        <v>-55600</v>
      </c>
      <c r="E311" s="26">
        <v>-4030.92</v>
      </c>
      <c r="F311" s="27">
        <v>-6.1539999999999997E-3</v>
      </c>
      <c r="G311" s="16"/>
    </row>
    <row r="312" spans="1:7" x14ac:dyDescent="0.3">
      <c r="A312" s="13" t="s">
        <v>1192</v>
      </c>
      <c r="B312" s="33"/>
      <c r="C312" s="33" t="s">
        <v>782</v>
      </c>
      <c r="D312" s="41">
        <v>-653400</v>
      </c>
      <c r="E312" s="26">
        <v>-4084.73</v>
      </c>
      <c r="F312" s="27">
        <v>-6.2360000000000002E-3</v>
      </c>
      <c r="G312" s="16"/>
    </row>
    <row r="313" spans="1:7" x14ac:dyDescent="0.3">
      <c r="A313" s="13" t="s">
        <v>1193</v>
      </c>
      <c r="B313" s="33"/>
      <c r="C313" s="33" t="s">
        <v>735</v>
      </c>
      <c r="D313" s="41">
        <v>-171050</v>
      </c>
      <c r="E313" s="26">
        <v>-4109.82</v>
      </c>
      <c r="F313" s="27">
        <v>-6.2740000000000001E-3</v>
      </c>
      <c r="G313" s="16"/>
    </row>
    <row r="314" spans="1:7" x14ac:dyDescent="0.3">
      <c r="A314" s="13" t="s">
        <v>1194</v>
      </c>
      <c r="B314" s="33"/>
      <c r="C314" s="33" t="s">
        <v>732</v>
      </c>
      <c r="D314" s="41">
        <v>-180000</v>
      </c>
      <c r="E314" s="26">
        <v>-4111.47</v>
      </c>
      <c r="F314" s="27">
        <v>-6.2769999999999996E-3</v>
      </c>
      <c r="G314" s="16"/>
    </row>
    <row r="315" spans="1:7" x14ac:dyDescent="0.3">
      <c r="A315" s="13" t="s">
        <v>1195</v>
      </c>
      <c r="B315" s="33"/>
      <c r="C315" s="33" t="s">
        <v>775</v>
      </c>
      <c r="D315" s="41">
        <v>-124000</v>
      </c>
      <c r="E315" s="26">
        <v>-4213.83</v>
      </c>
      <c r="F315" s="27">
        <v>-6.4330000000000003E-3</v>
      </c>
      <c r="G315" s="16"/>
    </row>
    <row r="316" spans="1:7" x14ac:dyDescent="0.3">
      <c r="A316" s="13" t="s">
        <v>1196</v>
      </c>
      <c r="B316" s="33"/>
      <c r="C316" s="33" t="s">
        <v>735</v>
      </c>
      <c r="D316" s="41">
        <v>-1090000</v>
      </c>
      <c r="E316" s="26">
        <v>-4217.21</v>
      </c>
      <c r="F316" s="27">
        <v>-6.4380000000000001E-3</v>
      </c>
      <c r="G316" s="16"/>
    </row>
    <row r="317" spans="1:7" x14ac:dyDescent="0.3">
      <c r="A317" s="13" t="s">
        <v>1197</v>
      </c>
      <c r="B317" s="33"/>
      <c r="C317" s="33" t="s">
        <v>770</v>
      </c>
      <c r="D317" s="41">
        <v>-96875</v>
      </c>
      <c r="E317" s="26">
        <v>-4322.37</v>
      </c>
      <c r="F317" s="27">
        <v>-6.5989999999999998E-3</v>
      </c>
      <c r="G317" s="16"/>
    </row>
    <row r="318" spans="1:7" x14ac:dyDescent="0.3">
      <c r="A318" s="13" t="s">
        <v>1198</v>
      </c>
      <c r="B318" s="33"/>
      <c r="C318" s="33" t="s">
        <v>711</v>
      </c>
      <c r="D318" s="41">
        <v>-877500</v>
      </c>
      <c r="E318" s="26">
        <v>-4358.9799999999996</v>
      </c>
      <c r="F318" s="27">
        <v>-6.6550000000000003E-3</v>
      </c>
      <c r="G318" s="16"/>
    </row>
    <row r="319" spans="1:7" x14ac:dyDescent="0.3">
      <c r="A319" s="13" t="s">
        <v>1199</v>
      </c>
      <c r="B319" s="33"/>
      <c r="C319" s="33" t="s">
        <v>705</v>
      </c>
      <c r="D319" s="41">
        <v>-574800</v>
      </c>
      <c r="E319" s="26">
        <v>-4455.2700000000004</v>
      </c>
      <c r="F319" s="27">
        <v>-6.8019999999999999E-3</v>
      </c>
      <c r="G319" s="16"/>
    </row>
    <row r="320" spans="1:7" x14ac:dyDescent="0.3">
      <c r="A320" s="13" t="s">
        <v>1200</v>
      </c>
      <c r="B320" s="33"/>
      <c r="C320" s="33" t="s">
        <v>743</v>
      </c>
      <c r="D320" s="41">
        <v>-937400</v>
      </c>
      <c r="E320" s="26">
        <v>-4602.63</v>
      </c>
      <c r="F320" s="27">
        <v>-7.0270000000000003E-3</v>
      </c>
      <c r="G320" s="16"/>
    </row>
    <row r="321" spans="1:7" x14ac:dyDescent="0.3">
      <c r="A321" s="13" t="s">
        <v>1201</v>
      </c>
      <c r="B321" s="33"/>
      <c r="C321" s="33" t="s">
        <v>759</v>
      </c>
      <c r="D321" s="41">
        <v>-616200</v>
      </c>
      <c r="E321" s="26">
        <v>-4803.8999999999996</v>
      </c>
      <c r="F321" s="27">
        <v>-7.3340000000000002E-3</v>
      </c>
      <c r="G321" s="16"/>
    </row>
    <row r="322" spans="1:7" x14ac:dyDescent="0.3">
      <c r="A322" s="13" t="s">
        <v>1202</v>
      </c>
      <c r="B322" s="33"/>
      <c r="C322" s="33" t="s">
        <v>708</v>
      </c>
      <c r="D322" s="41">
        <v>-44730000</v>
      </c>
      <c r="E322" s="26">
        <v>-4808.4799999999996</v>
      </c>
      <c r="F322" s="27">
        <v>-7.3410000000000003E-3</v>
      </c>
      <c r="G322" s="16"/>
    </row>
    <row r="323" spans="1:7" x14ac:dyDescent="0.3">
      <c r="A323" s="13" t="s">
        <v>1203</v>
      </c>
      <c r="B323" s="33"/>
      <c r="C323" s="33" t="s">
        <v>732</v>
      </c>
      <c r="D323" s="41">
        <v>-159750</v>
      </c>
      <c r="E323" s="26">
        <v>-5043.55</v>
      </c>
      <c r="F323" s="27">
        <v>-7.7000000000000002E-3</v>
      </c>
      <c r="G323" s="16"/>
    </row>
    <row r="324" spans="1:7" x14ac:dyDescent="0.3">
      <c r="A324" s="13" t="s">
        <v>1204</v>
      </c>
      <c r="B324" s="33"/>
      <c r="C324" s="33" t="s">
        <v>708</v>
      </c>
      <c r="D324" s="41">
        <v>-398800</v>
      </c>
      <c r="E324" s="26">
        <v>-5129.37</v>
      </c>
      <c r="F324" s="27">
        <v>-7.8309999999999994E-3</v>
      </c>
      <c r="G324" s="16"/>
    </row>
    <row r="325" spans="1:7" x14ac:dyDescent="0.3">
      <c r="A325" s="13" t="s">
        <v>1205</v>
      </c>
      <c r="B325" s="33"/>
      <c r="C325" s="33" t="s">
        <v>705</v>
      </c>
      <c r="D325" s="41">
        <v>-4855500</v>
      </c>
      <c r="E325" s="26">
        <v>-5239.08</v>
      </c>
      <c r="F325" s="27">
        <v>-7.9989999999999992E-3</v>
      </c>
      <c r="G325" s="16"/>
    </row>
    <row r="326" spans="1:7" x14ac:dyDescent="0.3">
      <c r="A326" s="13" t="s">
        <v>1206</v>
      </c>
      <c r="B326" s="33"/>
      <c r="C326" s="33" t="s">
        <v>724</v>
      </c>
      <c r="D326" s="41">
        <v>-364800</v>
      </c>
      <c r="E326" s="26">
        <v>-5405.42</v>
      </c>
      <c r="F326" s="27">
        <v>-8.2529999999999999E-3</v>
      </c>
      <c r="G326" s="16"/>
    </row>
    <row r="327" spans="1:7" x14ac:dyDescent="0.3">
      <c r="A327" s="13" t="s">
        <v>1207</v>
      </c>
      <c r="B327" s="33"/>
      <c r="C327" s="33" t="s">
        <v>705</v>
      </c>
      <c r="D327" s="41">
        <v>-370150</v>
      </c>
      <c r="E327" s="26">
        <v>-5507.83</v>
      </c>
      <c r="F327" s="27">
        <v>-8.4089999999999998E-3</v>
      </c>
      <c r="G327" s="16"/>
    </row>
    <row r="328" spans="1:7" x14ac:dyDescent="0.3">
      <c r="A328" s="13" t="s">
        <v>1208</v>
      </c>
      <c r="B328" s="33"/>
      <c r="C328" s="33" t="s">
        <v>746</v>
      </c>
      <c r="D328" s="41">
        <v>-234375</v>
      </c>
      <c r="E328" s="26">
        <v>-5547.19</v>
      </c>
      <c r="F328" s="27">
        <v>-8.4690000000000008E-3</v>
      </c>
      <c r="G328" s="16"/>
    </row>
    <row r="329" spans="1:7" x14ac:dyDescent="0.3">
      <c r="A329" s="13" t="s">
        <v>1209</v>
      </c>
      <c r="B329" s="33"/>
      <c r="C329" s="33" t="s">
        <v>743</v>
      </c>
      <c r="D329" s="41">
        <v>-1872400</v>
      </c>
      <c r="E329" s="26">
        <v>-6048.79</v>
      </c>
      <c r="F329" s="27">
        <v>-9.2350000000000002E-3</v>
      </c>
      <c r="G329" s="16"/>
    </row>
    <row r="330" spans="1:7" x14ac:dyDescent="0.3">
      <c r="A330" s="13" t="s">
        <v>1210</v>
      </c>
      <c r="B330" s="33"/>
      <c r="C330" s="33" t="s">
        <v>735</v>
      </c>
      <c r="D330" s="41">
        <v>-253200</v>
      </c>
      <c r="E330" s="26">
        <v>-6412.8</v>
      </c>
      <c r="F330" s="27">
        <v>-9.7909999999999994E-3</v>
      </c>
      <c r="G330" s="16"/>
    </row>
    <row r="331" spans="1:7" x14ac:dyDescent="0.3">
      <c r="A331" s="13" t="s">
        <v>1211</v>
      </c>
      <c r="B331" s="33"/>
      <c r="C331" s="33" t="s">
        <v>738</v>
      </c>
      <c r="D331" s="41">
        <v>-613700</v>
      </c>
      <c r="E331" s="26">
        <v>-6673.99</v>
      </c>
      <c r="F331" s="27">
        <v>-1.0189E-2</v>
      </c>
      <c r="G331" s="16"/>
    </row>
    <row r="332" spans="1:7" x14ac:dyDescent="0.3">
      <c r="A332" s="13" t="s">
        <v>1212</v>
      </c>
      <c r="B332" s="33"/>
      <c r="C332" s="33" t="s">
        <v>735</v>
      </c>
      <c r="D332" s="41">
        <v>-101375</v>
      </c>
      <c r="E332" s="26">
        <v>-7112.06</v>
      </c>
      <c r="F332" s="27">
        <v>-1.0858E-2</v>
      </c>
      <c r="G332" s="16"/>
    </row>
    <row r="333" spans="1:7" x14ac:dyDescent="0.3">
      <c r="A333" s="13" t="s">
        <v>1213</v>
      </c>
      <c r="B333" s="33"/>
      <c r="C333" s="33" t="s">
        <v>732</v>
      </c>
      <c r="D333" s="41">
        <v>-3315200</v>
      </c>
      <c r="E333" s="26">
        <v>-7149.23</v>
      </c>
      <c r="F333" s="27">
        <v>-1.0914999999999999E-2</v>
      </c>
      <c r="G333" s="16"/>
    </row>
    <row r="334" spans="1:7" x14ac:dyDescent="0.3">
      <c r="A334" s="13" t="s">
        <v>1214</v>
      </c>
      <c r="B334" s="33"/>
      <c r="C334" s="33" t="s">
        <v>714</v>
      </c>
      <c r="D334" s="41">
        <v>-5634700</v>
      </c>
      <c r="E334" s="26">
        <v>-7820.96</v>
      </c>
      <c r="F334" s="27">
        <v>-1.1941E-2</v>
      </c>
      <c r="G334" s="16"/>
    </row>
    <row r="335" spans="1:7" x14ac:dyDescent="0.3">
      <c r="A335" s="13" t="s">
        <v>1215</v>
      </c>
      <c r="B335" s="33"/>
      <c r="C335" s="33" t="s">
        <v>727</v>
      </c>
      <c r="D335" s="41">
        <v>-424600</v>
      </c>
      <c r="E335" s="26">
        <v>-7867.63</v>
      </c>
      <c r="F335" s="27">
        <v>-1.2012E-2</v>
      </c>
      <c r="G335" s="16"/>
    </row>
    <row r="336" spans="1:7" x14ac:dyDescent="0.3">
      <c r="A336" s="13" t="s">
        <v>1216</v>
      </c>
      <c r="B336" s="33"/>
      <c r="C336" s="33" t="s">
        <v>724</v>
      </c>
      <c r="D336" s="41">
        <v>-787500</v>
      </c>
      <c r="E336" s="26">
        <v>-8697.15</v>
      </c>
      <c r="F336" s="27">
        <v>-1.3278E-2</v>
      </c>
      <c r="G336" s="16"/>
    </row>
    <row r="337" spans="1:7" x14ac:dyDescent="0.3">
      <c r="A337" s="13" t="s">
        <v>1217</v>
      </c>
      <c r="B337" s="33"/>
      <c r="C337" s="33" t="s">
        <v>705</v>
      </c>
      <c r="D337" s="41">
        <v>-1035000</v>
      </c>
      <c r="E337" s="26">
        <v>-9041.24</v>
      </c>
      <c r="F337" s="27">
        <v>-1.3804E-2</v>
      </c>
      <c r="G337" s="16"/>
    </row>
    <row r="338" spans="1:7" x14ac:dyDescent="0.3">
      <c r="A338" s="13" t="s">
        <v>1218</v>
      </c>
      <c r="B338" s="33"/>
      <c r="C338" s="33" t="s">
        <v>705</v>
      </c>
      <c r="D338" s="41">
        <v>-21984000</v>
      </c>
      <c r="E338" s="26">
        <v>-9178.32</v>
      </c>
      <c r="F338" s="27">
        <v>-1.4012999999999999E-2</v>
      </c>
      <c r="G338" s="16"/>
    </row>
    <row r="339" spans="1:7" x14ac:dyDescent="0.3">
      <c r="A339" s="13" t="s">
        <v>1219</v>
      </c>
      <c r="B339" s="33"/>
      <c r="C339" s="33" t="s">
        <v>717</v>
      </c>
      <c r="D339" s="41">
        <v>-4306500</v>
      </c>
      <c r="E339" s="26">
        <v>-10647.82</v>
      </c>
      <c r="F339" s="27">
        <v>-1.6257000000000001E-2</v>
      </c>
      <c r="G339" s="16"/>
    </row>
    <row r="340" spans="1:7" x14ac:dyDescent="0.3">
      <c r="A340" s="13" t="s">
        <v>1220</v>
      </c>
      <c r="B340" s="33"/>
      <c r="C340" s="33" t="s">
        <v>714</v>
      </c>
      <c r="D340" s="41">
        <v>-622000</v>
      </c>
      <c r="E340" s="26">
        <v>-10712.71</v>
      </c>
      <c r="F340" s="27">
        <v>-1.6355999999999999E-2</v>
      </c>
      <c r="G340" s="16"/>
    </row>
    <row r="341" spans="1:7" x14ac:dyDescent="0.3">
      <c r="A341" s="13" t="s">
        <v>1221</v>
      </c>
      <c r="B341" s="33"/>
      <c r="C341" s="33" t="s">
        <v>711</v>
      </c>
      <c r="D341" s="41">
        <v>-4131000</v>
      </c>
      <c r="E341" s="26">
        <v>-12017.08</v>
      </c>
      <c r="F341" s="27">
        <v>-1.8346999999999999E-2</v>
      </c>
      <c r="G341" s="16"/>
    </row>
    <row r="342" spans="1:7" x14ac:dyDescent="0.3">
      <c r="A342" s="13" t="s">
        <v>1222</v>
      </c>
      <c r="B342" s="33"/>
      <c r="C342" s="33" t="s">
        <v>708</v>
      </c>
      <c r="D342" s="41">
        <v>-1649200</v>
      </c>
      <c r="E342" s="26">
        <v>-12054.83</v>
      </c>
      <c r="F342" s="27">
        <v>-1.8405000000000001E-2</v>
      </c>
      <c r="G342" s="16"/>
    </row>
    <row r="343" spans="1:7" x14ac:dyDescent="0.3">
      <c r="A343" s="13" t="s">
        <v>1223</v>
      </c>
      <c r="B343" s="33"/>
      <c r="C343" s="33" t="s">
        <v>705</v>
      </c>
      <c r="D343" s="41">
        <v>-1925000</v>
      </c>
      <c r="E343" s="26">
        <v>-15253.7</v>
      </c>
      <c r="F343" s="27">
        <v>-2.3289000000000001E-2</v>
      </c>
      <c r="G343" s="16"/>
    </row>
    <row r="344" spans="1:7" x14ac:dyDescent="0.3">
      <c r="A344" s="13" t="s">
        <v>1224</v>
      </c>
      <c r="B344" s="33"/>
      <c r="C344" s="33" t="s">
        <v>702</v>
      </c>
      <c r="D344" s="41">
        <v>-814750</v>
      </c>
      <c r="E344" s="26">
        <v>-19490.45</v>
      </c>
      <c r="F344" s="27">
        <v>-2.9758E-2</v>
      </c>
      <c r="G344" s="16"/>
    </row>
    <row r="345" spans="1:7" x14ac:dyDescent="0.3">
      <c r="A345" s="13" t="s">
        <v>1225</v>
      </c>
      <c r="B345" s="33"/>
      <c r="C345" s="33" t="s">
        <v>699</v>
      </c>
      <c r="D345" s="41">
        <v>-3405000</v>
      </c>
      <c r="E345" s="26">
        <v>-24504.080000000002</v>
      </c>
      <c r="F345" s="27">
        <v>-3.7412000000000001E-2</v>
      </c>
      <c r="G345" s="16"/>
    </row>
    <row r="346" spans="1:7" x14ac:dyDescent="0.3">
      <c r="A346" s="17" t="s">
        <v>100</v>
      </c>
      <c r="B346" s="34"/>
      <c r="C346" s="34"/>
      <c r="D346" s="18"/>
      <c r="E346" s="42">
        <v>-430496.29</v>
      </c>
      <c r="F346" s="43">
        <v>-0.65720299999999998</v>
      </c>
      <c r="G346" s="21"/>
    </row>
    <row r="347" spans="1:7" x14ac:dyDescent="0.3">
      <c r="A347" s="13"/>
      <c r="B347" s="33"/>
      <c r="C347" s="33"/>
      <c r="D347" s="14"/>
      <c r="E347" s="15"/>
      <c r="F347" s="16"/>
      <c r="G347" s="16"/>
    </row>
    <row r="348" spans="1:7" x14ac:dyDescent="0.3">
      <c r="A348" s="13"/>
      <c r="B348" s="33"/>
      <c r="C348" s="33"/>
      <c r="D348" s="14"/>
      <c r="E348" s="15"/>
      <c r="F348" s="16"/>
      <c r="G348" s="16"/>
    </row>
    <row r="349" spans="1:7" x14ac:dyDescent="0.3">
      <c r="A349" s="13"/>
      <c r="B349" s="33"/>
      <c r="C349" s="33"/>
      <c r="D349" s="14"/>
      <c r="E349" s="15"/>
      <c r="F349" s="16"/>
      <c r="G349" s="16"/>
    </row>
    <row r="350" spans="1:7" x14ac:dyDescent="0.3">
      <c r="A350" s="24" t="s">
        <v>103</v>
      </c>
      <c r="B350" s="35"/>
      <c r="C350" s="35"/>
      <c r="D350" s="25"/>
      <c r="E350" s="44">
        <v>-430496.29</v>
      </c>
      <c r="F350" s="45">
        <v>-0.65720299999999998</v>
      </c>
      <c r="G350" s="21"/>
    </row>
    <row r="351" spans="1:7" x14ac:dyDescent="0.3">
      <c r="A351" s="13"/>
      <c r="B351" s="33"/>
      <c r="C351" s="33"/>
      <c r="D351" s="14"/>
      <c r="E351" s="15"/>
      <c r="F351" s="16"/>
      <c r="G351" s="16"/>
    </row>
    <row r="352" spans="1:7" x14ac:dyDescent="0.3">
      <c r="A352" s="17" t="s">
        <v>89</v>
      </c>
      <c r="B352" s="33"/>
      <c r="C352" s="33"/>
      <c r="D352" s="14"/>
      <c r="E352" s="15"/>
      <c r="F352" s="16"/>
      <c r="G352" s="16"/>
    </row>
    <row r="353" spans="1:7" x14ac:dyDescent="0.3">
      <c r="A353" s="17" t="s">
        <v>90</v>
      </c>
      <c r="B353" s="33"/>
      <c r="C353" s="33"/>
      <c r="D353" s="14"/>
      <c r="E353" s="15"/>
      <c r="F353" s="16"/>
      <c r="G353" s="16"/>
    </row>
    <row r="354" spans="1:7" x14ac:dyDescent="0.3">
      <c r="A354" s="13" t="s">
        <v>1226</v>
      </c>
      <c r="B354" s="33" t="s">
        <v>1227</v>
      </c>
      <c r="C354" s="33" t="s">
        <v>93</v>
      </c>
      <c r="D354" s="14">
        <v>10000000</v>
      </c>
      <c r="E354" s="15">
        <v>10075.68</v>
      </c>
      <c r="F354" s="16">
        <v>1.54E-2</v>
      </c>
      <c r="G354" s="16">
        <v>4.1799000000000003E-2</v>
      </c>
    </row>
    <row r="355" spans="1:7" x14ac:dyDescent="0.3">
      <c r="A355" s="17" t="s">
        <v>100</v>
      </c>
      <c r="B355" s="34"/>
      <c r="C355" s="34"/>
      <c r="D355" s="18"/>
      <c r="E355" s="37">
        <v>10075.68</v>
      </c>
      <c r="F355" s="38">
        <v>1.54E-2</v>
      </c>
      <c r="G355" s="21"/>
    </row>
    <row r="356" spans="1:7" x14ac:dyDescent="0.3">
      <c r="A356" s="13"/>
      <c r="B356" s="33"/>
      <c r="C356" s="33"/>
      <c r="D356" s="14"/>
      <c r="E356" s="15"/>
      <c r="F356" s="16"/>
      <c r="G356" s="16"/>
    </row>
    <row r="357" spans="1:7" x14ac:dyDescent="0.3">
      <c r="A357" s="17" t="s">
        <v>277</v>
      </c>
      <c r="B357" s="33"/>
      <c r="C357" s="33"/>
      <c r="D357" s="14"/>
      <c r="E357" s="15"/>
      <c r="F357" s="16"/>
      <c r="G357" s="16"/>
    </row>
    <row r="358" spans="1:7" x14ac:dyDescent="0.3">
      <c r="A358" s="13" t="s">
        <v>1228</v>
      </c>
      <c r="B358" s="33" t="s">
        <v>1229</v>
      </c>
      <c r="C358" s="33" t="s">
        <v>108</v>
      </c>
      <c r="D358" s="14">
        <v>10000000</v>
      </c>
      <c r="E358" s="15">
        <v>10146.94</v>
      </c>
      <c r="F358" s="16">
        <v>1.55E-2</v>
      </c>
      <c r="G358" s="16">
        <v>4.0327000000000002E-2</v>
      </c>
    </row>
    <row r="359" spans="1:7" x14ac:dyDescent="0.3">
      <c r="A359" s="13" t="s">
        <v>1230</v>
      </c>
      <c r="B359" s="33" t="s">
        <v>1231</v>
      </c>
      <c r="C359" s="33" t="s">
        <v>108</v>
      </c>
      <c r="D359" s="14">
        <v>10000000</v>
      </c>
      <c r="E359" s="15">
        <v>10124</v>
      </c>
      <c r="F359" s="16">
        <v>1.55E-2</v>
      </c>
      <c r="G359" s="16">
        <v>3.9910000000000001E-2</v>
      </c>
    </row>
    <row r="360" spans="1:7" x14ac:dyDescent="0.3">
      <c r="A360" s="13" t="s">
        <v>1232</v>
      </c>
      <c r="B360" s="33" t="s">
        <v>1233</v>
      </c>
      <c r="C360" s="33" t="s">
        <v>108</v>
      </c>
      <c r="D360" s="14">
        <v>10000000</v>
      </c>
      <c r="E360" s="15">
        <v>10028</v>
      </c>
      <c r="F360" s="16">
        <v>1.5299999999999999E-2</v>
      </c>
      <c r="G360" s="16">
        <v>3.7266000000000001E-2</v>
      </c>
    </row>
    <row r="361" spans="1:7" x14ac:dyDescent="0.3">
      <c r="A361" s="13" t="s">
        <v>1234</v>
      </c>
      <c r="B361" s="33" t="s">
        <v>1235</v>
      </c>
      <c r="C361" s="33" t="s">
        <v>108</v>
      </c>
      <c r="D361" s="14">
        <v>10000000</v>
      </c>
      <c r="E361" s="15">
        <v>10017.44</v>
      </c>
      <c r="F361" s="16">
        <v>1.5299999999999999E-2</v>
      </c>
      <c r="G361" s="16">
        <v>3.6236999999999998E-2</v>
      </c>
    </row>
    <row r="362" spans="1:7" x14ac:dyDescent="0.3">
      <c r="A362" s="13" t="s">
        <v>1236</v>
      </c>
      <c r="B362" s="33" t="s">
        <v>1237</v>
      </c>
      <c r="C362" s="33" t="s">
        <v>108</v>
      </c>
      <c r="D362" s="14">
        <v>5000000</v>
      </c>
      <c r="E362" s="15">
        <v>5102.75</v>
      </c>
      <c r="F362" s="16">
        <v>7.7999999999999996E-3</v>
      </c>
      <c r="G362" s="16">
        <v>4.4343E-2</v>
      </c>
    </row>
    <row r="363" spans="1:7" x14ac:dyDescent="0.3">
      <c r="A363" s="13" t="s">
        <v>1238</v>
      </c>
      <c r="B363" s="33" t="s">
        <v>1239</v>
      </c>
      <c r="C363" s="33" t="s">
        <v>108</v>
      </c>
      <c r="D363" s="14">
        <v>5000000</v>
      </c>
      <c r="E363" s="15">
        <v>5094.43</v>
      </c>
      <c r="F363" s="16">
        <v>7.7999999999999996E-3</v>
      </c>
      <c r="G363" s="16">
        <v>4.2432999999999998E-2</v>
      </c>
    </row>
    <row r="364" spans="1:7" x14ac:dyDescent="0.3">
      <c r="A364" s="13" t="s">
        <v>1240</v>
      </c>
      <c r="B364" s="33" t="s">
        <v>1241</v>
      </c>
      <c r="C364" s="33" t="s">
        <v>108</v>
      </c>
      <c r="D364" s="14">
        <v>5000000</v>
      </c>
      <c r="E364" s="15">
        <v>4982.71</v>
      </c>
      <c r="F364" s="16">
        <v>7.6E-3</v>
      </c>
      <c r="G364" s="16">
        <v>4.4132999999999999E-2</v>
      </c>
    </row>
    <row r="365" spans="1:7" x14ac:dyDescent="0.3">
      <c r="A365" s="17" t="s">
        <v>100</v>
      </c>
      <c r="B365" s="34"/>
      <c r="C365" s="34"/>
      <c r="D365" s="18"/>
      <c r="E365" s="37">
        <v>55496.27</v>
      </c>
      <c r="F365" s="38">
        <v>8.48E-2</v>
      </c>
      <c r="G365" s="21"/>
    </row>
    <row r="366" spans="1:7" x14ac:dyDescent="0.3">
      <c r="A366" s="13"/>
      <c r="B366" s="33"/>
      <c r="C366" s="33"/>
      <c r="D366" s="14"/>
      <c r="E366" s="15"/>
      <c r="F366" s="16"/>
      <c r="G366" s="16"/>
    </row>
    <row r="367" spans="1:7" x14ac:dyDescent="0.3">
      <c r="A367" s="17" t="s">
        <v>101</v>
      </c>
      <c r="B367" s="33"/>
      <c r="C367" s="33"/>
      <c r="D367" s="14"/>
      <c r="E367" s="15"/>
      <c r="F367" s="16"/>
      <c r="G367" s="16"/>
    </row>
    <row r="368" spans="1:7" x14ac:dyDescent="0.3">
      <c r="A368" s="17" t="s">
        <v>100</v>
      </c>
      <c r="B368" s="33"/>
      <c r="C368" s="33"/>
      <c r="D368" s="14"/>
      <c r="E368" s="39" t="s">
        <v>88</v>
      </c>
      <c r="F368" s="40" t="s">
        <v>88</v>
      </c>
      <c r="G368" s="16"/>
    </row>
    <row r="369" spans="1:7" x14ac:dyDescent="0.3">
      <c r="A369" s="13"/>
      <c r="B369" s="33"/>
      <c r="C369" s="33"/>
      <c r="D369" s="14"/>
      <c r="E369" s="15"/>
      <c r="F369" s="16"/>
      <c r="G369" s="16"/>
    </row>
    <row r="370" spans="1:7" x14ac:dyDescent="0.3">
      <c r="A370" s="17" t="s">
        <v>102</v>
      </c>
      <c r="B370" s="33"/>
      <c r="C370" s="33"/>
      <c r="D370" s="14"/>
      <c r="E370" s="15"/>
      <c r="F370" s="16"/>
      <c r="G370" s="16"/>
    </row>
    <row r="371" spans="1:7" x14ac:dyDescent="0.3">
      <c r="A371" s="17" t="s">
        <v>100</v>
      </c>
      <c r="B371" s="33"/>
      <c r="C371" s="33"/>
      <c r="D371" s="14"/>
      <c r="E371" s="39" t="s">
        <v>88</v>
      </c>
      <c r="F371" s="40" t="s">
        <v>88</v>
      </c>
      <c r="G371" s="16"/>
    </row>
    <row r="372" spans="1:7" x14ac:dyDescent="0.3">
      <c r="A372" s="13"/>
      <c r="B372" s="33"/>
      <c r="C372" s="33"/>
      <c r="D372" s="14"/>
      <c r="E372" s="15"/>
      <c r="F372" s="16"/>
      <c r="G372" s="16"/>
    </row>
    <row r="373" spans="1:7" x14ac:dyDescent="0.3">
      <c r="A373" s="24" t="s">
        <v>103</v>
      </c>
      <c r="B373" s="35"/>
      <c r="C373" s="35"/>
      <c r="D373" s="25"/>
      <c r="E373" s="19">
        <v>65571.95</v>
      </c>
      <c r="F373" s="20">
        <v>0.1002</v>
      </c>
      <c r="G373" s="21"/>
    </row>
    <row r="374" spans="1:7" x14ac:dyDescent="0.3">
      <c r="A374" s="13"/>
      <c r="B374" s="33"/>
      <c r="C374" s="33"/>
      <c r="D374" s="14"/>
      <c r="E374" s="15"/>
      <c r="F374" s="16"/>
      <c r="G374" s="16"/>
    </row>
    <row r="375" spans="1:7" x14ac:dyDescent="0.3">
      <c r="A375" s="17" t="s">
        <v>104</v>
      </c>
      <c r="B375" s="33"/>
      <c r="C375" s="33"/>
      <c r="D375" s="14"/>
      <c r="E375" s="15"/>
      <c r="F375" s="16"/>
      <c r="G375" s="16"/>
    </row>
    <row r="376" spans="1:7" x14ac:dyDescent="0.3">
      <c r="A376" s="13"/>
      <c r="B376" s="33"/>
      <c r="C376" s="33"/>
      <c r="D376" s="14"/>
      <c r="E376" s="15"/>
      <c r="F376" s="16"/>
      <c r="G376" s="16"/>
    </row>
    <row r="377" spans="1:7" x14ac:dyDescent="0.3">
      <c r="A377" s="17" t="s">
        <v>105</v>
      </c>
      <c r="B377" s="33"/>
      <c r="C377" s="33"/>
      <c r="D377" s="14"/>
      <c r="E377" s="15"/>
      <c r="F377" s="16"/>
      <c r="G377" s="16"/>
    </row>
    <row r="378" spans="1:7" x14ac:dyDescent="0.3">
      <c r="A378" s="13" t="s">
        <v>1242</v>
      </c>
      <c r="B378" s="33" t="s">
        <v>1243</v>
      </c>
      <c r="C378" s="33" t="s">
        <v>108</v>
      </c>
      <c r="D378" s="14">
        <v>12500000</v>
      </c>
      <c r="E378" s="15">
        <v>12262.06</v>
      </c>
      <c r="F378" s="16">
        <v>1.8700000000000001E-2</v>
      </c>
      <c r="G378" s="16">
        <v>4.1661999999999998E-2</v>
      </c>
    </row>
    <row r="379" spans="1:7" x14ac:dyDescent="0.3">
      <c r="A379" s="13" t="s">
        <v>1244</v>
      </c>
      <c r="B379" s="33" t="s">
        <v>1245</v>
      </c>
      <c r="C379" s="33" t="s">
        <v>108</v>
      </c>
      <c r="D379" s="14">
        <v>10000000</v>
      </c>
      <c r="E379" s="15">
        <v>9898.0400000000009</v>
      </c>
      <c r="F379" s="16">
        <v>1.5100000000000001E-2</v>
      </c>
      <c r="G379" s="16">
        <v>3.7599E-2</v>
      </c>
    </row>
    <row r="380" spans="1:7" x14ac:dyDescent="0.3">
      <c r="A380" s="13" t="s">
        <v>1246</v>
      </c>
      <c r="B380" s="33" t="s">
        <v>1247</v>
      </c>
      <c r="C380" s="33" t="s">
        <v>108</v>
      </c>
      <c r="D380" s="14">
        <v>9000000</v>
      </c>
      <c r="E380" s="15">
        <v>8927.73</v>
      </c>
      <c r="F380" s="16">
        <v>1.3599999999999999E-2</v>
      </c>
      <c r="G380" s="16">
        <v>3.7400999999999997E-2</v>
      </c>
    </row>
    <row r="381" spans="1:7" x14ac:dyDescent="0.3">
      <c r="A381" s="13" t="s">
        <v>1248</v>
      </c>
      <c r="B381" s="33" t="s">
        <v>1249</v>
      </c>
      <c r="C381" s="33" t="s">
        <v>108</v>
      </c>
      <c r="D381" s="14">
        <v>7500000</v>
      </c>
      <c r="E381" s="15">
        <v>7462.26</v>
      </c>
      <c r="F381" s="16">
        <v>1.14E-2</v>
      </c>
      <c r="G381" s="16">
        <v>3.6199000000000002E-2</v>
      </c>
    </row>
    <row r="382" spans="1:7" x14ac:dyDescent="0.3">
      <c r="A382" s="13" t="s">
        <v>1250</v>
      </c>
      <c r="B382" s="33" t="s">
        <v>1251</v>
      </c>
      <c r="C382" s="33" t="s">
        <v>108</v>
      </c>
      <c r="D382" s="14">
        <v>7400000</v>
      </c>
      <c r="E382" s="15">
        <v>7393.94</v>
      </c>
      <c r="F382" s="16">
        <v>1.1299999999999999E-2</v>
      </c>
      <c r="G382" s="16">
        <v>3.3263000000000001E-2</v>
      </c>
    </row>
    <row r="383" spans="1:7" x14ac:dyDescent="0.3">
      <c r="A383" s="13" t="s">
        <v>1252</v>
      </c>
      <c r="B383" s="33" t="s">
        <v>1253</v>
      </c>
      <c r="C383" s="33" t="s">
        <v>108</v>
      </c>
      <c r="D383" s="14">
        <v>5000000</v>
      </c>
      <c r="E383" s="15">
        <v>4999.07</v>
      </c>
      <c r="F383" s="16">
        <v>7.6E-3</v>
      </c>
      <c r="G383" s="16">
        <v>3.3951000000000002E-2</v>
      </c>
    </row>
    <row r="384" spans="1:7" x14ac:dyDescent="0.3">
      <c r="A384" s="13" t="s">
        <v>1254</v>
      </c>
      <c r="B384" s="33" t="s">
        <v>1255</v>
      </c>
      <c r="C384" s="33" t="s">
        <v>108</v>
      </c>
      <c r="D384" s="14">
        <v>5000000</v>
      </c>
      <c r="E384" s="15">
        <v>4982.0200000000004</v>
      </c>
      <c r="F384" s="16">
        <v>7.6E-3</v>
      </c>
      <c r="G384" s="16">
        <v>3.5602000000000002E-2</v>
      </c>
    </row>
    <row r="385" spans="1:7" x14ac:dyDescent="0.3">
      <c r="A385" s="13" t="s">
        <v>109</v>
      </c>
      <c r="B385" s="33" t="s">
        <v>110</v>
      </c>
      <c r="C385" s="33" t="s">
        <v>108</v>
      </c>
      <c r="D385" s="14">
        <v>5000000</v>
      </c>
      <c r="E385" s="15">
        <v>4981.49</v>
      </c>
      <c r="F385" s="16">
        <v>7.6E-3</v>
      </c>
      <c r="G385" s="16">
        <v>3.5700000000000003E-2</v>
      </c>
    </row>
    <row r="386" spans="1:7" x14ac:dyDescent="0.3">
      <c r="A386" s="13" t="s">
        <v>1256</v>
      </c>
      <c r="B386" s="33" t="s">
        <v>1257</v>
      </c>
      <c r="C386" s="33" t="s">
        <v>108</v>
      </c>
      <c r="D386" s="14">
        <v>5000000</v>
      </c>
      <c r="E386" s="15">
        <v>4978.28</v>
      </c>
      <c r="F386" s="16">
        <v>7.6E-3</v>
      </c>
      <c r="G386" s="16">
        <v>3.6200999999999997E-2</v>
      </c>
    </row>
    <row r="387" spans="1:7" x14ac:dyDescent="0.3">
      <c r="A387" s="13" t="s">
        <v>1258</v>
      </c>
      <c r="B387" s="33" t="s">
        <v>1259</v>
      </c>
      <c r="C387" s="33" t="s">
        <v>108</v>
      </c>
      <c r="D387" s="14">
        <v>5000000</v>
      </c>
      <c r="E387" s="15">
        <v>4971.8999999999996</v>
      </c>
      <c r="F387" s="16">
        <v>7.6E-3</v>
      </c>
      <c r="G387" s="16">
        <v>3.6198000000000001E-2</v>
      </c>
    </row>
    <row r="388" spans="1:7" x14ac:dyDescent="0.3">
      <c r="A388" s="13" t="s">
        <v>1260</v>
      </c>
      <c r="B388" s="33" t="s">
        <v>1261</v>
      </c>
      <c r="C388" s="33" t="s">
        <v>108</v>
      </c>
      <c r="D388" s="14">
        <v>5000000</v>
      </c>
      <c r="E388" s="15">
        <v>4963.7700000000004</v>
      </c>
      <c r="F388" s="16">
        <v>7.6E-3</v>
      </c>
      <c r="G388" s="16">
        <v>3.7000999999999999E-2</v>
      </c>
    </row>
    <row r="389" spans="1:7" x14ac:dyDescent="0.3">
      <c r="A389" s="13" t="s">
        <v>1262</v>
      </c>
      <c r="B389" s="33" t="s">
        <v>1263</v>
      </c>
      <c r="C389" s="33" t="s">
        <v>108</v>
      </c>
      <c r="D389" s="14">
        <v>2500000</v>
      </c>
      <c r="E389" s="15">
        <v>2492.69</v>
      </c>
      <c r="F389" s="16">
        <v>3.8E-3</v>
      </c>
      <c r="G389" s="16">
        <v>3.5698000000000001E-2</v>
      </c>
    </row>
    <row r="390" spans="1:7" x14ac:dyDescent="0.3">
      <c r="A390" s="13" t="s">
        <v>1264</v>
      </c>
      <c r="B390" s="33" t="s">
        <v>1265</v>
      </c>
      <c r="C390" s="33" t="s">
        <v>108</v>
      </c>
      <c r="D390" s="14">
        <v>500000</v>
      </c>
      <c r="E390" s="15">
        <v>480.06</v>
      </c>
      <c r="F390" s="16">
        <v>6.9999999999999999E-4</v>
      </c>
      <c r="G390" s="16">
        <v>4.4850000000000001E-2</v>
      </c>
    </row>
    <row r="391" spans="1:7" x14ac:dyDescent="0.3">
      <c r="A391" s="17" t="s">
        <v>100</v>
      </c>
      <c r="B391" s="34"/>
      <c r="C391" s="34"/>
      <c r="D391" s="18"/>
      <c r="E391" s="37">
        <v>78793.31</v>
      </c>
      <c r="F391" s="38">
        <v>0.1202</v>
      </c>
      <c r="G391" s="21"/>
    </row>
    <row r="392" spans="1:7" x14ac:dyDescent="0.3">
      <c r="A392" s="13"/>
      <c r="B392" s="33"/>
      <c r="C392" s="33"/>
      <c r="D392" s="14"/>
      <c r="E392" s="15"/>
      <c r="F392" s="16"/>
      <c r="G392" s="16"/>
    </row>
    <row r="393" spans="1:7" x14ac:dyDescent="0.3">
      <c r="A393" s="24" t="s">
        <v>103</v>
      </c>
      <c r="B393" s="35"/>
      <c r="C393" s="35"/>
      <c r="D393" s="25"/>
      <c r="E393" s="19">
        <v>78793.31</v>
      </c>
      <c r="F393" s="20">
        <v>0.1202</v>
      </c>
      <c r="G393" s="21"/>
    </row>
    <row r="394" spans="1:7" x14ac:dyDescent="0.3">
      <c r="A394" s="13"/>
      <c r="B394" s="33"/>
      <c r="C394" s="33"/>
      <c r="D394" s="14"/>
      <c r="E394" s="15"/>
      <c r="F394" s="16"/>
      <c r="G394" s="16"/>
    </row>
    <row r="395" spans="1:7" x14ac:dyDescent="0.3">
      <c r="A395" s="13"/>
      <c r="B395" s="33"/>
      <c r="C395" s="33"/>
      <c r="D395" s="14"/>
      <c r="E395" s="15"/>
      <c r="F395" s="16"/>
      <c r="G395" s="16"/>
    </row>
    <row r="396" spans="1:7" x14ac:dyDescent="0.3">
      <c r="A396" s="17" t="s">
        <v>128</v>
      </c>
      <c r="B396" s="33"/>
      <c r="C396" s="33"/>
      <c r="D396" s="14"/>
      <c r="E396" s="15"/>
      <c r="F396" s="16"/>
      <c r="G396" s="16"/>
    </row>
    <row r="397" spans="1:7" x14ac:dyDescent="0.3">
      <c r="A397" s="13" t="s">
        <v>129</v>
      </c>
      <c r="B397" s="33"/>
      <c r="C397" s="33"/>
      <c r="D397" s="14"/>
      <c r="E397" s="15">
        <v>90345.23</v>
      </c>
      <c r="F397" s="16">
        <v>0.13789999999999999</v>
      </c>
      <c r="G397" s="16">
        <v>3.1375E-2</v>
      </c>
    </row>
    <row r="398" spans="1:7" x14ac:dyDescent="0.3">
      <c r="A398" s="17" t="s">
        <v>100</v>
      </c>
      <c r="B398" s="34"/>
      <c r="C398" s="34"/>
      <c r="D398" s="18"/>
      <c r="E398" s="37">
        <v>90345.23</v>
      </c>
      <c r="F398" s="38">
        <v>0.13789999999999999</v>
      </c>
      <c r="G398" s="21"/>
    </row>
    <row r="399" spans="1:7" x14ac:dyDescent="0.3">
      <c r="A399" s="13"/>
      <c r="B399" s="33"/>
      <c r="C399" s="33"/>
      <c r="D399" s="14"/>
      <c r="E399" s="15"/>
      <c r="F399" s="16"/>
      <c r="G399" s="16"/>
    </row>
    <row r="400" spans="1:7" x14ac:dyDescent="0.3">
      <c r="A400" s="24" t="s">
        <v>103</v>
      </c>
      <c r="B400" s="35"/>
      <c r="C400" s="35"/>
      <c r="D400" s="25"/>
      <c r="E400" s="19">
        <v>90345.23</v>
      </c>
      <c r="F400" s="20">
        <v>0.13789999999999999</v>
      </c>
      <c r="G400" s="21"/>
    </row>
    <row r="401" spans="1:7" x14ac:dyDescent="0.3">
      <c r="A401" s="13" t="s">
        <v>130</v>
      </c>
      <c r="B401" s="33"/>
      <c r="C401" s="33"/>
      <c r="D401" s="14"/>
      <c r="E401" s="15">
        <v>1611.0410532999999</v>
      </c>
      <c r="F401" s="16">
        <v>2.4589999999999998E-3</v>
      </c>
      <c r="G401" s="16"/>
    </row>
    <row r="402" spans="1:7" x14ac:dyDescent="0.3">
      <c r="A402" s="13" t="s">
        <v>131</v>
      </c>
      <c r="B402" s="33"/>
      <c r="C402" s="33"/>
      <c r="D402" s="14"/>
      <c r="E402" s="26">
        <v>-11072.441053299999</v>
      </c>
      <c r="F402" s="27">
        <v>-1.7059000000000001E-2</v>
      </c>
      <c r="G402" s="16">
        <v>3.1375E-2</v>
      </c>
    </row>
    <row r="403" spans="1:7" x14ac:dyDescent="0.3">
      <c r="A403" s="28" t="s">
        <v>132</v>
      </c>
      <c r="B403" s="36"/>
      <c r="C403" s="36"/>
      <c r="D403" s="29"/>
      <c r="E403" s="30">
        <v>654964.66</v>
      </c>
      <c r="F403" s="31">
        <v>1</v>
      </c>
      <c r="G403" s="31"/>
    </row>
    <row r="405" spans="1:7" x14ac:dyDescent="0.3">
      <c r="A405" s="1" t="s">
        <v>1266</v>
      </c>
    </row>
    <row r="406" spans="1:7" x14ac:dyDescent="0.3">
      <c r="A406" s="1" t="s">
        <v>134</v>
      </c>
    </row>
    <row r="408" spans="1:7" x14ac:dyDescent="0.3">
      <c r="A408" s="1" t="s">
        <v>1815</v>
      </c>
    </row>
    <row r="409" spans="1:7" x14ac:dyDescent="0.3">
      <c r="A409" s="47" t="s">
        <v>1816</v>
      </c>
      <c r="B409" s="3" t="s">
        <v>88</v>
      </c>
    </row>
    <row r="410" spans="1:7" x14ac:dyDescent="0.3">
      <c r="A410" t="s">
        <v>1817</v>
      </c>
    </row>
    <row r="411" spans="1:7" x14ac:dyDescent="0.3">
      <c r="A411" t="s">
        <v>1818</v>
      </c>
      <c r="B411" t="s">
        <v>1819</v>
      </c>
      <c r="C411" t="s">
        <v>1819</v>
      </c>
    </row>
    <row r="412" spans="1:7" x14ac:dyDescent="0.3">
      <c r="B412" s="48">
        <v>44561</v>
      </c>
      <c r="C412" s="48">
        <v>44592</v>
      </c>
    </row>
    <row r="413" spans="1:7" x14ac:dyDescent="0.3">
      <c r="A413" t="s">
        <v>1823</v>
      </c>
      <c r="B413">
        <v>16.3004</v>
      </c>
      <c r="C413">
        <v>16.374199999999998</v>
      </c>
      <c r="E413" s="2"/>
      <c r="G413"/>
    </row>
    <row r="414" spans="1:7" x14ac:dyDescent="0.3">
      <c r="A414" t="s">
        <v>1824</v>
      </c>
      <c r="B414">
        <v>11.652799999999999</v>
      </c>
      <c r="C414">
        <v>11.705500000000001</v>
      </c>
      <c r="E414" s="2"/>
      <c r="G414"/>
    </row>
    <row r="415" spans="1:7" x14ac:dyDescent="0.3">
      <c r="A415" t="s">
        <v>1845</v>
      </c>
      <c r="B415">
        <v>13.390700000000001</v>
      </c>
      <c r="C415">
        <v>13.4513</v>
      </c>
      <c r="E415" s="2"/>
      <c r="G415"/>
    </row>
    <row r="416" spans="1:7" x14ac:dyDescent="0.3">
      <c r="A416" t="s">
        <v>1832</v>
      </c>
      <c r="B416">
        <v>15.5684</v>
      </c>
      <c r="C416">
        <v>15.629200000000001</v>
      </c>
      <c r="E416" s="2"/>
      <c r="G416"/>
    </row>
    <row r="417" spans="1:7" x14ac:dyDescent="0.3">
      <c r="A417" t="s">
        <v>1848</v>
      </c>
      <c r="B417">
        <v>15.565300000000001</v>
      </c>
      <c r="C417">
        <v>15.625999999999999</v>
      </c>
      <c r="E417" s="2"/>
      <c r="G417"/>
    </row>
    <row r="418" spans="1:7" x14ac:dyDescent="0.3">
      <c r="A418" t="s">
        <v>1849</v>
      </c>
      <c r="B418">
        <v>11.422000000000001</v>
      </c>
      <c r="C418">
        <v>11.4666</v>
      </c>
      <c r="E418" s="2"/>
      <c r="G418"/>
    </row>
    <row r="419" spans="1:7" x14ac:dyDescent="0.3">
      <c r="A419" t="s">
        <v>1850</v>
      </c>
      <c r="B419">
        <v>12.7165</v>
      </c>
      <c r="C419">
        <v>12.7662</v>
      </c>
      <c r="E419" s="2"/>
      <c r="G419"/>
    </row>
    <row r="420" spans="1:7" x14ac:dyDescent="0.3">
      <c r="E420" s="2"/>
      <c r="G420"/>
    </row>
    <row r="421" spans="1:7" x14ac:dyDescent="0.3">
      <c r="A421" t="s">
        <v>1834</v>
      </c>
      <c r="B421" s="3" t="s">
        <v>88</v>
      </c>
    </row>
    <row r="422" spans="1:7" x14ac:dyDescent="0.3">
      <c r="A422" t="s">
        <v>1835</v>
      </c>
      <c r="B422" s="3" t="s">
        <v>88</v>
      </c>
    </row>
    <row r="423" spans="1:7" ht="28.8" x14ac:dyDescent="0.3">
      <c r="A423" s="47" t="s">
        <v>1836</v>
      </c>
      <c r="B423" s="3" t="s">
        <v>88</v>
      </c>
    </row>
    <row r="424" spans="1:7" x14ac:dyDescent="0.3">
      <c r="A424" s="47" t="s">
        <v>1837</v>
      </c>
      <c r="B424" s="3" t="s">
        <v>88</v>
      </c>
    </row>
    <row r="425" spans="1:7" x14ac:dyDescent="0.3">
      <c r="A425" t="s">
        <v>1870</v>
      </c>
      <c r="B425" s="49">
        <v>14.216748000000001</v>
      </c>
    </row>
    <row r="426" spans="1:7" ht="28.8" x14ac:dyDescent="0.3">
      <c r="A426" s="47" t="s">
        <v>1839</v>
      </c>
      <c r="B426" s="3" t="s">
        <v>88</v>
      </c>
    </row>
    <row r="427" spans="1:7" ht="28.8" x14ac:dyDescent="0.3">
      <c r="A427" s="47" t="s">
        <v>1840</v>
      </c>
      <c r="B427" s="3" t="s">
        <v>88</v>
      </c>
    </row>
    <row r="428" spans="1:7" x14ac:dyDescent="0.3">
      <c r="A428" t="s">
        <v>1967</v>
      </c>
      <c r="B428" s="3" t="s">
        <v>88</v>
      </c>
    </row>
    <row r="429" spans="1:7" x14ac:dyDescent="0.3">
      <c r="A429" t="s">
        <v>1968</v>
      </c>
      <c r="B429" s="3" t="s">
        <v>88</v>
      </c>
    </row>
    <row r="431" spans="1:7" ht="28.8" x14ac:dyDescent="0.3">
      <c r="A431" s="66" t="s">
        <v>2016</v>
      </c>
      <c r="B431" s="61" t="s">
        <v>2017</v>
      </c>
      <c r="C431" s="61" t="s">
        <v>1982</v>
      </c>
      <c r="D431" s="67" t="s">
        <v>1983</v>
      </c>
    </row>
    <row r="432" spans="1:7" x14ac:dyDescent="0.3">
      <c r="A432" s="51" t="str">
        <f>HYPERLINK("[EDEL_Portfolio Monthly 31-Jan-2022.xlsx]EEARBF!A1","Edelweiss Arbitrage Fund")</f>
        <v>Edelweiss Arbitrage Fund</v>
      </c>
      <c r="B432" s="59"/>
      <c r="C432" s="60" t="s">
        <v>1994</v>
      </c>
      <c r="D432"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00"/>
  <sheetViews>
    <sheetView showGridLines="0" workbookViewId="0">
      <pane ySplit="4" topLeftCell="A296" activePane="bottomLeft" state="frozen"/>
      <selection sqref="A1:G1"/>
      <selection pane="bottomLeft" activeCell="A299" sqref="A299:D299"/>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41</v>
      </c>
      <c r="B1" s="70"/>
      <c r="C1" s="70"/>
      <c r="D1" s="70"/>
      <c r="E1" s="70"/>
      <c r="F1" s="70"/>
      <c r="G1" s="70"/>
      <c r="H1" s="51" t="str">
        <f>HYPERLINK("[EDEL_Portfolio Monthly 31-Jan-2022.xlsx]Index!A1","Index")</f>
        <v>Index</v>
      </c>
    </row>
    <row r="2" spans="1:8" ht="18" x14ac:dyDescent="0.3">
      <c r="A2" s="70" t="s">
        <v>42</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747</v>
      </c>
      <c r="B8" s="33" t="s">
        <v>748</v>
      </c>
      <c r="C8" s="33" t="s">
        <v>705</v>
      </c>
      <c r="D8" s="14">
        <v>2942299</v>
      </c>
      <c r="E8" s="15">
        <v>43713.74</v>
      </c>
      <c r="F8" s="16">
        <v>5.9400000000000001E-2</v>
      </c>
      <c r="G8" s="16"/>
    </row>
    <row r="9" spans="1:8" x14ac:dyDescent="0.3">
      <c r="A9" s="13" t="s">
        <v>703</v>
      </c>
      <c r="B9" s="33" t="s">
        <v>704</v>
      </c>
      <c r="C9" s="33" t="s">
        <v>705</v>
      </c>
      <c r="D9" s="14">
        <v>5427462</v>
      </c>
      <c r="E9" s="15">
        <v>42811.82</v>
      </c>
      <c r="F9" s="16">
        <v>5.8200000000000002E-2</v>
      </c>
      <c r="G9" s="16"/>
    </row>
    <row r="10" spans="1:8" x14ac:dyDescent="0.3">
      <c r="A10" s="13" t="s">
        <v>700</v>
      </c>
      <c r="B10" s="33" t="s">
        <v>701</v>
      </c>
      <c r="C10" s="33" t="s">
        <v>702</v>
      </c>
      <c r="D10" s="14">
        <v>1575049</v>
      </c>
      <c r="E10" s="15">
        <v>37590.120000000003</v>
      </c>
      <c r="F10" s="16">
        <v>5.11E-2</v>
      </c>
      <c r="G10" s="16"/>
    </row>
    <row r="11" spans="1:8" x14ac:dyDescent="0.3">
      <c r="A11" s="13" t="s">
        <v>1267</v>
      </c>
      <c r="B11" s="33" t="s">
        <v>1268</v>
      </c>
      <c r="C11" s="33" t="s">
        <v>724</v>
      </c>
      <c r="D11" s="14">
        <v>1706029</v>
      </c>
      <c r="E11" s="15">
        <v>29620.080000000002</v>
      </c>
      <c r="F11" s="16">
        <v>4.0300000000000002E-2</v>
      </c>
      <c r="G11" s="16"/>
    </row>
    <row r="12" spans="1:8" x14ac:dyDescent="0.3">
      <c r="A12" s="13" t="s">
        <v>764</v>
      </c>
      <c r="B12" s="33" t="s">
        <v>765</v>
      </c>
      <c r="C12" s="33" t="s">
        <v>705</v>
      </c>
      <c r="D12" s="14">
        <v>3412638</v>
      </c>
      <c r="E12" s="15">
        <v>26381.4</v>
      </c>
      <c r="F12" s="16">
        <v>3.5900000000000001E-2</v>
      </c>
      <c r="G12" s="16"/>
    </row>
    <row r="13" spans="1:8" x14ac:dyDescent="0.3">
      <c r="A13" s="13" t="s">
        <v>1018</v>
      </c>
      <c r="B13" s="33" t="s">
        <v>1019</v>
      </c>
      <c r="C13" s="33" t="s">
        <v>705</v>
      </c>
      <c r="D13" s="14">
        <v>4242696</v>
      </c>
      <c r="E13" s="15">
        <v>22838.43</v>
      </c>
      <c r="F13" s="16">
        <v>3.1099999999999999E-2</v>
      </c>
      <c r="G13" s="16"/>
    </row>
    <row r="14" spans="1:8" x14ac:dyDescent="0.3">
      <c r="A14" s="13" t="s">
        <v>861</v>
      </c>
      <c r="B14" s="33" t="s">
        <v>862</v>
      </c>
      <c r="C14" s="33" t="s">
        <v>724</v>
      </c>
      <c r="D14" s="14">
        <v>468096</v>
      </c>
      <c r="E14" s="15">
        <v>17489.240000000002</v>
      </c>
      <c r="F14" s="16">
        <v>2.3800000000000002E-2</v>
      </c>
      <c r="G14" s="16"/>
    </row>
    <row r="15" spans="1:8" x14ac:dyDescent="0.3">
      <c r="A15" s="13" t="s">
        <v>706</v>
      </c>
      <c r="B15" s="33" t="s">
        <v>707</v>
      </c>
      <c r="C15" s="33" t="s">
        <v>708</v>
      </c>
      <c r="D15" s="14">
        <v>1694624</v>
      </c>
      <c r="E15" s="15">
        <v>12358.89</v>
      </c>
      <c r="F15" s="16">
        <v>1.6799999999999999E-2</v>
      </c>
      <c r="G15" s="16"/>
    </row>
    <row r="16" spans="1:8" x14ac:dyDescent="0.3">
      <c r="A16" s="13" t="s">
        <v>739</v>
      </c>
      <c r="B16" s="33" t="s">
        <v>740</v>
      </c>
      <c r="C16" s="33" t="s">
        <v>735</v>
      </c>
      <c r="D16" s="14">
        <v>472377</v>
      </c>
      <c r="E16" s="15">
        <v>11908.62</v>
      </c>
      <c r="F16" s="16">
        <v>1.6199999999999999E-2</v>
      </c>
      <c r="G16" s="16"/>
    </row>
    <row r="17" spans="1:7" x14ac:dyDescent="0.3">
      <c r="A17" s="13" t="s">
        <v>730</v>
      </c>
      <c r="B17" s="33" t="s">
        <v>731</v>
      </c>
      <c r="C17" s="33" t="s">
        <v>732</v>
      </c>
      <c r="D17" s="14">
        <v>5220182</v>
      </c>
      <c r="E17" s="15">
        <v>11494.84</v>
      </c>
      <c r="F17" s="16">
        <v>1.5599999999999999E-2</v>
      </c>
      <c r="G17" s="16"/>
    </row>
    <row r="18" spans="1:7" x14ac:dyDescent="0.3">
      <c r="A18" s="13" t="s">
        <v>722</v>
      </c>
      <c r="B18" s="33" t="s">
        <v>723</v>
      </c>
      <c r="C18" s="33" t="s">
        <v>724</v>
      </c>
      <c r="D18" s="14">
        <v>976808</v>
      </c>
      <c r="E18" s="15">
        <v>10739.03</v>
      </c>
      <c r="F18" s="16">
        <v>1.46E-2</v>
      </c>
      <c r="G18" s="16"/>
    </row>
    <row r="19" spans="1:7" x14ac:dyDescent="0.3">
      <c r="A19" s="13" t="s">
        <v>869</v>
      </c>
      <c r="B19" s="33" t="s">
        <v>870</v>
      </c>
      <c r="C19" s="33" t="s">
        <v>871</v>
      </c>
      <c r="D19" s="14">
        <v>562399</v>
      </c>
      <c r="E19" s="15">
        <v>10737.32</v>
      </c>
      <c r="F19" s="16">
        <v>1.46E-2</v>
      </c>
      <c r="G19" s="16"/>
    </row>
    <row r="20" spans="1:7" x14ac:dyDescent="0.3">
      <c r="A20" s="13" t="s">
        <v>736</v>
      </c>
      <c r="B20" s="33" t="s">
        <v>737</v>
      </c>
      <c r="C20" s="33" t="s">
        <v>738</v>
      </c>
      <c r="D20" s="14">
        <v>754264</v>
      </c>
      <c r="E20" s="15">
        <v>8187.91</v>
      </c>
      <c r="F20" s="16">
        <v>1.11E-2</v>
      </c>
      <c r="G20" s="16"/>
    </row>
    <row r="21" spans="1:7" x14ac:dyDescent="0.3">
      <c r="A21" s="13" t="s">
        <v>776</v>
      </c>
      <c r="B21" s="33" t="s">
        <v>777</v>
      </c>
      <c r="C21" s="33" t="s">
        <v>732</v>
      </c>
      <c r="D21" s="14">
        <v>356447</v>
      </c>
      <c r="E21" s="15">
        <v>8104.71</v>
      </c>
      <c r="F21" s="16">
        <v>1.0999999999999999E-2</v>
      </c>
      <c r="G21" s="16"/>
    </row>
    <row r="22" spans="1:7" x14ac:dyDescent="0.3">
      <c r="A22" s="13" t="s">
        <v>987</v>
      </c>
      <c r="B22" s="33" t="s">
        <v>988</v>
      </c>
      <c r="C22" s="33" t="s">
        <v>724</v>
      </c>
      <c r="D22" s="14">
        <v>1321146</v>
      </c>
      <c r="E22" s="15">
        <v>7564.88</v>
      </c>
      <c r="F22" s="16">
        <v>1.03E-2</v>
      </c>
      <c r="G22" s="16"/>
    </row>
    <row r="23" spans="1:7" x14ac:dyDescent="0.3">
      <c r="A23" s="13" t="s">
        <v>1269</v>
      </c>
      <c r="B23" s="33" t="s">
        <v>1270</v>
      </c>
      <c r="C23" s="33" t="s">
        <v>727</v>
      </c>
      <c r="D23" s="14">
        <v>212039</v>
      </c>
      <c r="E23" s="15">
        <v>7558.45</v>
      </c>
      <c r="F23" s="16">
        <v>1.03E-2</v>
      </c>
      <c r="G23" s="16"/>
    </row>
    <row r="24" spans="1:7" x14ac:dyDescent="0.3">
      <c r="A24" s="13" t="s">
        <v>996</v>
      </c>
      <c r="B24" s="33" t="s">
        <v>997</v>
      </c>
      <c r="C24" s="33" t="s">
        <v>717</v>
      </c>
      <c r="D24" s="14">
        <v>4902418</v>
      </c>
      <c r="E24" s="15">
        <v>6963.88</v>
      </c>
      <c r="F24" s="16">
        <v>9.4999999999999998E-3</v>
      </c>
      <c r="G24" s="16"/>
    </row>
    <row r="25" spans="1:7" x14ac:dyDescent="0.3">
      <c r="A25" s="13" t="s">
        <v>749</v>
      </c>
      <c r="B25" s="33" t="s">
        <v>750</v>
      </c>
      <c r="C25" s="33" t="s">
        <v>724</v>
      </c>
      <c r="D25" s="14">
        <v>461658</v>
      </c>
      <c r="E25" s="15">
        <v>6827.92</v>
      </c>
      <c r="F25" s="16">
        <v>9.2999999999999992E-3</v>
      </c>
      <c r="G25" s="16"/>
    </row>
    <row r="26" spans="1:7" x14ac:dyDescent="0.3">
      <c r="A26" s="13" t="s">
        <v>947</v>
      </c>
      <c r="B26" s="33" t="s">
        <v>948</v>
      </c>
      <c r="C26" s="33" t="s">
        <v>782</v>
      </c>
      <c r="D26" s="14">
        <v>541771</v>
      </c>
      <c r="E26" s="15">
        <v>6681.39</v>
      </c>
      <c r="F26" s="16">
        <v>9.1000000000000004E-3</v>
      </c>
      <c r="G26" s="16"/>
    </row>
    <row r="27" spans="1:7" x14ac:dyDescent="0.3">
      <c r="A27" s="13" t="s">
        <v>849</v>
      </c>
      <c r="B27" s="33" t="s">
        <v>850</v>
      </c>
      <c r="C27" s="33" t="s">
        <v>796</v>
      </c>
      <c r="D27" s="14">
        <v>780332</v>
      </c>
      <c r="E27" s="15">
        <v>6511.87</v>
      </c>
      <c r="F27" s="16">
        <v>8.8999999999999999E-3</v>
      </c>
      <c r="G27" s="16"/>
    </row>
    <row r="28" spans="1:7" x14ac:dyDescent="0.3">
      <c r="A28" s="13" t="s">
        <v>733</v>
      </c>
      <c r="B28" s="33" t="s">
        <v>734</v>
      </c>
      <c r="C28" s="33" t="s">
        <v>735</v>
      </c>
      <c r="D28" s="14">
        <v>87907</v>
      </c>
      <c r="E28" s="15">
        <v>6153.71</v>
      </c>
      <c r="F28" s="16">
        <v>8.3999999999999995E-3</v>
      </c>
      <c r="G28" s="16"/>
    </row>
    <row r="29" spans="1:7" x14ac:dyDescent="0.3">
      <c r="A29" s="13" t="s">
        <v>762</v>
      </c>
      <c r="B29" s="33" t="s">
        <v>763</v>
      </c>
      <c r="C29" s="33" t="s">
        <v>743</v>
      </c>
      <c r="D29" s="14">
        <v>1164925</v>
      </c>
      <c r="E29" s="15">
        <v>5697.07</v>
      </c>
      <c r="F29" s="16">
        <v>7.7000000000000002E-3</v>
      </c>
      <c r="G29" s="16"/>
    </row>
    <row r="30" spans="1:7" x14ac:dyDescent="0.3">
      <c r="A30" s="13" t="s">
        <v>712</v>
      </c>
      <c r="B30" s="33" t="s">
        <v>713</v>
      </c>
      <c r="C30" s="33" t="s">
        <v>714</v>
      </c>
      <c r="D30" s="14">
        <v>322000</v>
      </c>
      <c r="E30" s="15">
        <v>5522.14</v>
      </c>
      <c r="F30" s="16">
        <v>7.4999999999999997E-3</v>
      </c>
      <c r="G30" s="16"/>
    </row>
    <row r="31" spans="1:7" x14ac:dyDescent="0.3">
      <c r="A31" s="13" t="s">
        <v>797</v>
      </c>
      <c r="B31" s="33" t="s">
        <v>798</v>
      </c>
      <c r="C31" s="33" t="s">
        <v>705</v>
      </c>
      <c r="D31" s="14">
        <v>296024</v>
      </c>
      <c r="E31" s="15">
        <v>5497.91</v>
      </c>
      <c r="F31" s="16">
        <v>7.4999999999999997E-3</v>
      </c>
      <c r="G31" s="16"/>
    </row>
    <row r="32" spans="1:7" x14ac:dyDescent="0.3">
      <c r="A32" s="13" t="s">
        <v>783</v>
      </c>
      <c r="B32" s="33" t="s">
        <v>784</v>
      </c>
      <c r="C32" s="33" t="s">
        <v>785</v>
      </c>
      <c r="D32" s="14">
        <v>73197</v>
      </c>
      <c r="E32" s="15">
        <v>5282.19</v>
      </c>
      <c r="F32" s="16">
        <v>7.1999999999999998E-3</v>
      </c>
      <c r="G32" s="16"/>
    </row>
    <row r="33" spans="1:7" x14ac:dyDescent="0.3">
      <c r="A33" s="13" t="s">
        <v>1032</v>
      </c>
      <c r="B33" s="33" t="s">
        <v>1033</v>
      </c>
      <c r="C33" s="33" t="s">
        <v>724</v>
      </c>
      <c r="D33" s="14">
        <v>120042</v>
      </c>
      <c r="E33" s="15">
        <v>5281.97</v>
      </c>
      <c r="F33" s="16">
        <v>7.1999999999999998E-3</v>
      </c>
      <c r="G33" s="16"/>
    </row>
    <row r="34" spans="1:7" x14ac:dyDescent="0.3">
      <c r="A34" s="13" t="s">
        <v>951</v>
      </c>
      <c r="B34" s="33" t="s">
        <v>952</v>
      </c>
      <c r="C34" s="33" t="s">
        <v>732</v>
      </c>
      <c r="D34" s="14">
        <v>1058383</v>
      </c>
      <c r="E34" s="15">
        <v>5107.2299999999996</v>
      </c>
      <c r="F34" s="16">
        <v>6.8999999999999999E-3</v>
      </c>
      <c r="G34" s="16"/>
    </row>
    <row r="35" spans="1:7" x14ac:dyDescent="0.3">
      <c r="A35" s="13" t="s">
        <v>1024</v>
      </c>
      <c r="B35" s="33" t="s">
        <v>1025</v>
      </c>
      <c r="C35" s="33" t="s">
        <v>727</v>
      </c>
      <c r="D35" s="14">
        <v>59309</v>
      </c>
      <c r="E35" s="15">
        <v>5098.97</v>
      </c>
      <c r="F35" s="16">
        <v>6.8999999999999999E-3</v>
      </c>
      <c r="G35" s="16"/>
    </row>
    <row r="36" spans="1:7" x14ac:dyDescent="0.3">
      <c r="A36" s="13" t="s">
        <v>1271</v>
      </c>
      <c r="B36" s="33" t="s">
        <v>1272</v>
      </c>
      <c r="C36" s="33" t="s">
        <v>796</v>
      </c>
      <c r="D36" s="14">
        <v>139488</v>
      </c>
      <c r="E36" s="15">
        <v>4781.8599999999997</v>
      </c>
      <c r="F36" s="16">
        <v>6.4999999999999997E-3</v>
      </c>
      <c r="G36" s="16"/>
    </row>
    <row r="37" spans="1:7" x14ac:dyDescent="0.3">
      <c r="A37" s="13" t="s">
        <v>697</v>
      </c>
      <c r="B37" s="33" t="s">
        <v>698</v>
      </c>
      <c r="C37" s="33" t="s">
        <v>699</v>
      </c>
      <c r="D37" s="14">
        <v>660000</v>
      </c>
      <c r="E37" s="15">
        <v>4727.58</v>
      </c>
      <c r="F37" s="16">
        <v>6.4000000000000003E-3</v>
      </c>
      <c r="G37" s="16"/>
    </row>
    <row r="38" spans="1:7" x14ac:dyDescent="0.3">
      <c r="A38" s="13" t="s">
        <v>853</v>
      </c>
      <c r="B38" s="33" t="s">
        <v>854</v>
      </c>
      <c r="C38" s="33" t="s">
        <v>727</v>
      </c>
      <c r="D38" s="14">
        <v>510473</v>
      </c>
      <c r="E38" s="15">
        <v>4521.7700000000004</v>
      </c>
      <c r="F38" s="16">
        <v>6.1000000000000004E-3</v>
      </c>
      <c r="G38" s="16"/>
    </row>
    <row r="39" spans="1:7" x14ac:dyDescent="0.3">
      <c r="A39" s="13" t="s">
        <v>773</v>
      </c>
      <c r="B39" s="33" t="s">
        <v>774</v>
      </c>
      <c r="C39" s="33" t="s">
        <v>775</v>
      </c>
      <c r="D39" s="14">
        <v>132941</v>
      </c>
      <c r="E39" s="15">
        <v>4499.0600000000004</v>
      </c>
      <c r="F39" s="16">
        <v>6.1000000000000004E-3</v>
      </c>
      <c r="G39" s="16"/>
    </row>
    <row r="40" spans="1:7" x14ac:dyDescent="0.3">
      <c r="A40" s="13" t="s">
        <v>822</v>
      </c>
      <c r="B40" s="33" t="s">
        <v>823</v>
      </c>
      <c r="C40" s="33" t="s">
        <v>732</v>
      </c>
      <c r="D40" s="14">
        <v>478548</v>
      </c>
      <c r="E40" s="15">
        <v>4146.1400000000003</v>
      </c>
      <c r="F40" s="16">
        <v>5.5999999999999999E-3</v>
      </c>
      <c r="G40" s="16"/>
    </row>
    <row r="41" spans="1:7" x14ac:dyDescent="0.3">
      <c r="A41" s="13" t="s">
        <v>709</v>
      </c>
      <c r="B41" s="33" t="s">
        <v>710</v>
      </c>
      <c r="C41" s="33" t="s">
        <v>711</v>
      </c>
      <c r="D41" s="14">
        <v>1380000</v>
      </c>
      <c r="E41" s="15">
        <v>3995.79</v>
      </c>
      <c r="F41" s="16">
        <v>5.4000000000000003E-3</v>
      </c>
      <c r="G41" s="16"/>
    </row>
    <row r="42" spans="1:7" x14ac:dyDescent="0.3">
      <c r="A42" s="13" t="s">
        <v>955</v>
      </c>
      <c r="B42" s="33" t="s">
        <v>956</v>
      </c>
      <c r="C42" s="33" t="s">
        <v>796</v>
      </c>
      <c r="D42" s="14">
        <v>110919</v>
      </c>
      <c r="E42" s="15">
        <v>3925.59</v>
      </c>
      <c r="F42" s="16">
        <v>5.3E-3</v>
      </c>
      <c r="G42" s="16"/>
    </row>
    <row r="43" spans="1:7" x14ac:dyDescent="0.3">
      <c r="A43" s="13" t="s">
        <v>1273</v>
      </c>
      <c r="B43" s="33" t="s">
        <v>1274</v>
      </c>
      <c r="C43" s="33" t="s">
        <v>724</v>
      </c>
      <c r="D43" s="14">
        <v>49910</v>
      </c>
      <c r="E43" s="15">
        <v>3796.83</v>
      </c>
      <c r="F43" s="16">
        <v>5.1999999999999998E-3</v>
      </c>
      <c r="G43" s="16"/>
    </row>
    <row r="44" spans="1:7" x14ac:dyDescent="0.3">
      <c r="A44" s="13" t="s">
        <v>865</v>
      </c>
      <c r="B44" s="33" t="s">
        <v>866</v>
      </c>
      <c r="C44" s="33" t="s">
        <v>724</v>
      </c>
      <c r="D44" s="14">
        <v>60278</v>
      </c>
      <c r="E44" s="15">
        <v>3779.64</v>
      </c>
      <c r="F44" s="16">
        <v>5.1000000000000004E-3</v>
      </c>
      <c r="G44" s="16"/>
    </row>
    <row r="45" spans="1:7" x14ac:dyDescent="0.3">
      <c r="A45" s="13" t="s">
        <v>897</v>
      </c>
      <c r="B45" s="33" t="s">
        <v>898</v>
      </c>
      <c r="C45" s="33" t="s">
        <v>702</v>
      </c>
      <c r="D45" s="14">
        <v>940136</v>
      </c>
      <c r="E45" s="15">
        <v>3732.81</v>
      </c>
      <c r="F45" s="16">
        <v>5.1000000000000004E-3</v>
      </c>
      <c r="G45" s="16"/>
    </row>
    <row r="46" spans="1:7" x14ac:dyDescent="0.3">
      <c r="A46" s="13" t="s">
        <v>1275</v>
      </c>
      <c r="B46" s="33" t="s">
        <v>1276</v>
      </c>
      <c r="C46" s="33" t="s">
        <v>735</v>
      </c>
      <c r="D46" s="14">
        <v>3400000</v>
      </c>
      <c r="E46" s="15">
        <v>3723</v>
      </c>
      <c r="F46" s="16">
        <v>5.1000000000000004E-3</v>
      </c>
      <c r="G46" s="16"/>
    </row>
    <row r="47" spans="1:7" x14ac:dyDescent="0.3">
      <c r="A47" s="13" t="s">
        <v>973</v>
      </c>
      <c r="B47" s="33" t="s">
        <v>974</v>
      </c>
      <c r="C47" s="33" t="s">
        <v>735</v>
      </c>
      <c r="D47" s="14">
        <v>253163</v>
      </c>
      <c r="E47" s="15">
        <v>3690.1</v>
      </c>
      <c r="F47" s="16">
        <v>5.0000000000000001E-3</v>
      </c>
      <c r="G47" s="16"/>
    </row>
    <row r="48" spans="1:7" x14ac:dyDescent="0.3">
      <c r="A48" s="13" t="s">
        <v>890</v>
      </c>
      <c r="B48" s="33" t="s">
        <v>891</v>
      </c>
      <c r="C48" s="33" t="s">
        <v>826</v>
      </c>
      <c r="D48" s="14">
        <v>149980</v>
      </c>
      <c r="E48" s="15">
        <v>3609.72</v>
      </c>
      <c r="F48" s="16">
        <v>4.8999999999999998E-3</v>
      </c>
      <c r="G48" s="16"/>
    </row>
    <row r="49" spans="1:7" x14ac:dyDescent="0.3">
      <c r="A49" s="13" t="s">
        <v>880</v>
      </c>
      <c r="B49" s="33" t="s">
        <v>881</v>
      </c>
      <c r="C49" s="33" t="s">
        <v>882</v>
      </c>
      <c r="D49" s="14">
        <v>158331</v>
      </c>
      <c r="E49" s="15">
        <v>3419.08</v>
      </c>
      <c r="F49" s="16">
        <v>4.5999999999999999E-3</v>
      </c>
      <c r="G49" s="16"/>
    </row>
    <row r="50" spans="1:7" x14ac:dyDescent="0.3">
      <c r="A50" s="13" t="s">
        <v>755</v>
      </c>
      <c r="B50" s="33" t="s">
        <v>756</v>
      </c>
      <c r="C50" s="33" t="s">
        <v>732</v>
      </c>
      <c r="D50" s="14">
        <v>108184</v>
      </c>
      <c r="E50" s="15">
        <v>3410.23</v>
      </c>
      <c r="F50" s="16">
        <v>4.5999999999999999E-3</v>
      </c>
      <c r="G50" s="16"/>
    </row>
    <row r="51" spans="1:7" x14ac:dyDescent="0.3">
      <c r="A51" s="13" t="s">
        <v>725</v>
      </c>
      <c r="B51" s="33" t="s">
        <v>726</v>
      </c>
      <c r="C51" s="33" t="s">
        <v>727</v>
      </c>
      <c r="D51" s="14">
        <v>181281</v>
      </c>
      <c r="E51" s="15">
        <v>3354.33</v>
      </c>
      <c r="F51" s="16">
        <v>4.5999999999999999E-3</v>
      </c>
      <c r="G51" s="16"/>
    </row>
    <row r="52" spans="1:7" x14ac:dyDescent="0.3">
      <c r="A52" s="13" t="s">
        <v>867</v>
      </c>
      <c r="B52" s="33" t="s">
        <v>868</v>
      </c>
      <c r="C52" s="33" t="s">
        <v>782</v>
      </c>
      <c r="D52" s="14">
        <v>20246</v>
      </c>
      <c r="E52" s="15">
        <v>3176.51</v>
      </c>
      <c r="F52" s="16">
        <v>4.3E-3</v>
      </c>
      <c r="G52" s="16"/>
    </row>
    <row r="53" spans="1:7" x14ac:dyDescent="0.3">
      <c r="A53" s="13" t="s">
        <v>1014</v>
      </c>
      <c r="B53" s="33" t="s">
        <v>1015</v>
      </c>
      <c r="C53" s="33" t="s">
        <v>821</v>
      </c>
      <c r="D53" s="14">
        <v>1760136</v>
      </c>
      <c r="E53" s="15">
        <v>3159.44</v>
      </c>
      <c r="F53" s="16">
        <v>4.3E-3</v>
      </c>
      <c r="G53" s="16"/>
    </row>
    <row r="54" spans="1:7" x14ac:dyDescent="0.3">
      <c r="A54" s="13" t="s">
        <v>1012</v>
      </c>
      <c r="B54" s="33" t="s">
        <v>1013</v>
      </c>
      <c r="C54" s="33" t="s">
        <v>735</v>
      </c>
      <c r="D54" s="14">
        <v>348475</v>
      </c>
      <c r="E54" s="15">
        <v>3064.84</v>
      </c>
      <c r="F54" s="16">
        <v>4.1999999999999997E-3</v>
      </c>
      <c r="G54" s="16"/>
    </row>
    <row r="55" spans="1:7" x14ac:dyDescent="0.3">
      <c r="A55" s="13" t="s">
        <v>1277</v>
      </c>
      <c r="B55" s="33" t="s">
        <v>1278</v>
      </c>
      <c r="C55" s="33" t="s">
        <v>829</v>
      </c>
      <c r="D55" s="14">
        <v>987600</v>
      </c>
      <c r="E55" s="15">
        <v>2966.16</v>
      </c>
      <c r="F55" s="16">
        <v>4.0000000000000001E-3</v>
      </c>
      <c r="G55" s="16"/>
    </row>
    <row r="56" spans="1:7" x14ac:dyDescent="0.3">
      <c r="A56" s="13" t="s">
        <v>1279</v>
      </c>
      <c r="B56" s="33" t="s">
        <v>1280</v>
      </c>
      <c r="C56" s="33" t="s">
        <v>821</v>
      </c>
      <c r="D56" s="14">
        <v>174868</v>
      </c>
      <c r="E56" s="15">
        <v>2964.62</v>
      </c>
      <c r="F56" s="16">
        <v>4.0000000000000001E-3</v>
      </c>
      <c r="G56" s="16"/>
    </row>
    <row r="57" spans="1:7" x14ac:dyDescent="0.3">
      <c r="A57" s="13" t="s">
        <v>786</v>
      </c>
      <c r="B57" s="33" t="s">
        <v>787</v>
      </c>
      <c r="C57" s="33" t="s">
        <v>724</v>
      </c>
      <c r="D57" s="14">
        <v>73270</v>
      </c>
      <c r="E57" s="15">
        <v>2935.42</v>
      </c>
      <c r="F57" s="16">
        <v>4.0000000000000001E-3</v>
      </c>
      <c r="G57" s="16"/>
    </row>
    <row r="58" spans="1:7" x14ac:dyDescent="0.3">
      <c r="A58" s="13" t="s">
        <v>1281</v>
      </c>
      <c r="B58" s="33" t="s">
        <v>1282</v>
      </c>
      <c r="C58" s="33" t="s">
        <v>735</v>
      </c>
      <c r="D58" s="14">
        <v>769063</v>
      </c>
      <c r="E58" s="15">
        <v>2780.16</v>
      </c>
      <c r="F58" s="16">
        <v>3.8E-3</v>
      </c>
      <c r="G58" s="16"/>
    </row>
    <row r="59" spans="1:7" x14ac:dyDescent="0.3">
      <c r="A59" s="13" t="s">
        <v>757</v>
      </c>
      <c r="B59" s="33" t="s">
        <v>758</v>
      </c>
      <c r="C59" s="33" t="s">
        <v>759</v>
      </c>
      <c r="D59" s="14">
        <v>356584</v>
      </c>
      <c r="E59" s="15">
        <v>2768.87</v>
      </c>
      <c r="F59" s="16">
        <v>3.8E-3</v>
      </c>
      <c r="G59" s="16"/>
    </row>
    <row r="60" spans="1:7" x14ac:dyDescent="0.3">
      <c r="A60" s="13" t="s">
        <v>1283</v>
      </c>
      <c r="B60" s="33" t="s">
        <v>1284</v>
      </c>
      <c r="C60" s="33" t="s">
        <v>882</v>
      </c>
      <c r="D60" s="14">
        <v>130842</v>
      </c>
      <c r="E60" s="15">
        <v>2747.22</v>
      </c>
      <c r="F60" s="16">
        <v>3.7000000000000002E-3</v>
      </c>
      <c r="G60" s="16"/>
    </row>
    <row r="61" spans="1:7" x14ac:dyDescent="0.3">
      <c r="A61" s="13" t="s">
        <v>1038</v>
      </c>
      <c r="B61" s="33" t="s">
        <v>1039</v>
      </c>
      <c r="C61" s="33" t="s">
        <v>732</v>
      </c>
      <c r="D61" s="14">
        <v>307910</v>
      </c>
      <c r="E61" s="15">
        <v>2735.16</v>
      </c>
      <c r="F61" s="16">
        <v>3.7000000000000002E-3</v>
      </c>
      <c r="G61" s="16"/>
    </row>
    <row r="62" spans="1:7" x14ac:dyDescent="0.3">
      <c r="A62" s="13" t="s">
        <v>741</v>
      </c>
      <c r="B62" s="33" t="s">
        <v>742</v>
      </c>
      <c r="C62" s="33" t="s">
        <v>743</v>
      </c>
      <c r="D62" s="14">
        <v>812197</v>
      </c>
      <c r="E62" s="15">
        <v>2613.2399999999998</v>
      </c>
      <c r="F62" s="16">
        <v>3.5999999999999999E-3</v>
      </c>
      <c r="G62" s="16"/>
    </row>
    <row r="63" spans="1:7" x14ac:dyDescent="0.3">
      <c r="A63" s="13" t="s">
        <v>939</v>
      </c>
      <c r="B63" s="33" t="s">
        <v>940</v>
      </c>
      <c r="C63" s="33" t="s">
        <v>727</v>
      </c>
      <c r="D63" s="14">
        <v>97475</v>
      </c>
      <c r="E63" s="15">
        <v>2578.6999999999998</v>
      </c>
      <c r="F63" s="16">
        <v>3.5000000000000001E-3</v>
      </c>
      <c r="G63" s="16"/>
    </row>
    <row r="64" spans="1:7" x14ac:dyDescent="0.3">
      <c r="A64" s="13" t="s">
        <v>802</v>
      </c>
      <c r="B64" s="33" t="s">
        <v>803</v>
      </c>
      <c r="C64" s="33" t="s">
        <v>796</v>
      </c>
      <c r="D64" s="14">
        <v>63711</v>
      </c>
      <c r="E64" s="15">
        <v>2571.44</v>
      </c>
      <c r="F64" s="16">
        <v>3.5000000000000001E-3</v>
      </c>
      <c r="G64" s="16"/>
    </row>
    <row r="65" spans="1:7" x14ac:dyDescent="0.3">
      <c r="A65" s="13" t="s">
        <v>1285</v>
      </c>
      <c r="B65" s="33" t="s">
        <v>1286</v>
      </c>
      <c r="C65" s="33" t="s">
        <v>821</v>
      </c>
      <c r="D65" s="14">
        <v>233000</v>
      </c>
      <c r="E65" s="15">
        <v>2570.34</v>
      </c>
      <c r="F65" s="16">
        <v>3.5000000000000001E-3</v>
      </c>
      <c r="G65" s="16"/>
    </row>
    <row r="66" spans="1:7" x14ac:dyDescent="0.3">
      <c r="A66" s="13" t="s">
        <v>1006</v>
      </c>
      <c r="B66" s="33" t="s">
        <v>1007</v>
      </c>
      <c r="C66" s="33" t="s">
        <v>732</v>
      </c>
      <c r="D66" s="14">
        <v>13808</v>
      </c>
      <c r="E66" s="15">
        <v>2557.46</v>
      </c>
      <c r="F66" s="16">
        <v>3.5000000000000001E-3</v>
      </c>
      <c r="G66" s="16"/>
    </row>
    <row r="67" spans="1:7" x14ac:dyDescent="0.3">
      <c r="A67" s="13" t="s">
        <v>1287</v>
      </c>
      <c r="B67" s="33" t="s">
        <v>1288</v>
      </c>
      <c r="C67" s="33" t="s">
        <v>829</v>
      </c>
      <c r="D67" s="14">
        <v>504998</v>
      </c>
      <c r="E67" s="15">
        <v>2524.23</v>
      </c>
      <c r="F67" s="16">
        <v>3.3999999999999998E-3</v>
      </c>
      <c r="G67" s="16"/>
    </row>
    <row r="68" spans="1:7" x14ac:dyDescent="0.3">
      <c r="A68" s="13" t="s">
        <v>720</v>
      </c>
      <c r="B68" s="33" t="s">
        <v>721</v>
      </c>
      <c r="C68" s="33" t="s">
        <v>705</v>
      </c>
      <c r="D68" s="14">
        <v>284400</v>
      </c>
      <c r="E68" s="15">
        <v>2480.25</v>
      </c>
      <c r="F68" s="16">
        <v>3.3999999999999998E-3</v>
      </c>
      <c r="G68" s="16"/>
    </row>
    <row r="69" spans="1:7" x14ac:dyDescent="0.3">
      <c r="A69" s="13" t="s">
        <v>1289</v>
      </c>
      <c r="B69" s="33" t="s">
        <v>1290</v>
      </c>
      <c r="C69" s="33" t="s">
        <v>801</v>
      </c>
      <c r="D69" s="14">
        <v>321947</v>
      </c>
      <c r="E69" s="15">
        <v>2321.88</v>
      </c>
      <c r="F69" s="16">
        <v>3.2000000000000002E-3</v>
      </c>
      <c r="G69" s="16"/>
    </row>
    <row r="70" spans="1:7" x14ac:dyDescent="0.3">
      <c r="A70" s="13" t="s">
        <v>985</v>
      </c>
      <c r="B70" s="33" t="s">
        <v>986</v>
      </c>
      <c r="C70" s="33" t="s">
        <v>796</v>
      </c>
      <c r="D70" s="14">
        <v>239839</v>
      </c>
      <c r="E70" s="15">
        <v>2266.48</v>
      </c>
      <c r="F70" s="16">
        <v>3.0999999999999999E-3</v>
      </c>
      <c r="G70" s="16"/>
    </row>
    <row r="71" spans="1:7" x14ac:dyDescent="0.3">
      <c r="A71" s="13" t="s">
        <v>728</v>
      </c>
      <c r="B71" s="33" t="s">
        <v>729</v>
      </c>
      <c r="C71" s="33" t="s">
        <v>714</v>
      </c>
      <c r="D71" s="14">
        <v>1495910</v>
      </c>
      <c r="E71" s="15">
        <v>2078.5700000000002</v>
      </c>
      <c r="F71" s="16">
        <v>2.8E-3</v>
      </c>
      <c r="G71" s="16"/>
    </row>
    <row r="72" spans="1:7" x14ac:dyDescent="0.3">
      <c r="A72" s="13" t="s">
        <v>1291</v>
      </c>
      <c r="B72" s="33" t="s">
        <v>1292</v>
      </c>
      <c r="C72" s="33" t="s">
        <v>829</v>
      </c>
      <c r="D72" s="14">
        <v>651775</v>
      </c>
      <c r="E72" s="15">
        <v>2055.37</v>
      </c>
      <c r="F72" s="16">
        <v>2.8E-3</v>
      </c>
      <c r="G72" s="16"/>
    </row>
    <row r="73" spans="1:7" x14ac:dyDescent="0.3">
      <c r="A73" s="13" t="s">
        <v>1293</v>
      </c>
      <c r="B73" s="33" t="s">
        <v>1294</v>
      </c>
      <c r="C73" s="33" t="s">
        <v>882</v>
      </c>
      <c r="D73" s="14">
        <v>103019</v>
      </c>
      <c r="E73" s="15">
        <v>1986.36</v>
      </c>
      <c r="F73" s="16">
        <v>2.7000000000000001E-3</v>
      </c>
      <c r="G73" s="16"/>
    </row>
    <row r="74" spans="1:7" x14ac:dyDescent="0.3">
      <c r="A74" s="13" t="s">
        <v>1295</v>
      </c>
      <c r="B74" s="33" t="s">
        <v>1296</v>
      </c>
      <c r="C74" s="33" t="s">
        <v>885</v>
      </c>
      <c r="D74" s="14">
        <v>49110</v>
      </c>
      <c r="E74" s="15">
        <v>1847.81</v>
      </c>
      <c r="F74" s="16">
        <v>2.5000000000000001E-3</v>
      </c>
      <c r="G74" s="16"/>
    </row>
    <row r="75" spans="1:7" x14ac:dyDescent="0.3">
      <c r="A75" s="13" t="s">
        <v>1297</v>
      </c>
      <c r="B75" s="33" t="s">
        <v>1298</v>
      </c>
      <c r="C75" s="33" t="s">
        <v>732</v>
      </c>
      <c r="D75" s="14">
        <v>350423</v>
      </c>
      <c r="E75" s="15">
        <v>1746.16</v>
      </c>
      <c r="F75" s="16">
        <v>2.3999999999999998E-3</v>
      </c>
      <c r="G75" s="16"/>
    </row>
    <row r="76" spans="1:7" x14ac:dyDescent="0.3">
      <c r="A76" s="13" t="s">
        <v>1299</v>
      </c>
      <c r="B76" s="33" t="s">
        <v>1300</v>
      </c>
      <c r="C76" s="33" t="s">
        <v>796</v>
      </c>
      <c r="D76" s="14">
        <v>40441</v>
      </c>
      <c r="E76" s="15">
        <v>1740.1</v>
      </c>
      <c r="F76" s="16">
        <v>2.3999999999999998E-3</v>
      </c>
      <c r="G76" s="16"/>
    </row>
    <row r="77" spans="1:7" x14ac:dyDescent="0.3">
      <c r="A77" s="13" t="s">
        <v>1301</v>
      </c>
      <c r="B77" s="33" t="s">
        <v>1302</v>
      </c>
      <c r="C77" s="33" t="s">
        <v>746</v>
      </c>
      <c r="D77" s="14">
        <v>48132</v>
      </c>
      <c r="E77" s="15">
        <v>1737.59</v>
      </c>
      <c r="F77" s="16">
        <v>2.3999999999999998E-3</v>
      </c>
      <c r="G77" s="16"/>
    </row>
    <row r="78" spans="1:7" x14ac:dyDescent="0.3">
      <c r="A78" s="13" t="s">
        <v>1303</v>
      </c>
      <c r="B78" s="33" t="s">
        <v>1304</v>
      </c>
      <c r="C78" s="33" t="s">
        <v>826</v>
      </c>
      <c r="D78" s="14">
        <v>50266</v>
      </c>
      <c r="E78" s="15">
        <v>1684.29</v>
      </c>
      <c r="F78" s="16">
        <v>2.3E-3</v>
      </c>
      <c r="G78" s="16"/>
    </row>
    <row r="79" spans="1:7" x14ac:dyDescent="0.3">
      <c r="A79" s="13" t="s">
        <v>1305</v>
      </c>
      <c r="B79" s="33" t="s">
        <v>1306</v>
      </c>
      <c r="C79" s="33" t="s">
        <v>801</v>
      </c>
      <c r="D79" s="14">
        <v>60000</v>
      </c>
      <c r="E79" s="15">
        <v>1618.41</v>
      </c>
      <c r="F79" s="16">
        <v>2.2000000000000001E-3</v>
      </c>
      <c r="G79" s="16"/>
    </row>
    <row r="80" spans="1:7" x14ac:dyDescent="0.3">
      <c r="A80" s="13" t="s">
        <v>967</v>
      </c>
      <c r="B80" s="33" t="s">
        <v>968</v>
      </c>
      <c r="C80" s="33" t="s">
        <v>785</v>
      </c>
      <c r="D80" s="14">
        <v>91200</v>
      </c>
      <c r="E80" s="15">
        <v>1575.48</v>
      </c>
      <c r="F80" s="16">
        <v>2.0999999999999999E-3</v>
      </c>
      <c r="G80" s="16"/>
    </row>
    <row r="81" spans="1:7" x14ac:dyDescent="0.3">
      <c r="A81" s="13" t="s">
        <v>1307</v>
      </c>
      <c r="B81" s="33" t="s">
        <v>1308</v>
      </c>
      <c r="C81" s="33" t="s">
        <v>746</v>
      </c>
      <c r="D81" s="14">
        <v>446245</v>
      </c>
      <c r="E81" s="15">
        <v>1480.64</v>
      </c>
      <c r="F81" s="16">
        <v>2E-3</v>
      </c>
      <c r="G81" s="16"/>
    </row>
    <row r="82" spans="1:7" x14ac:dyDescent="0.3">
      <c r="A82" s="13" t="s">
        <v>1309</v>
      </c>
      <c r="B82" s="33" t="s">
        <v>1310</v>
      </c>
      <c r="C82" s="33" t="s">
        <v>732</v>
      </c>
      <c r="D82" s="14">
        <v>89088</v>
      </c>
      <c r="E82" s="15">
        <v>1442.51</v>
      </c>
      <c r="F82" s="16">
        <v>2E-3</v>
      </c>
      <c r="G82" s="16"/>
    </row>
    <row r="83" spans="1:7" x14ac:dyDescent="0.3">
      <c r="A83" s="13" t="s">
        <v>813</v>
      </c>
      <c r="B83" s="33" t="s">
        <v>814</v>
      </c>
      <c r="C83" s="33" t="s">
        <v>738</v>
      </c>
      <c r="D83" s="14">
        <v>1425404</v>
      </c>
      <c r="E83" s="15">
        <v>1403.31</v>
      </c>
      <c r="F83" s="16">
        <v>1.9E-3</v>
      </c>
      <c r="G83" s="16"/>
    </row>
    <row r="84" spans="1:7" x14ac:dyDescent="0.3">
      <c r="A84" s="13" t="s">
        <v>1311</v>
      </c>
      <c r="B84" s="33" t="s">
        <v>1312</v>
      </c>
      <c r="C84" s="33" t="s">
        <v>882</v>
      </c>
      <c r="D84" s="14">
        <v>15506</v>
      </c>
      <c r="E84" s="15">
        <v>1389.03</v>
      </c>
      <c r="F84" s="16">
        <v>1.9E-3</v>
      </c>
      <c r="G84" s="16"/>
    </row>
    <row r="85" spans="1:7" x14ac:dyDescent="0.3">
      <c r="A85" s="13" t="s">
        <v>715</v>
      </c>
      <c r="B85" s="33" t="s">
        <v>716</v>
      </c>
      <c r="C85" s="33" t="s">
        <v>717</v>
      </c>
      <c r="D85" s="14">
        <v>546750</v>
      </c>
      <c r="E85" s="15">
        <v>1345.28</v>
      </c>
      <c r="F85" s="16">
        <v>1.8E-3</v>
      </c>
      <c r="G85" s="16"/>
    </row>
    <row r="86" spans="1:7" x14ac:dyDescent="0.3">
      <c r="A86" s="13" t="s">
        <v>806</v>
      </c>
      <c r="B86" s="33" t="s">
        <v>807</v>
      </c>
      <c r="C86" s="33" t="s">
        <v>724</v>
      </c>
      <c r="D86" s="14">
        <v>39602</v>
      </c>
      <c r="E86" s="15">
        <v>1230.24</v>
      </c>
      <c r="F86" s="16">
        <v>1.6999999999999999E-3</v>
      </c>
      <c r="G86" s="16"/>
    </row>
    <row r="87" spans="1:7" x14ac:dyDescent="0.3">
      <c r="A87" s="13" t="s">
        <v>760</v>
      </c>
      <c r="B87" s="33" t="s">
        <v>761</v>
      </c>
      <c r="C87" s="33" t="s">
        <v>708</v>
      </c>
      <c r="D87" s="14">
        <v>11130000</v>
      </c>
      <c r="E87" s="15">
        <v>1185.3499999999999</v>
      </c>
      <c r="F87" s="16">
        <v>1.6000000000000001E-3</v>
      </c>
      <c r="G87" s="16"/>
    </row>
    <row r="88" spans="1:7" x14ac:dyDescent="0.3">
      <c r="A88" s="13" t="s">
        <v>941</v>
      </c>
      <c r="B88" s="33" t="s">
        <v>942</v>
      </c>
      <c r="C88" s="33" t="s">
        <v>727</v>
      </c>
      <c r="D88" s="14">
        <v>832500</v>
      </c>
      <c r="E88" s="15">
        <v>1103.48</v>
      </c>
      <c r="F88" s="16">
        <v>1.5E-3</v>
      </c>
      <c r="G88" s="16"/>
    </row>
    <row r="89" spans="1:7" x14ac:dyDescent="0.3">
      <c r="A89" s="13" t="s">
        <v>937</v>
      </c>
      <c r="B89" s="33" t="s">
        <v>938</v>
      </c>
      <c r="C89" s="33" t="s">
        <v>705</v>
      </c>
      <c r="D89" s="14">
        <v>351000</v>
      </c>
      <c r="E89" s="15">
        <v>887.85</v>
      </c>
      <c r="F89" s="16">
        <v>1.1999999999999999E-3</v>
      </c>
      <c r="G89" s="16"/>
    </row>
    <row r="90" spans="1:7" x14ac:dyDescent="0.3">
      <c r="A90" s="13" t="s">
        <v>1313</v>
      </c>
      <c r="B90" s="33" t="s">
        <v>1314</v>
      </c>
      <c r="C90" s="33" t="s">
        <v>735</v>
      </c>
      <c r="D90" s="14">
        <v>108600</v>
      </c>
      <c r="E90" s="15">
        <v>788.44</v>
      </c>
      <c r="F90" s="16">
        <v>1.1000000000000001E-3</v>
      </c>
      <c r="G90" s="16"/>
    </row>
    <row r="91" spans="1:7" x14ac:dyDescent="0.3">
      <c r="A91" s="13" t="s">
        <v>790</v>
      </c>
      <c r="B91" s="33" t="s">
        <v>791</v>
      </c>
      <c r="C91" s="33" t="s">
        <v>735</v>
      </c>
      <c r="D91" s="14">
        <v>1160000</v>
      </c>
      <c r="E91" s="15">
        <v>750.52</v>
      </c>
      <c r="F91" s="16">
        <v>1E-3</v>
      </c>
      <c r="G91" s="16"/>
    </row>
    <row r="92" spans="1:7" x14ac:dyDescent="0.3">
      <c r="A92" s="13" t="s">
        <v>706</v>
      </c>
      <c r="B92" s="33" t="s">
        <v>1315</v>
      </c>
      <c r="C92" s="33" t="s">
        <v>708</v>
      </c>
      <c r="D92" s="14">
        <v>193325</v>
      </c>
      <c r="E92" s="15">
        <v>738.02</v>
      </c>
      <c r="F92" s="16">
        <v>1E-3</v>
      </c>
      <c r="G92" s="16"/>
    </row>
    <row r="93" spans="1:7" x14ac:dyDescent="0.3">
      <c r="A93" s="13" t="s">
        <v>824</v>
      </c>
      <c r="B93" s="33" t="s">
        <v>825</v>
      </c>
      <c r="C93" s="33" t="s">
        <v>826</v>
      </c>
      <c r="D93" s="14">
        <v>69000</v>
      </c>
      <c r="E93" s="15">
        <v>644.29</v>
      </c>
      <c r="F93" s="16">
        <v>8.9999999999999998E-4</v>
      </c>
      <c r="G93" s="16"/>
    </row>
    <row r="94" spans="1:7" x14ac:dyDescent="0.3">
      <c r="A94" s="13" t="s">
        <v>792</v>
      </c>
      <c r="B94" s="33" t="s">
        <v>793</v>
      </c>
      <c r="C94" s="33" t="s">
        <v>705</v>
      </c>
      <c r="D94" s="14">
        <v>165600</v>
      </c>
      <c r="E94" s="15">
        <v>522.54999999999995</v>
      </c>
      <c r="F94" s="16">
        <v>6.9999999999999999E-4</v>
      </c>
      <c r="G94" s="16"/>
    </row>
    <row r="95" spans="1:7" x14ac:dyDescent="0.3">
      <c r="A95" s="13" t="s">
        <v>788</v>
      </c>
      <c r="B95" s="33" t="s">
        <v>789</v>
      </c>
      <c r="C95" s="33" t="s">
        <v>738</v>
      </c>
      <c r="D95" s="14">
        <v>127500</v>
      </c>
      <c r="E95" s="15">
        <v>492.15</v>
      </c>
      <c r="F95" s="16">
        <v>6.9999999999999999E-4</v>
      </c>
      <c r="G95" s="16"/>
    </row>
    <row r="96" spans="1:7" x14ac:dyDescent="0.3">
      <c r="A96" s="13" t="s">
        <v>953</v>
      </c>
      <c r="B96" s="33" t="s">
        <v>954</v>
      </c>
      <c r="C96" s="33" t="s">
        <v>735</v>
      </c>
      <c r="D96" s="14">
        <v>394000</v>
      </c>
      <c r="E96" s="15">
        <v>463.54</v>
      </c>
      <c r="F96" s="16">
        <v>5.9999999999999995E-4</v>
      </c>
      <c r="G96" s="16"/>
    </row>
    <row r="97" spans="1:7" x14ac:dyDescent="0.3">
      <c r="A97" s="13" t="s">
        <v>830</v>
      </c>
      <c r="B97" s="33" t="s">
        <v>831</v>
      </c>
      <c r="C97" s="33" t="s">
        <v>705</v>
      </c>
      <c r="D97" s="14">
        <v>284200</v>
      </c>
      <c r="E97" s="15">
        <v>421.47</v>
      </c>
      <c r="F97" s="16">
        <v>5.9999999999999995E-4</v>
      </c>
      <c r="G97" s="16"/>
    </row>
    <row r="98" spans="1:7" x14ac:dyDescent="0.3">
      <c r="A98" s="13" t="s">
        <v>1316</v>
      </c>
      <c r="B98" s="33" t="s">
        <v>1317</v>
      </c>
      <c r="C98" s="33" t="s">
        <v>796</v>
      </c>
      <c r="D98" s="14">
        <v>24748</v>
      </c>
      <c r="E98" s="15">
        <v>386.9</v>
      </c>
      <c r="F98" s="16">
        <v>5.0000000000000001E-4</v>
      </c>
      <c r="G98" s="16"/>
    </row>
    <row r="99" spans="1:7" x14ac:dyDescent="0.3">
      <c r="A99" s="13" t="s">
        <v>780</v>
      </c>
      <c r="B99" s="33" t="s">
        <v>781</v>
      </c>
      <c r="C99" s="33" t="s">
        <v>782</v>
      </c>
      <c r="D99" s="14">
        <v>57200</v>
      </c>
      <c r="E99" s="15">
        <v>356.04</v>
      </c>
      <c r="F99" s="16">
        <v>5.0000000000000001E-4</v>
      </c>
      <c r="G99" s="16"/>
    </row>
    <row r="100" spans="1:7" x14ac:dyDescent="0.3">
      <c r="A100" s="13" t="s">
        <v>931</v>
      </c>
      <c r="B100" s="33" t="s">
        <v>932</v>
      </c>
      <c r="C100" s="33" t="s">
        <v>782</v>
      </c>
      <c r="D100" s="14">
        <v>20825</v>
      </c>
      <c r="E100" s="15">
        <v>285.12</v>
      </c>
      <c r="F100" s="16">
        <v>4.0000000000000002E-4</v>
      </c>
      <c r="G100" s="16"/>
    </row>
    <row r="101" spans="1:7" x14ac:dyDescent="0.3">
      <c r="A101" s="13" t="s">
        <v>839</v>
      </c>
      <c r="B101" s="33" t="s">
        <v>840</v>
      </c>
      <c r="C101" s="33" t="s">
        <v>699</v>
      </c>
      <c r="D101" s="14">
        <v>12250</v>
      </c>
      <c r="E101" s="15">
        <v>227.46</v>
      </c>
      <c r="F101" s="16">
        <v>2.9999999999999997E-4</v>
      </c>
      <c r="G101" s="16"/>
    </row>
    <row r="102" spans="1:7" x14ac:dyDescent="0.3">
      <c r="A102" s="13" t="s">
        <v>963</v>
      </c>
      <c r="B102" s="33" t="s">
        <v>964</v>
      </c>
      <c r="C102" s="33" t="s">
        <v>821</v>
      </c>
      <c r="D102" s="14">
        <v>100000</v>
      </c>
      <c r="E102" s="15">
        <v>216.65</v>
      </c>
      <c r="F102" s="16">
        <v>2.9999999999999997E-4</v>
      </c>
      <c r="G102" s="16"/>
    </row>
    <row r="103" spans="1:7" x14ac:dyDescent="0.3">
      <c r="A103" s="13" t="s">
        <v>718</v>
      </c>
      <c r="B103" s="33" t="s">
        <v>719</v>
      </c>
      <c r="C103" s="33" t="s">
        <v>705</v>
      </c>
      <c r="D103" s="14">
        <v>480000</v>
      </c>
      <c r="E103" s="15">
        <v>199.44</v>
      </c>
      <c r="F103" s="16">
        <v>2.9999999999999997E-4</v>
      </c>
      <c r="G103" s="16"/>
    </row>
    <row r="104" spans="1:7" x14ac:dyDescent="0.3">
      <c r="A104" s="13" t="s">
        <v>983</v>
      </c>
      <c r="B104" s="33" t="s">
        <v>984</v>
      </c>
      <c r="C104" s="33" t="s">
        <v>826</v>
      </c>
      <c r="D104" s="14">
        <v>70000</v>
      </c>
      <c r="E104" s="15">
        <v>150.54</v>
      </c>
      <c r="F104" s="16">
        <v>2.0000000000000001E-4</v>
      </c>
      <c r="G104" s="16"/>
    </row>
    <row r="105" spans="1:7" x14ac:dyDescent="0.3">
      <c r="A105" s="13" t="s">
        <v>907</v>
      </c>
      <c r="B105" s="33" t="s">
        <v>908</v>
      </c>
      <c r="C105" s="33" t="s">
        <v>871</v>
      </c>
      <c r="D105" s="14">
        <v>225000</v>
      </c>
      <c r="E105" s="15">
        <v>94.73</v>
      </c>
      <c r="F105" s="16">
        <v>1E-4</v>
      </c>
      <c r="G105" s="16"/>
    </row>
    <row r="106" spans="1:7" x14ac:dyDescent="0.3">
      <c r="A106" s="13" t="s">
        <v>949</v>
      </c>
      <c r="B106" s="33" t="s">
        <v>950</v>
      </c>
      <c r="C106" s="33" t="s">
        <v>735</v>
      </c>
      <c r="D106" s="14">
        <v>124936</v>
      </c>
      <c r="E106" s="15">
        <v>93.45</v>
      </c>
      <c r="F106" s="16">
        <v>1E-4</v>
      </c>
      <c r="G106" s="16"/>
    </row>
    <row r="107" spans="1:7" x14ac:dyDescent="0.3">
      <c r="A107" s="13" t="s">
        <v>913</v>
      </c>
      <c r="B107" s="33" t="s">
        <v>914</v>
      </c>
      <c r="C107" s="33" t="s">
        <v>705</v>
      </c>
      <c r="D107" s="14">
        <v>7000</v>
      </c>
      <c r="E107" s="15">
        <v>91.67</v>
      </c>
      <c r="F107" s="16">
        <v>1E-4</v>
      </c>
      <c r="G107" s="16"/>
    </row>
    <row r="108" spans="1:7" x14ac:dyDescent="0.3">
      <c r="A108" s="13" t="s">
        <v>929</v>
      </c>
      <c r="B108" s="33" t="s">
        <v>930</v>
      </c>
      <c r="C108" s="33" t="s">
        <v>796</v>
      </c>
      <c r="D108" s="14">
        <v>17050</v>
      </c>
      <c r="E108" s="15">
        <v>51.85</v>
      </c>
      <c r="F108" s="16">
        <v>1E-4</v>
      </c>
      <c r="G108" s="16"/>
    </row>
    <row r="109" spans="1:7" x14ac:dyDescent="0.3">
      <c r="A109" s="13" t="s">
        <v>994</v>
      </c>
      <c r="B109" s="33" t="s">
        <v>995</v>
      </c>
      <c r="C109" s="33" t="s">
        <v>829</v>
      </c>
      <c r="D109" s="14">
        <v>11550</v>
      </c>
      <c r="E109" s="15">
        <v>45.15</v>
      </c>
      <c r="F109" s="16">
        <v>1E-4</v>
      </c>
      <c r="G109" s="16"/>
    </row>
    <row r="110" spans="1:7" x14ac:dyDescent="0.3">
      <c r="A110" s="13" t="s">
        <v>799</v>
      </c>
      <c r="B110" s="33" t="s">
        <v>800</v>
      </c>
      <c r="C110" s="33" t="s">
        <v>801</v>
      </c>
      <c r="D110" s="14">
        <v>15000</v>
      </c>
      <c r="E110" s="15">
        <v>35.32</v>
      </c>
      <c r="F110" s="16">
        <v>0</v>
      </c>
      <c r="G110" s="16"/>
    </row>
    <row r="111" spans="1:7" x14ac:dyDescent="0.3">
      <c r="A111" s="13" t="s">
        <v>917</v>
      </c>
      <c r="B111" s="33" t="s">
        <v>918</v>
      </c>
      <c r="C111" s="33" t="s">
        <v>724</v>
      </c>
      <c r="D111" s="14">
        <v>1000</v>
      </c>
      <c r="E111" s="15">
        <v>35.15</v>
      </c>
      <c r="F111" s="16">
        <v>0</v>
      </c>
      <c r="G111" s="16"/>
    </row>
    <row r="112" spans="1:7" x14ac:dyDescent="0.3">
      <c r="A112" s="13" t="s">
        <v>989</v>
      </c>
      <c r="B112" s="33" t="s">
        <v>990</v>
      </c>
      <c r="C112" s="33" t="s">
        <v>796</v>
      </c>
      <c r="D112" s="14">
        <v>8100</v>
      </c>
      <c r="E112" s="15">
        <v>31.94</v>
      </c>
      <c r="F112" s="16">
        <v>0</v>
      </c>
      <c r="G112" s="16"/>
    </row>
    <row r="113" spans="1:7" x14ac:dyDescent="0.3">
      <c r="A113" s="13" t="s">
        <v>771</v>
      </c>
      <c r="B113" s="33" t="s">
        <v>772</v>
      </c>
      <c r="C113" s="33" t="s">
        <v>735</v>
      </c>
      <c r="D113" s="14">
        <v>8000</v>
      </c>
      <c r="E113" s="15">
        <v>30.83</v>
      </c>
      <c r="F113" s="16">
        <v>0</v>
      </c>
      <c r="G113" s="16"/>
    </row>
    <row r="114" spans="1:7" x14ac:dyDescent="0.3">
      <c r="A114" s="13" t="s">
        <v>766</v>
      </c>
      <c r="B114" s="33" t="s">
        <v>767</v>
      </c>
      <c r="C114" s="33" t="s">
        <v>711</v>
      </c>
      <c r="D114" s="14">
        <v>6000</v>
      </c>
      <c r="E114" s="15">
        <v>29.87</v>
      </c>
      <c r="F114" s="16">
        <v>0</v>
      </c>
      <c r="G114" s="16"/>
    </row>
    <row r="115" spans="1:7" x14ac:dyDescent="0.3">
      <c r="A115" s="13" t="s">
        <v>843</v>
      </c>
      <c r="B115" s="33" t="s">
        <v>844</v>
      </c>
      <c r="C115" s="33" t="s">
        <v>834</v>
      </c>
      <c r="D115" s="14">
        <v>3000</v>
      </c>
      <c r="E115" s="15">
        <v>24.58</v>
      </c>
      <c r="F115" s="16">
        <v>0</v>
      </c>
      <c r="G115" s="16"/>
    </row>
    <row r="116" spans="1:7" x14ac:dyDescent="0.3">
      <c r="A116" s="13" t="s">
        <v>1030</v>
      </c>
      <c r="B116" s="33" t="s">
        <v>1031</v>
      </c>
      <c r="C116" s="33" t="s">
        <v>882</v>
      </c>
      <c r="D116" s="14">
        <v>2400</v>
      </c>
      <c r="E116" s="15">
        <v>22.61</v>
      </c>
      <c r="F116" s="16">
        <v>0</v>
      </c>
      <c r="G116" s="16"/>
    </row>
    <row r="117" spans="1:7" x14ac:dyDescent="0.3">
      <c r="A117" s="13" t="s">
        <v>909</v>
      </c>
      <c r="B117" s="33" t="s">
        <v>910</v>
      </c>
      <c r="C117" s="33" t="s">
        <v>705</v>
      </c>
      <c r="D117" s="14">
        <v>10200</v>
      </c>
      <c r="E117" s="15">
        <v>14.66</v>
      </c>
      <c r="F117" s="16">
        <v>0</v>
      </c>
      <c r="G117" s="16"/>
    </row>
    <row r="118" spans="1:7" x14ac:dyDescent="0.3">
      <c r="A118" s="13" t="s">
        <v>851</v>
      </c>
      <c r="B118" s="33" t="s">
        <v>852</v>
      </c>
      <c r="C118" s="33" t="s">
        <v>796</v>
      </c>
      <c r="D118" s="14">
        <v>1500</v>
      </c>
      <c r="E118" s="15">
        <v>9.52</v>
      </c>
      <c r="F118" s="16">
        <v>0</v>
      </c>
      <c r="G118" s="16"/>
    </row>
    <row r="119" spans="1:7" x14ac:dyDescent="0.3">
      <c r="A119" s="13" t="s">
        <v>903</v>
      </c>
      <c r="B119" s="33" t="s">
        <v>904</v>
      </c>
      <c r="C119" s="33" t="s">
        <v>727</v>
      </c>
      <c r="D119" s="14">
        <v>300</v>
      </c>
      <c r="E119" s="15">
        <v>8.17</v>
      </c>
      <c r="F119" s="16">
        <v>0</v>
      </c>
      <c r="G119" s="16"/>
    </row>
    <row r="120" spans="1:7" x14ac:dyDescent="0.3">
      <c r="A120" s="13" t="s">
        <v>901</v>
      </c>
      <c r="B120" s="33" t="s">
        <v>902</v>
      </c>
      <c r="C120" s="33" t="s">
        <v>782</v>
      </c>
      <c r="D120" s="14">
        <v>750</v>
      </c>
      <c r="E120" s="15">
        <v>4.2</v>
      </c>
      <c r="F120" s="16">
        <v>0</v>
      </c>
      <c r="G120" s="16"/>
    </row>
    <row r="121" spans="1:7" x14ac:dyDescent="0.3">
      <c r="A121" s="13" t="s">
        <v>1318</v>
      </c>
      <c r="B121" s="33" t="s">
        <v>1319</v>
      </c>
      <c r="C121" s="33" t="s">
        <v>727</v>
      </c>
      <c r="D121" s="14">
        <v>601</v>
      </c>
      <c r="E121" s="15">
        <v>3.64</v>
      </c>
      <c r="F121" s="16">
        <v>0</v>
      </c>
      <c r="G121" s="16"/>
    </row>
    <row r="122" spans="1:7" x14ac:dyDescent="0.3">
      <c r="A122" s="13" t="s">
        <v>1320</v>
      </c>
      <c r="B122" s="33" t="s">
        <v>1321</v>
      </c>
      <c r="C122" s="33" t="s">
        <v>785</v>
      </c>
      <c r="D122" s="14">
        <v>103</v>
      </c>
      <c r="E122" s="15">
        <v>3.41</v>
      </c>
      <c r="F122" s="16">
        <v>0</v>
      </c>
      <c r="G122" s="16"/>
    </row>
    <row r="123" spans="1:7" x14ac:dyDescent="0.3">
      <c r="A123" s="13" t="s">
        <v>1322</v>
      </c>
      <c r="B123" s="33" t="s">
        <v>1323</v>
      </c>
      <c r="C123" s="33" t="s">
        <v>746</v>
      </c>
      <c r="D123" s="14">
        <v>176</v>
      </c>
      <c r="E123" s="15">
        <v>2.08</v>
      </c>
      <c r="F123" s="16">
        <v>0</v>
      </c>
      <c r="G123" s="16"/>
    </row>
    <row r="124" spans="1:7" x14ac:dyDescent="0.3">
      <c r="A124" s="17" t="s">
        <v>100</v>
      </c>
      <c r="B124" s="34"/>
      <c r="C124" s="34"/>
      <c r="D124" s="18"/>
      <c r="E124" s="37">
        <f>SUM(E8:E123)</f>
        <v>531435.46999999974</v>
      </c>
      <c r="F124" s="38">
        <f>SUM(F8:F123)</f>
        <v>0.7222999999999995</v>
      </c>
      <c r="G124" s="21"/>
    </row>
    <row r="125" spans="1:7" x14ac:dyDescent="0.3">
      <c r="A125" s="13"/>
      <c r="B125" s="33"/>
      <c r="C125" s="33"/>
      <c r="D125" s="14"/>
      <c r="E125" s="15"/>
      <c r="F125" s="16"/>
      <c r="G125" s="16"/>
    </row>
    <row r="126" spans="1:7" x14ac:dyDescent="0.3">
      <c r="A126" s="17" t="s">
        <v>1056</v>
      </c>
      <c r="B126" s="33"/>
      <c r="C126" s="33"/>
      <c r="D126" s="14"/>
      <c r="E126" s="15"/>
      <c r="F126" s="16"/>
      <c r="G126" s="16"/>
    </row>
    <row r="127" spans="1:7" x14ac:dyDescent="0.3">
      <c r="A127" s="13" t="s">
        <v>1324</v>
      </c>
      <c r="B127" s="33" t="s">
        <v>1325</v>
      </c>
      <c r="C127" s="33" t="s">
        <v>821</v>
      </c>
      <c r="D127" s="14">
        <v>1760136</v>
      </c>
      <c r="E127" s="15">
        <v>866.87</v>
      </c>
      <c r="F127" s="16">
        <v>1.1999999999999999E-3</v>
      </c>
      <c r="G127" s="16"/>
    </row>
    <row r="128" spans="1:7" x14ac:dyDescent="0.3">
      <c r="A128" s="17" t="s">
        <v>100</v>
      </c>
      <c r="B128" s="34"/>
      <c r="C128" s="34"/>
      <c r="D128" s="18"/>
      <c r="E128" s="37">
        <v>866.87</v>
      </c>
      <c r="F128" s="38">
        <v>1.1999999999999999E-3</v>
      </c>
      <c r="G128" s="21"/>
    </row>
    <row r="129" spans="1:7" x14ac:dyDescent="0.3">
      <c r="A129" s="24" t="s">
        <v>103</v>
      </c>
      <c r="B129" s="35"/>
      <c r="C129" s="35"/>
      <c r="D129" s="25"/>
      <c r="E129" s="30">
        <v>532302.34</v>
      </c>
      <c r="F129" s="31">
        <v>0.72350000000000003</v>
      </c>
      <c r="G129" s="21"/>
    </row>
    <row r="130" spans="1:7" x14ac:dyDescent="0.3">
      <c r="A130" s="13"/>
      <c r="B130" s="33"/>
      <c r="C130" s="33"/>
      <c r="D130" s="14"/>
      <c r="E130" s="15"/>
      <c r="F130" s="16"/>
      <c r="G130" s="16"/>
    </row>
    <row r="131" spans="1:7" x14ac:dyDescent="0.3">
      <c r="A131" s="17" t="s">
        <v>1057</v>
      </c>
      <c r="B131" s="33"/>
      <c r="C131" s="33"/>
      <c r="D131" s="14"/>
      <c r="E131" s="15"/>
      <c r="F131" s="16"/>
      <c r="G131" s="16"/>
    </row>
    <row r="132" spans="1:7" x14ac:dyDescent="0.3">
      <c r="A132" s="17" t="s">
        <v>1058</v>
      </c>
      <c r="B132" s="33"/>
      <c r="C132" s="33"/>
      <c r="D132" s="14"/>
      <c r="E132" s="15"/>
      <c r="F132" s="16"/>
      <c r="G132" s="16"/>
    </row>
    <row r="133" spans="1:7" x14ac:dyDescent="0.3">
      <c r="A133" s="13" t="s">
        <v>1326</v>
      </c>
      <c r="B133" s="33"/>
      <c r="C133" s="33" t="s">
        <v>1327</v>
      </c>
      <c r="D133" s="14">
        <v>44900</v>
      </c>
      <c r="E133" s="15">
        <v>17113.07</v>
      </c>
      <c r="F133" s="16">
        <v>2.3272999999999999E-2</v>
      </c>
      <c r="G133" s="16"/>
    </row>
    <row r="134" spans="1:7" x14ac:dyDescent="0.3">
      <c r="A134" s="13" t="s">
        <v>1328</v>
      </c>
      <c r="B134" s="33"/>
      <c r="C134" s="33" t="s">
        <v>746</v>
      </c>
      <c r="D134" s="14">
        <v>313000</v>
      </c>
      <c r="E134" s="15">
        <v>3690.74</v>
      </c>
      <c r="F134" s="16">
        <v>5.019E-3</v>
      </c>
      <c r="G134" s="16"/>
    </row>
    <row r="135" spans="1:7" x14ac:dyDescent="0.3">
      <c r="A135" s="13" t="s">
        <v>1329</v>
      </c>
      <c r="B135" s="33"/>
      <c r="C135" s="33" t="s">
        <v>727</v>
      </c>
      <c r="D135" s="14">
        <v>560000</v>
      </c>
      <c r="E135" s="15">
        <v>3382.4</v>
      </c>
      <c r="F135" s="16">
        <v>4.5989999999999998E-3</v>
      </c>
      <c r="G135" s="16"/>
    </row>
    <row r="136" spans="1:7" x14ac:dyDescent="0.3">
      <c r="A136" s="13" t="s">
        <v>1330</v>
      </c>
      <c r="B136" s="33"/>
      <c r="C136" s="33" t="s">
        <v>785</v>
      </c>
      <c r="D136" s="14">
        <v>98875</v>
      </c>
      <c r="E136" s="15">
        <v>3269.85</v>
      </c>
      <c r="F136" s="16">
        <v>4.4460000000000003E-3</v>
      </c>
      <c r="G136" s="16"/>
    </row>
    <row r="137" spans="1:7" x14ac:dyDescent="0.3">
      <c r="A137" s="13" t="s">
        <v>1331</v>
      </c>
      <c r="B137" s="33"/>
      <c r="C137" s="33" t="s">
        <v>732</v>
      </c>
      <c r="D137" s="14">
        <v>78750</v>
      </c>
      <c r="E137" s="15">
        <v>1270.75</v>
      </c>
      <c r="F137" s="16">
        <v>1.7279999999999999E-3</v>
      </c>
      <c r="G137" s="16"/>
    </row>
    <row r="138" spans="1:7" x14ac:dyDescent="0.3">
      <c r="A138" s="13" t="s">
        <v>1138</v>
      </c>
      <c r="B138" s="33"/>
      <c r="C138" s="33" t="s">
        <v>782</v>
      </c>
      <c r="D138" s="41">
        <v>-750</v>
      </c>
      <c r="E138" s="26">
        <v>-4.21</v>
      </c>
      <c r="F138" s="27">
        <v>-5.0000000000000004E-6</v>
      </c>
      <c r="G138" s="16"/>
    </row>
    <row r="139" spans="1:7" x14ac:dyDescent="0.3">
      <c r="A139" s="13" t="s">
        <v>1136</v>
      </c>
      <c r="B139" s="33"/>
      <c r="C139" s="33" t="s">
        <v>727</v>
      </c>
      <c r="D139" s="41">
        <v>-300</v>
      </c>
      <c r="E139" s="26">
        <v>-7.97</v>
      </c>
      <c r="F139" s="27">
        <v>-1.0000000000000001E-5</v>
      </c>
      <c r="G139" s="16"/>
    </row>
    <row r="140" spans="1:7" x14ac:dyDescent="0.3">
      <c r="A140" s="13" t="s">
        <v>1161</v>
      </c>
      <c r="B140" s="33"/>
      <c r="C140" s="33" t="s">
        <v>796</v>
      </c>
      <c r="D140" s="41">
        <v>-1500</v>
      </c>
      <c r="E140" s="26">
        <v>-9.5500000000000007</v>
      </c>
      <c r="F140" s="27">
        <v>-1.2E-5</v>
      </c>
      <c r="G140" s="16"/>
    </row>
    <row r="141" spans="1:7" x14ac:dyDescent="0.3">
      <c r="A141" s="13" t="s">
        <v>1133</v>
      </c>
      <c r="B141" s="33"/>
      <c r="C141" s="33" t="s">
        <v>705</v>
      </c>
      <c r="D141" s="41">
        <v>-10200</v>
      </c>
      <c r="E141" s="26">
        <v>-14.68</v>
      </c>
      <c r="F141" s="27">
        <v>-1.9000000000000001E-5</v>
      </c>
      <c r="G141" s="16"/>
    </row>
    <row r="142" spans="1:7" x14ac:dyDescent="0.3">
      <c r="A142" s="13" t="s">
        <v>1153</v>
      </c>
      <c r="B142" s="33"/>
      <c r="C142" s="33" t="s">
        <v>782</v>
      </c>
      <c r="D142" s="41">
        <v>-100</v>
      </c>
      <c r="E142" s="26">
        <v>-15.74</v>
      </c>
      <c r="F142" s="27">
        <v>-2.0999999999999999E-5</v>
      </c>
      <c r="G142" s="16"/>
    </row>
    <row r="143" spans="1:7" x14ac:dyDescent="0.3">
      <c r="A143" s="13" t="s">
        <v>1074</v>
      </c>
      <c r="B143" s="33"/>
      <c r="C143" s="33" t="s">
        <v>882</v>
      </c>
      <c r="D143" s="41">
        <v>-2400</v>
      </c>
      <c r="E143" s="26">
        <v>-22.4</v>
      </c>
      <c r="F143" s="27">
        <v>-3.0000000000000001E-5</v>
      </c>
      <c r="G143" s="16"/>
    </row>
    <row r="144" spans="1:7" x14ac:dyDescent="0.3">
      <c r="A144" s="13" t="s">
        <v>1165</v>
      </c>
      <c r="B144" s="33"/>
      <c r="C144" s="33" t="s">
        <v>834</v>
      </c>
      <c r="D144" s="41">
        <v>-3000</v>
      </c>
      <c r="E144" s="26">
        <v>-24.38</v>
      </c>
      <c r="F144" s="27">
        <v>-3.3000000000000003E-5</v>
      </c>
      <c r="G144" s="16"/>
    </row>
    <row r="145" spans="1:7" x14ac:dyDescent="0.3">
      <c r="A145" s="13" t="s">
        <v>1198</v>
      </c>
      <c r="B145" s="33"/>
      <c r="C145" s="33" t="s">
        <v>711</v>
      </c>
      <c r="D145" s="41">
        <v>-6000</v>
      </c>
      <c r="E145" s="26">
        <v>-29.81</v>
      </c>
      <c r="F145" s="27">
        <v>-4.0000000000000003E-5</v>
      </c>
      <c r="G145" s="16"/>
    </row>
    <row r="146" spans="1:7" x14ac:dyDescent="0.3">
      <c r="A146" s="13" t="s">
        <v>1196</v>
      </c>
      <c r="B146" s="33"/>
      <c r="C146" s="33" t="s">
        <v>735</v>
      </c>
      <c r="D146" s="41">
        <v>-8000</v>
      </c>
      <c r="E146" s="26">
        <v>-30.95</v>
      </c>
      <c r="F146" s="27">
        <v>-4.1999999999999998E-5</v>
      </c>
      <c r="G146" s="16"/>
    </row>
    <row r="147" spans="1:7" x14ac:dyDescent="0.3">
      <c r="A147" s="13" t="s">
        <v>1094</v>
      </c>
      <c r="B147" s="33"/>
      <c r="C147" s="33" t="s">
        <v>796</v>
      </c>
      <c r="D147" s="41">
        <v>-8100</v>
      </c>
      <c r="E147" s="26">
        <v>-32.090000000000003</v>
      </c>
      <c r="F147" s="27">
        <v>-4.3000000000000002E-5</v>
      </c>
      <c r="G147" s="16"/>
    </row>
    <row r="148" spans="1:7" x14ac:dyDescent="0.3">
      <c r="A148" s="13" t="s">
        <v>1130</v>
      </c>
      <c r="B148" s="33"/>
      <c r="C148" s="33" t="s">
        <v>724</v>
      </c>
      <c r="D148" s="41">
        <v>-1000</v>
      </c>
      <c r="E148" s="26">
        <v>-35.25</v>
      </c>
      <c r="F148" s="27">
        <v>-4.6999999999999997E-5</v>
      </c>
      <c r="G148" s="16"/>
    </row>
    <row r="149" spans="1:7" x14ac:dyDescent="0.3">
      <c r="A149" s="13" t="s">
        <v>1184</v>
      </c>
      <c r="B149" s="33"/>
      <c r="C149" s="33" t="s">
        <v>801</v>
      </c>
      <c r="D149" s="41">
        <v>-15000</v>
      </c>
      <c r="E149" s="26">
        <v>-35.33</v>
      </c>
      <c r="F149" s="27">
        <v>-4.8000000000000001E-5</v>
      </c>
      <c r="G149" s="16"/>
    </row>
    <row r="150" spans="1:7" x14ac:dyDescent="0.3">
      <c r="A150" s="13" t="s">
        <v>1092</v>
      </c>
      <c r="B150" s="33"/>
      <c r="C150" s="33" t="s">
        <v>829</v>
      </c>
      <c r="D150" s="41">
        <v>-11550</v>
      </c>
      <c r="E150" s="26">
        <v>-45.25</v>
      </c>
      <c r="F150" s="27">
        <v>-6.0999999999999999E-5</v>
      </c>
      <c r="G150" s="16"/>
    </row>
    <row r="151" spans="1:7" x14ac:dyDescent="0.3">
      <c r="A151" s="13" t="s">
        <v>1123</v>
      </c>
      <c r="B151" s="33"/>
      <c r="C151" s="33" t="s">
        <v>796</v>
      </c>
      <c r="D151" s="41">
        <v>-17050</v>
      </c>
      <c r="E151" s="26">
        <v>-51.95</v>
      </c>
      <c r="F151" s="27">
        <v>-6.9999999999999994E-5</v>
      </c>
      <c r="G151" s="16"/>
    </row>
    <row r="152" spans="1:7" x14ac:dyDescent="0.3">
      <c r="A152" s="13" t="s">
        <v>1223</v>
      </c>
      <c r="B152" s="33"/>
      <c r="C152" s="33" t="s">
        <v>705</v>
      </c>
      <c r="D152" s="41">
        <v>-6875</v>
      </c>
      <c r="E152" s="26">
        <v>-54.48</v>
      </c>
      <c r="F152" s="27">
        <v>-7.3999999999999996E-5</v>
      </c>
      <c r="G152" s="16"/>
    </row>
    <row r="153" spans="1:7" x14ac:dyDescent="0.3">
      <c r="A153" s="13" t="s">
        <v>1203</v>
      </c>
      <c r="B153" s="33"/>
      <c r="C153" s="33" t="s">
        <v>732</v>
      </c>
      <c r="D153" s="41">
        <v>-2400</v>
      </c>
      <c r="E153" s="26">
        <v>-75.77</v>
      </c>
      <c r="F153" s="27">
        <v>-1.03E-4</v>
      </c>
      <c r="G153" s="16"/>
    </row>
    <row r="154" spans="1:7" x14ac:dyDescent="0.3">
      <c r="A154" s="13" t="s">
        <v>1201</v>
      </c>
      <c r="B154" s="33"/>
      <c r="C154" s="33" t="s">
        <v>759</v>
      </c>
      <c r="D154" s="41">
        <v>-11700</v>
      </c>
      <c r="E154" s="26">
        <v>-91.21</v>
      </c>
      <c r="F154" s="27">
        <v>-1.2400000000000001E-4</v>
      </c>
      <c r="G154" s="16"/>
    </row>
    <row r="155" spans="1:7" x14ac:dyDescent="0.3">
      <c r="A155" s="13" t="s">
        <v>1132</v>
      </c>
      <c r="B155" s="33"/>
      <c r="C155" s="33" t="s">
        <v>705</v>
      </c>
      <c r="D155" s="41">
        <v>-7000</v>
      </c>
      <c r="E155" s="26">
        <v>-91.72</v>
      </c>
      <c r="F155" s="27">
        <v>-1.2400000000000001E-4</v>
      </c>
      <c r="G155" s="16"/>
    </row>
    <row r="156" spans="1:7" x14ac:dyDescent="0.3">
      <c r="A156" s="13" t="s">
        <v>1114</v>
      </c>
      <c r="B156" s="33"/>
      <c r="C156" s="33" t="s">
        <v>735</v>
      </c>
      <c r="D156" s="41">
        <v>-124936</v>
      </c>
      <c r="E156" s="26">
        <v>-93.7</v>
      </c>
      <c r="F156" s="27">
        <v>-1.27E-4</v>
      </c>
      <c r="G156" s="16"/>
    </row>
    <row r="157" spans="1:7" x14ac:dyDescent="0.3">
      <c r="A157" s="13" t="s">
        <v>1135</v>
      </c>
      <c r="B157" s="33"/>
      <c r="C157" s="33" t="s">
        <v>871</v>
      </c>
      <c r="D157" s="41">
        <v>-225000</v>
      </c>
      <c r="E157" s="26">
        <v>-94.95</v>
      </c>
      <c r="F157" s="27">
        <v>-1.2899999999999999E-4</v>
      </c>
      <c r="G157" s="16"/>
    </row>
    <row r="158" spans="1:7" x14ac:dyDescent="0.3">
      <c r="A158" s="13" t="s">
        <v>1070</v>
      </c>
      <c r="B158" s="33"/>
      <c r="C158" s="33" t="s">
        <v>732</v>
      </c>
      <c r="D158" s="41">
        <v>-12000</v>
      </c>
      <c r="E158" s="26">
        <v>-107.03</v>
      </c>
      <c r="F158" s="27">
        <v>-1.45E-4</v>
      </c>
      <c r="G158" s="16"/>
    </row>
    <row r="159" spans="1:7" x14ac:dyDescent="0.3">
      <c r="A159" s="13" t="s">
        <v>1097</v>
      </c>
      <c r="B159" s="33"/>
      <c r="C159" s="33" t="s">
        <v>826</v>
      </c>
      <c r="D159" s="41">
        <v>-70000</v>
      </c>
      <c r="E159" s="26">
        <v>-151.27000000000001</v>
      </c>
      <c r="F159" s="27">
        <v>-2.05E-4</v>
      </c>
      <c r="G159" s="16"/>
    </row>
    <row r="160" spans="1:7" x14ac:dyDescent="0.3">
      <c r="A160" s="13" t="s">
        <v>1224</v>
      </c>
      <c r="B160" s="33"/>
      <c r="C160" s="33" t="s">
        <v>702</v>
      </c>
      <c r="D160" s="41">
        <v>-6750</v>
      </c>
      <c r="E160" s="26">
        <v>-161.47</v>
      </c>
      <c r="F160" s="27">
        <v>-2.1900000000000001E-4</v>
      </c>
      <c r="G160" s="16"/>
    </row>
    <row r="161" spans="1:7" x14ac:dyDescent="0.3">
      <c r="A161" s="13" t="s">
        <v>1140</v>
      </c>
      <c r="B161" s="33"/>
      <c r="C161" s="33" t="s">
        <v>702</v>
      </c>
      <c r="D161" s="41">
        <v>-50400</v>
      </c>
      <c r="E161" s="26">
        <v>-196.36</v>
      </c>
      <c r="F161" s="27">
        <v>-2.6699999999999998E-4</v>
      </c>
      <c r="G161" s="16"/>
    </row>
    <row r="162" spans="1:7" x14ac:dyDescent="0.3">
      <c r="A162" s="13" t="s">
        <v>1218</v>
      </c>
      <c r="B162" s="33"/>
      <c r="C162" s="33" t="s">
        <v>705</v>
      </c>
      <c r="D162" s="41">
        <v>-480000</v>
      </c>
      <c r="E162" s="26">
        <v>-200.4</v>
      </c>
      <c r="F162" s="27">
        <v>-2.72E-4</v>
      </c>
      <c r="G162" s="16"/>
    </row>
    <row r="163" spans="1:7" x14ac:dyDescent="0.3">
      <c r="A163" s="13" t="s">
        <v>1107</v>
      </c>
      <c r="B163" s="33"/>
      <c r="C163" s="33" t="s">
        <v>821</v>
      </c>
      <c r="D163" s="41">
        <v>-100000</v>
      </c>
      <c r="E163" s="26">
        <v>-217.65</v>
      </c>
      <c r="F163" s="27">
        <v>-2.9500000000000001E-4</v>
      </c>
      <c r="G163" s="16"/>
    </row>
    <row r="164" spans="1:7" x14ac:dyDescent="0.3">
      <c r="A164" s="13" t="s">
        <v>1167</v>
      </c>
      <c r="B164" s="33"/>
      <c r="C164" s="33" t="s">
        <v>699</v>
      </c>
      <c r="D164" s="41">
        <v>-12250</v>
      </c>
      <c r="E164" s="26">
        <v>-227.85</v>
      </c>
      <c r="F164" s="27">
        <v>-3.0899999999999998E-4</v>
      </c>
      <c r="G164" s="16"/>
    </row>
    <row r="165" spans="1:7" x14ac:dyDescent="0.3">
      <c r="A165" s="13" t="s">
        <v>1211</v>
      </c>
      <c r="B165" s="33"/>
      <c r="C165" s="33" t="s">
        <v>738</v>
      </c>
      <c r="D165" s="41">
        <v>-25500</v>
      </c>
      <c r="E165" s="26">
        <v>-277.31</v>
      </c>
      <c r="F165" s="27">
        <v>-3.77E-4</v>
      </c>
      <c r="G165" s="16"/>
    </row>
    <row r="166" spans="1:7" x14ac:dyDescent="0.3">
      <c r="A166" s="13" t="s">
        <v>1124</v>
      </c>
      <c r="B166" s="33"/>
      <c r="C166" s="33" t="s">
        <v>782</v>
      </c>
      <c r="D166" s="41">
        <v>-20825</v>
      </c>
      <c r="E166" s="26">
        <v>-286.20999999999998</v>
      </c>
      <c r="F166" s="27">
        <v>-3.8900000000000002E-4</v>
      </c>
      <c r="G166" s="16"/>
    </row>
    <row r="167" spans="1:7" x14ac:dyDescent="0.3">
      <c r="A167" s="13" t="s">
        <v>1192</v>
      </c>
      <c r="B167" s="33"/>
      <c r="C167" s="33" t="s">
        <v>782</v>
      </c>
      <c r="D167" s="41">
        <v>-57200</v>
      </c>
      <c r="E167" s="26">
        <v>-357.59</v>
      </c>
      <c r="F167" s="27">
        <v>-4.86E-4</v>
      </c>
      <c r="G167" s="16"/>
    </row>
    <row r="168" spans="1:7" x14ac:dyDescent="0.3">
      <c r="A168" s="13" t="s">
        <v>1171</v>
      </c>
      <c r="B168" s="33"/>
      <c r="C168" s="33" t="s">
        <v>705</v>
      </c>
      <c r="D168" s="41">
        <v>-284200</v>
      </c>
      <c r="E168" s="26">
        <v>-422.89</v>
      </c>
      <c r="F168" s="27">
        <v>-5.7499999999999999E-4</v>
      </c>
      <c r="G168" s="16"/>
    </row>
    <row r="169" spans="1:7" x14ac:dyDescent="0.3">
      <c r="A169" s="13" t="s">
        <v>1209</v>
      </c>
      <c r="B169" s="33"/>
      <c r="C169" s="33" t="s">
        <v>743</v>
      </c>
      <c r="D169" s="41">
        <v>-145700</v>
      </c>
      <c r="E169" s="26">
        <v>-470.68</v>
      </c>
      <c r="F169" s="27">
        <v>-6.4000000000000005E-4</v>
      </c>
      <c r="G169" s="16"/>
    </row>
    <row r="170" spans="1:7" x14ac:dyDescent="0.3">
      <c r="A170" s="13" t="s">
        <v>1189</v>
      </c>
      <c r="B170" s="33"/>
      <c r="C170" s="33" t="s">
        <v>738</v>
      </c>
      <c r="D170" s="41">
        <v>-127500</v>
      </c>
      <c r="E170" s="26">
        <v>-492.6</v>
      </c>
      <c r="F170" s="27">
        <v>-6.69E-4</v>
      </c>
      <c r="G170" s="16"/>
    </row>
    <row r="171" spans="1:7" x14ac:dyDescent="0.3">
      <c r="A171" s="13" t="s">
        <v>1190</v>
      </c>
      <c r="B171" s="33"/>
      <c r="C171" s="33" t="s">
        <v>724</v>
      </c>
      <c r="D171" s="41">
        <v>-12400</v>
      </c>
      <c r="E171" s="26">
        <v>-497.56</v>
      </c>
      <c r="F171" s="27">
        <v>-6.7599999999999995E-4</v>
      </c>
      <c r="G171" s="16"/>
    </row>
    <row r="172" spans="1:7" x14ac:dyDescent="0.3">
      <c r="A172" s="13" t="s">
        <v>1187</v>
      </c>
      <c r="B172" s="33"/>
      <c r="C172" s="33" t="s">
        <v>705</v>
      </c>
      <c r="D172" s="41">
        <v>-165600</v>
      </c>
      <c r="E172" s="26">
        <v>-524.46</v>
      </c>
      <c r="F172" s="27">
        <v>-7.1299999999999998E-4</v>
      </c>
      <c r="G172" s="16"/>
    </row>
    <row r="173" spans="1:7" x14ac:dyDescent="0.3">
      <c r="A173" s="13" t="s">
        <v>1206</v>
      </c>
      <c r="B173" s="33"/>
      <c r="C173" s="33" t="s">
        <v>724</v>
      </c>
      <c r="D173" s="41">
        <v>-38400</v>
      </c>
      <c r="E173" s="26">
        <v>-568.99</v>
      </c>
      <c r="F173" s="27">
        <v>-7.7300000000000003E-4</v>
      </c>
      <c r="G173" s="16"/>
    </row>
    <row r="174" spans="1:7" x14ac:dyDescent="0.3">
      <c r="A174" s="13" t="s">
        <v>1173</v>
      </c>
      <c r="B174" s="33"/>
      <c r="C174" s="33" t="s">
        <v>826</v>
      </c>
      <c r="D174" s="41">
        <v>-69000</v>
      </c>
      <c r="E174" s="26">
        <v>-647.19000000000005</v>
      </c>
      <c r="F174" s="27">
        <v>-8.8000000000000003E-4</v>
      </c>
      <c r="G174" s="16"/>
    </row>
    <row r="175" spans="1:7" x14ac:dyDescent="0.3">
      <c r="A175" s="13" t="s">
        <v>1213</v>
      </c>
      <c r="B175" s="33"/>
      <c r="C175" s="33" t="s">
        <v>732</v>
      </c>
      <c r="D175" s="41">
        <v>-304000</v>
      </c>
      <c r="E175" s="26">
        <v>-655.58</v>
      </c>
      <c r="F175" s="27">
        <v>-8.9099999999999997E-4</v>
      </c>
      <c r="G175" s="16"/>
    </row>
    <row r="176" spans="1:7" x14ac:dyDescent="0.3">
      <c r="A176" s="13" t="s">
        <v>1191</v>
      </c>
      <c r="B176" s="33"/>
      <c r="C176" s="33" t="s">
        <v>785</v>
      </c>
      <c r="D176" s="41">
        <v>-9200</v>
      </c>
      <c r="E176" s="26">
        <v>-666.99</v>
      </c>
      <c r="F176" s="27">
        <v>-9.0700000000000004E-4</v>
      </c>
      <c r="G176" s="16"/>
    </row>
    <row r="177" spans="1:7" x14ac:dyDescent="0.3">
      <c r="A177" s="13" t="s">
        <v>1177</v>
      </c>
      <c r="B177" s="33"/>
      <c r="C177" s="33" t="s">
        <v>738</v>
      </c>
      <c r="D177" s="41">
        <v>-760000</v>
      </c>
      <c r="E177" s="26">
        <v>-742.14</v>
      </c>
      <c r="F177" s="27">
        <v>-1.0089999999999999E-3</v>
      </c>
      <c r="G177" s="16"/>
    </row>
    <row r="178" spans="1:7" x14ac:dyDescent="0.3">
      <c r="A178" s="13" t="s">
        <v>1188</v>
      </c>
      <c r="B178" s="33"/>
      <c r="C178" s="33" t="s">
        <v>735</v>
      </c>
      <c r="D178" s="41">
        <v>-1160000</v>
      </c>
      <c r="E178" s="26">
        <v>-754</v>
      </c>
      <c r="F178" s="27">
        <v>-1.0250000000000001E-3</v>
      </c>
      <c r="G178" s="16"/>
    </row>
    <row r="179" spans="1:7" x14ac:dyDescent="0.3">
      <c r="A179" s="13" t="s">
        <v>1222</v>
      </c>
      <c r="B179" s="33"/>
      <c r="C179" s="33" t="s">
        <v>708</v>
      </c>
      <c r="D179" s="41">
        <v>-103550</v>
      </c>
      <c r="E179" s="26">
        <v>-756.9</v>
      </c>
      <c r="F179" s="27">
        <v>-1.029E-3</v>
      </c>
      <c r="G179" s="16"/>
    </row>
    <row r="180" spans="1:7" x14ac:dyDescent="0.3">
      <c r="A180" s="13" t="s">
        <v>1200</v>
      </c>
      <c r="B180" s="33"/>
      <c r="C180" s="33" t="s">
        <v>743</v>
      </c>
      <c r="D180" s="41">
        <v>-176300</v>
      </c>
      <c r="E180" s="26">
        <v>-865.63</v>
      </c>
      <c r="F180" s="27">
        <v>-1.1770000000000001E-3</v>
      </c>
      <c r="G180" s="16"/>
    </row>
    <row r="181" spans="1:7" x14ac:dyDescent="0.3">
      <c r="A181" s="13" t="s">
        <v>1120</v>
      </c>
      <c r="B181" s="33"/>
      <c r="C181" s="33" t="s">
        <v>705</v>
      </c>
      <c r="D181" s="41">
        <v>-351000</v>
      </c>
      <c r="E181" s="26">
        <v>-888.21</v>
      </c>
      <c r="F181" s="27">
        <v>-1.207E-3</v>
      </c>
      <c r="G181" s="16"/>
    </row>
    <row r="182" spans="1:7" x14ac:dyDescent="0.3">
      <c r="A182" s="13" t="s">
        <v>1207</v>
      </c>
      <c r="B182" s="33"/>
      <c r="C182" s="33" t="s">
        <v>705</v>
      </c>
      <c r="D182" s="41">
        <v>-66000</v>
      </c>
      <c r="E182" s="26">
        <v>-982.08</v>
      </c>
      <c r="F182" s="27">
        <v>-1.335E-3</v>
      </c>
      <c r="G182" s="16"/>
    </row>
    <row r="183" spans="1:7" x14ac:dyDescent="0.3">
      <c r="A183" s="13" t="s">
        <v>1118</v>
      </c>
      <c r="B183" s="33"/>
      <c r="C183" s="33" t="s">
        <v>727</v>
      </c>
      <c r="D183" s="41">
        <v>-832500</v>
      </c>
      <c r="E183" s="26">
        <v>-1108.47</v>
      </c>
      <c r="F183" s="27">
        <v>-1.5070000000000001E-3</v>
      </c>
      <c r="G183" s="16"/>
    </row>
    <row r="184" spans="1:7" x14ac:dyDescent="0.3">
      <c r="A184" s="13" t="s">
        <v>1199</v>
      </c>
      <c r="B184" s="33"/>
      <c r="C184" s="33" t="s">
        <v>705</v>
      </c>
      <c r="D184" s="41">
        <v>-146400</v>
      </c>
      <c r="E184" s="26">
        <v>-1134.75</v>
      </c>
      <c r="F184" s="27">
        <v>-1.5430000000000001E-3</v>
      </c>
      <c r="G184" s="16"/>
    </row>
    <row r="185" spans="1:7" x14ac:dyDescent="0.3">
      <c r="A185" s="13" t="s">
        <v>1202</v>
      </c>
      <c r="B185" s="33"/>
      <c r="C185" s="33" t="s">
        <v>708</v>
      </c>
      <c r="D185" s="41">
        <v>-11130000</v>
      </c>
      <c r="E185" s="26">
        <v>-1196.48</v>
      </c>
      <c r="F185" s="27">
        <v>-1.627E-3</v>
      </c>
      <c r="G185" s="16"/>
    </row>
    <row r="186" spans="1:7" x14ac:dyDescent="0.3">
      <c r="A186" s="13" t="s">
        <v>1219</v>
      </c>
      <c r="B186" s="33"/>
      <c r="C186" s="33" t="s">
        <v>717</v>
      </c>
      <c r="D186" s="41">
        <v>-546750</v>
      </c>
      <c r="E186" s="26">
        <v>-1351.84</v>
      </c>
      <c r="F186" s="27">
        <v>-1.838E-3</v>
      </c>
      <c r="G186" s="16"/>
    </row>
    <row r="187" spans="1:7" x14ac:dyDescent="0.3">
      <c r="A187" s="13" t="s">
        <v>1105</v>
      </c>
      <c r="B187" s="33"/>
      <c r="C187" s="33" t="s">
        <v>785</v>
      </c>
      <c r="D187" s="41">
        <v>-91200</v>
      </c>
      <c r="E187" s="26">
        <v>-1577.53</v>
      </c>
      <c r="F187" s="27">
        <v>-2.1450000000000002E-3</v>
      </c>
      <c r="G187" s="16"/>
    </row>
    <row r="188" spans="1:7" x14ac:dyDescent="0.3">
      <c r="A188" s="13" t="s">
        <v>1212</v>
      </c>
      <c r="B188" s="33"/>
      <c r="C188" s="33" t="s">
        <v>735</v>
      </c>
      <c r="D188" s="41">
        <v>-35125</v>
      </c>
      <c r="E188" s="26">
        <v>-2464.23</v>
      </c>
      <c r="F188" s="27">
        <v>-3.3509999999999998E-3</v>
      </c>
      <c r="G188" s="16"/>
    </row>
    <row r="189" spans="1:7" x14ac:dyDescent="0.3">
      <c r="A189" s="13" t="s">
        <v>1217</v>
      </c>
      <c r="B189" s="33"/>
      <c r="C189" s="33" t="s">
        <v>705</v>
      </c>
      <c r="D189" s="41">
        <v>-284400</v>
      </c>
      <c r="E189" s="26">
        <v>-2484.38</v>
      </c>
      <c r="F189" s="27">
        <v>-3.3779999999999999E-3</v>
      </c>
      <c r="G189" s="16"/>
    </row>
    <row r="190" spans="1:7" x14ac:dyDescent="0.3">
      <c r="A190" s="13" t="s">
        <v>1216</v>
      </c>
      <c r="B190" s="33"/>
      <c r="C190" s="33" t="s">
        <v>724</v>
      </c>
      <c r="D190" s="41">
        <v>-340900</v>
      </c>
      <c r="E190" s="26">
        <v>-3764.9</v>
      </c>
      <c r="F190" s="27">
        <v>-5.1200000000000004E-3</v>
      </c>
      <c r="G190" s="16"/>
    </row>
    <row r="191" spans="1:7" x14ac:dyDescent="0.3">
      <c r="A191" s="13" t="s">
        <v>1221</v>
      </c>
      <c r="B191" s="33"/>
      <c r="C191" s="33" t="s">
        <v>711</v>
      </c>
      <c r="D191" s="41">
        <v>-1380000</v>
      </c>
      <c r="E191" s="26">
        <v>-4014.42</v>
      </c>
      <c r="F191" s="27">
        <v>-5.4590000000000003E-3</v>
      </c>
      <c r="G191" s="16"/>
    </row>
    <row r="192" spans="1:7" x14ac:dyDescent="0.3">
      <c r="A192" s="13" t="s">
        <v>1156</v>
      </c>
      <c r="B192" s="33"/>
      <c r="C192" s="33" t="s">
        <v>724</v>
      </c>
      <c r="D192" s="41">
        <v>-113250</v>
      </c>
      <c r="E192" s="26">
        <v>-4250.2700000000004</v>
      </c>
      <c r="F192" s="27">
        <v>-5.7800000000000004E-3</v>
      </c>
      <c r="G192" s="16"/>
    </row>
    <row r="193" spans="1:7" x14ac:dyDescent="0.3">
      <c r="A193" s="13" t="s">
        <v>1225</v>
      </c>
      <c r="B193" s="33"/>
      <c r="C193" s="33" t="s">
        <v>699</v>
      </c>
      <c r="D193" s="41">
        <v>-660000</v>
      </c>
      <c r="E193" s="26">
        <v>-4749.6899999999996</v>
      </c>
      <c r="F193" s="27">
        <v>-6.4590000000000003E-3</v>
      </c>
      <c r="G193" s="16"/>
    </row>
    <row r="194" spans="1:7" x14ac:dyDescent="0.3">
      <c r="A194" s="13" t="s">
        <v>1220</v>
      </c>
      <c r="B194" s="33"/>
      <c r="C194" s="33" t="s">
        <v>714</v>
      </c>
      <c r="D194" s="41">
        <v>-322000</v>
      </c>
      <c r="E194" s="26">
        <v>-5545.81</v>
      </c>
      <c r="F194" s="27">
        <v>-7.5420000000000001E-3</v>
      </c>
      <c r="G194" s="16"/>
    </row>
    <row r="195" spans="1:7" x14ac:dyDescent="0.3">
      <c r="A195" s="13" t="s">
        <v>1332</v>
      </c>
      <c r="B195" s="33"/>
      <c r="C195" s="33" t="s">
        <v>1327</v>
      </c>
      <c r="D195" s="41">
        <v>-179800</v>
      </c>
      <c r="E195" s="26">
        <v>-31216.79</v>
      </c>
      <c r="F195" s="27">
        <v>-4.2453999999999999E-2</v>
      </c>
      <c r="G195" s="16"/>
    </row>
    <row r="196" spans="1:7" x14ac:dyDescent="0.3">
      <c r="A196" s="17" t="s">
        <v>100</v>
      </c>
      <c r="B196" s="34"/>
      <c r="C196" s="34"/>
      <c r="D196" s="18"/>
      <c r="E196" s="42">
        <v>-49113.18</v>
      </c>
      <c r="F196" s="43">
        <v>-6.6769999999999996E-2</v>
      </c>
      <c r="G196" s="21"/>
    </row>
    <row r="197" spans="1:7" x14ac:dyDescent="0.3">
      <c r="A197" s="13"/>
      <c r="B197" s="33"/>
      <c r="C197" s="33"/>
      <c r="D197" s="14"/>
      <c r="E197" s="15"/>
      <c r="F197" s="16"/>
      <c r="G197" s="16"/>
    </row>
    <row r="198" spans="1:7" x14ac:dyDescent="0.3">
      <c r="A198" s="13"/>
      <c r="B198" s="33"/>
      <c r="C198" s="33"/>
      <c r="D198" s="14"/>
      <c r="E198" s="15"/>
      <c r="F198" s="16"/>
      <c r="G198" s="16"/>
    </row>
    <row r="199" spans="1:7" x14ac:dyDescent="0.3">
      <c r="A199" s="17" t="s">
        <v>1333</v>
      </c>
      <c r="B199" s="34"/>
      <c r="C199" s="34"/>
      <c r="D199" s="18"/>
      <c r="E199" s="46"/>
      <c r="F199" s="21"/>
      <c r="G199" s="21"/>
    </row>
    <row r="200" spans="1:7" x14ac:dyDescent="0.3">
      <c r="A200" s="13" t="s">
        <v>1334</v>
      </c>
      <c r="B200" s="33"/>
      <c r="C200" s="33" t="s">
        <v>1335</v>
      </c>
      <c r="D200" s="14">
        <v>430000</v>
      </c>
      <c r="E200" s="15">
        <v>3353.14</v>
      </c>
      <c r="F200" s="16">
        <v>4.5999999999999999E-3</v>
      </c>
      <c r="G200" s="16"/>
    </row>
    <row r="201" spans="1:7" x14ac:dyDescent="0.3">
      <c r="A201" s="13" t="s">
        <v>1336</v>
      </c>
      <c r="B201" s="33"/>
      <c r="C201" s="33" t="s">
        <v>1335</v>
      </c>
      <c r="D201" s="14">
        <v>200000</v>
      </c>
      <c r="E201" s="15">
        <v>2362.1999999999998</v>
      </c>
      <c r="F201" s="16">
        <v>3.2000000000000002E-3</v>
      </c>
      <c r="G201" s="16"/>
    </row>
    <row r="202" spans="1:7" x14ac:dyDescent="0.3">
      <c r="A202" s="13" t="s">
        <v>1337</v>
      </c>
      <c r="B202" s="33"/>
      <c r="C202" s="33" t="s">
        <v>1335</v>
      </c>
      <c r="D202" s="14">
        <v>160000</v>
      </c>
      <c r="E202" s="15">
        <v>732.64</v>
      </c>
      <c r="F202" s="16">
        <v>1E-3</v>
      </c>
      <c r="G202" s="16"/>
    </row>
    <row r="203" spans="1:7" x14ac:dyDescent="0.3">
      <c r="A203" s="17" t="s">
        <v>100</v>
      </c>
      <c r="B203" s="34"/>
      <c r="C203" s="34"/>
      <c r="D203" s="18"/>
      <c r="E203" s="37">
        <v>6447.98</v>
      </c>
      <c r="F203" s="38">
        <v>8.8000000000000005E-3</v>
      </c>
      <c r="G203" s="21"/>
    </row>
    <row r="204" spans="1:7" x14ac:dyDescent="0.3">
      <c r="A204" s="13"/>
      <c r="B204" s="33"/>
      <c r="C204" s="33"/>
      <c r="D204" s="14"/>
      <c r="E204" s="15"/>
      <c r="F204" s="16"/>
      <c r="G204" s="16"/>
    </row>
    <row r="205" spans="1:7" x14ac:dyDescent="0.3">
      <c r="A205" s="24" t="s">
        <v>103</v>
      </c>
      <c r="B205" s="35"/>
      <c r="C205" s="35"/>
      <c r="D205" s="25"/>
      <c r="E205" s="19">
        <v>6447.98</v>
      </c>
      <c r="F205" s="20">
        <v>8.8000000000000005E-3</v>
      </c>
      <c r="G205" s="21"/>
    </row>
    <row r="206" spans="1:7" x14ac:dyDescent="0.3">
      <c r="A206" s="17" t="s">
        <v>89</v>
      </c>
      <c r="B206" s="33"/>
      <c r="C206" s="33"/>
      <c r="D206" s="14"/>
      <c r="E206" s="15"/>
      <c r="F206" s="16"/>
      <c r="G206" s="16"/>
    </row>
    <row r="207" spans="1:7" x14ac:dyDescent="0.3">
      <c r="A207" s="17" t="s">
        <v>90</v>
      </c>
      <c r="B207" s="33"/>
      <c r="C207" s="33"/>
      <c r="D207" s="14"/>
      <c r="E207" s="15"/>
      <c r="F207" s="16"/>
      <c r="G207" s="16"/>
    </row>
    <row r="208" spans="1:7" x14ac:dyDescent="0.3">
      <c r="A208" s="13" t="s">
        <v>1338</v>
      </c>
      <c r="B208" s="33" t="s">
        <v>1339</v>
      </c>
      <c r="C208" s="33" t="s">
        <v>137</v>
      </c>
      <c r="D208" s="14">
        <v>10000000</v>
      </c>
      <c r="E208" s="15">
        <v>9966.69</v>
      </c>
      <c r="F208" s="16">
        <v>1.3599999999999999E-2</v>
      </c>
      <c r="G208" s="16">
        <v>5.3199999999999997E-2</v>
      </c>
    </row>
    <row r="209" spans="1:7" x14ac:dyDescent="0.3">
      <c r="A209" s="13" t="s">
        <v>1340</v>
      </c>
      <c r="B209" s="33" t="s">
        <v>1341</v>
      </c>
      <c r="C209" s="33" t="s">
        <v>93</v>
      </c>
      <c r="D209" s="14">
        <v>10000000</v>
      </c>
      <c r="E209" s="15">
        <v>9906.7999999999993</v>
      </c>
      <c r="F209" s="16">
        <v>1.35E-2</v>
      </c>
      <c r="G209" s="16">
        <v>6.0049999999999999E-2</v>
      </c>
    </row>
    <row r="210" spans="1:7" x14ac:dyDescent="0.3">
      <c r="A210" s="13" t="s">
        <v>138</v>
      </c>
      <c r="B210" s="33" t="s">
        <v>139</v>
      </c>
      <c r="C210" s="33" t="s">
        <v>137</v>
      </c>
      <c r="D210" s="14">
        <v>5000000</v>
      </c>
      <c r="E210" s="15">
        <v>5096</v>
      </c>
      <c r="F210" s="16">
        <v>6.8999999999999999E-3</v>
      </c>
      <c r="G210" s="16">
        <v>5.0049999999999997E-2</v>
      </c>
    </row>
    <row r="211" spans="1:7" x14ac:dyDescent="0.3">
      <c r="A211" s="13" t="s">
        <v>1342</v>
      </c>
      <c r="B211" s="33" t="s">
        <v>1343</v>
      </c>
      <c r="C211" s="33" t="s">
        <v>93</v>
      </c>
      <c r="D211" s="14">
        <v>5000000</v>
      </c>
      <c r="E211" s="15">
        <v>5018.2299999999996</v>
      </c>
      <c r="F211" s="16">
        <v>6.7999999999999996E-3</v>
      </c>
      <c r="G211" s="16">
        <v>5.0700000000000002E-2</v>
      </c>
    </row>
    <row r="212" spans="1:7" x14ac:dyDescent="0.3">
      <c r="A212" s="13" t="s">
        <v>1344</v>
      </c>
      <c r="B212" s="33" t="s">
        <v>1345</v>
      </c>
      <c r="C212" s="33" t="s">
        <v>93</v>
      </c>
      <c r="D212" s="14">
        <v>2500000</v>
      </c>
      <c r="E212" s="15">
        <v>2559.5</v>
      </c>
      <c r="F212" s="16">
        <v>3.5000000000000001E-3</v>
      </c>
      <c r="G212" s="16">
        <v>7.8200000000000006E-2</v>
      </c>
    </row>
    <row r="213" spans="1:7" x14ac:dyDescent="0.3">
      <c r="A213" s="13" t="s">
        <v>1346</v>
      </c>
      <c r="B213" s="33" t="s">
        <v>1347</v>
      </c>
      <c r="C213" s="33" t="s">
        <v>188</v>
      </c>
      <c r="D213" s="14">
        <v>2500000</v>
      </c>
      <c r="E213" s="15">
        <v>2543.29</v>
      </c>
      <c r="F213" s="16">
        <v>3.5000000000000001E-3</v>
      </c>
      <c r="G213" s="16">
        <v>6.8548999999999999E-2</v>
      </c>
    </row>
    <row r="214" spans="1:7" x14ac:dyDescent="0.3">
      <c r="A214" s="13" t="s">
        <v>1348</v>
      </c>
      <c r="B214" s="33" t="s">
        <v>1349</v>
      </c>
      <c r="C214" s="33" t="s">
        <v>93</v>
      </c>
      <c r="D214" s="14">
        <v>33254</v>
      </c>
      <c r="E214" s="15">
        <v>9.59</v>
      </c>
      <c r="F214" s="16">
        <v>0</v>
      </c>
      <c r="G214" s="16">
        <v>5.7598999999999997E-2</v>
      </c>
    </row>
    <row r="215" spans="1:7" x14ac:dyDescent="0.3">
      <c r="A215" s="17" t="s">
        <v>100</v>
      </c>
      <c r="B215" s="34"/>
      <c r="C215" s="34"/>
      <c r="D215" s="18"/>
      <c r="E215" s="37">
        <v>35100.1</v>
      </c>
      <c r="F215" s="38">
        <v>4.7800000000000002E-2</v>
      </c>
      <c r="G215" s="21"/>
    </row>
    <row r="216" spans="1:7" x14ac:dyDescent="0.3">
      <c r="A216" s="13"/>
      <c r="B216" s="33"/>
      <c r="C216" s="33"/>
      <c r="D216" s="14"/>
      <c r="E216" s="15"/>
      <c r="F216" s="16"/>
      <c r="G216" s="16"/>
    </row>
    <row r="217" spans="1:7" x14ac:dyDescent="0.3">
      <c r="A217" s="17" t="s">
        <v>277</v>
      </c>
      <c r="B217" s="33"/>
      <c r="C217" s="33"/>
      <c r="D217" s="14"/>
      <c r="E217" s="15"/>
      <c r="F217" s="16"/>
      <c r="G217" s="16"/>
    </row>
    <row r="218" spans="1:7" x14ac:dyDescent="0.3">
      <c r="A218" s="13" t="s">
        <v>497</v>
      </c>
      <c r="B218" s="33" t="s">
        <v>498</v>
      </c>
      <c r="C218" s="33" t="s">
        <v>108</v>
      </c>
      <c r="D218" s="14">
        <v>16000000</v>
      </c>
      <c r="E218" s="15">
        <v>15843.57</v>
      </c>
      <c r="F218" s="16">
        <v>2.1499999999999998E-2</v>
      </c>
      <c r="G218" s="16">
        <v>5.8937000000000003E-2</v>
      </c>
    </row>
    <row r="219" spans="1:7" x14ac:dyDescent="0.3">
      <c r="A219" s="13" t="s">
        <v>1350</v>
      </c>
      <c r="B219" s="33" t="s">
        <v>1351</v>
      </c>
      <c r="C219" s="33" t="s">
        <v>108</v>
      </c>
      <c r="D219" s="14">
        <v>15000000</v>
      </c>
      <c r="E219" s="15">
        <v>14825.51</v>
      </c>
      <c r="F219" s="16">
        <v>2.0199999999999999E-2</v>
      </c>
      <c r="G219" s="16">
        <v>5.6010999999999998E-2</v>
      </c>
    </row>
    <row r="220" spans="1:7" x14ac:dyDescent="0.3">
      <c r="A220" s="13" t="s">
        <v>1238</v>
      </c>
      <c r="B220" s="33" t="s">
        <v>1239</v>
      </c>
      <c r="C220" s="33" t="s">
        <v>108</v>
      </c>
      <c r="D220" s="14">
        <v>5000000</v>
      </c>
      <c r="E220" s="15">
        <v>5094.43</v>
      </c>
      <c r="F220" s="16">
        <v>6.8999999999999999E-3</v>
      </c>
      <c r="G220" s="16">
        <v>4.2432999999999998E-2</v>
      </c>
    </row>
    <row r="221" spans="1:7" x14ac:dyDescent="0.3">
      <c r="A221" s="13" t="s">
        <v>1352</v>
      </c>
      <c r="B221" s="33" t="s">
        <v>1353</v>
      </c>
      <c r="C221" s="33" t="s">
        <v>108</v>
      </c>
      <c r="D221" s="14">
        <v>2500000</v>
      </c>
      <c r="E221" s="15">
        <v>2575.2399999999998</v>
      </c>
      <c r="F221" s="16">
        <v>3.5000000000000001E-3</v>
      </c>
      <c r="G221" s="16">
        <v>4.7683000000000003E-2</v>
      </c>
    </row>
    <row r="222" spans="1:7" x14ac:dyDescent="0.3">
      <c r="A222" s="13" t="s">
        <v>1228</v>
      </c>
      <c r="B222" s="33" t="s">
        <v>1229</v>
      </c>
      <c r="C222" s="33" t="s">
        <v>108</v>
      </c>
      <c r="D222" s="14">
        <v>2500000</v>
      </c>
      <c r="E222" s="15">
        <v>2536.7399999999998</v>
      </c>
      <c r="F222" s="16">
        <v>3.3999999999999998E-3</v>
      </c>
      <c r="G222" s="16">
        <v>4.0327000000000002E-2</v>
      </c>
    </row>
    <row r="223" spans="1:7" x14ac:dyDescent="0.3">
      <c r="A223" s="13" t="s">
        <v>1230</v>
      </c>
      <c r="B223" s="33" t="s">
        <v>1231</v>
      </c>
      <c r="C223" s="33" t="s">
        <v>108</v>
      </c>
      <c r="D223" s="14">
        <v>2500000</v>
      </c>
      <c r="E223" s="15">
        <v>2531</v>
      </c>
      <c r="F223" s="16">
        <v>3.3999999999999998E-3</v>
      </c>
      <c r="G223" s="16">
        <v>3.9910000000000001E-2</v>
      </c>
    </row>
    <row r="224" spans="1:7" x14ac:dyDescent="0.3">
      <c r="A224" s="17" t="s">
        <v>100</v>
      </c>
      <c r="B224" s="34"/>
      <c r="C224" s="34"/>
      <c r="D224" s="18"/>
      <c r="E224" s="37">
        <v>43406.49</v>
      </c>
      <c r="F224" s="38">
        <v>5.8900000000000001E-2</v>
      </c>
      <c r="G224" s="21"/>
    </row>
    <row r="225" spans="1:7" x14ac:dyDescent="0.3">
      <c r="A225" s="17" t="s">
        <v>499</v>
      </c>
      <c r="B225" s="33"/>
      <c r="C225" s="33"/>
      <c r="D225" s="14"/>
      <c r="E225" s="15"/>
      <c r="F225" s="16"/>
      <c r="G225" s="16"/>
    </row>
    <row r="226" spans="1:7" x14ac:dyDescent="0.3">
      <c r="A226" s="13" t="s">
        <v>1354</v>
      </c>
      <c r="B226" s="33" t="s">
        <v>1355</v>
      </c>
      <c r="C226" s="33" t="s">
        <v>108</v>
      </c>
      <c r="D226" s="14">
        <v>10000000</v>
      </c>
      <c r="E226" s="15">
        <v>10289.99</v>
      </c>
      <c r="F226" s="16">
        <v>1.4E-2</v>
      </c>
      <c r="G226" s="16">
        <v>6.5421000000000007E-2</v>
      </c>
    </row>
    <row r="227" spans="1:7" x14ac:dyDescent="0.3">
      <c r="A227" s="17" t="s">
        <v>100</v>
      </c>
      <c r="B227" s="34"/>
      <c r="C227" s="34"/>
      <c r="D227" s="18"/>
      <c r="E227" s="37">
        <v>10289.99</v>
      </c>
      <c r="F227" s="38">
        <v>1.4E-2</v>
      </c>
      <c r="G227" s="21"/>
    </row>
    <row r="228" spans="1:7" x14ac:dyDescent="0.3">
      <c r="A228" s="13"/>
      <c r="B228" s="33"/>
      <c r="C228" s="33"/>
      <c r="D228" s="14"/>
      <c r="E228" s="15"/>
      <c r="F228" s="16"/>
      <c r="G228" s="16"/>
    </row>
    <row r="229" spans="1:7" x14ac:dyDescent="0.3">
      <c r="A229" s="13"/>
      <c r="B229" s="33"/>
      <c r="C229" s="33"/>
      <c r="D229" s="14"/>
      <c r="E229" s="15"/>
      <c r="F229" s="16"/>
      <c r="G229" s="16"/>
    </row>
    <row r="230" spans="1:7" x14ac:dyDescent="0.3">
      <c r="A230" s="17" t="s">
        <v>101</v>
      </c>
      <c r="B230" s="33"/>
      <c r="C230" s="33"/>
      <c r="D230" s="14"/>
      <c r="E230" s="15"/>
      <c r="F230" s="16"/>
      <c r="G230" s="16"/>
    </row>
    <row r="231" spans="1:7" x14ac:dyDescent="0.3">
      <c r="A231" s="17" t="s">
        <v>100</v>
      </c>
      <c r="B231" s="33"/>
      <c r="C231" s="33"/>
      <c r="D231" s="14"/>
      <c r="E231" s="39" t="s">
        <v>88</v>
      </c>
      <c r="F231" s="40" t="s">
        <v>88</v>
      </c>
      <c r="G231" s="16"/>
    </row>
    <row r="232" spans="1:7" x14ac:dyDescent="0.3">
      <c r="A232" s="13"/>
      <c r="B232" s="33"/>
      <c r="C232" s="33"/>
      <c r="D232" s="14"/>
      <c r="E232" s="15"/>
      <c r="F232" s="16"/>
      <c r="G232" s="16"/>
    </row>
    <row r="233" spans="1:7" x14ac:dyDescent="0.3">
      <c r="A233" s="17" t="s">
        <v>102</v>
      </c>
      <c r="B233" s="33"/>
      <c r="C233" s="33"/>
      <c r="D233" s="14"/>
      <c r="E233" s="15"/>
      <c r="F233" s="16"/>
      <c r="G233" s="16"/>
    </row>
    <row r="234" spans="1:7" x14ac:dyDescent="0.3">
      <c r="A234" s="17" t="s">
        <v>100</v>
      </c>
      <c r="B234" s="33"/>
      <c r="C234" s="33"/>
      <c r="D234" s="14"/>
      <c r="E234" s="39" t="s">
        <v>88</v>
      </c>
      <c r="F234" s="40" t="s">
        <v>88</v>
      </c>
      <c r="G234" s="16"/>
    </row>
    <row r="235" spans="1:7" x14ac:dyDescent="0.3">
      <c r="A235" s="13"/>
      <c r="B235" s="33"/>
      <c r="C235" s="33"/>
      <c r="D235" s="14"/>
      <c r="E235" s="15"/>
      <c r="F235" s="16"/>
      <c r="G235" s="16"/>
    </row>
    <row r="236" spans="1:7" x14ac:dyDescent="0.3">
      <c r="A236" s="24" t="s">
        <v>103</v>
      </c>
      <c r="B236" s="35"/>
      <c r="C236" s="35"/>
      <c r="D236" s="25"/>
      <c r="E236" s="19">
        <v>88796.58</v>
      </c>
      <c r="F236" s="20">
        <v>0.1207</v>
      </c>
      <c r="G236" s="21"/>
    </row>
    <row r="237" spans="1:7" x14ac:dyDescent="0.3">
      <c r="A237" s="13"/>
      <c r="B237" s="33"/>
      <c r="C237" s="33"/>
      <c r="D237" s="14"/>
      <c r="E237" s="15"/>
      <c r="F237" s="16"/>
      <c r="G237" s="16"/>
    </row>
    <row r="238" spans="1:7" x14ac:dyDescent="0.3">
      <c r="A238" s="17" t="s">
        <v>104</v>
      </c>
      <c r="B238" s="33"/>
      <c r="C238" s="33"/>
      <c r="D238" s="14"/>
      <c r="E238" s="15"/>
      <c r="F238" s="16"/>
      <c r="G238" s="16"/>
    </row>
    <row r="239" spans="1:7" x14ac:dyDescent="0.3">
      <c r="A239" s="13"/>
      <c r="B239" s="33"/>
      <c r="C239" s="33"/>
      <c r="D239" s="14"/>
      <c r="E239" s="15"/>
      <c r="F239" s="16"/>
      <c r="G239" s="16"/>
    </row>
    <row r="240" spans="1:7" x14ac:dyDescent="0.3">
      <c r="A240" s="17" t="s">
        <v>105</v>
      </c>
      <c r="B240" s="33"/>
      <c r="C240" s="33"/>
      <c r="D240" s="14"/>
      <c r="E240" s="15"/>
      <c r="F240" s="16"/>
      <c r="G240" s="16"/>
    </row>
    <row r="241" spans="1:7" x14ac:dyDescent="0.3">
      <c r="A241" s="13" t="s">
        <v>1256</v>
      </c>
      <c r="B241" s="33" t="s">
        <v>1257</v>
      </c>
      <c r="C241" s="33" t="s">
        <v>108</v>
      </c>
      <c r="D241" s="14">
        <v>2500000</v>
      </c>
      <c r="E241" s="15">
        <v>2489.14</v>
      </c>
      <c r="F241" s="16">
        <v>3.3999999999999998E-3</v>
      </c>
      <c r="G241" s="16">
        <v>3.6200999999999997E-2</v>
      </c>
    </row>
    <row r="242" spans="1:7" x14ac:dyDescent="0.3">
      <c r="A242" s="13" t="s">
        <v>1264</v>
      </c>
      <c r="B242" s="33" t="s">
        <v>1265</v>
      </c>
      <c r="C242" s="33" t="s">
        <v>108</v>
      </c>
      <c r="D242" s="14">
        <v>500000</v>
      </c>
      <c r="E242" s="15">
        <v>480.06</v>
      </c>
      <c r="F242" s="16">
        <v>6.9999999999999999E-4</v>
      </c>
      <c r="G242" s="16">
        <v>4.4850000000000001E-2</v>
      </c>
    </row>
    <row r="243" spans="1:7" x14ac:dyDescent="0.3">
      <c r="A243" s="17" t="s">
        <v>100</v>
      </c>
      <c r="B243" s="34"/>
      <c r="C243" s="34"/>
      <c r="D243" s="18"/>
      <c r="E243" s="37">
        <v>2969.2</v>
      </c>
      <c r="F243" s="38">
        <v>4.1000000000000003E-3</v>
      </c>
      <c r="G243" s="21"/>
    </row>
    <row r="244" spans="1:7" x14ac:dyDescent="0.3">
      <c r="A244" s="17" t="s">
        <v>111</v>
      </c>
      <c r="B244" s="33"/>
      <c r="C244" s="33"/>
      <c r="D244" s="14"/>
      <c r="E244" s="15"/>
      <c r="F244" s="16"/>
      <c r="G244" s="16"/>
    </row>
    <row r="245" spans="1:7" x14ac:dyDescent="0.3">
      <c r="A245" s="13" t="s">
        <v>1356</v>
      </c>
      <c r="B245" s="33" t="s">
        <v>1357</v>
      </c>
      <c r="C245" s="33" t="s">
        <v>114</v>
      </c>
      <c r="D245" s="14">
        <v>10000000</v>
      </c>
      <c r="E245" s="15">
        <v>9648.4</v>
      </c>
      <c r="F245" s="16">
        <v>1.3100000000000001E-2</v>
      </c>
      <c r="G245" s="16">
        <v>4.7001000000000001E-2</v>
      </c>
    </row>
    <row r="246" spans="1:7" x14ac:dyDescent="0.3">
      <c r="A246" s="17" t="s">
        <v>100</v>
      </c>
      <c r="B246" s="34"/>
      <c r="C246" s="34"/>
      <c r="D246" s="18"/>
      <c r="E246" s="37">
        <v>9648.4</v>
      </c>
      <c r="F246" s="38">
        <v>1.3100000000000001E-2</v>
      </c>
      <c r="G246" s="21"/>
    </row>
    <row r="247" spans="1:7" x14ac:dyDescent="0.3">
      <c r="A247" s="13"/>
      <c r="B247" s="33"/>
      <c r="C247" s="33"/>
      <c r="D247" s="14"/>
      <c r="E247" s="15"/>
      <c r="F247" s="16"/>
      <c r="G247" s="16"/>
    </row>
    <row r="248" spans="1:7" x14ac:dyDescent="0.3">
      <c r="A248" s="17" t="s">
        <v>121</v>
      </c>
      <c r="B248" s="33"/>
      <c r="C248" s="33"/>
      <c r="D248" s="14"/>
      <c r="E248" s="15"/>
      <c r="F248" s="16"/>
      <c r="G248" s="16"/>
    </row>
    <row r="249" spans="1:7" x14ac:dyDescent="0.3">
      <c r="A249" s="13" t="s">
        <v>1951</v>
      </c>
      <c r="B249" s="33" t="s">
        <v>1358</v>
      </c>
      <c r="C249" s="33" t="s">
        <v>114</v>
      </c>
      <c r="D249" s="14">
        <v>5000000</v>
      </c>
      <c r="E249" s="15">
        <v>4879.5</v>
      </c>
      <c r="F249" s="16">
        <v>6.6E-3</v>
      </c>
      <c r="G249" s="16">
        <v>4.4623999999999997E-2</v>
      </c>
    </row>
    <row r="250" spans="1:7" x14ac:dyDescent="0.3">
      <c r="A250" s="17" t="s">
        <v>100</v>
      </c>
      <c r="B250" s="34"/>
      <c r="C250" s="34"/>
      <c r="D250" s="18"/>
      <c r="E250" s="37">
        <v>4879.5</v>
      </c>
      <c r="F250" s="38">
        <v>6.6E-3</v>
      </c>
      <c r="G250" s="21"/>
    </row>
    <row r="251" spans="1:7" x14ac:dyDescent="0.3">
      <c r="A251" s="13"/>
      <c r="B251" s="33"/>
      <c r="C251" s="33"/>
      <c r="D251" s="14"/>
      <c r="E251" s="15"/>
      <c r="F251" s="16"/>
      <c r="G251" s="16"/>
    </row>
    <row r="252" spans="1:7" x14ac:dyDescent="0.3">
      <c r="A252" s="24" t="s">
        <v>103</v>
      </c>
      <c r="B252" s="35"/>
      <c r="C252" s="35"/>
      <c r="D252" s="25"/>
      <c r="E252" s="19">
        <v>17497.099999999999</v>
      </c>
      <c r="F252" s="20">
        <v>2.3800000000000002E-2</v>
      </c>
      <c r="G252" s="21"/>
    </row>
    <row r="253" spans="1:7" x14ac:dyDescent="0.3">
      <c r="A253" s="13"/>
      <c r="B253" s="33"/>
      <c r="C253" s="33"/>
      <c r="D253" s="14"/>
      <c r="E253" s="15"/>
      <c r="F253" s="16"/>
      <c r="G253" s="16"/>
    </row>
    <row r="254" spans="1:7" x14ac:dyDescent="0.3">
      <c r="A254" s="13"/>
      <c r="B254" s="33"/>
      <c r="C254" s="33"/>
      <c r="D254" s="14"/>
      <c r="E254" s="15"/>
      <c r="F254" s="16"/>
      <c r="G254" s="16"/>
    </row>
    <row r="255" spans="1:7" x14ac:dyDescent="0.3">
      <c r="A255" s="17" t="s">
        <v>481</v>
      </c>
      <c r="B255" s="33"/>
      <c r="C255" s="33"/>
      <c r="D255" s="14"/>
      <c r="E255" s="15"/>
      <c r="F255" s="16"/>
      <c r="G255" s="16"/>
    </row>
    <row r="256" spans="1:7" x14ac:dyDescent="0.3">
      <c r="A256" s="13" t="s">
        <v>1359</v>
      </c>
      <c r="B256" s="33" t="s">
        <v>1360</v>
      </c>
      <c r="C256" s="33"/>
      <c r="D256" s="14">
        <v>9242856.9120000005</v>
      </c>
      <c r="E256" s="15">
        <v>910.41</v>
      </c>
      <c r="F256" s="16">
        <v>1.1999999999999999E-3</v>
      </c>
      <c r="G256" s="16"/>
    </row>
    <row r="257" spans="1:7" x14ac:dyDescent="0.3">
      <c r="A257" s="13"/>
      <c r="B257" s="33"/>
      <c r="C257" s="33"/>
      <c r="D257" s="14"/>
      <c r="E257" s="15"/>
      <c r="F257" s="16"/>
      <c r="G257" s="16"/>
    </row>
    <row r="258" spans="1:7" x14ac:dyDescent="0.3">
      <c r="A258" s="24" t="s">
        <v>103</v>
      </c>
      <c r="B258" s="35"/>
      <c r="C258" s="35"/>
      <c r="D258" s="25"/>
      <c r="E258" s="19">
        <v>910.41</v>
      </c>
      <c r="F258" s="20">
        <v>1.1999999999999999E-3</v>
      </c>
      <c r="G258" s="21"/>
    </row>
    <row r="259" spans="1:7" x14ac:dyDescent="0.3">
      <c r="A259" s="13"/>
      <c r="B259" s="33"/>
      <c r="C259" s="33"/>
      <c r="D259" s="14"/>
      <c r="E259" s="15"/>
      <c r="F259" s="16"/>
      <c r="G259" s="16"/>
    </row>
    <row r="260" spans="1:7" x14ac:dyDescent="0.3">
      <c r="A260" s="17" t="s">
        <v>128</v>
      </c>
      <c r="B260" s="33"/>
      <c r="C260" s="33"/>
      <c r="D260" s="14"/>
      <c r="E260" s="15"/>
      <c r="F260" s="16"/>
      <c r="G260" s="16"/>
    </row>
    <row r="261" spans="1:7" x14ac:dyDescent="0.3">
      <c r="A261" s="13" t="s">
        <v>129</v>
      </c>
      <c r="B261" s="33"/>
      <c r="C261" s="33"/>
      <c r="D261" s="14"/>
      <c r="E261" s="15">
        <v>86807.54</v>
      </c>
      <c r="F261" s="16">
        <v>0.1181</v>
      </c>
      <c r="G261" s="16">
        <v>3.1375E-2</v>
      </c>
    </row>
    <row r="262" spans="1:7" x14ac:dyDescent="0.3">
      <c r="A262" s="17" t="s">
        <v>100</v>
      </c>
      <c r="B262" s="34"/>
      <c r="C262" s="34"/>
      <c r="D262" s="18"/>
      <c r="E262" s="37">
        <v>86807.54</v>
      </c>
      <c r="F262" s="38">
        <v>0.1181</v>
      </c>
      <c r="G262" s="21"/>
    </row>
    <row r="263" spans="1:7" x14ac:dyDescent="0.3">
      <c r="A263" s="13"/>
      <c r="B263" s="33"/>
      <c r="C263" s="33"/>
      <c r="D263" s="14"/>
      <c r="E263" s="15"/>
      <c r="F263" s="16"/>
      <c r="G263" s="16"/>
    </row>
    <row r="264" spans="1:7" x14ac:dyDescent="0.3">
      <c r="A264" s="24" t="s">
        <v>103</v>
      </c>
      <c r="B264" s="35"/>
      <c r="C264" s="35"/>
      <c r="D264" s="25"/>
      <c r="E264" s="19">
        <v>86807.54</v>
      </c>
      <c r="F264" s="20">
        <v>0.1181</v>
      </c>
      <c r="G264" s="21"/>
    </row>
    <row r="265" spans="1:7" x14ac:dyDescent="0.3">
      <c r="A265" s="13" t="s">
        <v>130</v>
      </c>
      <c r="B265" s="33"/>
      <c r="C265" s="33"/>
      <c r="D265" s="14"/>
      <c r="E265" s="15">
        <v>1464.3008838999999</v>
      </c>
      <c r="F265" s="16">
        <v>1.9910000000000001E-3</v>
      </c>
      <c r="G265" s="16"/>
    </row>
    <row r="266" spans="1:7" x14ac:dyDescent="0.3">
      <c r="A266" s="13" t="s">
        <v>131</v>
      </c>
      <c r="B266" s="33"/>
      <c r="C266" s="33"/>
      <c r="D266" s="14"/>
      <c r="E266" s="15">
        <v>1080.0591161</v>
      </c>
      <c r="F266" s="16">
        <v>1.9090000000000001E-3</v>
      </c>
      <c r="G266" s="16">
        <v>3.1375E-2</v>
      </c>
    </row>
    <row r="267" spans="1:7" x14ac:dyDescent="0.3">
      <c r="A267" s="28" t="s">
        <v>132</v>
      </c>
      <c r="B267" s="36"/>
      <c r="C267" s="36"/>
      <c r="D267" s="29"/>
      <c r="E267" s="30">
        <v>735306.31</v>
      </c>
      <c r="F267" s="31">
        <v>1</v>
      </c>
      <c r="G267" s="31"/>
    </row>
    <row r="269" spans="1:7" x14ac:dyDescent="0.3">
      <c r="A269" s="1" t="s">
        <v>1266</v>
      </c>
    </row>
    <row r="270" spans="1:7" x14ac:dyDescent="0.3">
      <c r="A270" s="1" t="s">
        <v>133</v>
      </c>
    </row>
    <row r="271" spans="1:7" x14ac:dyDescent="0.3">
      <c r="A271" s="1" t="s">
        <v>134</v>
      </c>
    </row>
    <row r="272" spans="1:7" x14ac:dyDescent="0.3">
      <c r="A272" s="1" t="s">
        <v>1815</v>
      </c>
    </row>
    <row r="273" spans="1:7" x14ac:dyDescent="0.3">
      <c r="A273" s="47" t="s">
        <v>1816</v>
      </c>
      <c r="B273" s="3" t="s">
        <v>88</v>
      </c>
    </row>
    <row r="274" spans="1:7" x14ac:dyDescent="0.3">
      <c r="A274" t="s">
        <v>1817</v>
      </c>
    </row>
    <row r="275" spans="1:7" x14ac:dyDescent="0.3">
      <c r="A275" t="s">
        <v>1818</v>
      </c>
      <c r="B275" t="s">
        <v>1819</v>
      </c>
      <c r="C275" t="s">
        <v>1819</v>
      </c>
    </row>
    <row r="276" spans="1:7" x14ac:dyDescent="0.3">
      <c r="B276" s="48">
        <v>44561</v>
      </c>
      <c r="C276" s="48">
        <v>44592</v>
      </c>
    </row>
    <row r="277" spans="1:7" x14ac:dyDescent="0.3">
      <c r="A277" t="s">
        <v>1871</v>
      </c>
      <c r="B277">
        <v>21.45</v>
      </c>
      <c r="C277">
        <v>21.45</v>
      </c>
      <c r="E277" s="2"/>
      <c r="G277"/>
    </row>
    <row r="278" spans="1:7" x14ac:dyDescent="0.3">
      <c r="A278" t="s">
        <v>1823</v>
      </c>
      <c r="B278">
        <v>39.06</v>
      </c>
      <c r="C278">
        <v>39.049999999999997</v>
      </c>
      <c r="E278" s="2"/>
      <c r="G278"/>
    </row>
    <row r="279" spans="1:7" x14ac:dyDescent="0.3">
      <c r="A279" t="s">
        <v>1845</v>
      </c>
      <c r="B279">
        <v>23.9</v>
      </c>
      <c r="C279">
        <v>23.74</v>
      </c>
      <c r="E279" s="2"/>
      <c r="G279"/>
    </row>
    <row r="280" spans="1:7" x14ac:dyDescent="0.3">
      <c r="A280" t="s">
        <v>1872</v>
      </c>
      <c r="B280">
        <v>17.170000000000002</v>
      </c>
      <c r="C280">
        <v>17.149999999999999</v>
      </c>
      <c r="E280" s="2"/>
      <c r="G280"/>
    </row>
    <row r="281" spans="1:7" x14ac:dyDescent="0.3">
      <c r="A281" t="s">
        <v>1848</v>
      </c>
      <c r="B281">
        <v>35.9</v>
      </c>
      <c r="C281">
        <v>35.840000000000003</v>
      </c>
      <c r="E281" s="2"/>
      <c r="G281"/>
    </row>
    <row r="282" spans="1:7" x14ac:dyDescent="0.3">
      <c r="A282" t="s">
        <v>1850</v>
      </c>
      <c r="B282">
        <v>21.27</v>
      </c>
      <c r="C282">
        <v>21.09</v>
      </c>
      <c r="E282" s="2"/>
      <c r="G282"/>
    </row>
    <row r="283" spans="1:7" x14ac:dyDescent="0.3">
      <c r="E283" s="2"/>
      <c r="G283"/>
    </row>
    <row r="284" spans="1:7" x14ac:dyDescent="0.3">
      <c r="A284" t="s">
        <v>1852</v>
      </c>
    </row>
    <row r="286" spans="1:7" x14ac:dyDescent="0.3">
      <c r="A286" s="50" t="s">
        <v>1853</v>
      </c>
      <c r="B286" s="50" t="s">
        <v>1854</v>
      </c>
      <c r="C286" s="50" t="s">
        <v>1855</v>
      </c>
      <c r="D286" s="50" t="s">
        <v>1856</v>
      </c>
    </row>
    <row r="287" spans="1:7" x14ac:dyDescent="0.3">
      <c r="A287" s="50" t="s">
        <v>1873</v>
      </c>
      <c r="B287" s="50"/>
      <c r="C287" s="50">
        <v>0.15</v>
      </c>
      <c r="D287" s="50">
        <v>0.15</v>
      </c>
    </row>
    <row r="288" spans="1:7" x14ac:dyDescent="0.3">
      <c r="A288" s="50" t="s">
        <v>1874</v>
      </c>
      <c r="B288" s="50"/>
      <c r="C288" s="50">
        <v>0.15</v>
      </c>
      <c r="D288" s="50">
        <v>0.15</v>
      </c>
    </row>
    <row r="290" spans="1:4" x14ac:dyDescent="0.3">
      <c r="A290" t="s">
        <v>1835</v>
      </c>
      <c r="B290" s="3" t="s">
        <v>88</v>
      </c>
    </row>
    <row r="291" spans="1:4" ht="28.8" x14ac:dyDescent="0.3">
      <c r="A291" s="47" t="s">
        <v>1836</v>
      </c>
      <c r="B291" s="3" t="s">
        <v>88</v>
      </c>
    </row>
    <row r="292" spans="1:4" x14ac:dyDescent="0.3">
      <c r="A292" s="47" t="s">
        <v>1837</v>
      </c>
      <c r="B292" s="3" t="s">
        <v>88</v>
      </c>
    </row>
    <row r="293" spans="1:4" x14ac:dyDescent="0.3">
      <c r="A293" t="s">
        <v>1870</v>
      </c>
      <c r="B293" s="49">
        <v>3.6885219999999999</v>
      </c>
    </row>
    <row r="294" spans="1:4" ht="28.8" x14ac:dyDescent="0.3">
      <c r="A294" s="47" t="s">
        <v>1839</v>
      </c>
      <c r="B294" s="3">
        <v>35174.788312500001</v>
      </c>
    </row>
    <row r="295" spans="1:4" ht="28.8" x14ac:dyDescent="0.3">
      <c r="A295" s="47" t="s">
        <v>1840</v>
      </c>
      <c r="B295" s="3" t="s">
        <v>88</v>
      </c>
    </row>
    <row r="296" spans="1:4" x14ac:dyDescent="0.3">
      <c r="A296" t="s">
        <v>1967</v>
      </c>
      <c r="B296" s="3" t="s">
        <v>88</v>
      </c>
    </row>
    <row r="297" spans="1:4" x14ac:dyDescent="0.3">
      <c r="A297" t="s">
        <v>1968</v>
      </c>
      <c r="B297" s="3" t="s">
        <v>88</v>
      </c>
    </row>
    <row r="299" spans="1:4" ht="28.8" x14ac:dyDescent="0.3">
      <c r="A299" s="66" t="s">
        <v>2016</v>
      </c>
      <c r="B299" s="61" t="s">
        <v>2017</v>
      </c>
      <c r="C299" s="61" t="s">
        <v>1982</v>
      </c>
      <c r="D299" s="67" t="s">
        <v>1983</v>
      </c>
    </row>
    <row r="300" spans="1:4" ht="55.5" customHeight="1" x14ac:dyDescent="0.3">
      <c r="A300" s="68" t="str">
        <f>HYPERLINK("[EDEL_Portfolio Monthly 31-Jan-2022.xlsx]EEARFD!A1","Edelweiss Balanced Advantage Fund")</f>
        <v>Edelweiss Balanced Advantage Fund</v>
      </c>
      <c r="B300" s="60"/>
      <c r="C300" s="62" t="s">
        <v>1995</v>
      </c>
      <c r="D300"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81"/>
  <sheetViews>
    <sheetView showGridLines="0" workbookViewId="0">
      <pane ySplit="4" topLeftCell="A77" activePane="bottomLeft" state="frozen"/>
      <selection sqref="A1:G1"/>
      <selection pane="bottomLeft" activeCell="B82" sqref="B82"/>
    </sheetView>
  </sheetViews>
  <sheetFormatPr defaultRowHeight="14.4" x14ac:dyDescent="0.3"/>
  <cols>
    <col min="1" max="1" width="67.77734375" customWidth="1"/>
    <col min="2" max="2" width="18.33203125" customWidth="1"/>
    <col min="3" max="3" width="30.88671875" customWidth="1"/>
    <col min="4" max="4" width="19.8867187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9</v>
      </c>
      <c r="B1" s="70"/>
      <c r="C1" s="70"/>
      <c r="D1" s="70"/>
      <c r="E1" s="70"/>
      <c r="F1" s="70"/>
      <c r="G1" s="70"/>
      <c r="H1" s="51" t="str">
        <f>HYPERLINK("[EDEL_Portfolio Monthly 31-Jan-2022.xlsx]Index!A1","Index")</f>
        <v>Index</v>
      </c>
    </row>
    <row r="2" spans="1:8" ht="18" x14ac:dyDescent="0.3">
      <c r="A2" s="70" t="s">
        <v>10</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7" t="s">
        <v>89</v>
      </c>
      <c r="B9" s="33"/>
      <c r="C9" s="33"/>
      <c r="D9" s="14"/>
      <c r="E9" s="15"/>
      <c r="F9" s="16"/>
      <c r="G9" s="16"/>
    </row>
    <row r="10" spans="1:8" x14ac:dyDescent="0.3">
      <c r="A10" s="17" t="s">
        <v>90</v>
      </c>
      <c r="B10" s="33"/>
      <c r="C10" s="33"/>
      <c r="D10" s="14"/>
      <c r="E10" s="15"/>
      <c r="F10" s="16"/>
      <c r="G10" s="16"/>
    </row>
    <row r="11" spans="1:8" x14ac:dyDescent="0.3">
      <c r="A11" s="13" t="s">
        <v>135</v>
      </c>
      <c r="B11" s="33" t="s">
        <v>136</v>
      </c>
      <c r="C11" s="33" t="s">
        <v>137</v>
      </c>
      <c r="D11" s="14">
        <v>50500000</v>
      </c>
      <c r="E11" s="15">
        <v>51542.62</v>
      </c>
      <c r="F11" s="16">
        <v>0.11840000000000001</v>
      </c>
      <c r="G11" s="16">
        <v>4.99E-2</v>
      </c>
    </row>
    <row r="12" spans="1:8" x14ac:dyDescent="0.3">
      <c r="A12" s="13" t="s">
        <v>138</v>
      </c>
      <c r="B12" s="33" t="s">
        <v>139</v>
      </c>
      <c r="C12" s="33" t="s">
        <v>137</v>
      </c>
      <c r="D12" s="14">
        <v>50300000</v>
      </c>
      <c r="E12" s="15">
        <v>51265.760000000002</v>
      </c>
      <c r="F12" s="16">
        <v>0.1177</v>
      </c>
      <c r="G12" s="16">
        <v>5.0049999999999997E-2</v>
      </c>
    </row>
    <row r="13" spans="1:8" x14ac:dyDescent="0.3">
      <c r="A13" s="13" t="s">
        <v>140</v>
      </c>
      <c r="B13" s="33" t="s">
        <v>141</v>
      </c>
      <c r="C13" s="33" t="s">
        <v>93</v>
      </c>
      <c r="D13" s="14">
        <v>47500000</v>
      </c>
      <c r="E13" s="15">
        <v>48573.79</v>
      </c>
      <c r="F13" s="16">
        <v>0.1115</v>
      </c>
      <c r="G13" s="16">
        <v>5.0650000000000001E-2</v>
      </c>
    </row>
    <row r="14" spans="1:8" x14ac:dyDescent="0.3">
      <c r="A14" s="13" t="s">
        <v>142</v>
      </c>
      <c r="B14" s="33" t="s">
        <v>143</v>
      </c>
      <c r="C14" s="33" t="s">
        <v>93</v>
      </c>
      <c r="D14" s="14">
        <v>39000000</v>
      </c>
      <c r="E14" s="15">
        <v>39921.96</v>
      </c>
      <c r="F14" s="16">
        <v>9.1700000000000004E-2</v>
      </c>
      <c r="G14" s="16">
        <v>4.9500000000000002E-2</v>
      </c>
    </row>
    <row r="15" spans="1:8" x14ac:dyDescent="0.3">
      <c r="A15" s="13" t="s">
        <v>144</v>
      </c>
      <c r="B15" s="33" t="s">
        <v>145</v>
      </c>
      <c r="C15" s="33" t="s">
        <v>93</v>
      </c>
      <c r="D15" s="14">
        <v>39000000</v>
      </c>
      <c r="E15" s="15">
        <v>39638.9</v>
      </c>
      <c r="F15" s="16">
        <v>9.0999999999999998E-2</v>
      </c>
      <c r="G15" s="16">
        <v>4.9500000000000002E-2</v>
      </c>
    </row>
    <row r="16" spans="1:8" x14ac:dyDescent="0.3">
      <c r="A16" s="13" t="s">
        <v>146</v>
      </c>
      <c r="B16" s="33" t="s">
        <v>147</v>
      </c>
      <c r="C16" s="33" t="s">
        <v>93</v>
      </c>
      <c r="D16" s="14">
        <v>36500000</v>
      </c>
      <c r="E16" s="15">
        <v>37202.33</v>
      </c>
      <c r="F16" s="16">
        <v>8.5400000000000004E-2</v>
      </c>
      <c r="G16" s="16">
        <v>4.9000000000000002E-2</v>
      </c>
    </row>
    <row r="17" spans="1:7" x14ac:dyDescent="0.3">
      <c r="A17" s="13" t="s">
        <v>148</v>
      </c>
      <c r="B17" s="33" t="s">
        <v>149</v>
      </c>
      <c r="C17" s="33" t="s">
        <v>93</v>
      </c>
      <c r="D17" s="14">
        <v>31500000</v>
      </c>
      <c r="E17" s="15">
        <v>32050.05</v>
      </c>
      <c r="F17" s="16">
        <v>7.3599999999999999E-2</v>
      </c>
      <c r="G17" s="16">
        <v>4.9200000000000001E-2</v>
      </c>
    </row>
    <row r="18" spans="1:7" x14ac:dyDescent="0.3">
      <c r="A18" s="13" t="s">
        <v>150</v>
      </c>
      <c r="B18" s="33" t="s">
        <v>151</v>
      </c>
      <c r="C18" s="33" t="s">
        <v>93</v>
      </c>
      <c r="D18" s="14">
        <v>26000000</v>
      </c>
      <c r="E18" s="15">
        <v>26453.39</v>
      </c>
      <c r="F18" s="16">
        <v>6.0699999999999997E-2</v>
      </c>
      <c r="G18" s="16">
        <v>5.1200000000000002E-2</v>
      </c>
    </row>
    <row r="19" spans="1:7" x14ac:dyDescent="0.3">
      <c r="A19" s="13" t="s">
        <v>152</v>
      </c>
      <c r="B19" s="33" t="s">
        <v>153</v>
      </c>
      <c r="C19" s="33" t="s">
        <v>93</v>
      </c>
      <c r="D19" s="14">
        <v>22500000</v>
      </c>
      <c r="E19" s="15">
        <v>23454.61</v>
      </c>
      <c r="F19" s="16">
        <v>5.3900000000000003E-2</v>
      </c>
      <c r="G19" s="16">
        <v>4.7649999999999998E-2</v>
      </c>
    </row>
    <row r="20" spans="1:7" x14ac:dyDescent="0.3">
      <c r="A20" s="13" t="s">
        <v>154</v>
      </c>
      <c r="B20" s="33" t="s">
        <v>155</v>
      </c>
      <c r="C20" s="33" t="s">
        <v>99</v>
      </c>
      <c r="D20" s="14">
        <v>13500000</v>
      </c>
      <c r="E20" s="15">
        <v>14060.59</v>
      </c>
      <c r="F20" s="16">
        <v>3.2300000000000002E-2</v>
      </c>
      <c r="G20" s="16">
        <v>5.11E-2</v>
      </c>
    </row>
    <row r="21" spans="1:7" x14ac:dyDescent="0.3">
      <c r="A21" s="13" t="s">
        <v>156</v>
      </c>
      <c r="B21" s="33" t="s">
        <v>157</v>
      </c>
      <c r="C21" s="33" t="s">
        <v>93</v>
      </c>
      <c r="D21" s="14">
        <v>10000000</v>
      </c>
      <c r="E21" s="15">
        <v>10163.69</v>
      </c>
      <c r="F21" s="16">
        <v>2.3300000000000001E-2</v>
      </c>
      <c r="G21" s="16">
        <v>4.9250000000000002E-2</v>
      </c>
    </row>
    <row r="22" spans="1:7" x14ac:dyDescent="0.3">
      <c r="A22" s="13" t="s">
        <v>158</v>
      </c>
      <c r="B22" s="33" t="s">
        <v>159</v>
      </c>
      <c r="C22" s="33" t="s">
        <v>93</v>
      </c>
      <c r="D22" s="14">
        <v>5500000</v>
      </c>
      <c r="E22" s="15">
        <v>5692.53</v>
      </c>
      <c r="F22" s="16">
        <v>1.3100000000000001E-2</v>
      </c>
      <c r="G22" s="16">
        <v>4.82E-2</v>
      </c>
    </row>
    <row r="23" spans="1:7" x14ac:dyDescent="0.3">
      <c r="A23" s="13" t="s">
        <v>160</v>
      </c>
      <c r="B23" s="33" t="s">
        <v>161</v>
      </c>
      <c r="C23" s="33" t="s">
        <v>99</v>
      </c>
      <c r="D23" s="14">
        <v>5000000</v>
      </c>
      <c r="E23" s="15">
        <v>5213.9399999999996</v>
      </c>
      <c r="F23" s="16">
        <v>1.2E-2</v>
      </c>
      <c r="G23" s="16">
        <v>4.9200000000000001E-2</v>
      </c>
    </row>
    <row r="24" spans="1:7" x14ac:dyDescent="0.3">
      <c r="A24" s="13" t="s">
        <v>162</v>
      </c>
      <c r="B24" s="33" t="s">
        <v>163</v>
      </c>
      <c r="C24" s="33" t="s">
        <v>93</v>
      </c>
      <c r="D24" s="14">
        <v>5000000</v>
      </c>
      <c r="E24" s="15">
        <v>5206.71</v>
      </c>
      <c r="F24" s="16">
        <v>1.2E-2</v>
      </c>
      <c r="G24" s="16">
        <v>4.7699999999999999E-2</v>
      </c>
    </row>
    <row r="25" spans="1:7" x14ac:dyDescent="0.3">
      <c r="A25" s="13" t="s">
        <v>164</v>
      </c>
      <c r="B25" s="33" t="s">
        <v>165</v>
      </c>
      <c r="C25" s="33" t="s">
        <v>137</v>
      </c>
      <c r="D25" s="14">
        <v>5000000</v>
      </c>
      <c r="E25" s="15">
        <v>5075.82</v>
      </c>
      <c r="F25" s="16">
        <v>1.17E-2</v>
      </c>
      <c r="G25" s="16">
        <v>4.7750000000000001E-2</v>
      </c>
    </row>
    <row r="26" spans="1:7" x14ac:dyDescent="0.3">
      <c r="A26" s="13" t="s">
        <v>166</v>
      </c>
      <c r="B26" s="33" t="s">
        <v>167</v>
      </c>
      <c r="C26" s="33" t="s">
        <v>93</v>
      </c>
      <c r="D26" s="14">
        <v>4000000</v>
      </c>
      <c r="E26" s="15">
        <v>4167.83</v>
      </c>
      <c r="F26" s="16">
        <v>9.5999999999999992E-3</v>
      </c>
      <c r="G26" s="16">
        <v>4.8250000000000001E-2</v>
      </c>
    </row>
    <row r="27" spans="1:7" x14ac:dyDescent="0.3">
      <c r="A27" s="13" t="s">
        <v>168</v>
      </c>
      <c r="B27" s="33" t="s">
        <v>169</v>
      </c>
      <c r="C27" s="33" t="s">
        <v>99</v>
      </c>
      <c r="D27" s="14">
        <v>4000000</v>
      </c>
      <c r="E27" s="15">
        <v>4166.7299999999996</v>
      </c>
      <c r="F27" s="16">
        <v>9.5999999999999992E-3</v>
      </c>
      <c r="G27" s="16">
        <v>4.7863999999999997E-2</v>
      </c>
    </row>
    <row r="28" spans="1:7" x14ac:dyDescent="0.3">
      <c r="A28" s="13" t="s">
        <v>170</v>
      </c>
      <c r="B28" s="33" t="s">
        <v>171</v>
      </c>
      <c r="C28" s="33" t="s">
        <v>93</v>
      </c>
      <c r="D28" s="14">
        <v>3000000</v>
      </c>
      <c r="E28" s="15">
        <v>3051.03</v>
      </c>
      <c r="F28" s="16">
        <v>7.0000000000000001E-3</v>
      </c>
      <c r="G28" s="16">
        <v>4.7399999999999998E-2</v>
      </c>
    </row>
    <row r="29" spans="1:7" x14ac:dyDescent="0.3">
      <c r="A29" s="13" t="s">
        <v>172</v>
      </c>
      <c r="B29" s="33" t="s">
        <v>173</v>
      </c>
      <c r="C29" s="33" t="s">
        <v>99</v>
      </c>
      <c r="D29" s="14">
        <v>2500000</v>
      </c>
      <c r="E29" s="15">
        <v>2603.89</v>
      </c>
      <c r="F29" s="16">
        <v>6.0000000000000001E-3</v>
      </c>
      <c r="G29" s="16">
        <v>4.7699999999999999E-2</v>
      </c>
    </row>
    <row r="30" spans="1:7" x14ac:dyDescent="0.3">
      <c r="A30" s="13" t="s">
        <v>174</v>
      </c>
      <c r="B30" s="33" t="s">
        <v>175</v>
      </c>
      <c r="C30" s="33" t="s">
        <v>93</v>
      </c>
      <c r="D30" s="14">
        <v>2500000</v>
      </c>
      <c r="E30" s="15">
        <v>2534.71</v>
      </c>
      <c r="F30" s="16">
        <v>5.7999999999999996E-3</v>
      </c>
      <c r="G30" s="16">
        <v>4.5150000000000003E-2</v>
      </c>
    </row>
    <row r="31" spans="1:7" x14ac:dyDescent="0.3">
      <c r="A31" s="13" t="s">
        <v>176</v>
      </c>
      <c r="B31" s="33" t="s">
        <v>177</v>
      </c>
      <c r="C31" s="33" t="s">
        <v>93</v>
      </c>
      <c r="D31" s="14">
        <v>2500000</v>
      </c>
      <c r="E31" s="15">
        <v>2522.42</v>
      </c>
      <c r="F31" s="16">
        <v>5.7999999999999996E-3</v>
      </c>
      <c r="G31" s="16">
        <v>4.0550000000000003E-2</v>
      </c>
    </row>
    <row r="32" spans="1:7" x14ac:dyDescent="0.3">
      <c r="A32" s="13" t="s">
        <v>178</v>
      </c>
      <c r="B32" s="33" t="s">
        <v>179</v>
      </c>
      <c r="C32" s="33" t="s">
        <v>93</v>
      </c>
      <c r="D32" s="14">
        <v>2000000</v>
      </c>
      <c r="E32" s="15">
        <v>2034.34</v>
      </c>
      <c r="F32" s="16">
        <v>4.7000000000000002E-3</v>
      </c>
      <c r="G32" s="16">
        <v>4.7E-2</v>
      </c>
    </row>
    <row r="33" spans="1:7" x14ac:dyDescent="0.3">
      <c r="A33" s="13" t="s">
        <v>180</v>
      </c>
      <c r="B33" s="33" t="s">
        <v>181</v>
      </c>
      <c r="C33" s="33" t="s">
        <v>93</v>
      </c>
      <c r="D33" s="14">
        <v>1500000</v>
      </c>
      <c r="E33" s="15">
        <v>1553.05</v>
      </c>
      <c r="F33" s="16">
        <v>3.5999999999999999E-3</v>
      </c>
      <c r="G33" s="16">
        <v>4.5999999999999999E-2</v>
      </c>
    </row>
    <row r="34" spans="1:7" x14ac:dyDescent="0.3">
      <c r="A34" s="13" t="s">
        <v>182</v>
      </c>
      <c r="B34" s="33" t="s">
        <v>183</v>
      </c>
      <c r="C34" s="33" t="s">
        <v>93</v>
      </c>
      <c r="D34" s="14">
        <v>1000000</v>
      </c>
      <c r="E34" s="15">
        <v>1041.17</v>
      </c>
      <c r="F34" s="16">
        <v>2.3999999999999998E-3</v>
      </c>
      <c r="G34" s="16">
        <v>4.7600000000000003E-2</v>
      </c>
    </row>
    <row r="35" spans="1:7" x14ac:dyDescent="0.3">
      <c r="A35" s="13" t="s">
        <v>184</v>
      </c>
      <c r="B35" s="33" t="s">
        <v>185</v>
      </c>
      <c r="C35" s="33" t="s">
        <v>93</v>
      </c>
      <c r="D35" s="14">
        <v>1000000</v>
      </c>
      <c r="E35" s="15">
        <v>1038.77</v>
      </c>
      <c r="F35" s="16">
        <v>2.3999999999999998E-3</v>
      </c>
      <c r="G35" s="16">
        <v>4.8250000000000001E-2</v>
      </c>
    </row>
    <row r="36" spans="1:7" x14ac:dyDescent="0.3">
      <c r="A36" s="13" t="s">
        <v>186</v>
      </c>
      <c r="B36" s="33" t="s">
        <v>187</v>
      </c>
      <c r="C36" s="33" t="s">
        <v>188</v>
      </c>
      <c r="D36" s="14">
        <v>500000</v>
      </c>
      <c r="E36" s="15">
        <v>508.39</v>
      </c>
      <c r="F36" s="16">
        <v>1.1999999999999999E-3</v>
      </c>
      <c r="G36" s="16">
        <v>4.6748999999999999E-2</v>
      </c>
    </row>
    <row r="37" spans="1:7" x14ac:dyDescent="0.3">
      <c r="A37" s="13" t="s">
        <v>189</v>
      </c>
      <c r="B37" s="33" t="s">
        <v>190</v>
      </c>
      <c r="C37" s="33" t="s">
        <v>188</v>
      </c>
      <c r="D37" s="14">
        <v>500000</v>
      </c>
      <c r="E37" s="15">
        <v>507.67</v>
      </c>
      <c r="F37" s="16">
        <v>1.1999999999999999E-3</v>
      </c>
      <c r="G37" s="16">
        <v>4.675E-2</v>
      </c>
    </row>
    <row r="38" spans="1:7" x14ac:dyDescent="0.3">
      <c r="A38" s="13" t="s">
        <v>191</v>
      </c>
      <c r="B38" s="33" t="s">
        <v>192</v>
      </c>
      <c r="C38" s="33" t="s">
        <v>93</v>
      </c>
      <c r="D38" s="14">
        <v>500000</v>
      </c>
      <c r="E38" s="15">
        <v>507.51</v>
      </c>
      <c r="F38" s="16">
        <v>1.1999999999999999E-3</v>
      </c>
      <c r="G38" s="16">
        <v>4.6249999999999999E-2</v>
      </c>
    </row>
    <row r="39" spans="1:7" x14ac:dyDescent="0.3">
      <c r="A39" s="17" t="s">
        <v>100</v>
      </c>
      <c r="B39" s="34"/>
      <c r="C39" s="34"/>
      <c r="D39" s="18"/>
      <c r="E39" s="19">
        <v>421754.2</v>
      </c>
      <c r="F39" s="20">
        <v>0.96879999999999999</v>
      </c>
      <c r="G39" s="21"/>
    </row>
    <row r="40" spans="1:7" x14ac:dyDescent="0.3">
      <c r="A40" s="13"/>
      <c r="B40" s="33"/>
      <c r="C40" s="33"/>
      <c r="D40" s="14"/>
      <c r="E40" s="15"/>
      <c r="F40" s="16"/>
      <c r="G40" s="16"/>
    </row>
    <row r="41" spans="1:7" x14ac:dyDescent="0.3">
      <c r="A41" s="17" t="s">
        <v>101</v>
      </c>
      <c r="B41" s="33"/>
      <c r="C41" s="33"/>
      <c r="D41" s="14"/>
      <c r="E41" s="15"/>
      <c r="F41" s="16"/>
      <c r="G41" s="16"/>
    </row>
    <row r="42" spans="1:7" x14ac:dyDescent="0.3">
      <c r="A42" s="17" t="s">
        <v>100</v>
      </c>
      <c r="B42" s="33"/>
      <c r="C42" s="33"/>
      <c r="D42" s="14"/>
      <c r="E42" s="22" t="s">
        <v>88</v>
      </c>
      <c r="F42" s="23" t="s">
        <v>88</v>
      </c>
      <c r="G42" s="16"/>
    </row>
    <row r="43" spans="1:7" x14ac:dyDescent="0.3">
      <c r="A43" s="13"/>
      <c r="B43" s="33"/>
      <c r="C43" s="33"/>
      <c r="D43" s="14"/>
      <c r="E43" s="15"/>
      <c r="F43" s="16"/>
      <c r="G43" s="16"/>
    </row>
    <row r="44" spans="1:7" x14ac:dyDescent="0.3">
      <c r="A44" s="17" t="s">
        <v>102</v>
      </c>
      <c r="B44" s="33"/>
      <c r="C44" s="33"/>
      <c r="D44" s="14"/>
      <c r="E44" s="15"/>
      <c r="F44" s="16"/>
      <c r="G44" s="16"/>
    </row>
    <row r="45" spans="1:7" x14ac:dyDescent="0.3">
      <c r="A45" s="17" t="s">
        <v>100</v>
      </c>
      <c r="B45" s="33"/>
      <c r="C45" s="33"/>
      <c r="D45" s="14"/>
      <c r="E45" s="22" t="s">
        <v>88</v>
      </c>
      <c r="F45" s="23" t="s">
        <v>88</v>
      </c>
      <c r="G45" s="16"/>
    </row>
    <row r="46" spans="1:7" x14ac:dyDescent="0.3">
      <c r="A46" s="13"/>
      <c r="B46" s="33"/>
      <c r="C46" s="33"/>
      <c r="D46" s="14"/>
      <c r="E46" s="15"/>
      <c r="F46" s="16"/>
      <c r="G46" s="16"/>
    </row>
    <row r="47" spans="1:7" x14ac:dyDescent="0.3">
      <c r="A47" s="24" t="s">
        <v>103</v>
      </c>
      <c r="B47" s="35"/>
      <c r="C47" s="35"/>
      <c r="D47" s="25"/>
      <c r="E47" s="19">
        <v>421754.2</v>
      </c>
      <c r="F47" s="20">
        <v>0.96879999999999999</v>
      </c>
      <c r="G47" s="21"/>
    </row>
    <row r="48" spans="1:7" x14ac:dyDescent="0.3">
      <c r="A48" s="13"/>
      <c r="B48" s="33"/>
      <c r="C48" s="33"/>
      <c r="D48" s="14"/>
      <c r="E48" s="15"/>
      <c r="F48" s="16"/>
      <c r="G48" s="16"/>
    </row>
    <row r="49" spans="1:7" x14ac:dyDescent="0.3">
      <c r="A49" s="13"/>
      <c r="B49" s="33"/>
      <c r="C49" s="33"/>
      <c r="D49" s="14"/>
      <c r="E49" s="15"/>
      <c r="F49" s="16"/>
      <c r="G49" s="16"/>
    </row>
    <row r="50" spans="1:7" x14ac:dyDescent="0.3">
      <c r="A50" s="17" t="s">
        <v>128</v>
      </c>
      <c r="B50" s="33"/>
      <c r="C50" s="33"/>
      <c r="D50" s="14"/>
      <c r="E50" s="15"/>
      <c r="F50" s="16"/>
      <c r="G50" s="16"/>
    </row>
    <row r="51" spans="1:7" x14ac:dyDescent="0.3">
      <c r="A51" s="13" t="s">
        <v>129</v>
      </c>
      <c r="B51" s="33"/>
      <c r="C51" s="33"/>
      <c r="D51" s="14"/>
      <c r="E51" s="15">
        <v>2756.76</v>
      </c>
      <c r="F51" s="16">
        <v>6.3E-3</v>
      </c>
      <c r="G51" s="16">
        <v>3.1375E-2</v>
      </c>
    </row>
    <row r="52" spans="1:7" x14ac:dyDescent="0.3">
      <c r="A52" s="17" t="s">
        <v>100</v>
      </c>
      <c r="B52" s="34"/>
      <c r="C52" s="34"/>
      <c r="D52" s="18"/>
      <c r="E52" s="19">
        <v>2756.76</v>
      </c>
      <c r="F52" s="20">
        <v>6.3E-3</v>
      </c>
      <c r="G52" s="21"/>
    </row>
    <row r="53" spans="1:7" x14ac:dyDescent="0.3">
      <c r="A53" s="13"/>
      <c r="B53" s="33"/>
      <c r="C53" s="33"/>
      <c r="D53" s="14"/>
      <c r="E53" s="15"/>
      <c r="F53" s="16"/>
      <c r="G53" s="16"/>
    </row>
    <row r="54" spans="1:7" x14ac:dyDescent="0.3">
      <c r="A54" s="24" t="s">
        <v>103</v>
      </c>
      <c r="B54" s="35"/>
      <c r="C54" s="35"/>
      <c r="D54" s="25"/>
      <c r="E54" s="19">
        <v>2756.76</v>
      </c>
      <c r="F54" s="20">
        <v>6.3E-3</v>
      </c>
      <c r="G54" s="21"/>
    </row>
    <row r="55" spans="1:7" x14ac:dyDescent="0.3">
      <c r="A55" s="13" t="s">
        <v>130</v>
      </c>
      <c r="B55" s="33"/>
      <c r="C55" s="33"/>
      <c r="D55" s="14"/>
      <c r="E55" s="15">
        <v>10978.0802011</v>
      </c>
      <c r="F55" s="16">
        <v>2.5207E-2</v>
      </c>
      <c r="G55" s="16"/>
    </row>
    <row r="56" spans="1:7" x14ac:dyDescent="0.3">
      <c r="A56" s="13" t="s">
        <v>131</v>
      </c>
      <c r="B56" s="33"/>
      <c r="C56" s="33"/>
      <c r="D56" s="14"/>
      <c r="E56" s="15">
        <v>17.0797989</v>
      </c>
      <c r="F56" s="27">
        <v>-3.0699999999999998E-4</v>
      </c>
      <c r="G56" s="16">
        <v>3.1375E-2</v>
      </c>
    </row>
    <row r="57" spans="1:7" x14ac:dyDescent="0.3">
      <c r="A57" s="28" t="s">
        <v>132</v>
      </c>
      <c r="B57" s="36"/>
      <c r="C57" s="36"/>
      <c r="D57" s="29"/>
      <c r="E57" s="30">
        <v>435506.12</v>
      </c>
      <c r="F57" s="31">
        <v>1</v>
      </c>
      <c r="G57" s="31"/>
    </row>
    <row r="59" spans="1:7" x14ac:dyDescent="0.3">
      <c r="A59" s="1" t="s">
        <v>134</v>
      </c>
    </row>
    <row r="62" spans="1:7" x14ac:dyDescent="0.3">
      <c r="A62" s="1" t="s">
        <v>1815</v>
      </c>
    </row>
    <row r="63" spans="1:7" x14ac:dyDescent="0.3">
      <c r="A63" s="47" t="s">
        <v>1816</v>
      </c>
      <c r="B63" s="3" t="s">
        <v>88</v>
      </c>
    </row>
    <row r="64" spans="1:7" x14ac:dyDescent="0.3">
      <c r="A64" t="s">
        <v>1817</v>
      </c>
    </row>
    <row r="65" spans="1:7" x14ac:dyDescent="0.3">
      <c r="A65" t="s">
        <v>1841</v>
      </c>
      <c r="B65" t="s">
        <v>1819</v>
      </c>
      <c r="C65" t="s">
        <v>1819</v>
      </c>
    </row>
    <row r="66" spans="1:7" x14ac:dyDescent="0.3">
      <c r="B66" s="48">
        <v>44561</v>
      </c>
      <c r="C66" s="48">
        <v>44592</v>
      </c>
    </row>
    <row r="67" spans="1:7" x14ac:dyDescent="0.3">
      <c r="A67" t="s">
        <v>1842</v>
      </c>
      <c r="B67">
        <v>1158.0962</v>
      </c>
      <c r="C67">
        <v>1161.5333000000001</v>
      </c>
      <c r="E67" s="2"/>
      <c r="G67"/>
    </row>
    <row r="68" spans="1:7" x14ac:dyDescent="0.3">
      <c r="E68" s="2"/>
      <c r="G68"/>
    </row>
    <row r="69" spans="1:7" x14ac:dyDescent="0.3">
      <c r="A69" t="s">
        <v>1834</v>
      </c>
      <c r="B69" s="3" t="s">
        <v>88</v>
      </c>
    </row>
    <row r="70" spans="1:7" x14ac:dyDescent="0.3">
      <c r="A70" t="s">
        <v>1835</v>
      </c>
      <c r="B70" s="3" t="s">
        <v>88</v>
      </c>
    </row>
    <row r="71" spans="1:7" ht="28.8" x14ac:dyDescent="0.3">
      <c r="A71" s="47" t="s">
        <v>1836</v>
      </c>
      <c r="B71" s="3" t="s">
        <v>88</v>
      </c>
    </row>
    <row r="72" spans="1:7" x14ac:dyDescent="0.3">
      <c r="A72" s="47" t="s">
        <v>1837</v>
      </c>
      <c r="B72" s="3" t="s">
        <v>88</v>
      </c>
    </row>
    <row r="73" spans="1:7" x14ac:dyDescent="0.3">
      <c r="A73" t="s">
        <v>1838</v>
      </c>
      <c r="B73" s="49">
        <v>1.125764</v>
      </c>
    </row>
    <row r="74" spans="1:7" ht="28.8" x14ac:dyDescent="0.3">
      <c r="A74" s="47" t="s">
        <v>1839</v>
      </c>
      <c r="B74" s="3" t="s">
        <v>88</v>
      </c>
    </row>
    <row r="75" spans="1:7" ht="28.8" x14ac:dyDescent="0.3">
      <c r="A75" s="47" t="s">
        <v>1840</v>
      </c>
      <c r="B75" s="3" t="s">
        <v>88</v>
      </c>
    </row>
    <row r="76" spans="1:7" ht="28.8" x14ac:dyDescent="0.3">
      <c r="A76" s="47" t="s">
        <v>1843</v>
      </c>
      <c r="B76" s="49">
        <v>103589.64</v>
      </c>
    </row>
    <row r="77" spans="1:7" x14ac:dyDescent="0.3">
      <c r="A77" t="s">
        <v>1969</v>
      </c>
      <c r="B77" s="3" t="s">
        <v>88</v>
      </c>
    </row>
    <row r="78" spans="1:7" x14ac:dyDescent="0.3">
      <c r="A78" t="s">
        <v>1970</v>
      </c>
      <c r="B78" s="3" t="s">
        <v>88</v>
      </c>
    </row>
    <row r="80" spans="1:7" ht="28.8" x14ac:dyDescent="0.3">
      <c r="A80" s="66" t="s">
        <v>2016</v>
      </c>
      <c r="B80" s="61" t="s">
        <v>2017</v>
      </c>
      <c r="C80" s="61" t="s">
        <v>1982</v>
      </c>
      <c r="D80" s="67" t="s">
        <v>1983</v>
      </c>
    </row>
    <row r="81" spans="1:4" ht="61.5" customHeight="1" x14ac:dyDescent="0.3">
      <c r="A81" s="51" t="str">
        <f>HYPERLINK("[EDEL_Portfolio Monthly 31-Jan-2022.xlsx]EDBE23!A1","BHARAT Bond ETF - April 2023")</f>
        <v>BHARAT Bond ETF - April 2023</v>
      </c>
      <c r="B81" s="59"/>
      <c r="C81" s="62" t="s">
        <v>1984</v>
      </c>
      <c r="D81"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44"/>
  <sheetViews>
    <sheetView showGridLines="0" workbookViewId="0">
      <pane ySplit="4" topLeftCell="A141" activePane="bottomLeft" state="frozen"/>
      <selection sqref="A1:G1"/>
      <selection pane="bottomLeft" activeCell="D143" sqref="A143:D143"/>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43</v>
      </c>
      <c r="B1" s="70"/>
      <c r="C1" s="70"/>
      <c r="D1" s="70"/>
      <c r="E1" s="70"/>
      <c r="F1" s="70"/>
      <c r="G1" s="70"/>
      <c r="H1" s="51" t="str">
        <f>HYPERLINK("[EDEL_Portfolio Monthly 31-Jan-2022.xlsx]Index!A1","Index")</f>
        <v>Index</v>
      </c>
    </row>
    <row r="2" spans="1:8" ht="18" x14ac:dyDescent="0.3">
      <c r="A2" s="70" t="s">
        <v>44</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747</v>
      </c>
      <c r="B8" s="33" t="s">
        <v>748</v>
      </c>
      <c r="C8" s="33" t="s">
        <v>705</v>
      </c>
      <c r="D8" s="14">
        <v>166843</v>
      </c>
      <c r="E8" s="15">
        <v>2478.79</v>
      </c>
      <c r="F8" s="16">
        <v>7.8600000000000003E-2</v>
      </c>
      <c r="G8" s="16"/>
    </row>
    <row r="9" spans="1:8" x14ac:dyDescent="0.3">
      <c r="A9" s="13" t="s">
        <v>703</v>
      </c>
      <c r="B9" s="33" t="s">
        <v>704</v>
      </c>
      <c r="C9" s="33" t="s">
        <v>705</v>
      </c>
      <c r="D9" s="14">
        <v>313044</v>
      </c>
      <c r="E9" s="15">
        <v>2469.29</v>
      </c>
      <c r="F9" s="16">
        <v>7.8299999999999995E-2</v>
      </c>
      <c r="G9" s="16"/>
    </row>
    <row r="10" spans="1:8" x14ac:dyDescent="0.3">
      <c r="A10" s="13" t="s">
        <v>1267</v>
      </c>
      <c r="B10" s="33" t="s">
        <v>1268</v>
      </c>
      <c r="C10" s="33" t="s">
        <v>724</v>
      </c>
      <c r="D10" s="14">
        <v>127996</v>
      </c>
      <c r="E10" s="15">
        <v>2222.27</v>
      </c>
      <c r="F10" s="16">
        <v>7.0499999999999993E-2</v>
      </c>
      <c r="G10" s="16"/>
    </row>
    <row r="11" spans="1:8" x14ac:dyDescent="0.3">
      <c r="A11" s="13" t="s">
        <v>700</v>
      </c>
      <c r="B11" s="33" t="s">
        <v>701</v>
      </c>
      <c r="C11" s="33" t="s">
        <v>702</v>
      </c>
      <c r="D11" s="14">
        <v>90722</v>
      </c>
      <c r="E11" s="15">
        <v>2165.17</v>
      </c>
      <c r="F11" s="16">
        <v>6.8699999999999997E-2</v>
      </c>
      <c r="G11" s="16"/>
    </row>
    <row r="12" spans="1:8" x14ac:dyDescent="0.3">
      <c r="A12" s="13" t="s">
        <v>706</v>
      </c>
      <c r="B12" s="33" t="s">
        <v>707</v>
      </c>
      <c r="C12" s="33" t="s">
        <v>708</v>
      </c>
      <c r="D12" s="14">
        <v>221154</v>
      </c>
      <c r="E12" s="15">
        <v>1612.88</v>
      </c>
      <c r="F12" s="16">
        <v>5.1200000000000002E-2</v>
      </c>
      <c r="G12" s="16"/>
    </row>
    <row r="13" spans="1:8" x14ac:dyDescent="0.3">
      <c r="A13" s="13" t="s">
        <v>1018</v>
      </c>
      <c r="B13" s="33" t="s">
        <v>1019</v>
      </c>
      <c r="C13" s="33" t="s">
        <v>705</v>
      </c>
      <c r="D13" s="14">
        <v>257654</v>
      </c>
      <c r="E13" s="15">
        <v>1386.95</v>
      </c>
      <c r="F13" s="16">
        <v>4.3999999999999997E-2</v>
      </c>
      <c r="G13" s="16"/>
    </row>
    <row r="14" spans="1:8" x14ac:dyDescent="0.3">
      <c r="A14" s="13" t="s">
        <v>764</v>
      </c>
      <c r="B14" s="33" t="s">
        <v>765</v>
      </c>
      <c r="C14" s="33" t="s">
        <v>705</v>
      </c>
      <c r="D14" s="14">
        <v>165976</v>
      </c>
      <c r="E14" s="15">
        <v>1283.08</v>
      </c>
      <c r="F14" s="16">
        <v>4.07E-2</v>
      </c>
      <c r="G14" s="16"/>
    </row>
    <row r="15" spans="1:8" x14ac:dyDescent="0.3">
      <c r="A15" s="13" t="s">
        <v>869</v>
      </c>
      <c r="B15" s="33" t="s">
        <v>870</v>
      </c>
      <c r="C15" s="33" t="s">
        <v>871</v>
      </c>
      <c r="D15" s="14">
        <v>44395</v>
      </c>
      <c r="E15" s="15">
        <v>847.59</v>
      </c>
      <c r="F15" s="16">
        <v>2.69E-2</v>
      </c>
      <c r="G15" s="16"/>
    </row>
    <row r="16" spans="1:8" x14ac:dyDescent="0.3">
      <c r="A16" s="13" t="s">
        <v>730</v>
      </c>
      <c r="B16" s="33" t="s">
        <v>731</v>
      </c>
      <c r="C16" s="33" t="s">
        <v>732</v>
      </c>
      <c r="D16" s="14">
        <v>341197</v>
      </c>
      <c r="E16" s="15">
        <v>751.32</v>
      </c>
      <c r="F16" s="16">
        <v>2.3800000000000002E-2</v>
      </c>
      <c r="G16" s="16"/>
    </row>
    <row r="17" spans="1:7" x14ac:dyDescent="0.3">
      <c r="A17" s="13" t="s">
        <v>722</v>
      </c>
      <c r="B17" s="33" t="s">
        <v>723</v>
      </c>
      <c r="C17" s="33" t="s">
        <v>724</v>
      </c>
      <c r="D17" s="14">
        <v>61976</v>
      </c>
      <c r="E17" s="15">
        <v>681.36</v>
      </c>
      <c r="F17" s="16">
        <v>2.1600000000000001E-2</v>
      </c>
      <c r="G17" s="16"/>
    </row>
    <row r="18" spans="1:7" x14ac:dyDescent="0.3">
      <c r="A18" s="13" t="s">
        <v>797</v>
      </c>
      <c r="B18" s="33" t="s">
        <v>798</v>
      </c>
      <c r="C18" s="33" t="s">
        <v>705</v>
      </c>
      <c r="D18" s="14">
        <v>34930</v>
      </c>
      <c r="E18" s="15">
        <v>648.74</v>
      </c>
      <c r="F18" s="16">
        <v>2.06E-2</v>
      </c>
      <c r="G18" s="16"/>
    </row>
    <row r="19" spans="1:7" x14ac:dyDescent="0.3">
      <c r="A19" s="13" t="s">
        <v>749</v>
      </c>
      <c r="B19" s="33" t="s">
        <v>750</v>
      </c>
      <c r="C19" s="33" t="s">
        <v>724</v>
      </c>
      <c r="D19" s="14">
        <v>40957</v>
      </c>
      <c r="E19" s="15">
        <v>605.75</v>
      </c>
      <c r="F19" s="16">
        <v>1.9199999999999998E-2</v>
      </c>
      <c r="G19" s="16"/>
    </row>
    <row r="20" spans="1:7" x14ac:dyDescent="0.3">
      <c r="A20" s="13" t="s">
        <v>733</v>
      </c>
      <c r="B20" s="33" t="s">
        <v>734</v>
      </c>
      <c r="C20" s="33" t="s">
        <v>735</v>
      </c>
      <c r="D20" s="14">
        <v>7978</v>
      </c>
      <c r="E20" s="15">
        <v>558.48</v>
      </c>
      <c r="F20" s="16">
        <v>1.77E-2</v>
      </c>
      <c r="G20" s="16"/>
    </row>
    <row r="21" spans="1:7" x14ac:dyDescent="0.3">
      <c r="A21" s="13" t="s">
        <v>861</v>
      </c>
      <c r="B21" s="33" t="s">
        <v>862</v>
      </c>
      <c r="C21" s="33" t="s">
        <v>724</v>
      </c>
      <c r="D21" s="14">
        <v>12559</v>
      </c>
      <c r="E21" s="15">
        <v>469.24</v>
      </c>
      <c r="F21" s="16">
        <v>1.49E-2</v>
      </c>
      <c r="G21" s="16"/>
    </row>
    <row r="22" spans="1:7" x14ac:dyDescent="0.3">
      <c r="A22" s="13" t="s">
        <v>1024</v>
      </c>
      <c r="B22" s="33" t="s">
        <v>1025</v>
      </c>
      <c r="C22" s="33" t="s">
        <v>727</v>
      </c>
      <c r="D22" s="14">
        <v>5398</v>
      </c>
      <c r="E22" s="15">
        <v>464.08</v>
      </c>
      <c r="F22" s="16">
        <v>1.47E-2</v>
      </c>
      <c r="G22" s="16"/>
    </row>
    <row r="23" spans="1:7" x14ac:dyDescent="0.3">
      <c r="A23" s="13" t="s">
        <v>783</v>
      </c>
      <c r="B23" s="33" t="s">
        <v>784</v>
      </c>
      <c r="C23" s="33" t="s">
        <v>785</v>
      </c>
      <c r="D23" s="14">
        <v>6227</v>
      </c>
      <c r="E23" s="15">
        <v>449.37</v>
      </c>
      <c r="F23" s="16">
        <v>1.43E-2</v>
      </c>
      <c r="G23" s="16"/>
    </row>
    <row r="24" spans="1:7" x14ac:dyDescent="0.3">
      <c r="A24" s="13" t="s">
        <v>1313</v>
      </c>
      <c r="B24" s="33" t="s">
        <v>1314</v>
      </c>
      <c r="C24" s="33" t="s">
        <v>735</v>
      </c>
      <c r="D24" s="14">
        <v>60000</v>
      </c>
      <c r="E24" s="15">
        <v>435.6</v>
      </c>
      <c r="F24" s="16">
        <v>1.38E-2</v>
      </c>
      <c r="G24" s="16"/>
    </row>
    <row r="25" spans="1:7" x14ac:dyDescent="0.3">
      <c r="A25" s="13" t="s">
        <v>996</v>
      </c>
      <c r="B25" s="33" t="s">
        <v>997</v>
      </c>
      <c r="C25" s="33" t="s">
        <v>717</v>
      </c>
      <c r="D25" s="14">
        <v>294889</v>
      </c>
      <c r="E25" s="15">
        <v>418.89</v>
      </c>
      <c r="F25" s="16">
        <v>1.3299999999999999E-2</v>
      </c>
      <c r="G25" s="16"/>
    </row>
    <row r="26" spans="1:7" x14ac:dyDescent="0.3">
      <c r="A26" s="13" t="s">
        <v>849</v>
      </c>
      <c r="B26" s="33" t="s">
        <v>850</v>
      </c>
      <c r="C26" s="33" t="s">
        <v>796</v>
      </c>
      <c r="D26" s="14">
        <v>48802</v>
      </c>
      <c r="E26" s="15">
        <v>407.25</v>
      </c>
      <c r="F26" s="16">
        <v>1.29E-2</v>
      </c>
      <c r="G26" s="16"/>
    </row>
    <row r="27" spans="1:7" x14ac:dyDescent="0.3">
      <c r="A27" s="13" t="s">
        <v>776</v>
      </c>
      <c r="B27" s="33" t="s">
        <v>777</v>
      </c>
      <c r="C27" s="33" t="s">
        <v>732</v>
      </c>
      <c r="D27" s="14">
        <v>15540</v>
      </c>
      <c r="E27" s="15">
        <v>353.34</v>
      </c>
      <c r="F27" s="16">
        <v>1.12E-2</v>
      </c>
      <c r="G27" s="16"/>
    </row>
    <row r="28" spans="1:7" x14ac:dyDescent="0.3">
      <c r="A28" s="13" t="s">
        <v>736</v>
      </c>
      <c r="B28" s="33" t="s">
        <v>737</v>
      </c>
      <c r="C28" s="33" t="s">
        <v>738</v>
      </c>
      <c r="D28" s="14">
        <v>31649</v>
      </c>
      <c r="E28" s="15">
        <v>343.57</v>
      </c>
      <c r="F28" s="16">
        <v>1.09E-2</v>
      </c>
      <c r="G28" s="16"/>
    </row>
    <row r="29" spans="1:7" x14ac:dyDescent="0.3">
      <c r="A29" s="13" t="s">
        <v>947</v>
      </c>
      <c r="B29" s="33" t="s">
        <v>948</v>
      </c>
      <c r="C29" s="33" t="s">
        <v>782</v>
      </c>
      <c r="D29" s="14">
        <v>23408</v>
      </c>
      <c r="E29" s="15">
        <v>288.68</v>
      </c>
      <c r="F29" s="16">
        <v>9.1999999999999998E-3</v>
      </c>
      <c r="G29" s="16"/>
    </row>
    <row r="30" spans="1:7" x14ac:dyDescent="0.3">
      <c r="A30" s="13" t="s">
        <v>762</v>
      </c>
      <c r="B30" s="33" t="s">
        <v>763</v>
      </c>
      <c r="C30" s="33" t="s">
        <v>743</v>
      </c>
      <c r="D30" s="14">
        <v>55262</v>
      </c>
      <c r="E30" s="15">
        <v>270.26</v>
      </c>
      <c r="F30" s="16">
        <v>8.6E-3</v>
      </c>
      <c r="G30" s="16"/>
    </row>
    <row r="31" spans="1:7" x14ac:dyDescent="0.3">
      <c r="A31" s="13" t="s">
        <v>1026</v>
      </c>
      <c r="B31" s="33" t="s">
        <v>1027</v>
      </c>
      <c r="C31" s="33" t="s">
        <v>775</v>
      </c>
      <c r="D31" s="14">
        <v>116132</v>
      </c>
      <c r="E31" s="15">
        <v>250.38</v>
      </c>
      <c r="F31" s="16">
        <v>7.9000000000000008E-3</v>
      </c>
      <c r="G31" s="16"/>
    </row>
    <row r="32" spans="1:7" x14ac:dyDescent="0.3">
      <c r="A32" s="13" t="s">
        <v>755</v>
      </c>
      <c r="B32" s="33" t="s">
        <v>756</v>
      </c>
      <c r="C32" s="33" t="s">
        <v>732</v>
      </c>
      <c r="D32" s="14">
        <v>7260</v>
      </c>
      <c r="E32" s="15">
        <v>228.85</v>
      </c>
      <c r="F32" s="16">
        <v>7.3000000000000001E-3</v>
      </c>
      <c r="G32" s="16"/>
    </row>
    <row r="33" spans="1:7" x14ac:dyDescent="0.3">
      <c r="A33" s="13" t="s">
        <v>1273</v>
      </c>
      <c r="B33" s="33" t="s">
        <v>1274</v>
      </c>
      <c r="C33" s="33" t="s">
        <v>724</v>
      </c>
      <c r="D33" s="14">
        <v>2937</v>
      </c>
      <c r="E33" s="15">
        <v>223.43</v>
      </c>
      <c r="F33" s="16">
        <v>7.1000000000000004E-3</v>
      </c>
      <c r="G33" s="16"/>
    </row>
    <row r="34" spans="1:7" x14ac:dyDescent="0.3">
      <c r="A34" s="13" t="s">
        <v>987</v>
      </c>
      <c r="B34" s="33" t="s">
        <v>988</v>
      </c>
      <c r="C34" s="33" t="s">
        <v>724</v>
      </c>
      <c r="D34" s="14">
        <v>38898</v>
      </c>
      <c r="E34" s="15">
        <v>222.73</v>
      </c>
      <c r="F34" s="16">
        <v>7.1000000000000004E-3</v>
      </c>
      <c r="G34" s="16"/>
    </row>
    <row r="35" spans="1:7" x14ac:dyDescent="0.3">
      <c r="A35" s="13" t="s">
        <v>1032</v>
      </c>
      <c r="B35" s="33" t="s">
        <v>1033</v>
      </c>
      <c r="C35" s="33" t="s">
        <v>724</v>
      </c>
      <c r="D35" s="14">
        <v>4965</v>
      </c>
      <c r="E35" s="15">
        <v>218.46</v>
      </c>
      <c r="F35" s="16">
        <v>6.8999999999999999E-3</v>
      </c>
      <c r="G35" s="16"/>
    </row>
    <row r="36" spans="1:7" x14ac:dyDescent="0.3">
      <c r="A36" s="13" t="s">
        <v>811</v>
      </c>
      <c r="B36" s="33" t="s">
        <v>812</v>
      </c>
      <c r="C36" s="33" t="s">
        <v>738</v>
      </c>
      <c r="D36" s="14">
        <v>34401</v>
      </c>
      <c r="E36" s="15">
        <v>216.37</v>
      </c>
      <c r="F36" s="16">
        <v>6.8999999999999999E-3</v>
      </c>
      <c r="G36" s="16"/>
    </row>
    <row r="37" spans="1:7" x14ac:dyDescent="0.3">
      <c r="A37" s="13" t="s">
        <v>985</v>
      </c>
      <c r="B37" s="33" t="s">
        <v>986</v>
      </c>
      <c r="C37" s="33" t="s">
        <v>796</v>
      </c>
      <c r="D37" s="14">
        <v>22889</v>
      </c>
      <c r="E37" s="15">
        <v>216.3</v>
      </c>
      <c r="F37" s="16">
        <v>6.8999999999999999E-3</v>
      </c>
      <c r="G37" s="16"/>
    </row>
    <row r="38" spans="1:7" x14ac:dyDescent="0.3">
      <c r="A38" s="13" t="s">
        <v>806</v>
      </c>
      <c r="B38" s="33" t="s">
        <v>807</v>
      </c>
      <c r="C38" s="33" t="s">
        <v>724</v>
      </c>
      <c r="D38" s="14">
        <v>6711</v>
      </c>
      <c r="E38" s="15">
        <v>208.48</v>
      </c>
      <c r="F38" s="16">
        <v>6.6E-3</v>
      </c>
      <c r="G38" s="16"/>
    </row>
    <row r="39" spans="1:7" x14ac:dyDescent="0.3">
      <c r="A39" s="13" t="s">
        <v>951</v>
      </c>
      <c r="B39" s="33" t="s">
        <v>952</v>
      </c>
      <c r="C39" s="33" t="s">
        <v>732</v>
      </c>
      <c r="D39" s="14">
        <v>43201</v>
      </c>
      <c r="E39" s="15">
        <v>208.47</v>
      </c>
      <c r="F39" s="16">
        <v>6.6E-3</v>
      </c>
      <c r="G39" s="16"/>
    </row>
    <row r="40" spans="1:7" x14ac:dyDescent="0.3">
      <c r="A40" s="13" t="s">
        <v>1361</v>
      </c>
      <c r="B40" s="33" t="s">
        <v>1362</v>
      </c>
      <c r="C40" s="33" t="s">
        <v>746</v>
      </c>
      <c r="D40" s="14">
        <v>48860</v>
      </c>
      <c r="E40" s="15">
        <v>207.39</v>
      </c>
      <c r="F40" s="16">
        <v>6.6E-3</v>
      </c>
      <c r="G40" s="16"/>
    </row>
    <row r="41" spans="1:7" x14ac:dyDescent="0.3">
      <c r="A41" s="13" t="s">
        <v>872</v>
      </c>
      <c r="B41" s="33" t="s">
        <v>873</v>
      </c>
      <c r="C41" s="33" t="s">
        <v>785</v>
      </c>
      <c r="D41" s="14">
        <v>56210</v>
      </c>
      <c r="E41" s="15">
        <v>205.25</v>
      </c>
      <c r="F41" s="16">
        <v>6.4999999999999997E-3</v>
      </c>
      <c r="G41" s="16"/>
    </row>
    <row r="42" spans="1:7" x14ac:dyDescent="0.3">
      <c r="A42" s="13" t="s">
        <v>897</v>
      </c>
      <c r="B42" s="33" t="s">
        <v>898</v>
      </c>
      <c r="C42" s="33" t="s">
        <v>702</v>
      </c>
      <c r="D42" s="14">
        <v>46449</v>
      </c>
      <c r="E42" s="15">
        <v>184.43</v>
      </c>
      <c r="F42" s="16">
        <v>5.8999999999999999E-3</v>
      </c>
      <c r="G42" s="16"/>
    </row>
    <row r="43" spans="1:7" x14ac:dyDescent="0.3">
      <c r="A43" s="13" t="s">
        <v>1363</v>
      </c>
      <c r="B43" s="33" t="s">
        <v>1364</v>
      </c>
      <c r="C43" s="33" t="s">
        <v>724</v>
      </c>
      <c r="D43" s="14">
        <v>3916</v>
      </c>
      <c r="E43" s="15">
        <v>183.78</v>
      </c>
      <c r="F43" s="16">
        <v>5.7999999999999996E-3</v>
      </c>
      <c r="G43" s="16"/>
    </row>
    <row r="44" spans="1:7" x14ac:dyDescent="0.3">
      <c r="A44" s="13" t="s">
        <v>925</v>
      </c>
      <c r="B44" s="33" t="s">
        <v>926</v>
      </c>
      <c r="C44" s="33" t="s">
        <v>732</v>
      </c>
      <c r="D44" s="14">
        <v>5161</v>
      </c>
      <c r="E44" s="15">
        <v>182.46</v>
      </c>
      <c r="F44" s="16">
        <v>5.7999999999999996E-3</v>
      </c>
      <c r="G44" s="16"/>
    </row>
    <row r="45" spans="1:7" x14ac:dyDescent="0.3">
      <c r="A45" s="13" t="s">
        <v>1365</v>
      </c>
      <c r="B45" s="33" t="s">
        <v>1366</v>
      </c>
      <c r="C45" s="33" t="s">
        <v>885</v>
      </c>
      <c r="D45" s="14">
        <v>4380</v>
      </c>
      <c r="E45" s="15">
        <v>180.21</v>
      </c>
      <c r="F45" s="16">
        <v>5.7000000000000002E-3</v>
      </c>
      <c r="G45" s="16"/>
    </row>
    <row r="46" spans="1:7" x14ac:dyDescent="0.3">
      <c r="A46" s="13" t="s">
        <v>1367</v>
      </c>
      <c r="B46" s="33" t="s">
        <v>1368</v>
      </c>
      <c r="C46" s="33" t="s">
        <v>1369</v>
      </c>
      <c r="D46" s="14">
        <v>101924</v>
      </c>
      <c r="E46" s="15">
        <v>175.92</v>
      </c>
      <c r="F46" s="16">
        <v>5.5999999999999999E-3</v>
      </c>
      <c r="G46" s="16"/>
    </row>
    <row r="47" spans="1:7" x14ac:dyDescent="0.3">
      <c r="A47" s="13" t="s">
        <v>1283</v>
      </c>
      <c r="B47" s="33" t="s">
        <v>1284</v>
      </c>
      <c r="C47" s="33" t="s">
        <v>882</v>
      </c>
      <c r="D47" s="14">
        <v>8356</v>
      </c>
      <c r="E47" s="15">
        <v>175.45</v>
      </c>
      <c r="F47" s="16">
        <v>5.5999999999999999E-3</v>
      </c>
      <c r="G47" s="16"/>
    </row>
    <row r="48" spans="1:7" x14ac:dyDescent="0.3">
      <c r="A48" s="13" t="s">
        <v>1271</v>
      </c>
      <c r="B48" s="33" t="s">
        <v>1272</v>
      </c>
      <c r="C48" s="33" t="s">
        <v>796</v>
      </c>
      <c r="D48" s="14">
        <v>5118</v>
      </c>
      <c r="E48" s="15">
        <v>175.45</v>
      </c>
      <c r="F48" s="16">
        <v>5.5999999999999999E-3</v>
      </c>
      <c r="G48" s="16"/>
    </row>
    <row r="49" spans="1:7" x14ac:dyDescent="0.3">
      <c r="A49" s="13" t="s">
        <v>890</v>
      </c>
      <c r="B49" s="33" t="s">
        <v>891</v>
      </c>
      <c r="C49" s="33" t="s">
        <v>826</v>
      </c>
      <c r="D49" s="14">
        <v>7280</v>
      </c>
      <c r="E49" s="15">
        <v>175.22</v>
      </c>
      <c r="F49" s="16">
        <v>5.5999999999999999E-3</v>
      </c>
      <c r="G49" s="16"/>
    </row>
    <row r="50" spans="1:7" x14ac:dyDescent="0.3">
      <c r="A50" s="13" t="s">
        <v>1012</v>
      </c>
      <c r="B50" s="33" t="s">
        <v>1013</v>
      </c>
      <c r="C50" s="33" t="s">
        <v>735</v>
      </c>
      <c r="D50" s="14">
        <v>19817</v>
      </c>
      <c r="E50" s="15">
        <v>174.29</v>
      </c>
      <c r="F50" s="16">
        <v>5.4999999999999997E-3</v>
      </c>
      <c r="G50" s="16"/>
    </row>
    <row r="51" spans="1:7" x14ac:dyDescent="0.3">
      <c r="A51" s="13" t="s">
        <v>1006</v>
      </c>
      <c r="B51" s="33" t="s">
        <v>1007</v>
      </c>
      <c r="C51" s="33" t="s">
        <v>732</v>
      </c>
      <c r="D51" s="14">
        <v>937</v>
      </c>
      <c r="E51" s="15">
        <v>173.55</v>
      </c>
      <c r="F51" s="16">
        <v>5.4999999999999997E-3</v>
      </c>
      <c r="G51" s="16"/>
    </row>
    <row r="52" spans="1:7" x14ac:dyDescent="0.3">
      <c r="A52" s="13" t="s">
        <v>822</v>
      </c>
      <c r="B52" s="33" t="s">
        <v>823</v>
      </c>
      <c r="C52" s="33" t="s">
        <v>732</v>
      </c>
      <c r="D52" s="14">
        <v>19952</v>
      </c>
      <c r="E52" s="15">
        <v>172.86</v>
      </c>
      <c r="F52" s="16">
        <v>5.4999999999999997E-3</v>
      </c>
      <c r="G52" s="16"/>
    </row>
    <row r="53" spans="1:7" x14ac:dyDescent="0.3">
      <c r="A53" s="13" t="s">
        <v>1038</v>
      </c>
      <c r="B53" s="33" t="s">
        <v>1039</v>
      </c>
      <c r="C53" s="33" t="s">
        <v>732</v>
      </c>
      <c r="D53" s="14">
        <v>19348</v>
      </c>
      <c r="E53" s="15">
        <v>171.87</v>
      </c>
      <c r="F53" s="16">
        <v>5.4999999999999997E-3</v>
      </c>
      <c r="G53" s="16"/>
    </row>
    <row r="54" spans="1:7" x14ac:dyDescent="0.3">
      <c r="A54" s="13" t="s">
        <v>1297</v>
      </c>
      <c r="B54" s="33" t="s">
        <v>1298</v>
      </c>
      <c r="C54" s="33" t="s">
        <v>732</v>
      </c>
      <c r="D54" s="14">
        <v>34164</v>
      </c>
      <c r="E54" s="15">
        <v>170.24</v>
      </c>
      <c r="F54" s="16">
        <v>5.4000000000000003E-3</v>
      </c>
      <c r="G54" s="16"/>
    </row>
    <row r="55" spans="1:7" x14ac:dyDescent="0.3">
      <c r="A55" s="13" t="s">
        <v>1289</v>
      </c>
      <c r="B55" s="33" t="s">
        <v>1290</v>
      </c>
      <c r="C55" s="33" t="s">
        <v>801</v>
      </c>
      <c r="D55" s="14">
        <v>22910</v>
      </c>
      <c r="E55" s="15">
        <v>165.23</v>
      </c>
      <c r="F55" s="16">
        <v>5.1999999999999998E-3</v>
      </c>
      <c r="G55" s="16"/>
    </row>
    <row r="56" spans="1:7" x14ac:dyDescent="0.3">
      <c r="A56" s="13" t="s">
        <v>933</v>
      </c>
      <c r="B56" s="33" t="s">
        <v>934</v>
      </c>
      <c r="C56" s="33" t="s">
        <v>821</v>
      </c>
      <c r="D56" s="14">
        <v>6963</v>
      </c>
      <c r="E56" s="15">
        <v>162.72999999999999</v>
      </c>
      <c r="F56" s="16">
        <v>5.1999999999999998E-3</v>
      </c>
      <c r="G56" s="16"/>
    </row>
    <row r="57" spans="1:7" x14ac:dyDescent="0.3">
      <c r="A57" s="13" t="s">
        <v>998</v>
      </c>
      <c r="B57" s="33" t="s">
        <v>999</v>
      </c>
      <c r="C57" s="33" t="s">
        <v>746</v>
      </c>
      <c r="D57" s="14">
        <v>8769</v>
      </c>
      <c r="E57" s="15">
        <v>162.31</v>
      </c>
      <c r="F57" s="16">
        <v>5.1000000000000004E-3</v>
      </c>
      <c r="G57" s="16"/>
    </row>
    <row r="58" spans="1:7" x14ac:dyDescent="0.3">
      <c r="A58" s="13" t="s">
        <v>1370</v>
      </c>
      <c r="B58" s="33" t="s">
        <v>1371</v>
      </c>
      <c r="C58" s="33" t="s">
        <v>1372</v>
      </c>
      <c r="D58" s="14">
        <v>20415</v>
      </c>
      <c r="E58" s="15">
        <v>162.31</v>
      </c>
      <c r="F58" s="16">
        <v>5.1000000000000004E-3</v>
      </c>
      <c r="G58" s="16"/>
    </row>
    <row r="59" spans="1:7" x14ac:dyDescent="0.3">
      <c r="A59" s="13" t="s">
        <v>794</v>
      </c>
      <c r="B59" s="33" t="s">
        <v>795</v>
      </c>
      <c r="C59" s="33" t="s">
        <v>796</v>
      </c>
      <c r="D59" s="14">
        <v>39899</v>
      </c>
      <c r="E59" s="15">
        <v>162.19</v>
      </c>
      <c r="F59" s="16">
        <v>5.1000000000000004E-3</v>
      </c>
      <c r="G59" s="16"/>
    </row>
    <row r="60" spans="1:7" x14ac:dyDescent="0.3">
      <c r="A60" s="13" t="s">
        <v>1020</v>
      </c>
      <c r="B60" s="33" t="s">
        <v>1021</v>
      </c>
      <c r="C60" s="33" t="s">
        <v>826</v>
      </c>
      <c r="D60" s="14">
        <v>6437</v>
      </c>
      <c r="E60" s="15">
        <v>158.12</v>
      </c>
      <c r="F60" s="16">
        <v>5.0000000000000001E-3</v>
      </c>
      <c r="G60" s="16"/>
    </row>
    <row r="61" spans="1:7" x14ac:dyDescent="0.3">
      <c r="A61" s="13" t="s">
        <v>880</v>
      </c>
      <c r="B61" s="33" t="s">
        <v>881</v>
      </c>
      <c r="C61" s="33" t="s">
        <v>882</v>
      </c>
      <c r="D61" s="14">
        <v>6813</v>
      </c>
      <c r="E61" s="15">
        <v>147.12</v>
      </c>
      <c r="F61" s="16">
        <v>4.7000000000000002E-3</v>
      </c>
      <c r="G61" s="16"/>
    </row>
    <row r="62" spans="1:7" x14ac:dyDescent="0.3">
      <c r="A62" s="13" t="s">
        <v>865</v>
      </c>
      <c r="B62" s="33" t="s">
        <v>866</v>
      </c>
      <c r="C62" s="33" t="s">
        <v>724</v>
      </c>
      <c r="D62" s="14">
        <v>2278</v>
      </c>
      <c r="E62" s="15">
        <v>142.84</v>
      </c>
      <c r="F62" s="16">
        <v>4.4999999999999997E-3</v>
      </c>
      <c r="G62" s="16"/>
    </row>
    <row r="63" spans="1:7" x14ac:dyDescent="0.3">
      <c r="A63" s="13" t="s">
        <v>943</v>
      </c>
      <c r="B63" s="33" t="s">
        <v>944</v>
      </c>
      <c r="C63" s="33" t="s">
        <v>785</v>
      </c>
      <c r="D63" s="14">
        <v>582</v>
      </c>
      <c r="E63" s="15">
        <v>141.22999999999999</v>
      </c>
      <c r="F63" s="16">
        <v>4.4999999999999997E-3</v>
      </c>
      <c r="G63" s="16"/>
    </row>
    <row r="64" spans="1:7" x14ac:dyDescent="0.3">
      <c r="A64" s="13" t="s">
        <v>786</v>
      </c>
      <c r="B64" s="33" t="s">
        <v>787</v>
      </c>
      <c r="C64" s="33" t="s">
        <v>724</v>
      </c>
      <c r="D64" s="14">
        <v>3253</v>
      </c>
      <c r="E64" s="15">
        <v>130.32</v>
      </c>
      <c r="F64" s="16">
        <v>4.1000000000000003E-3</v>
      </c>
      <c r="G64" s="16"/>
    </row>
    <row r="65" spans="1:7" x14ac:dyDescent="0.3">
      <c r="A65" s="13" t="s">
        <v>1014</v>
      </c>
      <c r="B65" s="33" t="s">
        <v>1015</v>
      </c>
      <c r="C65" s="33" t="s">
        <v>821</v>
      </c>
      <c r="D65" s="14">
        <v>67247</v>
      </c>
      <c r="E65" s="15">
        <v>120.71</v>
      </c>
      <c r="F65" s="16">
        <v>3.8E-3</v>
      </c>
      <c r="G65" s="16"/>
    </row>
    <row r="66" spans="1:7" x14ac:dyDescent="0.3">
      <c r="A66" s="13" t="s">
        <v>773</v>
      </c>
      <c r="B66" s="33" t="s">
        <v>774</v>
      </c>
      <c r="C66" s="33" t="s">
        <v>775</v>
      </c>
      <c r="D66" s="14">
        <v>3513</v>
      </c>
      <c r="E66" s="15">
        <v>118.89</v>
      </c>
      <c r="F66" s="16">
        <v>3.8E-3</v>
      </c>
      <c r="G66" s="16"/>
    </row>
    <row r="67" spans="1:7" x14ac:dyDescent="0.3">
      <c r="A67" s="13" t="s">
        <v>1373</v>
      </c>
      <c r="B67" s="33" t="s">
        <v>1374</v>
      </c>
      <c r="C67" s="33" t="s">
        <v>829</v>
      </c>
      <c r="D67" s="14">
        <v>5292</v>
      </c>
      <c r="E67" s="15">
        <v>101.35</v>
      </c>
      <c r="F67" s="16">
        <v>3.2000000000000002E-3</v>
      </c>
      <c r="G67" s="16"/>
    </row>
    <row r="68" spans="1:7" x14ac:dyDescent="0.3">
      <c r="A68" s="13" t="s">
        <v>802</v>
      </c>
      <c r="B68" s="33" t="s">
        <v>803</v>
      </c>
      <c r="C68" s="33" t="s">
        <v>796</v>
      </c>
      <c r="D68" s="14">
        <v>2333</v>
      </c>
      <c r="E68" s="15">
        <v>94.16</v>
      </c>
      <c r="F68" s="16">
        <v>3.0000000000000001E-3</v>
      </c>
      <c r="G68" s="16"/>
    </row>
    <row r="69" spans="1:7" x14ac:dyDescent="0.3">
      <c r="A69" s="13" t="s">
        <v>739</v>
      </c>
      <c r="B69" s="33" t="s">
        <v>740</v>
      </c>
      <c r="C69" s="33" t="s">
        <v>735</v>
      </c>
      <c r="D69" s="14">
        <v>2256</v>
      </c>
      <c r="E69" s="15">
        <v>56.87</v>
      </c>
      <c r="F69" s="16">
        <v>1.8E-3</v>
      </c>
      <c r="G69" s="16"/>
    </row>
    <row r="70" spans="1:7" x14ac:dyDescent="0.3">
      <c r="A70" s="13" t="s">
        <v>706</v>
      </c>
      <c r="B70" s="33" t="s">
        <v>1315</v>
      </c>
      <c r="C70" s="33" t="s">
        <v>708</v>
      </c>
      <c r="D70" s="14">
        <v>11158</v>
      </c>
      <c r="E70" s="15">
        <v>42.6</v>
      </c>
      <c r="F70" s="16">
        <v>1.4E-3</v>
      </c>
      <c r="G70" s="16"/>
    </row>
    <row r="71" spans="1:7" x14ac:dyDescent="0.3">
      <c r="A71" s="13" t="s">
        <v>1309</v>
      </c>
      <c r="B71" s="33" t="s">
        <v>1310</v>
      </c>
      <c r="C71" s="33" t="s">
        <v>732</v>
      </c>
      <c r="D71" s="14">
        <v>2611</v>
      </c>
      <c r="E71" s="15">
        <v>42.28</v>
      </c>
      <c r="F71" s="16">
        <v>1.2999999999999999E-3</v>
      </c>
      <c r="G71" s="16"/>
    </row>
    <row r="72" spans="1:7" x14ac:dyDescent="0.3">
      <c r="A72" s="13" t="s">
        <v>1375</v>
      </c>
      <c r="B72" s="33" t="s">
        <v>1376</v>
      </c>
      <c r="C72" s="33" t="s">
        <v>770</v>
      </c>
      <c r="D72" s="14">
        <v>412</v>
      </c>
      <c r="E72" s="15">
        <v>12.24</v>
      </c>
      <c r="F72" s="16">
        <v>4.0000000000000002E-4</v>
      </c>
      <c r="G72" s="16"/>
    </row>
    <row r="73" spans="1:7" x14ac:dyDescent="0.3">
      <c r="A73" s="13" t="s">
        <v>1320</v>
      </c>
      <c r="B73" s="33" t="s">
        <v>1321</v>
      </c>
      <c r="C73" s="33" t="s">
        <v>785</v>
      </c>
      <c r="D73" s="14">
        <v>149</v>
      </c>
      <c r="E73" s="15">
        <v>4.93</v>
      </c>
      <c r="F73" s="16">
        <v>2.0000000000000001E-4</v>
      </c>
      <c r="G73" s="16"/>
    </row>
    <row r="74" spans="1:7" x14ac:dyDescent="0.3">
      <c r="A74" s="13" t="s">
        <v>1318</v>
      </c>
      <c r="B74" s="33" t="s">
        <v>1319</v>
      </c>
      <c r="C74" s="33" t="s">
        <v>727</v>
      </c>
      <c r="D74" s="14">
        <v>531</v>
      </c>
      <c r="E74" s="15">
        <v>3.22</v>
      </c>
      <c r="F74" s="16">
        <v>1E-4</v>
      </c>
      <c r="G74" s="16"/>
    </row>
    <row r="75" spans="1:7" x14ac:dyDescent="0.3">
      <c r="A75" s="17" t="s">
        <v>100</v>
      </c>
      <c r="B75" s="34"/>
      <c r="C75" s="34"/>
      <c r="D75" s="18"/>
      <c r="E75" s="37">
        <f>SUM(E8:E74)</f>
        <v>28445.439999999991</v>
      </c>
      <c r="F75" s="38">
        <f>SUM(F8:F74)</f>
        <v>0.90250000000000008</v>
      </c>
      <c r="G75" s="21"/>
    </row>
    <row r="76" spans="1:7" x14ac:dyDescent="0.3">
      <c r="A76" s="13"/>
      <c r="B76" s="33"/>
      <c r="C76" s="33"/>
      <c r="D76" s="14"/>
      <c r="E76" s="15"/>
      <c r="F76" s="16"/>
      <c r="G76" s="16"/>
    </row>
    <row r="77" spans="1:7" x14ac:dyDescent="0.3">
      <c r="A77" s="17" t="s">
        <v>1056</v>
      </c>
      <c r="B77" s="33"/>
      <c r="C77" s="33"/>
      <c r="D77" s="14"/>
      <c r="E77" s="15"/>
      <c r="F77" s="16"/>
      <c r="G77" s="16"/>
    </row>
    <row r="78" spans="1:7" x14ac:dyDescent="0.3">
      <c r="A78" s="13" t="s">
        <v>1324</v>
      </c>
      <c r="B78" s="33" t="s">
        <v>1325</v>
      </c>
      <c r="C78" s="33" t="s">
        <v>821</v>
      </c>
      <c r="D78" s="14">
        <v>67247</v>
      </c>
      <c r="E78" s="15">
        <v>33.119999999999997</v>
      </c>
      <c r="F78" s="16">
        <v>1.1000000000000001E-3</v>
      </c>
      <c r="G78" s="16"/>
    </row>
    <row r="79" spans="1:7" x14ac:dyDescent="0.3">
      <c r="A79" s="17" t="s">
        <v>100</v>
      </c>
      <c r="B79" s="34"/>
      <c r="C79" s="34"/>
      <c r="D79" s="18"/>
      <c r="E79" s="37">
        <v>33.119999999999997</v>
      </c>
      <c r="F79" s="38">
        <v>1.1000000000000001E-3</v>
      </c>
      <c r="G79" s="21"/>
    </row>
    <row r="80" spans="1:7" x14ac:dyDescent="0.3">
      <c r="A80" s="24" t="s">
        <v>103</v>
      </c>
      <c r="B80" s="35"/>
      <c r="C80" s="35"/>
      <c r="D80" s="25"/>
      <c r="E80" s="30">
        <v>28478.560000000001</v>
      </c>
      <c r="F80" s="31">
        <v>0.90359999999999996</v>
      </c>
      <c r="G80" s="21"/>
    </row>
    <row r="81" spans="1:7" x14ac:dyDescent="0.3">
      <c r="A81" s="13"/>
      <c r="B81" s="33"/>
      <c r="C81" s="33"/>
      <c r="D81" s="14"/>
      <c r="E81" s="15"/>
      <c r="F81" s="16"/>
      <c r="G81" s="16"/>
    </row>
    <row r="82" spans="1:7" x14ac:dyDescent="0.3">
      <c r="A82" s="17" t="s">
        <v>1057</v>
      </c>
      <c r="B82" s="33"/>
      <c r="C82" s="33"/>
      <c r="D82" s="14"/>
      <c r="E82" s="15"/>
      <c r="F82" s="16"/>
      <c r="G82" s="16"/>
    </row>
    <row r="83" spans="1:7" x14ac:dyDescent="0.3">
      <c r="A83" s="17" t="s">
        <v>1058</v>
      </c>
      <c r="B83" s="33"/>
      <c r="C83" s="33"/>
      <c r="D83" s="14"/>
      <c r="E83" s="15"/>
      <c r="F83" s="16"/>
      <c r="G83" s="16"/>
    </row>
    <row r="84" spans="1:7" x14ac:dyDescent="0.3">
      <c r="A84" s="13" t="s">
        <v>1332</v>
      </c>
      <c r="B84" s="33"/>
      <c r="C84" s="33" t="s">
        <v>1327</v>
      </c>
      <c r="D84" s="14">
        <v>4550</v>
      </c>
      <c r="E84" s="15">
        <v>789.97</v>
      </c>
      <c r="F84" s="16">
        <v>2.5062000000000001E-2</v>
      </c>
      <c r="G84" s="16"/>
    </row>
    <row r="85" spans="1:7" x14ac:dyDescent="0.3">
      <c r="A85" s="13" t="s">
        <v>1326</v>
      </c>
      <c r="B85" s="33"/>
      <c r="C85" s="33" t="s">
        <v>1327</v>
      </c>
      <c r="D85" s="14">
        <v>1600</v>
      </c>
      <c r="E85" s="15">
        <v>609.82000000000005</v>
      </c>
      <c r="F85" s="16">
        <v>1.9347E-2</v>
      </c>
      <c r="G85" s="16"/>
    </row>
    <row r="86" spans="1:7" x14ac:dyDescent="0.3">
      <c r="A86" s="13" t="s">
        <v>1152</v>
      </c>
      <c r="B86" s="33"/>
      <c r="C86" s="33" t="s">
        <v>871</v>
      </c>
      <c r="D86" s="14">
        <v>18400</v>
      </c>
      <c r="E86" s="15">
        <v>351.95</v>
      </c>
      <c r="F86" s="16">
        <v>1.1165E-2</v>
      </c>
      <c r="G86" s="16"/>
    </row>
    <row r="87" spans="1:7" x14ac:dyDescent="0.3">
      <c r="A87" s="13" t="s">
        <v>1329</v>
      </c>
      <c r="B87" s="33"/>
      <c r="C87" s="33" t="s">
        <v>727</v>
      </c>
      <c r="D87" s="14">
        <v>30800</v>
      </c>
      <c r="E87" s="15">
        <v>186.03</v>
      </c>
      <c r="F87" s="16">
        <v>5.9020000000000001E-3</v>
      </c>
      <c r="G87" s="16"/>
    </row>
    <row r="88" spans="1:7" x14ac:dyDescent="0.3">
      <c r="A88" s="13" t="s">
        <v>1330</v>
      </c>
      <c r="B88" s="33"/>
      <c r="C88" s="33" t="s">
        <v>785</v>
      </c>
      <c r="D88" s="14">
        <v>4025</v>
      </c>
      <c r="E88" s="15">
        <v>133.11000000000001</v>
      </c>
      <c r="F88" s="16">
        <v>4.2230000000000002E-3</v>
      </c>
      <c r="G88" s="16"/>
    </row>
    <row r="89" spans="1:7" x14ac:dyDescent="0.3">
      <c r="A89" s="13" t="s">
        <v>1331</v>
      </c>
      <c r="B89" s="33"/>
      <c r="C89" s="33" t="s">
        <v>732</v>
      </c>
      <c r="D89" s="14">
        <v>8050</v>
      </c>
      <c r="E89" s="15">
        <v>129.9</v>
      </c>
      <c r="F89" s="16">
        <v>4.1209999999999997E-3</v>
      </c>
      <c r="G89" s="16"/>
    </row>
    <row r="90" spans="1:7" x14ac:dyDescent="0.3">
      <c r="A90" s="13" t="s">
        <v>1377</v>
      </c>
      <c r="B90" s="33"/>
      <c r="C90" s="33" t="s">
        <v>770</v>
      </c>
      <c r="D90" s="14">
        <v>2500</v>
      </c>
      <c r="E90" s="15">
        <v>72.67</v>
      </c>
      <c r="F90" s="16">
        <v>2.3050000000000002E-3</v>
      </c>
      <c r="G90" s="16"/>
    </row>
    <row r="91" spans="1:7" x14ac:dyDescent="0.3">
      <c r="A91" s="17" t="s">
        <v>100</v>
      </c>
      <c r="B91" s="34"/>
      <c r="C91" s="34"/>
      <c r="D91" s="18"/>
      <c r="E91" s="37">
        <v>2273.4499999999998</v>
      </c>
      <c r="F91" s="38">
        <v>7.2124999999999995E-2</v>
      </c>
      <c r="G91" s="21"/>
    </row>
    <row r="92" spans="1:7" x14ac:dyDescent="0.3">
      <c r="A92" s="13"/>
      <c r="B92" s="33"/>
      <c r="C92" s="33"/>
      <c r="D92" s="14"/>
      <c r="E92" s="15"/>
      <c r="F92" s="16"/>
      <c r="G92" s="16"/>
    </row>
    <row r="93" spans="1:7" x14ac:dyDescent="0.3">
      <c r="A93" s="13"/>
      <c r="B93" s="33"/>
      <c r="C93" s="33"/>
      <c r="D93" s="14"/>
      <c r="E93" s="15"/>
      <c r="F93" s="16"/>
      <c r="G93" s="16"/>
    </row>
    <row r="94" spans="1:7" x14ac:dyDescent="0.3">
      <c r="A94" s="13"/>
      <c r="B94" s="33"/>
      <c r="C94" s="33"/>
      <c r="D94" s="14"/>
      <c r="E94" s="15"/>
      <c r="F94" s="16"/>
      <c r="G94" s="16"/>
    </row>
    <row r="95" spans="1:7" x14ac:dyDescent="0.3">
      <c r="A95" s="24" t="s">
        <v>103</v>
      </c>
      <c r="B95" s="35"/>
      <c r="C95" s="35"/>
      <c r="D95" s="25"/>
      <c r="E95" s="19">
        <v>2273.4499999999998</v>
      </c>
      <c r="F95" s="20">
        <v>7.2124999999999995E-2</v>
      </c>
      <c r="G95" s="21"/>
    </row>
    <row r="96" spans="1:7" x14ac:dyDescent="0.3">
      <c r="A96" s="13"/>
      <c r="B96" s="33"/>
      <c r="C96" s="33"/>
      <c r="D96" s="14"/>
      <c r="E96" s="15"/>
      <c r="F96" s="16"/>
      <c r="G96" s="16"/>
    </row>
    <row r="97" spans="1:7" x14ac:dyDescent="0.3">
      <c r="A97" s="17" t="s">
        <v>104</v>
      </c>
      <c r="B97" s="33"/>
      <c r="C97" s="33"/>
      <c r="D97" s="14"/>
      <c r="E97" s="15"/>
      <c r="F97" s="16"/>
      <c r="G97" s="16"/>
    </row>
    <row r="98" spans="1:7" x14ac:dyDescent="0.3">
      <c r="A98" s="13"/>
      <c r="B98" s="33"/>
      <c r="C98" s="33"/>
      <c r="D98" s="14"/>
      <c r="E98" s="15"/>
      <c r="F98" s="16"/>
      <c r="G98" s="16"/>
    </row>
    <row r="99" spans="1:7" x14ac:dyDescent="0.3">
      <c r="A99" s="17" t="s">
        <v>105</v>
      </c>
      <c r="B99" s="33"/>
      <c r="C99" s="33"/>
      <c r="D99" s="14"/>
      <c r="E99" s="15"/>
      <c r="F99" s="16"/>
      <c r="G99" s="16"/>
    </row>
    <row r="100" spans="1:7" x14ac:dyDescent="0.3">
      <c r="A100" s="13" t="s">
        <v>1378</v>
      </c>
      <c r="B100" s="33" t="s">
        <v>1379</v>
      </c>
      <c r="C100" s="33" t="s">
        <v>108</v>
      </c>
      <c r="D100" s="14">
        <v>500000</v>
      </c>
      <c r="E100" s="15">
        <v>499.91</v>
      </c>
      <c r="F100" s="16">
        <v>1.5900000000000001E-2</v>
      </c>
      <c r="G100" s="16">
        <v>3.3951000000000002E-2</v>
      </c>
    </row>
    <row r="101" spans="1:7" x14ac:dyDescent="0.3">
      <c r="A101" s="13" t="s">
        <v>1250</v>
      </c>
      <c r="B101" s="33" t="s">
        <v>1251</v>
      </c>
      <c r="C101" s="33" t="s">
        <v>108</v>
      </c>
      <c r="D101" s="14">
        <v>100000</v>
      </c>
      <c r="E101" s="15">
        <v>99.92</v>
      </c>
      <c r="F101" s="16">
        <v>3.2000000000000002E-3</v>
      </c>
      <c r="G101" s="16">
        <v>3.3263000000000001E-2</v>
      </c>
    </row>
    <row r="102" spans="1:7" x14ac:dyDescent="0.3">
      <c r="A102" s="17" t="s">
        <v>100</v>
      </c>
      <c r="B102" s="34"/>
      <c r="C102" s="34"/>
      <c r="D102" s="18"/>
      <c r="E102" s="37">
        <v>599.83000000000004</v>
      </c>
      <c r="F102" s="38">
        <v>1.9099999999999999E-2</v>
      </c>
      <c r="G102" s="21"/>
    </row>
    <row r="103" spans="1:7" x14ac:dyDescent="0.3">
      <c r="A103" s="13"/>
      <c r="B103" s="33"/>
      <c r="C103" s="33"/>
      <c r="D103" s="14"/>
      <c r="E103" s="15"/>
      <c r="F103" s="16"/>
      <c r="G103" s="16"/>
    </row>
    <row r="104" spans="1:7" x14ac:dyDescent="0.3">
      <c r="A104" s="24" t="s">
        <v>103</v>
      </c>
      <c r="B104" s="35"/>
      <c r="C104" s="35"/>
      <c r="D104" s="25"/>
      <c r="E104" s="19">
        <v>599.83000000000004</v>
      </c>
      <c r="F104" s="20">
        <v>1.9099999999999999E-2</v>
      </c>
      <c r="G104" s="21"/>
    </row>
    <row r="105" spans="1:7" x14ac:dyDescent="0.3">
      <c r="A105" s="13"/>
      <c r="B105" s="33"/>
      <c r="C105" s="33"/>
      <c r="D105" s="14"/>
      <c r="E105" s="15"/>
      <c r="F105" s="16"/>
      <c r="G105" s="16"/>
    </row>
    <row r="106" spans="1:7" x14ac:dyDescent="0.3">
      <c r="A106" s="13"/>
      <c r="B106" s="33"/>
      <c r="C106" s="33"/>
      <c r="D106" s="14"/>
      <c r="E106" s="15"/>
      <c r="F106" s="16"/>
      <c r="G106" s="16"/>
    </row>
    <row r="107" spans="1:7" x14ac:dyDescent="0.3">
      <c r="A107" s="17" t="s">
        <v>128</v>
      </c>
      <c r="B107" s="33"/>
      <c r="C107" s="33"/>
      <c r="D107" s="14"/>
      <c r="E107" s="15"/>
      <c r="F107" s="16"/>
      <c r="G107" s="16"/>
    </row>
    <row r="108" spans="1:7" x14ac:dyDescent="0.3">
      <c r="A108" s="13" t="s">
        <v>129</v>
      </c>
      <c r="B108" s="33"/>
      <c r="C108" s="33"/>
      <c r="D108" s="14"/>
      <c r="E108" s="15">
        <v>2288.8000000000002</v>
      </c>
      <c r="F108" s="16">
        <v>7.2599999999999998E-2</v>
      </c>
      <c r="G108" s="16">
        <v>3.1375E-2</v>
      </c>
    </row>
    <row r="109" spans="1:7" x14ac:dyDescent="0.3">
      <c r="A109" s="17" t="s">
        <v>100</v>
      </c>
      <c r="B109" s="34"/>
      <c r="C109" s="34"/>
      <c r="D109" s="18"/>
      <c r="E109" s="37">
        <v>2288.8000000000002</v>
      </c>
      <c r="F109" s="38">
        <v>7.2599999999999998E-2</v>
      </c>
      <c r="G109" s="21"/>
    </row>
    <row r="110" spans="1:7" x14ac:dyDescent="0.3">
      <c r="A110" s="13"/>
      <c r="B110" s="33"/>
      <c r="C110" s="33"/>
      <c r="D110" s="14"/>
      <c r="E110" s="15"/>
      <c r="F110" s="16"/>
      <c r="G110" s="16"/>
    </row>
    <row r="111" spans="1:7" x14ac:dyDescent="0.3">
      <c r="A111" s="24" t="s">
        <v>103</v>
      </c>
      <c r="B111" s="35"/>
      <c r="C111" s="35"/>
      <c r="D111" s="25"/>
      <c r="E111" s="19">
        <v>2288.8000000000002</v>
      </c>
      <c r="F111" s="20">
        <v>7.2599999999999998E-2</v>
      </c>
      <c r="G111" s="21"/>
    </row>
    <row r="112" spans="1:7" x14ac:dyDescent="0.3">
      <c r="A112" s="13" t="s">
        <v>130</v>
      </c>
      <c r="B112" s="33"/>
      <c r="C112" s="33"/>
      <c r="D112" s="14"/>
      <c r="E112" s="15">
        <v>0.196743</v>
      </c>
      <c r="F112" s="16">
        <v>6.0000000000000002E-6</v>
      </c>
      <c r="G112" s="16"/>
    </row>
    <row r="113" spans="1:7" x14ac:dyDescent="0.3">
      <c r="A113" s="13" t="s">
        <v>131</v>
      </c>
      <c r="B113" s="33"/>
      <c r="C113" s="33"/>
      <c r="D113" s="14"/>
      <c r="E113" s="15">
        <v>152.25325699999999</v>
      </c>
      <c r="F113" s="16">
        <v>4.6940000000000003E-3</v>
      </c>
      <c r="G113" s="16">
        <v>3.1375E-2</v>
      </c>
    </row>
    <row r="114" spans="1:7" x14ac:dyDescent="0.3">
      <c r="A114" s="28" t="s">
        <v>132</v>
      </c>
      <c r="B114" s="36"/>
      <c r="C114" s="36"/>
      <c r="D114" s="29"/>
      <c r="E114" s="30">
        <v>31519.64</v>
      </c>
      <c r="F114" s="31">
        <v>1</v>
      </c>
      <c r="G114" s="31"/>
    </row>
    <row r="116" spans="1:7" x14ac:dyDescent="0.3">
      <c r="A116" s="1" t="s">
        <v>1266</v>
      </c>
    </row>
    <row r="119" spans="1:7" x14ac:dyDescent="0.3">
      <c r="A119" s="1" t="s">
        <v>1815</v>
      </c>
    </row>
    <row r="120" spans="1:7" x14ac:dyDescent="0.3">
      <c r="A120" s="47" t="s">
        <v>1816</v>
      </c>
      <c r="B120" s="3" t="s">
        <v>88</v>
      </c>
    </row>
    <row r="121" spans="1:7" x14ac:dyDescent="0.3">
      <c r="A121" t="s">
        <v>1817</v>
      </c>
    </row>
    <row r="122" spans="1:7" x14ac:dyDescent="0.3">
      <c r="A122" t="s">
        <v>1818</v>
      </c>
      <c r="B122" t="s">
        <v>1819</v>
      </c>
      <c r="C122" t="s">
        <v>1819</v>
      </c>
    </row>
    <row r="123" spans="1:7" x14ac:dyDescent="0.3">
      <c r="B123" s="48">
        <v>44561</v>
      </c>
      <c r="C123" s="48">
        <v>44592</v>
      </c>
    </row>
    <row r="124" spans="1:7" x14ac:dyDescent="0.3">
      <c r="A124" t="s">
        <v>1823</v>
      </c>
      <c r="B124">
        <v>59.23</v>
      </c>
      <c r="C124">
        <v>59.05</v>
      </c>
      <c r="E124" s="2"/>
      <c r="G124"/>
    </row>
    <row r="125" spans="1:7" x14ac:dyDescent="0.3">
      <c r="A125" t="s">
        <v>1824</v>
      </c>
      <c r="B125">
        <v>29.89</v>
      </c>
      <c r="C125">
        <v>29.8</v>
      </c>
      <c r="E125" s="2"/>
      <c r="G125"/>
    </row>
    <row r="126" spans="1:7" x14ac:dyDescent="0.3">
      <c r="A126" t="s">
        <v>1875</v>
      </c>
      <c r="B126">
        <v>54.78</v>
      </c>
      <c r="C126">
        <v>54.55</v>
      </c>
      <c r="E126" s="2"/>
      <c r="G126"/>
    </row>
    <row r="127" spans="1:7" x14ac:dyDescent="0.3">
      <c r="A127" t="s">
        <v>1876</v>
      </c>
      <c r="B127">
        <v>55.43</v>
      </c>
      <c r="C127">
        <v>55.19</v>
      </c>
      <c r="E127" s="2"/>
      <c r="G127"/>
    </row>
    <row r="128" spans="1:7" x14ac:dyDescent="0.3">
      <c r="A128" t="s">
        <v>1877</v>
      </c>
      <c r="B128">
        <v>54.06</v>
      </c>
      <c r="C128">
        <v>53.83</v>
      </c>
      <c r="E128" s="2"/>
      <c r="G128"/>
    </row>
    <row r="129" spans="1:7" x14ac:dyDescent="0.3">
      <c r="A129" t="s">
        <v>1878</v>
      </c>
      <c r="B129">
        <v>44.19</v>
      </c>
      <c r="C129">
        <v>44</v>
      </c>
      <c r="E129" s="2"/>
      <c r="G129"/>
    </row>
    <row r="130" spans="1:7" x14ac:dyDescent="0.3">
      <c r="A130" t="s">
        <v>1848</v>
      </c>
      <c r="B130">
        <v>54.5</v>
      </c>
      <c r="C130">
        <v>54.26</v>
      </c>
      <c r="E130" s="2"/>
      <c r="G130"/>
    </row>
    <row r="131" spans="1:7" x14ac:dyDescent="0.3">
      <c r="A131" t="s">
        <v>1849</v>
      </c>
      <c r="B131">
        <v>23.88</v>
      </c>
      <c r="C131">
        <v>23.78</v>
      </c>
      <c r="E131" s="2"/>
      <c r="G131"/>
    </row>
    <row r="132" spans="1:7" x14ac:dyDescent="0.3">
      <c r="E132" s="2"/>
      <c r="G132"/>
    </row>
    <row r="133" spans="1:7" x14ac:dyDescent="0.3">
      <c r="A133" t="s">
        <v>1834</v>
      </c>
      <c r="B133" s="3" t="s">
        <v>88</v>
      </c>
    </row>
    <row r="134" spans="1:7" x14ac:dyDescent="0.3">
      <c r="A134" t="s">
        <v>1835</v>
      </c>
      <c r="B134" s="3" t="s">
        <v>88</v>
      </c>
    </row>
    <row r="135" spans="1:7" ht="28.8" x14ac:dyDescent="0.3">
      <c r="A135" s="47" t="s">
        <v>1836</v>
      </c>
      <c r="B135" s="3" t="s">
        <v>88</v>
      </c>
    </row>
    <row r="136" spans="1:7" x14ac:dyDescent="0.3">
      <c r="A136" s="47" t="s">
        <v>1837</v>
      </c>
      <c r="B136" s="3" t="s">
        <v>88</v>
      </c>
    </row>
    <row r="137" spans="1:7" x14ac:dyDescent="0.3">
      <c r="A137" t="s">
        <v>1870</v>
      </c>
      <c r="B137" s="49">
        <v>1.8843960000000002</v>
      </c>
    </row>
    <row r="138" spans="1:7" ht="28.8" x14ac:dyDescent="0.3">
      <c r="A138" s="47" t="s">
        <v>1839</v>
      </c>
      <c r="B138" s="3">
        <v>2273.4443124999998</v>
      </c>
    </row>
    <row r="139" spans="1:7" ht="28.8" x14ac:dyDescent="0.3">
      <c r="A139" s="47" t="s">
        <v>1840</v>
      </c>
      <c r="B139" s="3" t="s">
        <v>88</v>
      </c>
    </row>
    <row r="140" spans="1:7" x14ac:dyDescent="0.3">
      <c r="A140" t="s">
        <v>1967</v>
      </c>
      <c r="B140" s="3" t="s">
        <v>88</v>
      </c>
    </row>
    <row r="141" spans="1:7" x14ac:dyDescent="0.3">
      <c r="A141" t="s">
        <v>1968</v>
      </c>
      <c r="B141" s="3" t="s">
        <v>88</v>
      </c>
    </row>
    <row r="143" spans="1:7" ht="28.8" x14ac:dyDescent="0.3">
      <c r="A143" s="66" t="s">
        <v>2016</v>
      </c>
      <c r="B143" s="61" t="s">
        <v>2017</v>
      </c>
      <c r="C143" s="61" t="s">
        <v>1982</v>
      </c>
      <c r="D143" s="67" t="s">
        <v>1983</v>
      </c>
    </row>
    <row r="144" spans="1:7" x14ac:dyDescent="0.3">
      <c r="A144" s="68" t="str">
        <f>HYPERLINK("[EDEL_Portfolio Monthly 31-Jan-2022.xlsx]EEDGEF!A1","Edelweiss Large Cap Fund")</f>
        <v>Edelweiss Large Cap Fund</v>
      </c>
      <c r="B144" s="60"/>
      <c r="C144" s="60" t="s">
        <v>1996</v>
      </c>
      <c r="D144"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06"/>
  <sheetViews>
    <sheetView showGridLines="0" workbookViewId="0">
      <pane ySplit="4" topLeftCell="A94" activePane="bottomLeft" state="frozen"/>
      <selection sqref="A1:G1"/>
      <selection pane="bottomLeft" activeCell="A105" sqref="A105:D105"/>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45</v>
      </c>
      <c r="B1" s="70"/>
      <c r="C1" s="70"/>
      <c r="D1" s="70"/>
      <c r="E1" s="70"/>
      <c r="F1" s="70"/>
      <c r="G1" s="70"/>
      <c r="H1" s="51" t="str">
        <f>HYPERLINK("[EDEL_Portfolio Monthly 31-Jan-2022.xlsx]Index!A1","Index")</f>
        <v>Index</v>
      </c>
    </row>
    <row r="2" spans="1:8" ht="18" x14ac:dyDescent="0.3">
      <c r="A2" s="70" t="s">
        <v>46</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703</v>
      </c>
      <c r="B8" s="33" t="s">
        <v>704</v>
      </c>
      <c r="C8" s="33" t="s">
        <v>705</v>
      </c>
      <c r="D8" s="14">
        <v>1011360</v>
      </c>
      <c r="E8" s="15">
        <v>7977.61</v>
      </c>
      <c r="F8" s="16">
        <v>8.7099999999999997E-2</v>
      </c>
      <c r="G8" s="16"/>
    </row>
    <row r="9" spans="1:8" x14ac:dyDescent="0.3">
      <c r="A9" s="13" t="s">
        <v>1267</v>
      </c>
      <c r="B9" s="33" t="s">
        <v>1268</v>
      </c>
      <c r="C9" s="33" t="s">
        <v>724</v>
      </c>
      <c r="D9" s="14">
        <v>399712</v>
      </c>
      <c r="E9" s="15">
        <v>6939.8</v>
      </c>
      <c r="F9" s="16">
        <v>7.5700000000000003E-2</v>
      </c>
      <c r="G9" s="16"/>
    </row>
    <row r="10" spans="1:8" x14ac:dyDescent="0.3">
      <c r="A10" s="13" t="s">
        <v>747</v>
      </c>
      <c r="B10" s="33" t="s">
        <v>748</v>
      </c>
      <c r="C10" s="33" t="s">
        <v>705</v>
      </c>
      <c r="D10" s="14">
        <v>395247</v>
      </c>
      <c r="E10" s="15">
        <v>5872.18</v>
      </c>
      <c r="F10" s="16">
        <v>6.4100000000000004E-2</v>
      </c>
      <c r="G10" s="16"/>
    </row>
    <row r="11" spans="1:8" x14ac:dyDescent="0.3">
      <c r="A11" s="13" t="s">
        <v>1018</v>
      </c>
      <c r="B11" s="33" t="s">
        <v>1019</v>
      </c>
      <c r="C11" s="33" t="s">
        <v>705</v>
      </c>
      <c r="D11" s="14">
        <v>764664</v>
      </c>
      <c r="E11" s="15">
        <v>4116.1899999999996</v>
      </c>
      <c r="F11" s="16">
        <v>4.4900000000000002E-2</v>
      </c>
      <c r="G11" s="16"/>
    </row>
    <row r="12" spans="1:8" x14ac:dyDescent="0.3">
      <c r="A12" s="13" t="s">
        <v>764</v>
      </c>
      <c r="B12" s="33" t="s">
        <v>765</v>
      </c>
      <c r="C12" s="33" t="s">
        <v>705</v>
      </c>
      <c r="D12" s="14">
        <v>384005</v>
      </c>
      <c r="E12" s="15">
        <v>2968.55</v>
      </c>
      <c r="F12" s="16">
        <v>3.2399999999999998E-2</v>
      </c>
      <c r="G12" s="16"/>
    </row>
    <row r="13" spans="1:8" x14ac:dyDescent="0.3">
      <c r="A13" s="13" t="s">
        <v>700</v>
      </c>
      <c r="B13" s="33" t="s">
        <v>701</v>
      </c>
      <c r="C13" s="33" t="s">
        <v>702</v>
      </c>
      <c r="D13" s="14">
        <v>124099</v>
      </c>
      <c r="E13" s="15">
        <v>2961.75</v>
      </c>
      <c r="F13" s="16">
        <v>3.2300000000000002E-2</v>
      </c>
      <c r="G13" s="16"/>
    </row>
    <row r="14" spans="1:8" x14ac:dyDescent="0.3">
      <c r="A14" s="13" t="s">
        <v>706</v>
      </c>
      <c r="B14" s="33" t="s">
        <v>707</v>
      </c>
      <c r="C14" s="33" t="s">
        <v>708</v>
      </c>
      <c r="D14" s="14">
        <v>367371</v>
      </c>
      <c r="E14" s="15">
        <v>2679.24</v>
      </c>
      <c r="F14" s="16">
        <v>2.92E-2</v>
      </c>
      <c r="G14" s="16"/>
    </row>
    <row r="15" spans="1:8" x14ac:dyDescent="0.3">
      <c r="A15" s="13" t="s">
        <v>869</v>
      </c>
      <c r="B15" s="33" t="s">
        <v>870</v>
      </c>
      <c r="C15" s="33" t="s">
        <v>871</v>
      </c>
      <c r="D15" s="14">
        <v>134378</v>
      </c>
      <c r="E15" s="15">
        <v>2565.54</v>
      </c>
      <c r="F15" s="16">
        <v>2.8000000000000001E-2</v>
      </c>
      <c r="G15" s="16"/>
    </row>
    <row r="16" spans="1:8" x14ac:dyDescent="0.3">
      <c r="A16" s="13" t="s">
        <v>806</v>
      </c>
      <c r="B16" s="33" t="s">
        <v>807</v>
      </c>
      <c r="C16" s="33" t="s">
        <v>724</v>
      </c>
      <c r="D16" s="14">
        <v>80875</v>
      </c>
      <c r="E16" s="15">
        <v>2512.38</v>
      </c>
      <c r="F16" s="16">
        <v>2.7400000000000001E-2</v>
      </c>
      <c r="G16" s="16"/>
    </row>
    <row r="17" spans="1:7" x14ac:dyDescent="0.3">
      <c r="A17" s="13" t="s">
        <v>890</v>
      </c>
      <c r="B17" s="33" t="s">
        <v>891</v>
      </c>
      <c r="C17" s="33" t="s">
        <v>826</v>
      </c>
      <c r="D17" s="14">
        <v>102955</v>
      </c>
      <c r="E17" s="15">
        <v>2477.92</v>
      </c>
      <c r="F17" s="16">
        <v>2.7E-2</v>
      </c>
      <c r="G17" s="16"/>
    </row>
    <row r="18" spans="1:7" x14ac:dyDescent="0.3">
      <c r="A18" s="13" t="s">
        <v>722</v>
      </c>
      <c r="B18" s="33" t="s">
        <v>723</v>
      </c>
      <c r="C18" s="33" t="s">
        <v>724</v>
      </c>
      <c r="D18" s="14">
        <v>212480</v>
      </c>
      <c r="E18" s="15">
        <v>2336.0100000000002</v>
      </c>
      <c r="F18" s="16">
        <v>2.5499999999999998E-2</v>
      </c>
      <c r="G18" s="16"/>
    </row>
    <row r="19" spans="1:7" x14ac:dyDescent="0.3">
      <c r="A19" s="13" t="s">
        <v>961</v>
      </c>
      <c r="B19" s="33" t="s">
        <v>962</v>
      </c>
      <c r="C19" s="33" t="s">
        <v>727</v>
      </c>
      <c r="D19" s="14">
        <v>361294</v>
      </c>
      <c r="E19" s="15">
        <v>1870.6</v>
      </c>
      <c r="F19" s="16">
        <v>2.0400000000000001E-2</v>
      </c>
      <c r="G19" s="16"/>
    </row>
    <row r="20" spans="1:7" x14ac:dyDescent="0.3">
      <c r="A20" s="13" t="s">
        <v>776</v>
      </c>
      <c r="B20" s="33" t="s">
        <v>777</v>
      </c>
      <c r="C20" s="33" t="s">
        <v>732</v>
      </c>
      <c r="D20" s="14">
        <v>77535</v>
      </c>
      <c r="E20" s="15">
        <v>1762.95</v>
      </c>
      <c r="F20" s="16">
        <v>1.9199999999999998E-2</v>
      </c>
      <c r="G20" s="16"/>
    </row>
    <row r="21" spans="1:7" x14ac:dyDescent="0.3">
      <c r="A21" s="13" t="s">
        <v>1285</v>
      </c>
      <c r="B21" s="33" t="s">
        <v>1286</v>
      </c>
      <c r="C21" s="33" t="s">
        <v>821</v>
      </c>
      <c r="D21" s="14">
        <v>158962</v>
      </c>
      <c r="E21" s="15">
        <v>1753.59</v>
      </c>
      <c r="F21" s="16">
        <v>1.9099999999999999E-2</v>
      </c>
      <c r="G21" s="16"/>
    </row>
    <row r="22" spans="1:7" x14ac:dyDescent="0.3">
      <c r="A22" s="13" t="s">
        <v>1380</v>
      </c>
      <c r="B22" s="33" t="s">
        <v>1381</v>
      </c>
      <c r="C22" s="33" t="s">
        <v>770</v>
      </c>
      <c r="D22" s="14">
        <v>473453</v>
      </c>
      <c r="E22" s="15">
        <v>1739.7</v>
      </c>
      <c r="F22" s="16">
        <v>1.9E-2</v>
      </c>
      <c r="G22" s="16"/>
    </row>
    <row r="23" spans="1:7" x14ac:dyDescent="0.3">
      <c r="A23" s="13" t="s">
        <v>730</v>
      </c>
      <c r="B23" s="33" t="s">
        <v>731</v>
      </c>
      <c r="C23" s="33" t="s">
        <v>732</v>
      </c>
      <c r="D23" s="14">
        <v>747835</v>
      </c>
      <c r="E23" s="15">
        <v>1646.73</v>
      </c>
      <c r="F23" s="16">
        <v>1.7999999999999999E-2</v>
      </c>
      <c r="G23" s="16"/>
    </row>
    <row r="24" spans="1:7" x14ac:dyDescent="0.3">
      <c r="A24" s="13" t="s">
        <v>1287</v>
      </c>
      <c r="B24" s="33" t="s">
        <v>1288</v>
      </c>
      <c r="C24" s="33" t="s">
        <v>829</v>
      </c>
      <c r="D24" s="14">
        <v>321964</v>
      </c>
      <c r="E24" s="15">
        <v>1609.34</v>
      </c>
      <c r="F24" s="16">
        <v>1.7600000000000001E-2</v>
      </c>
      <c r="G24" s="16"/>
    </row>
    <row r="25" spans="1:7" x14ac:dyDescent="0.3">
      <c r="A25" s="13" t="s">
        <v>783</v>
      </c>
      <c r="B25" s="33" t="s">
        <v>784</v>
      </c>
      <c r="C25" s="33" t="s">
        <v>785</v>
      </c>
      <c r="D25" s="14">
        <v>21865</v>
      </c>
      <c r="E25" s="15">
        <v>1577.87</v>
      </c>
      <c r="F25" s="16">
        <v>1.72E-2</v>
      </c>
      <c r="G25" s="16"/>
    </row>
    <row r="26" spans="1:7" x14ac:dyDescent="0.3">
      <c r="A26" s="13" t="s">
        <v>1382</v>
      </c>
      <c r="B26" s="33" t="s">
        <v>1383</v>
      </c>
      <c r="C26" s="33" t="s">
        <v>829</v>
      </c>
      <c r="D26" s="14">
        <v>151837</v>
      </c>
      <c r="E26" s="15">
        <v>1512.14</v>
      </c>
      <c r="F26" s="16">
        <v>1.6500000000000001E-2</v>
      </c>
      <c r="G26" s="16"/>
    </row>
    <row r="27" spans="1:7" x14ac:dyDescent="0.3">
      <c r="A27" s="13" t="s">
        <v>739</v>
      </c>
      <c r="B27" s="33" t="s">
        <v>740</v>
      </c>
      <c r="C27" s="33" t="s">
        <v>735</v>
      </c>
      <c r="D27" s="14">
        <v>57666</v>
      </c>
      <c r="E27" s="15">
        <v>1453.76</v>
      </c>
      <c r="F27" s="16">
        <v>1.5900000000000001E-2</v>
      </c>
      <c r="G27" s="16"/>
    </row>
    <row r="28" spans="1:7" x14ac:dyDescent="0.3">
      <c r="A28" s="13" t="s">
        <v>849</v>
      </c>
      <c r="B28" s="33" t="s">
        <v>850</v>
      </c>
      <c r="C28" s="33" t="s">
        <v>796</v>
      </c>
      <c r="D28" s="14">
        <v>166587</v>
      </c>
      <c r="E28" s="15">
        <v>1390.17</v>
      </c>
      <c r="F28" s="16">
        <v>1.52E-2</v>
      </c>
      <c r="G28" s="16"/>
    </row>
    <row r="29" spans="1:7" x14ac:dyDescent="0.3">
      <c r="A29" s="13" t="s">
        <v>1299</v>
      </c>
      <c r="B29" s="33" t="s">
        <v>1300</v>
      </c>
      <c r="C29" s="33" t="s">
        <v>796</v>
      </c>
      <c r="D29" s="14">
        <v>31902</v>
      </c>
      <c r="E29" s="15">
        <v>1372.68</v>
      </c>
      <c r="F29" s="16">
        <v>1.4999999999999999E-2</v>
      </c>
      <c r="G29" s="16"/>
    </row>
    <row r="30" spans="1:7" x14ac:dyDescent="0.3">
      <c r="A30" s="13" t="s">
        <v>947</v>
      </c>
      <c r="B30" s="33" t="s">
        <v>948</v>
      </c>
      <c r="C30" s="33" t="s">
        <v>782</v>
      </c>
      <c r="D30" s="14">
        <v>103690</v>
      </c>
      <c r="E30" s="15">
        <v>1278.76</v>
      </c>
      <c r="F30" s="16">
        <v>1.4E-2</v>
      </c>
      <c r="G30" s="16"/>
    </row>
    <row r="31" spans="1:7" x14ac:dyDescent="0.3">
      <c r="A31" s="13" t="s">
        <v>1384</v>
      </c>
      <c r="B31" s="33" t="s">
        <v>1385</v>
      </c>
      <c r="C31" s="33" t="s">
        <v>746</v>
      </c>
      <c r="D31" s="14">
        <v>207616</v>
      </c>
      <c r="E31" s="15">
        <v>1223.69</v>
      </c>
      <c r="F31" s="16">
        <v>1.34E-2</v>
      </c>
      <c r="G31" s="16"/>
    </row>
    <row r="32" spans="1:7" x14ac:dyDescent="0.3">
      <c r="A32" s="13" t="s">
        <v>1386</v>
      </c>
      <c r="B32" s="33" t="s">
        <v>1387</v>
      </c>
      <c r="C32" s="33" t="s">
        <v>785</v>
      </c>
      <c r="D32" s="14">
        <v>67537</v>
      </c>
      <c r="E32" s="15">
        <v>1203.3699999999999</v>
      </c>
      <c r="F32" s="16">
        <v>1.3100000000000001E-2</v>
      </c>
      <c r="G32" s="16"/>
    </row>
    <row r="33" spans="1:7" x14ac:dyDescent="0.3">
      <c r="A33" s="13" t="s">
        <v>1297</v>
      </c>
      <c r="B33" s="33" t="s">
        <v>1298</v>
      </c>
      <c r="C33" s="33" t="s">
        <v>732</v>
      </c>
      <c r="D33" s="14">
        <v>241139</v>
      </c>
      <c r="E33" s="15">
        <v>1201.5999999999999</v>
      </c>
      <c r="F33" s="16">
        <v>1.3100000000000001E-2</v>
      </c>
      <c r="G33" s="16"/>
    </row>
    <row r="34" spans="1:7" x14ac:dyDescent="0.3">
      <c r="A34" s="13" t="s">
        <v>985</v>
      </c>
      <c r="B34" s="33" t="s">
        <v>986</v>
      </c>
      <c r="C34" s="33" t="s">
        <v>796</v>
      </c>
      <c r="D34" s="14">
        <v>126416</v>
      </c>
      <c r="E34" s="15">
        <v>1194.6300000000001</v>
      </c>
      <c r="F34" s="16">
        <v>1.2999999999999999E-2</v>
      </c>
      <c r="G34" s="16"/>
    </row>
    <row r="35" spans="1:7" x14ac:dyDescent="0.3">
      <c r="A35" s="13" t="s">
        <v>1301</v>
      </c>
      <c r="B35" s="33" t="s">
        <v>1302</v>
      </c>
      <c r="C35" s="33" t="s">
        <v>746</v>
      </c>
      <c r="D35" s="14">
        <v>32869</v>
      </c>
      <c r="E35" s="15">
        <v>1186.5899999999999</v>
      </c>
      <c r="F35" s="16">
        <v>1.2999999999999999E-2</v>
      </c>
      <c r="G35" s="16"/>
    </row>
    <row r="36" spans="1:7" x14ac:dyDescent="0.3">
      <c r="A36" s="13" t="s">
        <v>1030</v>
      </c>
      <c r="B36" s="33" t="s">
        <v>1031</v>
      </c>
      <c r="C36" s="33" t="s">
        <v>882</v>
      </c>
      <c r="D36" s="14">
        <v>120308</v>
      </c>
      <c r="E36" s="15">
        <v>1133.3</v>
      </c>
      <c r="F36" s="16">
        <v>1.24E-2</v>
      </c>
      <c r="G36" s="16"/>
    </row>
    <row r="37" spans="1:7" x14ac:dyDescent="0.3">
      <c r="A37" s="13" t="s">
        <v>888</v>
      </c>
      <c r="B37" s="33" t="s">
        <v>889</v>
      </c>
      <c r="C37" s="33" t="s">
        <v>735</v>
      </c>
      <c r="D37" s="14">
        <v>172665</v>
      </c>
      <c r="E37" s="15">
        <v>1086.93</v>
      </c>
      <c r="F37" s="16">
        <v>1.1900000000000001E-2</v>
      </c>
      <c r="G37" s="16"/>
    </row>
    <row r="38" spans="1:7" x14ac:dyDescent="0.3">
      <c r="A38" s="13" t="s">
        <v>933</v>
      </c>
      <c r="B38" s="33" t="s">
        <v>934</v>
      </c>
      <c r="C38" s="33" t="s">
        <v>821</v>
      </c>
      <c r="D38" s="14">
        <v>45140</v>
      </c>
      <c r="E38" s="15">
        <v>1054.94</v>
      </c>
      <c r="F38" s="16">
        <v>1.15E-2</v>
      </c>
      <c r="G38" s="16"/>
    </row>
    <row r="39" spans="1:7" x14ac:dyDescent="0.3">
      <c r="A39" s="13" t="s">
        <v>715</v>
      </c>
      <c r="B39" s="33" t="s">
        <v>716</v>
      </c>
      <c r="C39" s="33" t="s">
        <v>717</v>
      </c>
      <c r="D39" s="14">
        <v>408025</v>
      </c>
      <c r="E39" s="15">
        <v>1003.95</v>
      </c>
      <c r="F39" s="16">
        <v>1.0999999999999999E-2</v>
      </c>
      <c r="G39" s="16"/>
    </row>
    <row r="40" spans="1:7" x14ac:dyDescent="0.3">
      <c r="A40" s="13" t="s">
        <v>991</v>
      </c>
      <c r="B40" s="33" t="s">
        <v>992</v>
      </c>
      <c r="C40" s="33" t="s">
        <v>993</v>
      </c>
      <c r="D40" s="14">
        <v>226915</v>
      </c>
      <c r="E40" s="15">
        <v>981.29</v>
      </c>
      <c r="F40" s="16">
        <v>1.0699999999999999E-2</v>
      </c>
      <c r="G40" s="16"/>
    </row>
    <row r="41" spans="1:7" x14ac:dyDescent="0.3">
      <c r="A41" s="13" t="s">
        <v>1388</v>
      </c>
      <c r="B41" s="33" t="s">
        <v>1389</v>
      </c>
      <c r="C41" s="33" t="s">
        <v>826</v>
      </c>
      <c r="D41" s="14">
        <v>23689</v>
      </c>
      <c r="E41" s="15">
        <v>932</v>
      </c>
      <c r="F41" s="16">
        <v>1.0200000000000001E-2</v>
      </c>
      <c r="G41" s="16"/>
    </row>
    <row r="42" spans="1:7" x14ac:dyDescent="0.3">
      <c r="A42" s="13" t="s">
        <v>915</v>
      </c>
      <c r="B42" s="33" t="s">
        <v>916</v>
      </c>
      <c r="C42" s="33" t="s">
        <v>735</v>
      </c>
      <c r="D42" s="14">
        <v>74202</v>
      </c>
      <c r="E42" s="15">
        <v>911.5</v>
      </c>
      <c r="F42" s="16">
        <v>9.9000000000000008E-3</v>
      </c>
      <c r="G42" s="16"/>
    </row>
    <row r="43" spans="1:7" x14ac:dyDescent="0.3">
      <c r="A43" s="13" t="s">
        <v>762</v>
      </c>
      <c r="B43" s="33" t="s">
        <v>763</v>
      </c>
      <c r="C43" s="33" t="s">
        <v>743</v>
      </c>
      <c r="D43" s="14">
        <v>184078</v>
      </c>
      <c r="E43" s="15">
        <v>900.23</v>
      </c>
      <c r="F43" s="16">
        <v>9.7999999999999997E-3</v>
      </c>
      <c r="G43" s="16"/>
    </row>
    <row r="44" spans="1:7" x14ac:dyDescent="0.3">
      <c r="A44" s="13" t="s">
        <v>1390</v>
      </c>
      <c r="B44" s="33" t="s">
        <v>1391</v>
      </c>
      <c r="C44" s="33" t="s">
        <v>810</v>
      </c>
      <c r="D44" s="14">
        <v>38991</v>
      </c>
      <c r="E44" s="15">
        <v>897.2</v>
      </c>
      <c r="F44" s="16">
        <v>9.7999999999999997E-3</v>
      </c>
      <c r="G44" s="16"/>
    </row>
    <row r="45" spans="1:7" x14ac:dyDescent="0.3">
      <c r="A45" s="13" t="s">
        <v>1392</v>
      </c>
      <c r="B45" s="33" t="s">
        <v>1393</v>
      </c>
      <c r="C45" s="33" t="s">
        <v>885</v>
      </c>
      <c r="D45" s="14">
        <v>83239</v>
      </c>
      <c r="E45" s="15">
        <v>858.65</v>
      </c>
      <c r="F45" s="16">
        <v>9.4000000000000004E-3</v>
      </c>
      <c r="G45" s="16"/>
    </row>
    <row r="46" spans="1:7" x14ac:dyDescent="0.3">
      <c r="A46" s="13" t="s">
        <v>1394</v>
      </c>
      <c r="B46" s="33" t="s">
        <v>1395</v>
      </c>
      <c r="C46" s="33" t="s">
        <v>810</v>
      </c>
      <c r="D46" s="14">
        <v>202597</v>
      </c>
      <c r="E46" s="15">
        <v>856.68</v>
      </c>
      <c r="F46" s="16">
        <v>9.2999999999999992E-3</v>
      </c>
      <c r="G46" s="16"/>
    </row>
    <row r="47" spans="1:7" x14ac:dyDescent="0.3">
      <c r="A47" s="13" t="s">
        <v>1396</v>
      </c>
      <c r="B47" s="33" t="s">
        <v>1397</v>
      </c>
      <c r="C47" s="33" t="s">
        <v>810</v>
      </c>
      <c r="D47" s="14">
        <v>16865</v>
      </c>
      <c r="E47" s="15">
        <v>842.2</v>
      </c>
      <c r="F47" s="16">
        <v>9.1999999999999998E-3</v>
      </c>
      <c r="G47" s="16"/>
    </row>
    <row r="48" spans="1:7" x14ac:dyDescent="0.3">
      <c r="A48" s="13" t="s">
        <v>1398</v>
      </c>
      <c r="B48" s="33" t="s">
        <v>1399</v>
      </c>
      <c r="C48" s="33" t="s">
        <v>705</v>
      </c>
      <c r="D48" s="14">
        <v>324056</v>
      </c>
      <c r="E48" s="15">
        <v>816.3</v>
      </c>
      <c r="F48" s="16">
        <v>8.8999999999999999E-3</v>
      </c>
      <c r="G48" s="16"/>
    </row>
    <row r="49" spans="1:7" x14ac:dyDescent="0.3">
      <c r="A49" s="13" t="s">
        <v>749</v>
      </c>
      <c r="B49" s="33" t="s">
        <v>750</v>
      </c>
      <c r="C49" s="33" t="s">
        <v>724</v>
      </c>
      <c r="D49" s="14">
        <v>53398</v>
      </c>
      <c r="E49" s="15">
        <v>789.76</v>
      </c>
      <c r="F49" s="16">
        <v>8.6E-3</v>
      </c>
      <c r="G49" s="16"/>
    </row>
    <row r="50" spans="1:7" x14ac:dyDescent="0.3">
      <c r="A50" s="13" t="s">
        <v>1400</v>
      </c>
      <c r="B50" s="33" t="s">
        <v>1401</v>
      </c>
      <c r="C50" s="33" t="s">
        <v>699</v>
      </c>
      <c r="D50" s="14">
        <v>134259</v>
      </c>
      <c r="E50" s="15">
        <v>782.13</v>
      </c>
      <c r="F50" s="16">
        <v>8.5000000000000006E-3</v>
      </c>
      <c r="G50" s="16"/>
    </row>
    <row r="51" spans="1:7" x14ac:dyDescent="0.3">
      <c r="A51" s="13" t="s">
        <v>1402</v>
      </c>
      <c r="B51" s="33" t="s">
        <v>1403</v>
      </c>
      <c r="C51" s="33" t="s">
        <v>746</v>
      </c>
      <c r="D51" s="14">
        <v>16454</v>
      </c>
      <c r="E51" s="15">
        <v>725.17</v>
      </c>
      <c r="F51" s="16">
        <v>7.9000000000000008E-3</v>
      </c>
      <c r="G51" s="16"/>
    </row>
    <row r="52" spans="1:7" x14ac:dyDescent="0.3">
      <c r="A52" s="13" t="s">
        <v>733</v>
      </c>
      <c r="B52" s="33" t="s">
        <v>734</v>
      </c>
      <c r="C52" s="33" t="s">
        <v>735</v>
      </c>
      <c r="D52" s="14">
        <v>9726</v>
      </c>
      <c r="E52" s="15">
        <v>680.84</v>
      </c>
      <c r="F52" s="16">
        <v>7.4000000000000003E-3</v>
      </c>
      <c r="G52" s="16"/>
    </row>
    <row r="53" spans="1:7" x14ac:dyDescent="0.3">
      <c r="A53" s="13" t="s">
        <v>1404</v>
      </c>
      <c r="B53" s="33" t="s">
        <v>1405</v>
      </c>
      <c r="C53" s="33" t="s">
        <v>810</v>
      </c>
      <c r="D53" s="14">
        <v>1505</v>
      </c>
      <c r="E53" s="15">
        <v>644.29999999999995</v>
      </c>
      <c r="F53" s="16">
        <v>7.0000000000000001E-3</v>
      </c>
      <c r="G53" s="16"/>
    </row>
    <row r="54" spans="1:7" x14ac:dyDescent="0.3">
      <c r="A54" s="13" t="s">
        <v>851</v>
      </c>
      <c r="B54" s="33" t="s">
        <v>852</v>
      </c>
      <c r="C54" s="33" t="s">
        <v>796</v>
      </c>
      <c r="D54" s="14">
        <v>96013</v>
      </c>
      <c r="E54" s="15">
        <v>609.15</v>
      </c>
      <c r="F54" s="16">
        <v>6.6E-3</v>
      </c>
      <c r="G54" s="16"/>
    </row>
    <row r="55" spans="1:7" x14ac:dyDescent="0.3">
      <c r="A55" s="13" t="s">
        <v>1406</v>
      </c>
      <c r="B55" s="33" t="s">
        <v>1407</v>
      </c>
      <c r="C55" s="33" t="s">
        <v>810</v>
      </c>
      <c r="D55" s="14">
        <v>266556</v>
      </c>
      <c r="E55" s="15">
        <v>592.41999999999996</v>
      </c>
      <c r="F55" s="16">
        <v>6.4999999999999997E-3</v>
      </c>
      <c r="G55" s="16"/>
    </row>
    <row r="56" spans="1:7" x14ac:dyDescent="0.3">
      <c r="A56" s="13" t="s">
        <v>802</v>
      </c>
      <c r="B56" s="33" t="s">
        <v>803</v>
      </c>
      <c r="C56" s="33" t="s">
        <v>796</v>
      </c>
      <c r="D56" s="14">
        <v>14508</v>
      </c>
      <c r="E56" s="15">
        <v>585.55999999999995</v>
      </c>
      <c r="F56" s="16">
        <v>6.4000000000000003E-3</v>
      </c>
      <c r="G56" s="16"/>
    </row>
    <row r="57" spans="1:7" x14ac:dyDescent="0.3">
      <c r="A57" s="13" t="s">
        <v>1320</v>
      </c>
      <c r="B57" s="33" t="s">
        <v>1321</v>
      </c>
      <c r="C57" s="33" t="s">
        <v>785</v>
      </c>
      <c r="D57" s="14">
        <v>17408</v>
      </c>
      <c r="E57" s="15">
        <v>575.85</v>
      </c>
      <c r="F57" s="16">
        <v>6.3E-3</v>
      </c>
      <c r="G57" s="16"/>
    </row>
    <row r="58" spans="1:7" x14ac:dyDescent="0.3">
      <c r="A58" s="13" t="s">
        <v>827</v>
      </c>
      <c r="B58" s="33" t="s">
        <v>828</v>
      </c>
      <c r="C58" s="33" t="s">
        <v>829</v>
      </c>
      <c r="D58" s="14">
        <v>29654</v>
      </c>
      <c r="E58" s="15">
        <v>508.61</v>
      </c>
      <c r="F58" s="16">
        <v>5.5999999999999999E-3</v>
      </c>
      <c r="G58" s="16"/>
    </row>
    <row r="59" spans="1:7" x14ac:dyDescent="0.3">
      <c r="A59" s="13" t="s">
        <v>876</v>
      </c>
      <c r="B59" s="33" t="s">
        <v>877</v>
      </c>
      <c r="C59" s="33" t="s">
        <v>735</v>
      </c>
      <c r="D59" s="14">
        <v>78175</v>
      </c>
      <c r="E59" s="15">
        <v>481.68</v>
      </c>
      <c r="F59" s="16">
        <v>5.3E-3</v>
      </c>
      <c r="G59" s="16"/>
    </row>
    <row r="60" spans="1:7" x14ac:dyDescent="0.3">
      <c r="A60" s="13" t="s">
        <v>941</v>
      </c>
      <c r="B60" s="33" t="s">
        <v>942</v>
      </c>
      <c r="C60" s="33" t="s">
        <v>727</v>
      </c>
      <c r="D60" s="14">
        <v>356337</v>
      </c>
      <c r="E60" s="15">
        <v>472.32</v>
      </c>
      <c r="F60" s="16">
        <v>5.1999999999999998E-3</v>
      </c>
      <c r="G60" s="16"/>
    </row>
    <row r="61" spans="1:7" x14ac:dyDescent="0.3">
      <c r="A61" s="13" t="s">
        <v>931</v>
      </c>
      <c r="B61" s="33" t="s">
        <v>932</v>
      </c>
      <c r="C61" s="33" t="s">
        <v>782</v>
      </c>
      <c r="D61" s="14">
        <v>33561</v>
      </c>
      <c r="E61" s="15">
        <v>459.48</v>
      </c>
      <c r="F61" s="16">
        <v>5.0000000000000001E-3</v>
      </c>
      <c r="G61" s="16"/>
    </row>
    <row r="62" spans="1:7" x14ac:dyDescent="0.3">
      <c r="A62" s="13" t="s">
        <v>1408</v>
      </c>
      <c r="B62" s="33" t="s">
        <v>1409</v>
      </c>
      <c r="C62" s="33" t="s">
        <v>738</v>
      </c>
      <c r="D62" s="14">
        <v>52169</v>
      </c>
      <c r="E62" s="15">
        <v>450.9</v>
      </c>
      <c r="F62" s="16">
        <v>4.8999999999999998E-3</v>
      </c>
      <c r="G62" s="16"/>
    </row>
    <row r="63" spans="1:7" x14ac:dyDescent="0.3">
      <c r="A63" s="13" t="s">
        <v>1410</v>
      </c>
      <c r="B63" s="33" t="s">
        <v>1411</v>
      </c>
      <c r="C63" s="33" t="s">
        <v>834</v>
      </c>
      <c r="D63" s="14">
        <v>44114</v>
      </c>
      <c r="E63" s="15">
        <v>296.73</v>
      </c>
      <c r="F63" s="16">
        <v>3.2000000000000002E-3</v>
      </c>
      <c r="G63" s="16"/>
    </row>
    <row r="64" spans="1:7" x14ac:dyDescent="0.3">
      <c r="A64" s="13" t="s">
        <v>706</v>
      </c>
      <c r="B64" s="33" t="s">
        <v>1315</v>
      </c>
      <c r="C64" s="33" t="s">
        <v>708</v>
      </c>
      <c r="D64" s="14">
        <v>28895</v>
      </c>
      <c r="E64" s="15">
        <v>110.31</v>
      </c>
      <c r="F64" s="16">
        <v>1.1999999999999999E-3</v>
      </c>
      <c r="G64" s="16"/>
    </row>
    <row r="65" spans="1:7" x14ac:dyDescent="0.3">
      <c r="A65" s="17" t="s">
        <v>100</v>
      </c>
      <c r="B65" s="34"/>
      <c r="C65" s="34"/>
      <c r="D65" s="18"/>
      <c r="E65" s="37">
        <f>SUM(E8:E64)</f>
        <v>89425.719999999943</v>
      </c>
      <c r="F65" s="38">
        <f>SUM(F8:F64)</f>
        <v>0.97589999999999988</v>
      </c>
      <c r="G65" s="21"/>
    </row>
    <row r="66" spans="1:7" x14ac:dyDescent="0.3">
      <c r="A66" s="13"/>
      <c r="B66" s="33"/>
      <c r="C66" s="33"/>
      <c r="D66" s="14"/>
      <c r="E66" s="15"/>
      <c r="F66" s="16"/>
      <c r="G66" s="16"/>
    </row>
    <row r="67" spans="1:7" x14ac:dyDescent="0.3">
      <c r="A67" s="17" t="s">
        <v>1056</v>
      </c>
      <c r="B67" s="33"/>
      <c r="C67" s="33"/>
      <c r="D67" s="14"/>
      <c r="E67" s="15"/>
      <c r="F67" s="16"/>
      <c r="G67" s="16"/>
    </row>
    <row r="68" spans="1:7" x14ac:dyDescent="0.3">
      <c r="A68" s="13" t="s">
        <v>1412</v>
      </c>
      <c r="B68" s="33" t="s">
        <v>1413</v>
      </c>
      <c r="C68" s="33" t="s">
        <v>699</v>
      </c>
      <c r="D68" s="14">
        <v>776692</v>
      </c>
      <c r="E68" s="15">
        <v>544.38</v>
      </c>
      <c r="F68" s="16">
        <v>5.8999999999999999E-3</v>
      </c>
      <c r="G68" s="16"/>
    </row>
    <row r="69" spans="1:7" x14ac:dyDescent="0.3">
      <c r="A69" s="17" t="s">
        <v>100</v>
      </c>
      <c r="B69" s="34"/>
      <c r="C69" s="34"/>
      <c r="D69" s="18"/>
      <c r="E69" s="37">
        <v>544.38</v>
      </c>
      <c r="F69" s="38">
        <v>5.8999999999999999E-3</v>
      </c>
      <c r="G69" s="21"/>
    </row>
    <row r="70" spans="1:7" x14ac:dyDescent="0.3">
      <c r="A70" s="24" t="s">
        <v>103</v>
      </c>
      <c r="B70" s="35"/>
      <c r="C70" s="35"/>
      <c r="D70" s="25"/>
      <c r="E70" s="30">
        <v>89970.1</v>
      </c>
      <c r="F70" s="31">
        <v>0.98180000000000001</v>
      </c>
      <c r="G70" s="21"/>
    </row>
    <row r="71" spans="1:7" x14ac:dyDescent="0.3">
      <c r="A71" s="13"/>
      <c r="B71" s="33"/>
      <c r="C71" s="33"/>
      <c r="D71" s="14"/>
      <c r="E71" s="15"/>
      <c r="F71" s="16"/>
      <c r="G71" s="16"/>
    </row>
    <row r="72" spans="1:7" x14ac:dyDescent="0.3">
      <c r="A72" s="13"/>
      <c r="B72" s="33"/>
      <c r="C72" s="33"/>
      <c r="D72" s="14"/>
      <c r="E72" s="15"/>
      <c r="F72" s="16"/>
      <c r="G72" s="16"/>
    </row>
    <row r="73" spans="1:7" x14ac:dyDescent="0.3">
      <c r="A73" s="17" t="s">
        <v>128</v>
      </c>
      <c r="B73" s="33"/>
      <c r="C73" s="33"/>
      <c r="D73" s="14"/>
      <c r="E73" s="15"/>
      <c r="F73" s="16"/>
      <c r="G73" s="16"/>
    </row>
    <row r="74" spans="1:7" x14ac:dyDescent="0.3">
      <c r="A74" s="13" t="s">
        <v>129</v>
      </c>
      <c r="B74" s="33"/>
      <c r="C74" s="33"/>
      <c r="D74" s="14"/>
      <c r="E74" s="15">
        <v>1714.85</v>
      </c>
      <c r="F74" s="16">
        <v>1.8700000000000001E-2</v>
      </c>
      <c r="G74" s="16">
        <v>3.1375E-2</v>
      </c>
    </row>
    <row r="75" spans="1:7" x14ac:dyDescent="0.3">
      <c r="A75" s="17" t="s">
        <v>100</v>
      </c>
      <c r="B75" s="34"/>
      <c r="C75" s="34"/>
      <c r="D75" s="18"/>
      <c r="E75" s="37">
        <v>1714.85</v>
      </c>
      <c r="F75" s="38">
        <v>1.8700000000000001E-2</v>
      </c>
      <c r="G75" s="21"/>
    </row>
    <row r="76" spans="1:7" x14ac:dyDescent="0.3">
      <c r="A76" s="13"/>
      <c r="B76" s="33"/>
      <c r="C76" s="33"/>
      <c r="D76" s="14"/>
      <c r="E76" s="15"/>
      <c r="F76" s="16"/>
      <c r="G76" s="16"/>
    </row>
    <row r="77" spans="1:7" x14ac:dyDescent="0.3">
      <c r="A77" s="24" t="s">
        <v>103</v>
      </c>
      <c r="B77" s="35"/>
      <c r="C77" s="35"/>
      <c r="D77" s="25"/>
      <c r="E77" s="19">
        <v>1714.85</v>
      </c>
      <c r="F77" s="20">
        <v>1.8700000000000001E-2</v>
      </c>
      <c r="G77" s="21"/>
    </row>
    <row r="78" spans="1:7" x14ac:dyDescent="0.3">
      <c r="A78" s="13" t="s">
        <v>130</v>
      </c>
      <c r="B78" s="33"/>
      <c r="C78" s="33"/>
      <c r="D78" s="14"/>
      <c r="E78" s="15">
        <v>0.1474068</v>
      </c>
      <c r="F78" s="16">
        <v>9.9999999999999995E-7</v>
      </c>
      <c r="G78" s="16"/>
    </row>
    <row r="79" spans="1:7" x14ac:dyDescent="0.3">
      <c r="A79" s="13" t="s">
        <v>131</v>
      </c>
      <c r="B79" s="33"/>
      <c r="C79" s="33"/>
      <c r="D79" s="14"/>
      <c r="E79" s="26">
        <v>-60.347406800000002</v>
      </c>
      <c r="F79" s="27">
        <v>-5.0100000000000003E-4</v>
      </c>
      <c r="G79" s="16">
        <v>3.1375E-2</v>
      </c>
    </row>
    <row r="80" spans="1:7" x14ac:dyDescent="0.3">
      <c r="A80" s="28" t="s">
        <v>132</v>
      </c>
      <c r="B80" s="36"/>
      <c r="C80" s="36"/>
      <c r="D80" s="29"/>
      <c r="E80" s="30">
        <v>91624.75</v>
      </c>
      <c r="F80" s="31">
        <v>1</v>
      </c>
      <c r="G80" s="31"/>
    </row>
    <row r="85" spans="1:7" x14ac:dyDescent="0.3">
      <c r="A85" s="1" t="s">
        <v>1815</v>
      </c>
    </row>
    <row r="86" spans="1:7" x14ac:dyDescent="0.3">
      <c r="A86" s="47" t="s">
        <v>1816</v>
      </c>
      <c r="B86" s="3" t="s">
        <v>88</v>
      </c>
    </row>
    <row r="87" spans="1:7" x14ac:dyDescent="0.3">
      <c r="A87" t="s">
        <v>1817</v>
      </c>
    </row>
    <row r="88" spans="1:7" x14ac:dyDescent="0.3">
      <c r="A88" t="s">
        <v>1818</v>
      </c>
      <c r="B88" t="s">
        <v>1819</v>
      </c>
      <c r="C88" t="s">
        <v>1819</v>
      </c>
    </row>
    <row r="89" spans="1:7" x14ac:dyDescent="0.3">
      <c r="B89" s="48">
        <v>44561</v>
      </c>
      <c r="C89" s="48">
        <v>44592</v>
      </c>
    </row>
    <row r="90" spans="1:7" x14ac:dyDescent="0.3">
      <c r="A90" t="s">
        <v>1823</v>
      </c>
      <c r="B90">
        <v>25.33</v>
      </c>
      <c r="C90">
        <v>25.161999999999999</v>
      </c>
      <c r="E90" s="2"/>
      <c r="G90"/>
    </row>
    <row r="91" spans="1:7" x14ac:dyDescent="0.3">
      <c r="A91" t="s">
        <v>1824</v>
      </c>
      <c r="B91">
        <v>20.795999999999999</v>
      </c>
      <c r="C91">
        <v>20.658999999999999</v>
      </c>
      <c r="E91" s="2"/>
      <c r="G91"/>
    </row>
    <row r="92" spans="1:7" x14ac:dyDescent="0.3">
      <c r="A92" t="s">
        <v>1848</v>
      </c>
      <c r="B92">
        <v>23.187999999999999</v>
      </c>
      <c r="C92">
        <v>23</v>
      </c>
      <c r="E92" s="2"/>
      <c r="G92"/>
    </row>
    <row r="93" spans="1:7" x14ac:dyDescent="0.3">
      <c r="A93" t="s">
        <v>1849</v>
      </c>
      <c r="B93">
        <v>19.039000000000001</v>
      </c>
      <c r="C93">
        <v>18.885000000000002</v>
      </c>
      <c r="E93" s="2"/>
      <c r="G93"/>
    </row>
    <row r="94" spans="1:7" x14ac:dyDescent="0.3">
      <c r="E94" s="2"/>
      <c r="G94"/>
    </row>
    <row r="95" spans="1:7" x14ac:dyDescent="0.3">
      <c r="A95" t="s">
        <v>1834</v>
      </c>
      <c r="B95" s="3" t="s">
        <v>88</v>
      </c>
    </row>
    <row r="96" spans="1:7" x14ac:dyDescent="0.3">
      <c r="A96" t="s">
        <v>1835</v>
      </c>
      <c r="B96" s="3" t="s">
        <v>88</v>
      </c>
    </row>
    <row r="97" spans="1:4" ht="28.8" x14ac:dyDescent="0.3">
      <c r="A97" s="47" t="s">
        <v>1836</v>
      </c>
      <c r="B97" s="3" t="s">
        <v>88</v>
      </c>
    </row>
    <row r="98" spans="1:4" x14ac:dyDescent="0.3">
      <c r="A98" s="47" t="s">
        <v>1837</v>
      </c>
      <c r="B98" s="3" t="s">
        <v>88</v>
      </c>
    </row>
    <row r="99" spans="1:4" x14ac:dyDescent="0.3">
      <c r="A99" t="s">
        <v>1870</v>
      </c>
      <c r="B99" s="49">
        <v>0.39045299999999999</v>
      </c>
    </row>
    <row r="100" spans="1:4" ht="28.8" x14ac:dyDescent="0.3">
      <c r="A100" s="47" t="s">
        <v>1839</v>
      </c>
      <c r="B100" s="3" t="s">
        <v>88</v>
      </c>
    </row>
    <row r="101" spans="1:4" ht="28.8" x14ac:dyDescent="0.3">
      <c r="A101" s="47" t="s">
        <v>1840</v>
      </c>
      <c r="B101" s="3" t="s">
        <v>88</v>
      </c>
    </row>
    <row r="102" spans="1:4" x14ac:dyDescent="0.3">
      <c r="A102" t="s">
        <v>1967</v>
      </c>
      <c r="B102" s="3" t="s">
        <v>88</v>
      </c>
    </row>
    <row r="103" spans="1:4" x14ac:dyDescent="0.3">
      <c r="A103" t="s">
        <v>1968</v>
      </c>
      <c r="B103" s="3" t="s">
        <v>88</v>
      </c>
    </row>
    <row r="105" spans="1:4" ht="28.8" x14ac:dyDescent="0.3">
      <c r="A105" s="66" t="s">
        <v>2016</v>
      </c>
      <c r="B105" s="61" t="s">
        <v>2017</v>
      </c>
      <c r="C105" s="61" t="s">
        <v>1982</v>
      </c>
      <c r="D105" s="67" t="s">
        <v>1983</v>
      </c>
    </row>
    <row r="106" spans="1:4" x14ac:dyDescent="0.3">
      <c r="A106" s="51" t="str">
        <f>HYPERLINK("[EDEL_Portfolio Monthly 31-Jan-2022.xlsx]EEECRF!A1","Edelweiss Flexi-Cap Fund")</f>
        <v>Edelweiss Flexi-Cap Fund</v>
      </c>
      <c r="B106" s="59"/>
      <c r="C106" s="60" t="s">
        <v>1997</v>
      </c>
      <c r="D106"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105"/>
  <sheetViews>
    <sheetView showGridLines="0" workbookViewId="0">
      <pane ySplit="4" topLeftCell="A93" activePane="bottomLeft" state="frozen"/>
      <selection sqref="A1:G1"/>
      <selection pane="bottomLeft" activeCell="A104" sqref="A104:D104"/>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47</v>
      </c>
      <c r="B1" s="70"/>
      <c r="C1" s="70"/>
      <c r="D1" s="70"/>
      <c r="E1" s="70"/>
      <c r="F1" s="70"/>
      <c r="G1" s="70"/>
      <c r="H1" s="51" t="str">
        <f>HYPERLINK("[EDEL_Portfolio Monthly 31-Jan-2022.xlsx]Index!A1","Index")</f>
        <v>Index</v>
      </c>
    </row>
    <row r="2" spans="1:8" ht="18" x14ac:dyDescent="0.3">
      <c r="A2" s="70" t="s">
        <v>48</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703</v>
      </c>
      <c r="B8" s="33" t="s">
        <v>704</v>
      </c>
      <c r="C8" s="33" t="s">
        <v>705</v>
      </c>
      <c r="D8" s="14">
        <v>204025</v>
      </c>
      <c r="E8" s="15">
        <v>1609.35</v>
      </c>
      <c r="F8" s="16">
        <v>7.7899999999999997E-2</v>
      </c>
      <c r="G8" s="16"/>
    </row>
    <row r="9" spans="1:8" x14ac:dyDescent="0.3">
      <c r="A9" s="13" t="s">
        <v>1267</v>
      </c>
      <c r="B9" s="33" t="s">
        <v>1268</v>
      </c>
      <c r="C9" s="33" t="s">
        <v>724</v>
      </c>
      <c r="D9" s="14">
        <v>89207</v>
      </c>
      <c r="E9" s="15">
        <v>1548.81</v>
      </c>
      <c r="F9" s="16">
        <v>7.4999999999999997E-2</v>
      </c>
      <c r="G9" s="16"/>
    </row>
    <row r="10" spans="1:8" x14ac:dyDescent="0.3">
      <c r="A10" s="13" t="s">
        <v>747</v>
      </c>
      <c r="B10" s="33" t="s">
        <v>748</v>
      </c>
      <c r="C10" s="33" t="s">
        <v>705</v>
      </c>
      <c r="D10" s="14">
        <v>72634</v>
      </c>
      <c r="E10" s="15">
        <v>1079.1199999999999</v>
      </c>
      <c r="F10" s="16">
        <v>5.2200000000000003E-2</v>
      </c>
      <c r="G10" s="16"/>
    </row>
    <row r="11" spans="1:8" x14ac:dyDescent="0.3">
      <c r="A11" s="13" t="s">
        <v>764</v>
      </c>
      <c r="B11" s="33" t="s">
        <v>765</v>
      </c>
      <c r="C11" s="33" t="s">
        <v>705</v>
      </c>
      <c r="D11" s="14">
        <v>130004</v>
      </c>
      <c r="E11" s="15">
        <v>1005</v>
      </c>
      <c r="F11" s="16">
        <v>4.87E-2</v>
      </c>
      <c r="G11" s="16"/>
    </row>
    <row r="12" spans="1:8" x14ac:dyDescent="0.3">
      <c r="A12" s="13" t="s">
        <v>1018</v>
      </c>
      <c r="B12" s="33" t="s">
        <v>1019</v>
      </c>
      <c r="C12" s="33" t="s">
        <v>705</v>
      </c>
      <c r="D12" s="14">
        <v>178089</v>
      </c>
      <c r="E12" s="15">
        <v>958.65</v>
      </c>
      <c r="F12" s="16">
        <v>4.6399999999999997E-2</v>
      </c>
      <c r="G12" s="16"/>
    </row>
    <row r="13" spans="1:8" x14ac:dyDescent="0.3">
      <c r="A13" s="13" t="s">
        <v>869</v>
      </c>
      <c r="B13" s="33" t="s">
        <v>870</v>
      </c>
      <c r="C13" s="33" t="s">
        <v>871</v>
      </c>
      <c r="D13" s="14">
        <v>42374</v>
      </c>
      <c r="E13" s="15">
        <v>809</v>
      </c>
      <c r="F13" s="16">
        <v>3.9199999999999999E-2</v>
      </c>
      <c r="G13" s="16"/>
    </row>
    <row r="14" spans="1:8" x14ac:dyDescent="0.3">
      <c r="A14" s="13" t="s">
        <v>700</v>
      </c>
      <c r="B14" s="33" t="s">
        <v>701</v>
      </c>
      <c r="C14" s="33" t="s">
        <v>702</v>
      </c>
      <c r="D14" s="14">
        <v>31028</v>
      </c>
      <c r="E14" s="15">
        <v>740.51</v>
      </c>
      <c r="F14" s="16">
        <v>3.5799999999999998E-2</v>
      </c>
      <c r="G14" s="16"/>
    </row>
    <row r="15" spans="1:8" x14ac:dyDescent="0.3">
      <c r="A15" s="13" t="s">
        <v>706</v>
      </c>
      <c r="B15" s="33" t="s">
        <v>707</v>
      </c>
      <c r="C15" s="33" t="s">
        <v>708</v>
      </c>
      <c r="D15" s="14">
        <v>81926</v>
      </c>
      <c r="E15" s="15">
        <v>597.49</v>
      </c>
      <c r="F15" s="16">
        <v>2.8899999999999999E-2</v>
      </c>
      <c r="G15" s="16"/>
    </row>
    <row r="16" spans="1:8" x14ac:dyDescent="0.3">
      <c r="A16" s="13" t="s">
        <v>1414</v>
      </c>
      <c r="B16" s="33" t="s">
        <v>1415</v>
      </c>
      <c r="C16" s="33" t="s">
        <v>746</v>
      </c>
      <c r="D16" s="14">
        <v>113405</v>
      </c>
      <c r="E16" s="15">
        <v>591.17999999999995</v>
      </c>
      <c r="F16" s="16">
        <v>2.86E-2</v>
      </c>
      <c r="G16" s="16"/>
    </row>
    <row r="17" spans="1:7" x14ac:dyDescent="0.3">
      <c r="A17" s="13" t="s">
        <v>739</v>
      </c>
      <c r="B17" s="33" t="s">
        <v>740</v>
      </c>
      <c r="C17" s="33" t="s">
        <v>735</v>
      </c>
      <c r="D17" s="14">
        <v>23236</v>
      </c>
      <c r="E17" s="15">
        <v>585.78</v>
      </c>
      <c r="F17" s="16">
        <v>2.8400000000000002E-2</v>
      </c>
      <c r="G17" s="16"/>
    </row>
    <row r="18" spans="1:7" x14ac:dyDescent="0.3">
      <c r="A18" s="13" t="s">
        <v>961</v>
      </c>
      <c r="B18" s="33" t="s">
        <v>962</v>
      </c>
      <c r="C18" s="33" t="s">
        <v>727</v>
      </c>
      <c r="D18" s="14">
        <v>104399</v>
      </c>
      <c r="E18" s="15">
        <v>540.53</v>
      </c>
      <c r="F18" s="16">
        <v>2.6200000000000001E-2</v>
      </c>
      <c r="G18" s="16"/>
    </row>
    <row r="19" spans="1:7" x14ac:dyDescent="0.3">
      <c r="A19" s="13" t="s">
        <v>722</v>
      </c>
      <c r="B19" s="33" t="s">
        <v>723</v>
      </c>
      <c r="C19" s="33" t="s">
        <v>724</v>
      </c>
      <c r="D19" s="14">
        <v>48006</v>
      </c>
      <c r="E19" s="15">
        <v>527.78</v>
      </c>
      <c r="F19" s="16">
        <v>2.5600000000000001E-2</v>
      </c>
      <c r="G19" s="16"/>
    </row>
    <row r="20" spans="1:7" x14ac:dyDescent="0.3">
      <c r="A20" s="13" t="s">
        <v>1285</v>
      </c>
      <c r="B20" s="33" t="s">
        <v>1286</v>
      </c>
      <c r="C20" s="33" t="s">
        <v>821</v>
      </c>
      <c r="D20" s="14">
        <v>46839</v>
      </c>
      <c r="E20" s="15">
        <v>516.70000000000005</v>
      </c>
      <c r="F20" s="16">
        <v>2.5000000000000001E-2</v>
      </c>
      <c r="G20" s="16"/>
    </row>
    <row r="21" spans="1:7" x14ac:dyDescent="0.3">
      <c r="A21" s="13" t="s">
        <v>1000</v>
      </c>
      <c r="B21" s="33" t="s">
        <v>1001</v>
      </c>
      <c r="C21" s="33" t="s">
        <v>724</v>
      </c>
      <c r="D21" s="14">
        <v>72370</v>
      </c>
      <c r="E21" s="15">
        <v>344.19</v>
      </c>
      <c r="F21" s="16">
        <v>1.67E-2</v>
      </c>
      <c r="G21" s="16"/>
    </row>
    <row r="22" spans="1:7" x14ac:dyDescent="0.3">
      <c r="A22" s="13" t="s">
        <v>730</v>
      </c>
      <c r="B22" s="33" t="s">
        <v>731</v>
      </c>
      <c r="C22" s="33" t="s">
        <v>732</v>
      </c>
      <c r="D22" s="14">
        <v>150932</v>
      </c>
      <c r="E22" s="15">
        <v>332.35</v>
      </c>
      <c r="F22" s="16">
        <v>1.61E-2</v>
      </c>
      <c r="G22" s="16"/>
    </row>
    <row r="23" spans="1:7" x14ac:dyDescent="0.3">
      <c r="A23" s="13" t="s">
        <v>783</v>
      </c>
      <c r="B23" s="33" t="s">
        <v>784</v>
      </c>
      <c r="C23" s="33" t="s">
        <v>785</v>
      </c>
      <c r="D23" s="14">
        <v>4514</v>
      </c>
      <c r="E23" s="15">
        <v>325.75</v>
      </c>
      <c r="F23" s="16">
        <v>1.5800000000000002E-2</v>
      </c>
      <c r="G23" s="16"/>
    </row>
    <row r="24" spans="1:7" x14ac:dyDescent="0.3">
      <c r="A24" s="13" t="s">
        <v>1287</v>
      </c>
      <c r="B24" s="33" t="s">
        <v>1288</v>
      </c>
      <c r="C24" s="33" t="s">
        <v>829</v>
      </c>
      <c r="D24" s="14">
        <v>61235</v>
      </c>
      <c r="E24" s="15">
        <v>306.08</v>
      </c>
      <c r="F24" s="16">
        <v>1.4800000000000001E-2</v>
      </c>
      <c r="G24" s="16"/>
    </row>
    <row r="25" spans="1:7" x14ac:dyDescent="0.3">
      <c r="A25" s="13" t="s">
        <v>947</v>
      </c>
      <c r="B25" s="33" t="s">
        <v>948</v>
      </c>
      <c r="C25" s="33" t="s">
        <v>782</v>
      </c>
      <c r="D25" s="14">
        <v>24716</v>
      </c>
      <c r="E25" s="15">
        <v>304.81</v>
      </c>
      <c r="F25" s="16">
        <v>1.4800000000000001E-2</v>
      </c>
      <c r="G25" s="16"/>
    </row>
    <row r="26" spans="1:7" x14ac:dyDescent="0.3">
      <c r="A26" s="13" t="s">
        <v>1275</v>
      </c>
      <c r="B26" s="33" t="s">
        <v>1276</v>
      </c>
      <c r="C26" s="33" t="s">
        <v>735</v>
      </c>
      <c r="D26" s="14">
        <v>263421</v>
      </c>
      <c r="E26" s="15">
        <v>288.45</v>
      </c>
      <c r="F26" s="16">
        <v>1.4E-2</v>
      </c>
      <c r="G26" s="16"/>
    </row>
    <row r="27" spans="1:7" x14ac:dyDescent="0.3">
      <c r="A27" s="13" t="s">
        <v>1394</v>
      </c>
      <c r="B27" s="33" t="s">
        <v>1395</v>
      </c>
      <c r="C27" s="33" t="s">
        <v>810</v>
      </c>
      <c r="D27" s="14">
        <v>63982</v>
      </c>
      <c r="E27" s="15">
        <v>270.55</v>
      </c>
      <c r="F27" s="16">
        <v>1.3100000000000001E-2</v>
      </c>
      <c r="G27" s="16"/>
    </row>
    <row r="28" spans="1:7" x14ac:dyDescent="0.3">
      <c r="A28" s="13" t="s">
        <v>890</v>
      </c>
      <c r="B28" s="33" t="s">
        <v>891</v>
      </c>
      <c r="C28" s="33" t="s">
        <v>826</v>
      </c>
      <c r="D28" s="14">
        <v>10855</v>
      </c>
      <c r="E28" s="15">
        <v>261.26</v>
      </c>
      <c r="F28" s="16">
        <v>1.26E-2</v>
      </c>
      <c r="G28" s="16"/>
    </row>
    <row r="29" spans="1:7" x14ac:dyDescent="0.3">
      <c r="A29" s="13" t="s">
        <v>849</v>
      </c>
      <c r="B29" s="33" t="s">
        <v>850</v>
      </c>
      <c r="C29" s="33" t="s">
        <v>796</v>
      </c>
      <c r="D29" s="14">
        <v>30407</v>
      </c>
      <c r="E29" s="15">
        <v>253.75</v>
      </c>
      <c r="F29" s="16">
        <v>1.23E-2</v>
      </c>
      <c r="G29" s="16"/>
    </row>
    <row r="30" spans="1:7" x14ac:dyDescent="0.3">
      <c r="A30" s="13" t="s">
        <v>1380</v>
      </c>
      <c r="B30" s="33" t="s">
        <v>1381</v>
      </c>
      <c r="C30" s="33" t="s">
        <v>770</v>
      </c>
      <c r="D30" s="14">
        <v>67670</v>
      </c>
      <c r="E30" s="15">
        <v>248.65</v>
      </c>
      <c r="F30" s="16">
        <v>1.2E-2</v>
      </c>
      <c r="G30" s="16"/>
    </row>
    <row r="31" spans="1:7" x14ac:dyDescent="0.3">
      <c r="A31" s="13" t="s">
        <v>1396</v>
      </c>
      <c r="B31" s="33" t="s">
        <v>1397</v>
      </c>
      <c r="C31" s="33" t="s">
        <v>810</v>
      </c>
      <c r="D31" s="14">
        <v>4951</v>
      </c>
      <c r="E31" s="15">
        <v>247.24</v>
      </c>
      <c r="F31" s="16">
        <v>1.2E-2</v>
      </c>
      <c r="G31" s="16"/>
    </row>
    <row r="32" spans="1:7" x14ac:dyDescent="0.3">
      <c r="A32" s="13" t="s">
        <v>1361</v>
      </c>
      <c r="B32" s="33" t="s">
        <v>1362</v>
      </c>
      <c r="C32" s="33" t="s">
        <v>746</v>
      </c>
      <c r="D32" s="14">
        <v>56496</v>
      </c>
      <c r="E32" s="15">
        <v>239.8</v>
      </c>
      <c r="F32" s="16">
        <v>1.1599999999999999E-2</v>
      </c>
      <c r="G32" s="16"/>
    </row>
    <row r="33" spans="1:7" x14ac:dyDescent="0.3">
      <c r="A33" s="13" t="s">
        <v>1297</v>
      </c>
      <c r="B33" s="33" t="s">
        <v>1298</v>
      </c>
      <c r="C33" s="33" t="s">
        <v>732</v>
      </c>
      <c r="D33" s="14">
        <v>47873</v>
      </c>
      <c r="E33" s="15">
        <v>238.55</v>
      </c>
      <c r="F33" s="16">
        <v>1.15E-2</v>
      </c>
      <c r="G33" s="16"/>
    </row>
    <row r="34" spans="1:7" x14ac:dyDescent="0.3">
      <c r="A34" s="13" t="s">
        <v>1384</v>
      </c>
      <c r="B34" s="33" t="s">
        <v>1385</v>
      </c>
      <c r="C34" s="33" t="s">
        <v>746</v>
      </c>
      <c r="D34" s="14">
        <v>40131</v>
      </c>
      <c r="E34" s="15">
        <v>236.53</v>
      </c>
      <c r="F34" s="16">
        <v>1.15E-2</v>
      </c>
      <c r="G34" s="16"/>
    </row>
    <row r="35" spans="1:7" x14ac:dyDescent="0.3">
      <c r="A35" s="13" t="s">
        <v>806</v>
      </c>
      <c r="B35" s="33" t="s">
        <v>807</v>
      </c>
      <c r="C35" s="33" t="s">
        <v>724</v>
      </c>
      <c r="D35" s="14">
        <v>7014</v>
      </c>
      <c r="E35" s="15">
        <v>217.89</v>
      </c>
      <c r="F35" s="16">
        <v>1.0500000000000001E-2</v>
      </c>
      <c r="G35" s="16"/>
    </row>
    <row r="36" spans="1:7" x14ac:dyDescent="0.3">
      <c r="A36" s="13" t="s">
        <v>861</v>
      </c>
      <c r="B36" s="33" t="s">
        <v>862</v>
      </c>
      <c r="C36" s="33" t="s">
        <v>724</v>
      </c>
      <c r="D36" s="14">
        <v>5776</v>
      </c>
      <c r="E36" s="15">
        <v>215.81</v>
      </c>
      <c r="F36" s="16">
        <v>1.04E-2</v>
      </c>
      <c r="G36" s="16"/>
    </row>
    <row r="37" spans="1:7" x14ac:dyDescent="0.3">
      <c r="A37" s="13" t="s">
        <v>941</v>
      </c>
      <c r="B37" s="33" t="s">
        <v>942</v>
      </c>
      <c r="C37" s="33" t="s">
        <v>727</v>
      </c>
      <c r="D37" s="14">
        <v>159947</v>
      </c>
      <c r="E37" s="15">
        <v>212.01</v>
      </c>
      <c r="F37" s="16">
        <v>1.03E-2</v>
      </c>
      <c r="G37" s="16"/>
    </row>
    <row r="38" spans="1:7" x14ac:dyDescent="0.3">
      <c r="A38" s="13" t="s">
        <v>776</v>
      </c>
      <c r="B38" s="33" t="s">
        <v>777</v>
      </c>
      <c r="C38" s="33" t="s">
        <v>732</v>
      </c>
      <c r="D38" s="14">
        <v>9298</v>
      </c>
      <c r="E38" s="15">
        <v>211.41</v>
      </c>
      <c r="F38" s="16">
        <v>1.0200000000000001E-2</v>
      </c>
      <c r="G38" s="16"/>
    </row>
    <row r="39" spans="1:7" x14ac:dyDescent="0.3">
      <c r="A39" s="13" t="s">
        <v>876</v>
      </c>
      <c r="B39" s="33" t="s">
        <v>877</v>
      </c>
      <c r="C39" s="33" t="s">
        <v>735</v>
      </c>
      <c r="D39" s="14">
        <v>34010</v>
      </c>
      <c r="E39" s="15">
        <v>209.55</v>
      </c>
      <c r="F39" s="16">
        <v>1.01E-2</v>
      </c>
      <c r="G39" s="16"/>
    </row>
    <row r="40" spans="1:7" x14ac:dyDescent="0.3">
      <c r="A40" s="13" t="s">
        <v>1320</v>
      </c>
      <c r="B40" s="33" t="s">
        <v>1321</v>
      </c>
      <c r="C40" s="33" t="s">
        <v>785</v>
      </c>
      <c r="D40" s="14">
        <v>6315</v>
      </c>
      <c r="E40" s="15">
        <v>208.9</v>
      </c>
      <c r="F40" s="16">
        <v>1.01E-2</v>
      </c>
      <c r="G40" s="16"/>
    </row>
    <row r="41" spans="1:7" x14ac:dyDescent="0.3">
      <c r="A41" s="13" t="s">
        <v>1390</v>
      </c>
      <c r="B41" s="33" t="s">
        <v>1391</v>
      </c>
      <c r="C41" s="33" t="s">
        <v>810</v>
      </c>
      <c r="D41" s="14">
        <v>9017</v>
      </c>
      <c r="E41" s="15">
        <v>207.49</v>
      </c>
      <c r="F41" s="16">
        <v>0.01</v>
      </c>
      <c r="G41" s="16"/>
    </row>
    <row r="42" spans="1:7" x14ac:dyDescent="0.3">
      <c r="A42" s="13" t="s">
        <v>1392</v>
      </c>
      <c r="B42" s="33" t="s">
        <v>1393</v>
      </c>
      <c r="C42" s="33" t="s">
        <v>885</v>
      </c>
      <c r="D42" s="14">
        <v>20113</v>
      </c>
      <c r="E42" s="15">
        <v>207.48</v>
      </c>
      <c r="F42" s="16">
        <v>0.01</v>
      </c>
      <c r="G42" s="16"/>
    </row>
    <row r="43" spans="1:7" x14ac:dyDescent="0.3">
      <c r="A43" s="13" t="s">
        <v>1291</v>
      </c>
      <c r="B43" s="33" t="s">
        <v>1292</v>
      </c>
      <c r="C43" s="33" t="s">
        <v>829</v>
      </c>
      <c r="D43" s="14">
        <v>65520</v>
      </c>
      <c r="E43" s="15">
        <v>206.62</v>
      </c>
      <c r="F43" s="16">
        <v>0.01</v>
      </c>
      <c r="G43" s="16"/>
    </row>
    <row r="44" spans="1:7" x14ac:dyDescent="0.3">
      <c r="A44" s="13" t="s">
        <v>1416</v>
      </c>
      <c r="B44" s="33" t="s">
        <v>1417</v>
      </c>
      <c r="C44" s="33" t="s">
        <v>829</v>
      </c>
      <c r="D44" s="14">
        <v>208070</v>
      </c>
      <c r="E44" s="15">
        <v>204.74</v>
      </c>
      <c r="F44" s="16">
        <v>9.9000000000000008E-3</v>
      </c>
      <c r="G44" s="16"/>
    </row>
    <row r="45" spans="1:7" x14ac:dyDescent="0.3">
      <c r="A45" s="13" t="s">
        <v>1402</v>
      </c>
      <c r="B45" s="33" t="s">
        <v>1403</v>
      </c>
      <c r="C45" s="33" t="s">
        <v>746</v>
      </c>
      <c r="D45" s="14">
        <v>4594</v>
      </c>
      <c r="E45" s="15">
        <v>202.47</v>
      </c>
      <c r="F45" s="16">
        <v>9.7999999999999997E-3</v>
      </c>
      <c r="G45" s="16"/>
    </row>
    <row r="46" spans="1:7" x14ac:dyDescent="0.3">
      <c r="A46" s="13" t="s">
        <v>1388</v>
      </c>
      <c r="B46" s="33" t="s">
        <v>1389</v>
      </c>
      <c r="C46" s="33" t="s">
        <v>826</v>
      </c>
      <c r="D46" s="14">
        <v>5085</v>
      </c>
      <c r="E46" s="15">
        <v>200.06</v>
      </c>
      <c r="F46" s="16">
        <v>9.7000000000000003E-3</v>
      </c>
      <c r="G46" s="16"/>
    </row>
    <row r="47" spans="1:7" x14ac:dyDescent="0.3">
      <c r="A47" s="13" t="s">
        <v>1410</v>
      </c>
      <c r="B47" s="33" t="s">
        <v>1411</v>
      </c>
      <c r="C47" s="33" t="s">
        <v>834</v>
      </c>
      <c r="D47" s="14">
        <v>29260</v>
      </c>
      <c r="E47" s="15">
        <v>196.82</v>
      </c>
      <c r="F47" s="16">
        <v>9.4999999999999998E-3</v>
      </c>
      <c r="G47" s="16"/>
    </row>
    <row r="48" spans="1:7" x14ac:dyDescent="0.3">
      <c r="A48" s="13" t="s">
        <v>991</v>
      </c>
      <c r="B48" s="33" t="s">
        <v>992</v>
      </c>
      <c r="C48" s="33" t="s">
        <v>993</v>
      </c>
      <c r="D48" s="14">
        <v>44909</v>
      </c>
      <c r="E48" s="15">
        <v>194.21</v>
      </c>
      <c r="F48" s="16">
        <v>9.4000000000000004E-3</v>
      </c>
      <c r="G48" s="16"/>
    </row>
    <row r="49" spans="1:7" x14ac:dyDescent="0.3">
      <c r="A49" s="13" t="s">
        <v>1400</v>
      </c>
      <c r="B49" s="33" t="s">
        <v>1401</v>
      </c>
      <c r="C49" s="33" t="s">
        <v>699</v>
      </c>
      <c r="D49" s="14">
        <v>33029</v>
      </c>
      <c r="E49" s="15">
        <v>192.41</v>
      </c>
      <c r="F49" s="16">
        <v>9.2999999999999992E-3</v>
      </c>
      <c r="G49" s="16"/>
    </row>
    <row r="50" spans="1:7" x14ac:dyDescent="0.3">
      <c r="A50" s="13" t="s">
        <v>1418</v>
      </c>
      <c r="B50" s="33" t="s">
        <v>1419</v>
      </c>
      <c r="C50" s="33" t="s">
        <v>826</v>
      </c>
      <c r="D50" s="14">
        <v>18690</v>
      </c>
      <c r="E50" s="15">
        <v>184.45</v>
      </c>
      <c r="F50" s="16">
        <v>8.8999999999999999E-3</v>
      </c>
      <c r="G50" s="16"/>
    </row>
    <row r="51" spans="1:7" x14ac:dyDescent="0.3">
      <c r="A51" s="13" t="s">
        <v>1299</v>
      </c>
      <c r="B51" s="33" t="s">
        <v>1300</v>
      </c>
      <c r="C51" s="33" t="s">
        <v>796</v>
      </c>
      <c r="D51" s="14">
        <v>4279</v>
      </c>
      <c r="E51" s="15">
        <v>184.12</v>
      </c>
      <c r="F51" s="16">
        <v>8.8999999999999999E-3</v>
      </c>
      <c r="G51" s="16"/>
    </row>
    <row r="52" spans="1:7" x14ac:dyDescent="0.3">
      <c r="A52" s="13" t="s">
        <v>1420</v>
      </c>
      <c r="B52" s="33" t="s">
        <v>1421</v>
      </c>
      <c r="C52" s="33" t="s">
        <v>735</v>
      </c>
      <c r="D52" s="14">
        <v>25995</v>
      </c>
      <c r="E52" s="15">
        <v>163.24</v>
      </c>
      <c r="F52" s="16">
        <v>7.9000000000000008E-3</v>
      </c>
      <c r="G52" s="16"/>
    </row>
    <row r="53" spans="1:7" x14ac:dyDescent="0.3">
      <c r="A53" s="13" t="s">
        <v>733</v>
      </c>
      <c r="B53" s="33" t="s">
        <v>734</v>
      </c>
      <c r="C53" s="33" t="s">
        <v>735</v>
      </c>
      <c r="D53" s="14">
        <v>2196</v>
      </c>
      <c r="E53" s="15">
        <v>153.72999999999999</v>
      </c>
      <c r="F53" s="16">
        <v>7.4000000000000003E-3</v>
      </c>
      <c r="G53" s="16"/>
    </row>
    <row r="54" spans="1:7" x14ac:dyDescent="0.3">
      <c r="A54" s="13" t="s">
        <v>1422</v>
      </c>
      <c r="B54" s="33" t="s">
        <v>1423</v>
      </c>
      <c r="C54" s="33" t="s">
        <v>796</v>
      </c>
      <c r="D54" s="14">
        <v>29742</v>
      </c>
      <c r="E54" s="15">
        <v>149.74</v>
      </c>
      <c r="F54" s="16">
        <v>7.1999999999999998E-3</v>
      </c>
      <c r="G54" s="16"/>
    </row>
    <row r="55" spans="1:7" x14ac:dyDescent="0.3">
      <c r="A55" s="13" t="s">
        <v>762</v>
      </c>
      <c r="B55" s="33" t="s">
        <v>763</v>
      </c>
      <c r="C55" s="33" t="s">
        <v>743</v>
      </c>
      <c r="D55" s="14">
        <v>30387</v>
      </c>
      <c r="E55" s="15">
        <v>148.61000000000001</v>
      </c>
      <c r="F55" s="16">
        <v>7.1999999999999998E-3</v>
      </c>
      <c r="G55" s="16"/>
    </row>
    <row r="56" spans="1:7" x14ac:dyDescent="0.3">
      <c r="A56" s="13" t="s">
        <v>1424</v>
      </c>
      <c r="B56" s="33" t="s">
        <v>1425</v>
      </c>
      <c r="C56" s="33" t="s">
        <v>785</v>
      </c>
      <c r="D56" s="14">
        <v>25837</v>
      </c>
      <c r="E56" s="15">
        <v>145.51</v>
      </c>
      <c r="F56" s="16">
        <v>7.0000000000000001E-3</v>
      </c>
      <c r="G56" s="16"/>
    </row>
    <row r="57" spans="1:7" x14ac:dyDescent="0.3">
      <c r="A57" s="13" t="s">
        <v>1404</v>
      </c>
      <c r="B57" s="33" t="s">
        <v>1405</v>
      </c>
      <c r="C57" s="33" t="s">
        <v>810</v>
      </c>
      <c r="D57" s="14">
        <v>320</v>
      </c>
      <c r="E57" s="15">
        <v>136.99</v>
      </c>
      <c r="F57" s="16">
        <v>6.6E-3</v>
      </c>
      <c r="G57" s="16"/>
    </row>
    <row r="58" spans="1:7" x14ac:dyDescent="0.3">
      <c r="A58" s="13" t="s">
        <v>1386</v>
      </c>
      <c r="B58" s="33" t="s">
        <v>1387</v>
      </c>
      <c r="C58" s="33" t="s">
        <v>785</v>
      </c>
      <c r="D58" s="14">
        <v>7458</v>
      </c>
      <c r="E58" s="15">
        <v>132.88999999999999</v>
      </c>
      <c r="F58" s="16">
        <v>6.4000000000000003E-3</v>
      </c>
      <c r="G58" s="16"/>
    </row>
    <row r="59" spans="1:7" x14ac:dyDescent="0.3">
      <c r="A59" s="13" t="s">
        <v>985</v>
      </c>
      <c r="B59" s="33" t="s">
        <v>986</v>
      </c>
      <c r="C59" s="33" t="s">
        <v>796</v>
      </c>
      <c r="D59" s="14">
        <v>13892</v>
      </c>
      <c r="E59" s="15">
        <v>131.28</v>
      </c>
      <c r="F59" s="16">
        <v>6.4000000000000003E-3</v>
      </c>
      <c r="G59" s="16"/>
    </row>
    <row r="60" spans="1:7" x14ac:dyDescent="0.3">
      <c r="A60" s="13" t="s">
        <v>802</v>
      </c>
      <c r="B60" s="33" t="s">
        <v>803</v>
      </c>
      <c r="C60" s="33" t="s">
        <v>796</v>
      </c>
      <c r="D60" s="14">
        <v>3155</v>
      </c>
      <c r="E60" s="15">
        <v>127.34</v>
      </c>
      <c r="F60" s="16">
        <v>6.1999999999999998E-3</v>
      </c>
      <c r="G60" s="16"/>
    </row>
    <row r="61" spans="1:7" x14ac:dyDescent="0.3">
      <c r="A61" s="13" t="s">
        <v>1426</v>
      </c>
      <c r="B61" s="33" t="s">
        <v>1427</v>
      </c>
      <c r="C61" s="33" t="s">
        <v>732</v>
      </c>
      <c r="D61" s="14">
        <v>7233</v>
      </c>
      <c r="E61" s="15">
        <v>125.66</v>
      </c>
      <c r="F61" s="16">
        <v>6.1000000000000004E-3</v>
      </c>
      <c r="G61" s="16"/>
    </row>
    <row r="62" spans="1:7" x14ac:dyDescent="0.3">
      <c r="A62" s="13" t="s">
        <v>1428</v>
      </c>
      <c r="B62" s="33" t="s">
        <v>1429</v>
      </c>
      <c r="C62" s="33" t="s">
        <v>738</v>
      </c>
      <c r="D62" s="14">
        <v>6457</v>
      </c>
      <c r="E62" s="15">
        <v>122.9</v>
      </c>
      <c r="F62" s="16">
        <v>5.8999999999999999E-3</v>
      </c>
      <c r="G62" s="16"/>
    </row>
    <row r="63" spans="1:7" x14ac:dyDescent="0.3">
      <c r="A63" s="13" t="s">
        <v>1408</v>
      </c>
      <c r="B63" s="33" t="s">
        <v>1409</v>
      </c>
      <c r="C63" s="33" t="s">
        <v>738</v>
      </c>
      <c r="D63" s="14">
        <v>11784</v>
      </c>
      <c r="E63" s="15">
        <v>101.85</v>
      </c>
      <c r="F63" s="16">
        <v>4.8999999999999998E-3</v>
      </c>
      <c r="G63" s="16"/>
    </row>
    <row r="64" spans="1:7" x14ac:dyDescent="0.3">
      <c r="A64" s="13" t="s">
        <v>915</v>
      </c>
      <c r="B64" s="33" t="s">
        <v>916</v>
      </c>
      <c r="C64" s="33" t="s">
        <v>735</v>
      </c>
      <c r="D64" s="14">
        <v>6750</v>
      </c>
      <c r="E64" s="15">
        <v>82.92</v>
      </c>
      <c r="F64" s="16">
        <v>4.0000000000000001E-3</v>
      </c>
      <c r="G64" s="16"/>
    </row>
    <row r="65" spans="1:7" x14ac:dyDescent="0.3">
      <c r="A65" s="13" t="s">
        <v>706</v>
      </c>
      <c r="B65" s="33" t="s">
        <v>1315</v>
      </c>
      <c r="C65" s="33" t="s">
        <v>708</v>
      </c>
      <c r="D65" s="14">
        <v>5851</v>
      </c>
      <c r="E65" s="15">
        <v>22.34</v>
      </c>
      <c r="F65" s="16">
        <v>1.1000000000000001E-3</v>
      </c>
      <c r="G65" s="16"/>
    </row>
    <row r="66" spans="1:7" x14ac:dyDescent="0.3">
      <c r="A66" s="17" t="s">
        <v>100</v>
      </c>
      <c r="B66" s="34"/>
      <c r="C66" s="34"/>
      <c r="D66" s="18"/>
      <c r="E66" s="37">
        <v>20209.3</v>
      </c>
      <c r="F66" s="38">
        <v>0.97799999999999998</v>
      </c>
      <c r="G66" s="21"/>
    </row>
    <row r="67" spans="1:7" x14ac:dyDescent="0.3">
      <c r="A67" s="17" t="s">
        <v>1056</v>
      </c>
      <c r="B67" s="33"/>
      <c r="C67" s="33"/>
      <c r="D67" s="14"/>
      <c r="E67" s="15"/>
      <c r="F67" s="16"/>
      <c r="G67" s="16"/>
    </row>
    <row r="68" spans="1:7" x14ac:dyDescent="0.3">
      <c r="A68" s="17" t="s">
        <v>100</v>
      </c>
      <c r="B68" s="33"/>
      <c r="C68" s="33"/>
      <c r="D68" s="14"/>
      <c r="E68" s="39" t="s">
        <v>88</v>
      </c>
      <c r="F68" s="40" t="s">
        <v>88</v>
      </c>
      <c r="G68" s="16"/>
    </row>
    <row r="69" spans="1:7" x14ac:dyDescent="0.3">
      <c r="A69" s="24" t="s">
        <v>103</v>
      </c>
      <c r="B69" s="35"/>
      <c r="C69" s="35"/>
      <c r="D69" s="25"/>
      <c r="E69" s="30">
        <v>20209.3</v>
      </c>
      <c r="F69" s="31">
        <v>0.97799999999999998</v>
      </c>
      <c r="G69" s="21"/>
    </row>
    <row r="70" spans="1:7" x14ac:dyDescent="0.3">
      <c r="A70" s="13"/>
      <c r="B70" s="33"/>
      <c r="C70" s="33"/>
      <c r="D70" s="14"/>
      <c r="E70" s="15"/>
      <c r="F70" s="16"/>
      <c r="G70" s="16"/>
    </row>
    <row r="71" spans="1:7" x14ac:dyDescent="0.3">
      <c r="A71" s="13"/>
      <c r="B71" s="33"/>
      <c r="C71" s="33"/>
      <c r="D71" s="14"/>
      <c r="E71" s="15"/>
      <c r="F71" s="16"/>
      <c r="G71" s="16"/>
    </row>
    <row r="72" spans="1:7" x14ac:dyDescent="0.3">
      <c r="A72" s="17" t="s">
        <v>128</v>
      </c>
      <c r="B72" s="33"/>
      <c r="C72" s="33"/>
      <c r="D72" s="14"/>
      <c r="E72" s="15"/>
      <c r="F72" s="16"/>
      <c r="G72" s="16"/>
    </row>
    <row r="73" spans="1:7" x14ac:dyDescent="0.3">
      <c r="A73" s="13" t="s">
        <v>129</v>
      </c>
      <c r="B73" s="33"/>
      <c r="C73" s="33"/>
      <c r="D73" s="14"/>
      <c r="E73" s="15">
        <v>499.96</v>
      </c>
      <c r="F73" s="16">
        <v>2.4199999999999999E-2</v>
      </c>
      <c r="G73" s="16">
        <v>3.1375E-2</v>
      </c>
    </row>
    <row r="74" spans="1:7" x14ac:dyDescent="0.3">
      <c r="A74" s="17" t="s">
        <v>100</v>
      </c>
      <c r="B74" s="34"/>
      <c r="C74" s="34"/>
      <c r="D74" s="18"/>
      <c r="E74" s="37">
        <v>499.96</v>
      </c>
      <c r="F74" s="38">
        <v>2.4199999999999999E-2</v>
      </c>
      <c r="G74" s="21"/>
    </row>
    <row r="75" spans="1:7" x14ac:dyDescent="0.3">
      <c r="A75" s="13"/>
      <c r="B75" s="33"/>
      <c r="C75" s="33"/>
      <c r="D75" s="14"/>
      <c r="E75" s="15"/>
      <c r="F75" s="16"/>
      <c r="G75" s="16"/>
    </row>
    <row r="76" spans="1:7" x14ac:dyDescent="0.3">
      <c r="A76" s="24" t="s">
        <v>103</v>
      </c>
      <c r="B76" s="35"/>
      <c r="C76" s="35"/>
      <c r="D76" s="25"/>
      <c r="E76" s="19">
        <v>499.96</v>
      </c>
      <c r="F76" s="20">
        <v>2.4199999999999999E-2</v>
      </c>
      <c r="G76" s="21"/>
    </row>
    <row r="77" spans="1:7" x14ac:dyDescent="0.3">
      <c r="A77" s="13" t="s">
        <v>130</v>
      </c>
      <c r="B77" s="33"/>
      <c r="C77" s="33"/>
      <c r="D77" s="14"/>
      <c r="E77" s="15">
        <v>4.2975800000000001E-2</v>
      </c>
      <c r="F77" s="16">
        <v>1.9999999999999999E-6</v>
      </c>
      <c r="G77" s="16"/>
    </row>
    <row r="78" spans="1:7" x14ac:dyDescent="0.3">
      <c r="A78" s="13" t="s">
        <v>131</v>
      </c>
      <c r="B78" s="33"/>
      <c r="C78" s="33"/>
      <c r="D78" s="14"/>
      <c r="E78" s="26">
        <v>-52.692975799999999</v>
      </c>
      <c r="F78" s="27">
        <v>-2.202E-3</v>
      </c>
      <c r="G78" s="16">
        <v>3.1375E-2</v>
      </c>
    </row>
    <row r="79" spans="1:7" x14ac:dyDescent="0.3">
      <c r="A79" s="28" t="s">
        <v>132</v>
      </c>
      <c r="B79" s="36"/>
      <c r="C79" s="36"/>
      <c r="D79" s="29"/>
      <c r="E79" s="30">
        <v>20656.61</v>
      </c>
      <c r="F79" s="31">
        <v>1</v>
      </c>
      <c r="G79" s="31"/>
    </row>
    <row r="84" spans="1:7" x14ac:dyDescent="0.3">
      <c r="A84" s="1" t="s">
        <v>1815</v>
      </c>
    </row>
    <row r="85" spans="1:7" x14ac:dyDescent="0.3">
      <c r="A85" s="47" t="s">
        <v>1816</v>
      </c>
      <c r="B85" s="3" t="s">
        <v>88</v>
      </c>
    </row>
    <row r="86" spans="1:7" x14ac:dyDescent="0.3">
      <c r="A86" t="s">
        <v>1817</v>
      </c>
    </row>
    <row r="87" spans="1:7" x14ac:dyDescent="0.3">
      <c r="A87" t="s">
        <v>1818</v>
      </c>
      <c r="B87" t="s">
        <v>1819</v>
      </c>
      <c r="C87" t="s">
        <v>1819</v>
      </c>
    </row>
    <row r="88" spans="1:7" x14ac:dyDescent="0.3">
      <c r="B88" s="48">
        <v>44561</v>
      </c>
      <c r="C88" s="48">
        <v>44592</v>
      </c>
    </row>
    <row r="89" spans="1:7" x14ac:dyDescent="0.3">
      <c r="A89" t="s">
        <v>1823</v>
      </c>
      <c r="B89">
        <v>79.73</v>
      </c>
      <c r="C89">
        <v>79.92</v>
      </c>
      <c r="E89" s="2"/>
      <c r="G89"/>
    </row>
    <row r="90" spans="1:7" x14ac:dyDescent="0.3">
      <c r="A90" t="s">
        <v>1824</v>
      </c>
      <c r="B90">
        <v>28.86</v>
      </c>
      <c r="C90">
        <v>28.93</v>
      </c>
      <c r="E90" s="2"/>
      <c r="G90"/>
    </row>
    <row r="91" spans="1:7" x14ac:dyDescent="0.3">
      <c r="A91" t="s">
        <v>1848</v>
      </c>
      <c r="B91">
        <v>71.53</v>
      </c>
      <c r="C91">
        <v>71.599999999999994</v>
      </c>
      <c r="E91" s="2"/>
      <c r="G91"/>
    </row>
    <row r="92" spans="1:7" x14ac:dyDescent="0.3">
      <c r="A92" t="s">
        <v>1849</v>
      </c>
      <c r="B92">
        <v>21.08</v>
      </c>
      <c r="C92">
        <v>21.1</v>
      </c>
      <c r="E92" s="2"/>
      <c r="G92"/>
    </row>
    <row r="93" spans="1:7" x14ac:dyDescent="0.3">
      <c r="E93" s="2"/>
      <c r="G93"/>
    </row>
    <row r="94" spans="1:7" x14ac:dyDescent="0.3">
      <c r="A94" t="s">
        <v>1834</v>
      </c>
      <c r="B94" s="3" t="s">
        <v>88</v>
      </c>
    </row>
    <row r="95" spans="1:7" x14ac:dyDescent="0.3">
      <c r="A95" t="s">
        <v>1835</v>
      </c>
      <c r="B95" s="3" t="s">
        <v>88</v>
      </c>
    </row>
    <row r="96" spans="1:7" ht="28.8" x14ac:dyDescent="0.3">
      <c r="A96" s="47" t="s">
        <v>1836</v>
      </c>
      <c r="B96" s="3" t="s">
        <v>88</v>
      </c>
    </row>
    <row r="97" spans="1:4" x14ac:dyDescent="0.3">
      <c r="A97" s="47" t="s">
        <v>1837</v>
      </c>
      <c r="B97" s="3" t="s">
        <v>88</v>
      </c>
    </row>
    <row r="98" spans="1:4" x14ac:dyDescent="0.3">
      <c r="A98" t="s">
        <v>1870</v>
      </c>
      <c r="B98" s="49">
        <v>0.34637299999999999</v>
      </c>
    </row>
    <row r="99" spans="1:4" ht="28.8" x14ac:dyDescent="0.3">
      <c r="A99" s="47" t="s">
        <v>1839</v>
      </c>
      <c r="B99" s="3" t="s">
        <v>88</v>
      </c>
    </row>
    <row r="100" spans="1:4" ht="28.8" x14ac:dyDescent="0.3">
      <c r="A100" s="47" t="s">
        <v>1840</v>
      </c>
      <c r="B100" s="3" t="s">
        <v>88</v>
      </c>
    </row>
    <row r="101" spans="1:4" x14ac:dyDescent="0.3">
      <c r="A101" t="s">
        <v>1967</v>
      </c>
      <c r="B101" s="3" t="s">
        <v>88</v>
      </c>
    </row>
    <row r="102" spans="1:4" x14ac:dyDescent="0.3">
      <c r="A102" t="s">
        <v>1968</v>
      </c>
      <c r="B102" s="3" t="s">
        <v>88</v>
      </c>
    </row>
    <row r="104" spans="1:4" ht="28.8" x14ac:dyDescent="0.3">
      <c r="A104" s="66" t="s">
        <v>2016</v>
      </c>
      <c r="B104" s="61" t="s">
        <v>2017</v>
      </c>
      <c r="C104" s="61" t="s">
        <v>1982</v>
      </c>
      <c r="D104" s="67" t="s">
        <v>1983</v>
      </c>
    </row>
    <row r="105" spans="1:4" x14ac:dyDescent="0.3">
      <c r="A105" s="51" t="str">
        <f>HYPERLINK("[EDEL_Portfolio Monthly 31-Jan-2022.xlsx]EEELSS!A1","Edelweiss Long Term Equity Fund")</f>
        <v>Edelweiss Long Term Equity Fund</v>
      </c>
      <c r="B105" s="59"/>
      <c r="C105" s="60" t="s">
        <v>1997</v>
      </c>
      <c r="D105"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12"/>
  <sheetViews>
    <sheetView showGridLines="0" workbookViewId="0">
      <pane ySplit="4" topLeftCell="A104" activePane="bottomLeft" state="frozen"/>
      <selection sqref="A1:G1"/>
      <selection pane="bottomLeft" activeCell="A111" sqref="A111:D111"/>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49</v>
      </c>
      <c r="B1" s="70"/>
      <c r="C1" s="70"/>
      <c r="D1" s="70"/>
      <c r="E1" s="70"/>
      <c r="F1" s="70"/>
      <c r="G1" s="70"/>
      <c r="H1" s="51" t="str">
        <f>HYPERLINK("[EDEL_Portfolio Monthly 31-Jan-2022.xlsx]Index!A1","Index")</f>
        <v>Index</v>
      </c>
    </row>
    <row r="2" spans="1:8" ht="18" x14ac:dyDescent="0.3">
      <c r="A2" s="70" t="s">
        <v>50</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703</v>
      </c>
      <c r="B8" s="33" t="s">
        <v>704</v>
      </c>
      <c r="C8" s="33" t="s">
        <v>705</v>
      </c>
      <c r="D8" s="14">
        <v>1119890</v>
      </c>
      <c r="E8" s="15">
        <v>8833.69</v>
      </c>
      <c r="F8" s="16">
        <v>7.5899999999999995E-2</v>
      </c>
      <c r="G8" s="16"/>
    </row>
    <row r="9" spans="1:8" x14ac:dyDescent="0.3">
      <c r="A9" s="13" t="s">
        <v>1267</v>
      </c>
      <c r="B9" s="33" t="s">
        <v>1268</v>
      </c>
      <c r="C9" s="33" t="s">
        <v>724</v>
      </c>
      <c r="D9" s="14">
        <v>371141</v>
      </c>
      <c r="E9" s="15">
        <v>6443.75</v>
      </c>
      <c r="F9" s="16">
        <v>5.5399999999999998E-2</v>
      </c>
      <c r="G9" s="16"/>
    </row>
    <row r="10" spans="1:8" x14ac:dyDescent="0.3">
      <c r="A10" s="13" t="s">
        <v>747</v>
      </c>
      <c r="B10" s="33" t="s">
        <v>748</v>
      </c>
      <c r="C10" s="33" t="s">
        <v>705</v>
      </c>
      <c r="D10" s="14">
        <v>357872</v>
      </c>
      <c r="E10" s="15">
        <v>5316.9</v>
      </c>
      <c r="F10" s="16">
        <v>4.5699999999999998E-2</v>
      </c>
      <c r="G10" s="16"/>
    </row>
    <row r="11" spans="1:8" x14ac:dyDescent="0.3">
      <c r="A11" s="13" t="s">
        <v>1018</v>
      </c>
      <c r="B11" s="33" t="s">
        <v>1019</v>
      </c>
      <c r="C11" s="33" t="s">
        <v>705</v>
      </c>
      <c r="D11" s="14">
        <v>826423</v>
      </c>
      <c r="E11" s="15">
        <v>4448.6400000000003</v>
      </c>
      <c r="F11" s="16">
        <v>3.8199999999999998E-2</v>
      </c>
      <c r="G11" s="16"/>
    </row>
    <row r="12" spans="1:8" x14ac:dyDescent="0.3">
      <c r="A12" s="13" t="s">
        <v>764</v>
      </c>
      <c r="B12" s="33" t="s">
        <v>765</v>
      </c>
      <c r="C12" s="33" t="s">
        <v>705</v>
      </c>
      <c r="D12" s="14">
        <v>506894</v>
      </c>
      <c r="E12" s="15">
        <v>3918.54</v>
      </c>
      <c r="F12" s="16">
        <v>3.3700000000000001E-2</v>
      </c>
      <c r="G12" s="16"/>
    </row>
    <row r="13" spans="1:8" x14ac:dyDescent="0.3">
      <c r="A13" s="13" t="s">
        <v>700</v>
      </c>
      <c r="B13" s="33" t="s">
        <v>701</v>
      </c>
      <c r="C13" s="33" t="s">
        <v>702</v>
      </c>
      <c r="D13" s="14">
        <v>137317</v>
      </c>
      <c r="E13" s="15">
        <v>3277.21</v>
      </c>
      <c r="F13" s="16">
        <v>2.8199999999999999E-2</v>
      </c>
      <c r="G13" s="16"/>
    </row>
    <row r="14" spans="1:8" x14ac:dyDescent="0.3">
      <c r="A14" s="13" t="s">
        <v>1032</v>
      </c>
      <c r="B14" s="33" t="s">
        <v>1033</v>
      </c>
      <c r="C14" s="33" t="s">
        <v>724</v>
      </c>
      <c r="D14" s="14">
        <v>69851</v>
      </c>
      <c r="E14" s="15">
        <v>3073.51</v>
      </c>
      <c r="F14" s="16">
        <v>2.64E-2</v>
      </c>
      <c r="G14" s="16"/>
    </row>
    <row r="15" spans="1:8" x14ac:dyDescent="0.3">
      <c r="A15" s="13" t="s">
        <v>706</v>
      </c>
      <c r="B15" s="33" t="s">
        <v>707</v>
      </c>
      <c r="C15" s="33" t="s">
        <v>708</v>
      </c>
      <c r="D15" s="14">
        <v>402418</v>
      </c>
      <c r="E15" s="15">
        <v>2934.83</v>
      </c>
      <c r="F15" s="16">
        <v>2.52E-2</v>
      </c>
      <c r="G15" s="16"/>
    </row>
    <row r="16" spans="1:8" x14ac:dyDescent="0.3">
      <c r="A16" s="13" t="s">
        <v>1402</v>
      </c>
      <c r="B16" s="33" t="s">
        <v>1403</v>
      </c>
      <c r="C16" s="33" t="s">
        <v>746</v>
      </c>
      <c r="D16" s="14">
        <v>58504</v>
      </c>
      <c r="E16" s="15">
        <v>2578.42</v>
      </c>
      <c r="F16" s="16">
        <v>2.2200000000000001E-2</v>
      </c>
      <c r="G16" s="16"/>
    </row>
    <row r="17" spans="1:7" x14ac:dyDescent="0.3">
      <c r="A17" s="13" t="s">
        <v>1392</v>
      </c>
      <c r="B17" s="33" t="s">
        <v>1393</v>
      </c>
      <c r="C17" s="33" t="s">
        <v>885</v>
      </c>
      <c r="D17" s="14">
        <v>246484</v>
      </c>
      <c r="E17" s="15">
        <v>2542.61</v>
      </c>
      <c r="F17" s="16">
        <v>2.18E-2</v>
      </c>
      <c r="G17" s="16"/>
    </row>
    <row r="18" spans="1:7" x14ac:dyDescent="0.3">
      <c r="A18" s="13" t="s">
        <v>869</v>
      </c>
      <c r="B18" s="33" t="s">
        <v>870</v>
      </c>
      <c r="C18" s="33" t="s">
        <v>871</v>
      </c>
      <c r="D18" s="14">
        <v>129074</v>
      </c>
      <c r="E18" s="15">
        <v>2464.2800000000002</v>
      </c>
      <c r="F18" s="16">
        <v>2.12E-2</v>
      </c>
      <c r="G18" s="16"/>
    </row>
    <row r="19" spans="1:7" x14ac:dyDescent="0.3">
      <c r="A19" s="13" t="s">
        <v>1285</v>
      </c>
      <c r="B19" s="33" t="s">
        <v>1286</v>
      </c>
      <c r="C19" s="33" t="s">
        <v>821</v>
      </c>
      <c r="D19" s="14">
        <v>218090</v>
      </c>
      <c r="E19" s="15">
        <v>2405.86</v>
      </c>
      <c r="F19" s="16">
        <v>2.07E-2</v>
      </c>
      <c r="G19" s="16"/>
    </row>
    <row r="20" spans="1:7" x14ac:dyDescent="0.3">
      <c r="A20" s="13" t="s">
        <v>1030</v>
      </c>
      <c r="B20" s="33" t="s">
        <v>1031</v>
      </c>
      <c r="C20" s="33" t="s">
        <v>882</v>
      </c>
      <c r="D20" s="14">
        <v>252953</v>
      </c>
      <c r="E20" s="15">
        <v>2382.8200000000002</v>
      </c>
      <c r="F20" s="16">
        <v>2.0500000000000001E-2</v>
      </c>
      <c r="G20" s="16"/>
    </row>
    <row r="21" spans="1:7" x14ac:dyDescent="0.3">
      <c r="A21" s="13" t="s">
        <v>1361</v>
      </c>
      <c r="B21" s="33" t="s">
        <v>1362</v>
      </c>
      <c r="C21" s="33" t="s">
        <v>746</v>
      </c>
      <c r="D21" s="14">
        <v>554227</v>
      </c>
      <c r="E21" s="15">
        <v>2352.42</v>
      </c>
      <c r="F21" s="16">
        <v>2.0199999999999999E-2</v>
      </c>
      <c r="G21" s="16"/>
    </row>
    <row r="22" spans="1:7" x14ac:dyDescent="0.3">
      <c r="A22" s="13" t="s">
        <v>1390</v>
      </c>
      <c r="B22" s="33" t="s">
        <v>1391</v>
      </c>
      <c r="C22" s="33" t="s">
        <v>810</v>
      </c>
      <c r="D22" s="14">
        <v>98884</v>
      </c>
      <c r="E22" s="15">
        <v>2275.37</v>
      </c>
      <c r="F22" s="16">
        <v>1.9599999999999999E-2</v>
      </c>
      <c r="G22" s="16"/>
    </row>
    <row r="23" spans="1:7" x14ac:dyDescent="0.3">
      <c r="A23" s="13" t="s">
        <v>888</v>
      </c>
      <c r="B23" s="33" t="s">
        <v>889</v>
      </c>
      <c r="C23" s="33" t="s">
        <v>735</v>
      </c>
      <c r="D23" s="14">
        <v>356258</v>
      </c>
      <c r="E23" s="15">
        <v>2242.64</v>
      </c>
      <c r="F23" s="16">
        <v>1.9300000000000001E-2</v>
      </c>
      <c r="G23" s="16"/>
    </row>
    <row r="24" spans="1:7" x14ac:dyDescent="0.3">
      <c r="A24" s="13" t="s">
        <v>1388</v>
      </c>
      <c r="B24" s="33" t="s">
        <v>1389</v>
      </c>
      <c r="C24" s="33" t="s">
        <v>826</v>
      </c>
      <c r="D24" s="14">
        <v>51526</v>
      </c>
      <c r="E24" s="15">
        <v>2027.19</v>
      </c>
      <c r="F24" s="16">
        <v>1.7399999999999999E-2</v>
      </c>
      <c r="G24" s="16"/>
    </row>
    <row r="25" spans="1:7" x14ac:dyDescent="0.3">
      <c r="A25" s="13" t="s">
        <v>890</v>
      </c>
      <c r="B25" s="33" t="s">
        <v>891</v>
      </c>
      <c r="C25" s="33" t="s">
        <v>826</v>
      </c>
      <c r="D25" s="14">
        <v>84212</v>
      </c>
      <c r="E25" s="15">
        <v>2026.81</v>
      </c>
      <c r="F25" s="16">
        <v>1.7399999999999999E-2</v>
      </c>
      <c r="G25" s="16"/>
    </row>
    <row r="26" spans="1:7" x14ac:dyDescent="0.3">
      <c r="A26" s="13" t="s">
        <v>1297</v>
      </c>
      <c r="B26" s="33" t="s">
        <v>1298</v>
      </c>
      <c r="C26" s="33" t="s">
        <v>732</v>
      </c>
      <c r="D26" s="14">
        <v>382767</v>
      </c>
      <c r="E26" s="15">
        <v>1907.33</v>
      </c>
      <c r="F26" s="16">
        <v>1.6400000000000001E-2</v>
      </c>
      <c r="G26" s="16"/>
    </row>
    <row r="27" spans="1:7" x14ac:dyDescent="0.3">
      <c r="A27" s="13" t="s">
        <v>1410</v>
      </c>
      <c r="B27" s="33" t="s">
        <v>1411</v>
      </c>
      <c r="C27" s="33" t="s">
        <v>834</v>
      </c>
      <c r="D27" s="14">
        <v>282601</v>
      </c>
      <c r="E27" s="15">
        <v>1900.92</v>
      </c>
      <c r="F27" s="16">
        <v>1.6299999999999999E-2</v>
      </c>
      <c r="G27" s="16"/>
    </row>
    <row r="28" spans="1:7" x14ac:dyDescent="0.3">
      <c r="A28" s="13" t="s">
        <v>915</v>
      </c>
      <c r="B28" s="33" t="s">
        <v>916</v>
      </c>
      <c r="C28" s="33" t="s">
        <v>735</v>
      </c>
      <c r="D28" s="14">
        <v>154037</v>
      </c>
      <c r="E28" s="15">
        <v>1892.19</v>
      </c>
      <c r="F28" s="16">
        <v>1.6299999999999999E-2</v>
      </c>
      <c r="G28" s="16"/>
    </row>
    <row r="29" spans="1:7" x14ac:dyDescent="0.3">
      <c r="A29" s="13" t="s">
        <v>933</v>
      </c>
      <c r="B29" s="33" t="s">
        <v>934</v>
      </c>
      <c r="C29" s="33" t="s">
        <v>821</v>
      </c>
      <c r="D29" s="14">
        <v>79114</v>
      </c>
      <c r="E29" s="15">
        <v>1848.93</v>
      </c>
      <c r="F29" s="16">
        <v>1.5900000000000001E-2</v>
      </c>
      <c r="G29" s="16"/>
    </row>
    <row r="30" spans="1:7" x14ac:dyDescent="0.3">
      <c r="A30" s="13" t="s">
        <v>961</v>
      </c>
      <c r="B30" s="33" t="s">
        <v>962</v>
      </c>
      <c r="C30" s="33" t="s">
        <v>727</v>
      </c>
      <c r="D30" s="14">
        <v>354773</v>
      </c>
      <c r="E30" s="15">
        <v>1836.84</v>
      </c>
      <c r="F30" s="16">
        <v>1.5800000000000002E-2</v>
      </c>
      <c r="G30" s="16"/>
    </row>
    <row r="31" spans="1:7" x14ac:dyDescent="0.3">
      <c r="A31" s="13" t="s">
        <v>849</v>
      </c>
      <c r="B31" s="33" t="s">
        <v>850</v>
      </c>
      <c r="C31" s="33" t="s">
        <v>796</v>
      </c>
      <c r="D31" s="14">
        <v>219753</v>
      </c>
      <c r="E31" s="15">
        <v>1833.84</v>
      </c>
      <c r="F31" s="16">
        <v>1.5800000000000002E-2</v>
      </c>
      <c r="G31" s="16"/>
    </row>
    <row r="32" spans="1:7" x14ac:dyDescent="0.3">
      <c r="A32" s="13" t="s">
        <v>776</v>
      </c>
      <c r="B32" s="33" t="s">
        <v>777</v>
      </c>
      <c r="C32" s="33" t="s">
        <v>732</v>
      </c>
      <c r="D32" s="14">
        <v>77607</v>
      </c>
      <c r="E32" s="15">
        <v>1764.59</v>
      </c>
      <c r="F32" s="16">
        <v>1.52E-2</v>
      </c>
      <c r="G32" s="16"/>
    </row>
    <row r="33" spans="1:7" x14ac:dyDescent="0.3">
      <c r="A33" s="13" t="s">
        <v>739</v>
      </c>
      <c r="B33" s="33" t="s">
        <v>740</v>
      </c>
      <c r="C33" s="33" t="s">
        <v>735</v>
      </c>
      <c r="D33" s="14">
        <v>69444</v>
      </c>
      <c r="E33" s="15">
        <v>1750.68</v>
      </c>
      <c r="F33" s="16">
        <v>1.4999999999999999E-2</v>
      </c>
      <c r="G33" s="16"/>
    </row>
    <row r="34" spans="1:7" x14ac:dyDescent="0.3">
      <c r="A34" s="13" t="s">
        <v>783</v>
      </c>
      <c r="B34" s="33" t="s">
        <v>784</v>
      </c>
      <c r="C34" s="33" t="s">
        <v>785</v>
      </c>
      <c r="D34" s="14">
        <v>23429</v>
      </c>
      <c r="E34" s="15">
        <v>1690.73</v>
      </c>
      <c r="F34" s="16">
        <v>1.4500000000000001E-2</v>
      </c>
      <c r="G34" s="16"/>
    </row>
    <row r="35" spans="1:7" x14ac:dyDescent="0.3">
      <c r="A35" s="13" t="s">
        <v>715</v>
      </c>
      <c r="B35" s="33" t="s">
        <v>716</v>
      </c>
      <c r="C35" s="33" t="s">
        <v>717</v>
      </c>
      <c r="D35" s="14">
        <v>679055</v>
      </c>
      <c r="E35" s="15">
        <v>1670.81</v>
      </c>
      <c r="F35" s="16">
        <v>1.44E-2</v>
      </c>
      <c r="G35" s="16"/>
    </row>
    <row r="36" spans="1:7" x14ac:dyDescent="0.3">
      <c r="A36" s="13" t="s">
        <v>722</v>
      </c>
      <c r="B36" s="33" t="s">
        <v>723</v>
      </c>
      <c r="C36" s="33" t="s">
        <v>724</v>
      </c>
      <c r="D36" s="14">
        <v>147603</v>
      </c>
      <c r="E36" s="15">
        <v>1622.75</v>
      </c>
      <c r="F36" s="16">
        <v>1.3899999999999999E-2</v>
      </c>
      <c r="G36" s="16"/>
    </row>
    <row r="37" spans="1:7" x14ac:dyDescent="0.3">
      <c r="A37" s="13" t="s">
        <v>1408</v>
      </c>
      <c r="B37" s="33" t="s">
        <v>1409</v>
      </c>
      <c r="C37" s="33" t="s">
        <v>738</v>
      </c>
      <c r="D37" s="14">
        <v>182172</v>
      </c>
      <c r="E37" s="15">
        <v>1574.51</v>
      </c>
      <c r="F37" s="16">
        <v>1.35E-2</v>
      </c>
      <c r="G37" s="16"/>
    </row>
    <row r="38" spans="1:7" x14ac:dyDescent="0.3">
      <c r="A38" s="13" t="s">
        <v>730</v>
      </c>
      <c r="B38" s="33" t="s">
        <v>731</v>
      </c>
      <c r="C38" s="33" t="s">
        <v>732</v>
      </c>
      <c r="D38" s="14">
        <v>607253</v>
      </c>
      <c r="E38" s="15">
        <v>1337.17</v>
      </c>
      <c r="F38" s="16">
        <v>1.15E-2</v>
      </c>
      <c r="G38" s="16"/>
    </row>
    <row r="39" spans="1:7" x14ac:dyDescent="0.3">
      <c r="A39" s="13" t="s">
        <v>1384</v>
      </c>
      <c r="B39" s="33" t="s">
        <v>1385</v>
      </c>
      <c r="C39" s="33" t="s">
        <v>746</v>
      </c>
      <c r="D39" s="14">
        <v>223409</v>
      </c>
      <c r="E39" s="15">
        <v>1316.77</v>
      </c>
      <c r="F39" s="16">
        <v>1.1299999999999999E-2</v>
      </c>
      <c r="G39" s="16"/>
    </row>
    <row r="40" spans="1:7" x14ac:dyDescent="0.3">
      <c r="A40" s="13" t="s">
        <v>1024</v>
      </c>
      <c r="B40" s="33" t="s">
        <v>1025</v>
      </c>
      <c r="C40" s="33" t="s">
        <v>727</v>
      </c>
      <c r="D40" s="14">
        <v>15144</v>
      </c>
      <c r="E40" s="15">
        <v>1301.98</v>
      </c>
      <c r="F40" s="16">
        <v>1.12E-2</v>
      </c>
      <c r="G40" s="16"/>
    </row>
    <row r="41" spans="1:7" x14ac:dyDescent="0.3">
      <c r="A41" s="13" t="s">
        <v>1299</v>
      </c>
      <c r="B41" s="33" t="s">
        <v>1300</v>
      </c>
      <c r="C41" s="33" t="s">
        <v>796</v>
      </c>
      <c r="D41" s="14">
        <v>29950</v>
      </c>
      <c r="E41" s="15">
        <v>1288.69</v>
      </c>
      <c r="F41" s="16">
        <v>1.11E-2</v>
      </c>
      <c r="G41" s="16"/>
    </row>
    <row r="42" spans="1:7" x14ac:dyDescent="0.3">
      <c r="A42" s="13" t="s">
        <v>788</v>
      </c>
      <c r="B42" s="33" t="s">
        <v>789</v>
      </c>
      <c r="C42" s="33" t="s">
        <v>738</v>
      </c>
      <c r="D42" s="14">
        <v>320571</v>
      </c>
      <c r="E42" s="15">
        <v>1237.4000000000001</v>
      </c>
      <c r="F42" s="16">
        <v>1.06E-2</v>
      </c>
      <c r="G42" s="16"/>
    </row>
    <row r="43" spans="1:7" x14ac:dyDescent="0.3">
      <c r="A43" s="13" t="s">
        <v>1386</v>
      </c>
      <c r="B43" s="33" t="s">
        <v>1387</v>
      </c>
      <c r="C43" s="33" t="s">
        <v>785</v>
      </c>
      <c r="D43" s="14">
        <v>68615</v>
      </c>
      <c r="E43" s="15">
        <v>1222.58</v>
      </c>
      <c r="F43" s="16">
        <v>1.0500000000000001E-2</v>
      </c>
      <c r="G43" s="16"/>
    </row>
    <row r="44" spans="1:7" x14ac:dyDescent="0.3">
      <c r="A44" s="13" t="s">
        <v>1382</v>
      </c>
      <c r="B44" s="33" t="s">
        <v>1383</v>
      </c>
      <c r="C44" s="33" t="s">
        <v>829</v>
      </c>
      <c r="D44" s="14">
        <v>121873</v>
      </c>
      <c r="E44" s="15">
        <v>1213.73</v>
      </c>
      <c r="F44" s="16">
        <v>1.04E-2</v>
      </c>
      <c r="G44" s="16"/>
    </row>
    <row r="45" spans="1:7" x14ac:dyDescent="0.3">
      <c r="A45" s="13" t="s">
        <v>768</v>
      </c>
      <c r="B45" s="33" t="s">
        <v>769</v>
      </c>
      <c r="C45" s="33" t="s">
        <v>770</v>
      </c>
      <c r="D45" s="14">
        <v>26541</v>
      </c>
      <c r="E45" s="15">
        <v>1183.03</v>
      </c>
      <c r="F45" s="16">
        <v>1.0200000000000001E-2</v>
      </c>
      <c r="G45" s="16"/>
    </row>
    <row r="46" spans="1:7" x14ac:dyDescent="0.3">
      <c r="A46" s="13" t="s">
        <v>1287</v>
      </c>
      <c r="B46" s="33" t="s">
        <v>1288</v>
      </c>
      <c r="C46" s="33" t="s">
        <v>829</v>
      </c>
      <c r="D46" s="14">
        <v>232488</v>
      </c>
      <c r="E46" s="15">
        <v>1162.0899999999999</v>
      </c>
      <c r="F46" s="16">
        <v>0.01</v>
      </c>
      <c r="G46" s="16"/>
    </row>
    <row r="47" spans="1:7" x14ac:dyDescent="0.3">
      <c r="A47" s="13" t="s">
        <v>941</v>
      </c>
      <c r="B47" s="33" t="s">
        <v>942</v>
      </c>
      <c r="C47" s="33" t="s">
        <v>727</v>
      </c>
      <c r="D47" s="14">
        <v>868459</v>
      </c>
      <c r="E47" s="15">
        <v>1151.1400000000001</v>
      </c>
      <c r="F47" s="16">
        <v>9.9000000000000008E-3</v>
      </c>
      <c r="G47" s="16"/>
    </row>
    <row r="48" spans="1:7" x14ac:dyDescent="0.3">
      <c r="A48" s="13" t="s">
        <v>947</v>
      </c>
      <c r="B48" s="33" t="s">
        <v>948</v>
      </c>
      <c r="C48" s="33" t="s">
        <v>782</v>
      </c>
      <c r="D48" s="14">
        <v>91002</v>
      </c>
      <c r="E48" s="15">
        <v>1122.28</v>
      </c>
      <c r="F48" s="16">
        <v>9.5999999999999992E-3</v>
      </c>
      <c r="G48" s="16"/>
    </row>
    <row r="49" spans="1:7" x14ac:dyDescent="0.3">
      <c r="A49" s="13" t="s">
        <v>1022</v>
      </c>
      <c r="B49" s="33" t="s">
        <v>1023</v>
      </c>
      <c r="C49" s="33" t="s">
        <v>796</v>
      </c>
      <c r="D49" s="14">
        <v>215437</v>
      </c>
      <c r="E49" s="15">
        <v>1083</v>
      </c>
      <c r="F49" s="16">
        <v>9.2999999999999992E-3</v>
      </c>
      <c r="G49" s="16"/>
    </row>
    <row r="50" spans="1:7" x14ac:dyDescent="0.3">
      <c r="A50" s="13" t="s">
        <v>991</v>
      </c>
      <c r="B50" s="33" t="s">
        <v>992</v>
      </c>
      <c r="C50" s="33" t="s">
        <v>993</v>
      </c>
      <c r="D50" s="14">
        <v>249407</v>
      </c>
      <c r="E50" s="15">
        <v>1078.56</v>
      </c>
      <c r="F50" s="16">
        <v>9.2999999999999992E-3</v>
      </c>
      <c r="G50" s="16"/>
    </row>
    <row r="51" spans="1:7" x14ac:dyDescent="0.3">
      <c r="A51" s="13" t="s">
        <v>985</v>
      </c>
      <c r="B51" s="33" t="s">
        <v>986</v>
      </c>
      <c r="C51" s="33" t="s">
        <v>796</v>
      </c>
      <c r="D51" s="14">
        <v>113713</v>
      </c>
      <c r="E51" s="15">
        <v>1074.5899999999999</v>
      </c>
      <c r="F51" s="16">
        <v>9.1999999999999998E-3</v>
      </c>
      <c r="G51" s="16"/>
    </row>
    <row r="52" spans="1:7" x14ac:dyDescent="0.3">
      <c r="A52" s="13" t="s">
        <v>1394</v>
      </c>
      <c r="B52" s="33" t="s">
        <v>1395</v>
      </c>
      <c r="C52" s="33" t="s">
        <v>810</v>
      </c>
      <c r="D52" s="14">
        <v>237619</v>
      </c>
      <c r="E52" s="15">
        <v>1004.77</v>
      </c>
      <c r="F52" s="16">
        <v>8.6E-3</v>
      </c>
      <c r="G52" s="16"/>
    </row>
    <row r="53" spans="1:7" x14ac:dyDescent="0.3">
      <c r="A53" s="13" t="s">
        <v>927</v>
      </c>
      <c r="B53" s="33" t="s">
        <v>928</v>
      </c>
      <c r="C53" s="33" t="s">
        <v>717</v>
      </c>
      <c r="D53" s="14">
        <v>181636</v>
      </c>
      <c r="E53" s="15">
        <v>991.19</v>
      </c>
      <c r="F53" s="16">
        <v>8.5000000000000006E-3</v>
      </c>
      <c r="G53" s="16"/>
    </row>
    <row r="54" spans="1:7" x14ac:dyDescent="0.3">
      <c r="A54" s="13" t="s">
        <v>749</v>
      </c>
      <c r="B54" s="33" t="s">
        <v>750</v>
      </c>
      <c r="C54" s="33" t="s">
        <v>724</v>
      </c>
      <c r="D54" s="14">
        <v>66081</v>
      </c>
      <c r="E54" s="15">
        <v>977.34</v>
      </c>
      <c r="F54" s="16">
        <v>8.3999999999999995E-3</v>
      </c>
      <c r="G54" s="16"/>
    </row>
    <row r="55" spans="1:7" x14ac:dyDescent="0.3">
      <c r="A55" s="13" t="s">
        <v>762</v>
      </c>
      <c r="B55" s="33" t="s">
        <v>763</v>
      </c>
      <c r="C55" s="33" t="s">
        <v>743</v>
      </c>
      <c r="D55" s="14">
        <v>183178</v>
      </c>
      <c r="E55" s="15">
        <v>895.83</v>
      </c>
      <c r="F55" s="16">
        <v>7.7000000000000002E-3</v>
      </c>
      <c r="G55" s="16"/>
    </row>
    <row r="56" spans="1:7" x14ac:dyDescent="0.3">
      <c r="A56" s="13" t="s">
        <v>1320</v>
      </c>
      <c r="B56" s="33" t="s">
        <v>1321</v>
      </c>
      <c r="C56" s="33" t="s">
        <v>785</v>
      </c>
      <c r="D56" s="14">
        <v>26523</v>
      </c>
      <c r="E56" s="15">
        <v>877.37</v>
      </c>
      <c r="F56" s="16">
        <v>7.4999999999999997E-3</v>
      </c>
      <c r="G56" s="16"/>
    </row>
    <row r="57" spans="1:7" x14ac:dyDescent="0.3">
      <c r="A57" s="13" t="s">
        <v>1052</v>
      </c>
      <c r="B57" s="33" t="s">
        <v>1053</v>
      </c>
      <c r="C57" s="33" t="s">
        <v>826</v>
      </c>
      <c r="D57" s="14">
        <v>8917</v>
      </c>
      <c r="E57" s="15">
        <v>852.44</v>
      </c>
      <c r="F57" s="16">
        <v>7.3000000000000001E-3</v>
      </c>
      <c r="G57" s="16"/>
    </row>
    <row r="58" spans="1:7" x14ac:dyDescent="0.3">
      <c r="A58" s="13" t="s">
        <v>1396</v>
      </c>
      <c r="B58" s="33" t="s">
        <v>1397</v>
      </c>
      <c r="C58" s="33" t="s">
        <v>810</v>
      </c>
      <c r="D58" s="14">
        <v>16703</v>
      </c>
      <c r="E58" s="15">
        <v>834.11</v>
      </c>
      <c r="F58" s="16">
        <v>7.1999999999999998E-3</v>
      </c>
      <c r="G58" s="16"/>
    </row>
    <row r="59" spans="1:7" x14ac:dyDescent="0.3">
      <c r="A59" s="13" t="s">
        <v>1404</v>
      </c>
      <c r="B59" s="33" t="s">
        <v>1405</v>
      </c>
      <c r="C59" s="33" t="s">
        <v>810</v>
      </c>
      <c r="D59" s="14">
        <v>1922</v>
      </c>
      <c r="E59" s="15">
        <v>822.82</v>
      </c>
      <c r="F59" s="16">
        <v>7.1000000000000004E-3</v>
      </c>
      <c r="G59" s="16"/>
    </row>
    <row r="60" spans="1:7" x14ac:dyDescent="0.3">
      <c r="A60" s="13" t="s">
        <v>1430</v>
      </c>
      <c r="B60" s="33" t="s">
        <v>1431</v>
      </c>
      <c r="C60" s="33" t="s">
        <v>732</v>
      </c>
      <c r="D60" s="14">
        <v>139232</v>
      </c>
      <c r="E60" s="15">
        <v>789.45</v>
      </c>
      <c r="F60" s="16">
        <v>6.7999999999999996E-3</v>
      </c>
      <c r="G60" s="16"/>
    </row>
    <row r="61" spans="1:7" x14ac:dyDescent="0.3">
      <c r="A61" s="13" t="s">
        <v>851</v>
      </c>
      <c r="B61" s="33" t="s">
        <v>852</v>
      </c>
      <c r="C61" s="33" t="s">
        <v>796</v>
      </c>
      <c r="D61" s="14">
        <v>105481</v>
      </c>
      <c r="E61" s="15">
        <v>669.22</v>
      </c>
      <c r="F61" s="16">
        <v>5.7999999999999996E-3</v>
      </c>
      <c r="G61" s="16"/>
    </row>
    <row r="62" spans="1:7" x14ac:dyDescent="0.3">
      <c r="A62" s="13" t="s">
        <v>827</v>
      </c>
      <c r="B62" s="33" t="s">
        <v>828</v>
      </c>
      <c r="C62" s="33" t="s">
        <v>829</v>
      </c>
      <c r="D62" s="14">
        <v>35779</v>
      </c>
      <c r="E62" s="15">
        <v>613.66</v>
      </c>
      <c r="F62" s="16">
        <v>5.3E-3</v>
      </c>
      <c r="G62" s="16"/>
    </row>
    <row r="63" spans="1:7" x14ac:dyDescent="0.3">
      <c r="A63" s="13" t="s">
        <v>773</v>
      </c>
      <c r="B63" s="33" t="s">
        <v>774</v>
      </c>
      <c r="C63" s="33" t="s">
        <v>775</v>
      </c>
      <c r="D63" s="14">
        <v>17887</v>
      </c>
      <c r="E63" s="15">
        <v>605.34</v>
      </c>
      <c r="F63" s="16">
        <v>5.1999999999999998E-3</v>
      </c>
      <c r="G63" s="16"/>
    </row>
    <row r="64" spans="1:7" x14ac:dyDescent="0.3">
      <c r="A64" s="13" t="s">
        <v>1406</v>
      </c>
      <c r="B64" s="33" t="s">
        <v>1407</v>
      </c>
      <c r="C64" s="33" t="s">
        <v>810</v>
      </c>
      <c r="D64" s="14">
        <v>264163</v>
      </c>
      <c r="E64" s="15">
        <v>587.1</v>
      </c>
      <c r="F64" s="16">
        <v>5.0000000000000001E-3</v>
      </c>
      <c r="G64" s="16"/>
    </row>
    <row r="65" spans="1:7" x14ac:dyDescent="0.3">
      <c r="A65" s="13" t="s">
        <v>733</v>
      </c>
      <c r="B65" s="33" t="s">
        <v>734</v>
      </c>
      <c r="C65" s="33" t="s">
        <v>735</v>
      </c>
      <c r="D65" s="14">
        <v>8216</v>
      </c>
      <c r="E65" s="15">
        <v>575.14</v>
      </c>
      <c r="F65" s="16">
        <v>4.8999999999999998E-3</v>
      </c>
      <c r="G65" s="16"/>
    </row>
    <row r="66" spans="1:7" x14ac:dyDescent="0.3">
      <c r="A66" s="13" t="s">
        <v>931</v>
      </c>
      <c r="B66" s="33" t="s">
        <v>932</v>
      </c>
      <c r="C66" s="33" t="s">
        <v>782</v>
      </c>
      <c r="D66" s="14">
        <v>39024</v>
      </c>
      <c r="E66" s="15">
        <v>534.28</v>
      </c>
      <c r="F66" s="16">
        <v>4.5999999999999999E-3</v>
      </c>
      <c r="G66" s="16"/>
    </row>
    <row r="67" spans="1:7" x14ac:dyDescent="0.3">
      <c r="A67" s="13" t="s">
        <v>1432</v>
      </c>
      <c r="B67" s="33" t="s">
        <v>1433</v>
      </c>
      <c r="C67" s="33" t="s">
        <v>882</v>
      </c>
      <c r="D67" s="14">
        <v>28049</v>
      </c>
      <c r="E67" s="15">
        <v>529.85</v>
      </c>
      <c r="F67" s="16">
        <v>4.5999999999999999E-3</v>
      </c>
      <c r="G67" s="16"/>
    </row>
    <row r="68" spans="1:7" x14ac:dyDescent="0.3">
      <c r="A68" s="13" t="s">
        <v>1400</v>
      </c>
      <c r="B68" s="33" t="s">
        <v>1401</v>
      </c>
      <c r="C68" s="33" t="s">
        <v>699</v>
      </c>
      <c r="D68" s="14">
        <v>87999</v>
      </c>
      <c r="E68" s="15">
        <v>512.64</v>
      </c>
      <c r="F68" s="16">
        <v>4.4000000000000003E-3</v>
      </c>
      <c r="G68" s="16"/>
    </row>
    <row r="69" spans="1:7" x14ac:dyDescent="0.3">
      <c r="A69" s="13" t="s">
        <v>802</v>
      </c>
      <c r="B69" s="33" t="s">
        <v>803</v>
      </c>
      <c r="C69" s="33" t="s">
        <v>796</v>
      </c>
      <c r="D69" s="14">
        <v>11722</v>
      </c>
      <c r="E69" s="15">
        <v>473.11</v>
      </c>
      <c r="F69" s="16">
        <v>4.1000000000000003E-3</v>
      </c>
      <c r="G69" s="16"/>
    </row>
    <row r="70" spans="1:7" x14ac:dyDescent="0.3">
      <c r="A70" s="13" t="s">
        <v>706</v>
      </c>
      <c r="B70" s="33" t="s">
        <v>1315</v>
      </c>
      <c r="C70" s="33" t="s">
        <v>708</v>
      </c>
      <c r="D70" s="14">
        <v>30995</v>
      </c>
      <c r="E70" s="15">
        <v>118.32</v>
      </c>
      <c r="F70" s="16">
        <v>1E-3</v>
      </c>
      <c r="G70" s="16"/>
    </row>
    <row r="71" spans="1:7" x14ac:dyDescent="0.3">
      <c r="A71" s="17" t="s">
        <v>100</v>
      </c>
      <c r="B71" s="34"/>
      <c r="C71" s="34"/>
      <c r="D71" s="18"/>
      <c r="E71" s="37">
        <f>SUM(E8:E70)</f>
        <v>112876.59999999996</v>
      </c>
      <c r="F71" s="38">
        <f>SUM(F8:F70)</f>
        <v>0.97009999999999974</v>
      </c>
      <c r="G71" s="21"/>
    </row>
    <row r="72" spans="1:7" x14ac:dyDescent="0.3">
      <c r="A72" s="13"/>
      <c r="B72" s="33"/>
      <c r="C72" s="33"/>
      <c r="D72" s="14"/>
      <c r="E72" s="15"/>
      <c r="F72" s="16"/>
      <c r="G72" s="16"/>
    </row>
    <row r="73" spans="1:7" x14ac:dyDescent="0.3">
      <c r="A73" s="17" t="s">
        <v>1056</v>
      </c>
      <c r="B73" s="33"/>
      <c r="C73" s="33"/>
      <c r="D73" s="14"/>
      <c r="E73" s="15"/>
      <c r="F73" s="16"/>
      <c r="G73" s="16"/>
    </row>
    <row r="74" spans="1:7" x14ac:dyDescent="0.3">
      <c r="A74" s="13" t="s">
        <v>1412</v>
      </c>
      <c r="B74" s="33" t="s">
        <v>1413</v>
      </c>
      <c r="C74" s="33" t="s">
        <v>699</v>
      </c>
      <c r="D74" s="14">
        <v>808616</v>
      </c>
      <c r="E74" s="15">
        <v>566.76</v>
      </c>
      <c r="F74" s="16">
        <v>4.8999999999999998E-3</v>
      </c>
      <c r="G74" s="16"/>
    </row>
    <row r="75" spans="1:7" x14ac:dyDescent="0.3">
      <c r="A75" s="17" t="s">
        <v>100</v>
      </c>
      <c r="B75" s="34"/>
      <c r="C75" s="34"/>
      <c r="D75" s="18"/>
      <c r="E75" s="37">
        <v>566.76</v>
      </c>
      <c r="F75" s="38">
        <v>4.8999999999999998E-3</v>
      </c>
      <c r="G75" s="21"/>
    </row>
    <row r="76" spans="1:7" x14ac:dyDescent="0.3">
      <c r="A76" s="24" t="s">
        <v>103</v>
      </c>
      <c r="B76" s="35"/>
      <c r="C76" s="35"/>
      <c r="D76" s="25"/>
      <c r="E76" s="30">
        <v>113443.36</v>
      </c>
      <c r="F76" s="31">
        <v>0.97499999999999998</v>
      </c>
      <c r="G76" s="21"/>
    </row>
    <row r="77" spans="1:7" x14ac:dyDescent="0.3">
      <c r="A77" s="13"/>
      <c r="B77" s="33"/>
      <c r="C77" s="33"/>
      <c r="D77" s="14"/>
      <c r="E77" s="15"/>
      <c r="F77" s="16"/>
      <c r="G77" s="16"/>
    </row>
    <row r="78" spans="1:7" x14ac:dyDescent="0.3">
      <c r="A78" s="13"/>
      <c r="B78" s="33"/>
      <c r="C78" s="33"/>
      <c r="D78" s="14"/>
      <c r="E78" s="15"/>
      <c r="F78" s="16"/>
      <c r="G78" s="16"/>
    </row>
    <row r="79" spans="1:7" x14ac:dyDescent="0.3">
      <c r="A79" s="17" t="s">
        <v>128</v>
      </c>
      <c r="B79" s="33"/>
      <c r="C79" s="33"/>
      <c r="D79" s="14"/>
      <c r="E79" s="15"/>
      <c r="F79" s="16"/>
      <c r="G79" s="16"/>
    </row>
    <row r="80" spans="1:7" x14ac:dyDescent="0.3">
      <c r="A80" s="13" t="s">
        <v>129</v>
      </c>
      <c r="B80" s="33"/>
      <c r="C80" s="33"/>
      <c r="D80" s="14"/>
      <c r="E80" s="15">
        <v>3081.74</v>
      </c>
      <c r="F80" s="16">
        <v>2.6499999999999999E-2</v>
      </c>
      <c r="G80" s="16">
        <v>3.1375E-2</v>
      </c>
    </row>
    <row r="81" spans="1:7" x14ac:dyDescent="0.3">
      <c r="A81" s="17" t="s">
        <v>100</v>
      </c>
      <c r="B81" s="34"/>
      <c r="C81" s="34"/>
      <c r="D81" s="18"/>
      <c r="E81" s="37">
        <v>3081.74</v>
      </c>
      <c r="F81" s="38">
        <v>2.6499999999999999E-2</v>
      </c>
      <c r="G81" s="21"/>
    </row>
    <row r="82" spans="1:7" x14ac:dyDescent="0.3">
      <c r="A82" s="13"/>
      <c r="B82" s="33"/>
      <c r="C82" s="33"/>
      <c r="D82" s="14"/>
      <c r="E82" s="15"/>
      <c r="F82" s="16"/>
      <c r="G82" s="16"/>
    </row>
    <row r="83" spans="1:7" x14ac:dyDescent="0.3">
      <c r="A83" s="24" t="s">
        <v>103</v>
      </c>
      <c r="B83" s="35"/>
      <c r="C83" s="35"/>
      <c r="D83" s="25"/>
      <c r="E83" s="19">
        <v>3081.74</v>
      </c>
      <c r="F83" s="20">
        <v>2.6499999999999999E-2</v>
      </c>
      <c r="G83" s="21"/>
    </row>
    <row r="84" spans="1:7" x14ac:dyDescent="0.3">
      <c r="A84" s="13" t="s">
        <v>130</v>
      </c>
      <c r="B84" s="33"/>
      <c r="C84" s="33"/>
      <c r="D84" s="14"/>
      <c r="E84" s="15">
        <v>0.26490259999999999</v>
      </c>
      <c r="F84" s="16">
        <v>1.9999999999999999E-6</v>
      </c>
      <c r="G84" s="16"/>
    </row>
    <row r="85" spans="1:7" x14ac:dyDescent="0.3">
      <c r="A85" s="13" t="s">
        <v>131</v>
      </c>
      <c r="B85" s="33"/>
      <c r="C85" s="33"/>
      <c r="D85" s="14"/>
      <c r="E85" s="26">
        <v>-155.28490260000001</v>
      </c>
      <c r="F85" s="27">
        <v>-1.5020000000000001E-3</v>
      </c>
      <c r="G85" s="16">
        <v>3.1375E-2</v>
      </c>
    </row>
    <row r="86" spans="1:7" x14ac:dyDescent="0.3">
      <c r="A86" s="28" t="s">
        <v>132</v>
      </c>
      <c r="B86" s="36"/>
      <c r="C86" s="36"/>
      <c r="D86" s="29"/>
      <c r="E86" s="30">
        <v>116370.08</v>
      </c>
      <c r="F86" s="31">
        <v>1</v>
      </c>
      <c r="G86" s="31"/>
    </row>
    <row r="91" spans="1:7" x14ac:dyDescent="0.3">
      <c r="A91" s="1" t="s">
        <v>1815</v>
      </c>
    </row>
    <row r="92" spans="1:7" x14ac:dyDescent="0.3">
      <c r="A92" s="47" t="s">
        <v>1816</v>
      </c>
      <c r="B92" s="3" t="s">
        <v>88</v>
      </c>
    </row>
    <row r="93" spans="1:7" x14ac:dyDescent="0.3">
      <c r="A93" t="s">
        <v>1817</v>
      </c>
    </row>
    <row r="94" spans="1:7" x14ac:dyDescent="0.3">
      <c r="A94" t="s">
        <v>1818</v>
      </c>
      <c r="B94" t="s">
        <v>1819</v>
      </c>
      <c r="C94" t="s">
        <v>1819</v>
      </c>
    </row>
    <row r="95" spans="1:7" x14ac:dyDescent="0.3">
      <c r="B95" s="48">
        <v>44561</v>
      </c>
      <c r="C95" s="48">
        <v>44592</v>
      </c>
    </row>
    <row r="96" spans="1:7" x14ac:dyDescent="0.3">
      <c r="A96" t="s">
        <v>1823</v>
      </c>
      <c r="B96">
        <v>59.003999999999998</v>
      </c>
      <c r="C96">
        <v>58.432000000000002</v>
      </c>
      <c r="E96" s="2"/>
      <c r="G96"/>
    </row>
    <row r="97" spans="1:7" x14ac:dyDescent="0.3">
      <c r="A97" t="s">
        <v>1824</v>
      </c>
      <c r="B97">
        <v>23.911999999999999</v>
      </c>
      <c r="C97">
        <v>23.68</v>
      </c>
      <c r="E97" s="2"/>
      <c r="G97"/>
    </row>
    <row r="98" spans="1:7" x14ac:dyDescent="0.3">
      <c r="A98" t="s">
        <v>1848</v>
      </c>
      <c r="B98">
        <v>52.963999999999999</v>
      </c>
      <c r="C98">
        <v>52.371000000000002</v>
      </c>
      <c r="E98" s="2"/>
      <c r="G98"/>
    </row>
    <row r="99" spans="1:7" x14ac:dyDescent="0.3">
      <c r="A99" t="s">
        <v>1849</v>
      </c>
      <c r="B99">
        <v>21.228999999999999</v>
      </c>
      <c r="C99">
        <v>20.992000000000001</v>
      </c>
      <c r="E99" s="2"/>
      <c r="G99"/>
    </row>
    <row r="100" spans="1:7" x14ac:dyDescent="0.3">
      <c r="E100" s="2"/>
      <c r="G100"/>
    </row>
    <row r="101" spans="1:7" x14ac:dyDescent="0.3">
      <c r="A101" t="s">
        <v>1834</v>
      </c>
      <c r="B101" s="3" t="s">
        <v>88</v>
      </c>
    </row>
    <row r="102" spans="1:7" x14ac:dyDescent="0.3">
      <c r="A102" t="s">
        <v>1835</v>
      </c>
      <c r="B102" s="3" t="s">
        <v>88</v>
      </c>
    </row>
    <row r="103" spans="1:7" ht="28.8" x14ac:dyDescent="0.3">
      <c r="A103" s="47" t="s">
        <v>1836</v>
      </c>
      <c r="B103" s="3" t="s">
        <v>88</v>
      </c>
    </row>
    <row r="104" spans="1:7" x14ac:dyDescent="0.3">
      <c r="A104" s="47" t="s">
        <v>1837</v>
      </c>
      <c r="B104" s="3" t="s">
        <v>88</v>
      </c>
    </row>
    <row r="105" spans="1:7" x14ac:dyDescent="0.3">
      <c r="A105" t="s">
        <v>1870</v>
      </c>
      <c r="B105" s="49">
        <v>0.43221399999999999</v>
      </c>
    </row>
    <row r="106" spans="1:7" ht="28.8" x14ac:dyDescent="0.3">
      <c r="A106" s="47" t="s">
        <v>1839</v>
      </c>
      <c r="B106" s="3" t="s">
        <v>88</v>
      </c>
    </row>
    <row r="107" spans="1:7" ht="28.8" x14ac:dyDescent="0.3">
      <c r="A107" s="47" t="s">
        <v>1840</v>
      </c>
      <c r="B107" s="3" t="s">
        <v>88</v>
      </c>
    </row>
    <row r="108" spans="1:7" x14ac:dyDescent="0.3">
      <c r="A108" t="s">
        <v>1967</v>
      </c>
      <c r="B108" s="3" t="s">
        <v>88</v>
      </c>
    </row>
    <row r="109" spans="1:7" x14ac:dyDescent="0.3">
      <c r="A109" t="s">
        <v>1968</v>
      </c>
      <c r="B109" s="3" t="s">
        <v>88</v>
      </c>
    </row>
    <row r="111" spans="1:7" ht="28.8" x14ac:dyDescent="0.3">
      <c r="A111" s="66" t="s">
        <v>2016</v>
      </c>
      <c r="B111" s="61" t="s">
        <v>2017</v>
      </c>
      <c r="C111" s="61" t="s">
        <v>1982</v>
      </c>
      <c r="D111" s="67" t="s">
        <v>1983</v>
      </c>
    </row>
    <row r="112" spans="1:7" ht="28.8" x14ac:dyDescent="0.3">
      <c r="A112" s="68" t="str">
        <f>HYPERLINK("[EDEL_Portfolio Monthly 31-Jan-2022.xlsx]EEEQTF!A1","Edelweiss Large &amp; Mid Cap Fund")</f>
        <v>Edelweiss Large &amp; Mid Cap Fund</v>
      </c>
      <c r="B112" s="60"/>
      <c r="C112" s="62" t="s">
        <v>1998</v>
      </c>
      <c r="D112"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23"/>
  <sheetViews>
    <sheetView showGridLines="0" workbookViewId="0">
      <pane ySplit="4" topLeftCell="A113" activePane="bottomLeft" state="frozen"/>
      <selection sqref="A1:G1"/>
      <selection pane="bottomLeft" activeCell="A122" sqref="A122:D122"/>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51</v>
      </c>
      <c r="B1" s="70"/>
      <c r="C1" s="70"/>
      <c r="D1" s="70"/>
      <c r="E1" s="70"/>
      <c r="F1" s="70"/>
      <c r="G1" s="70"/>
      <c r="H1" s="51" t="str">
        <f>HYPERLINK("[EDEL_Portfolio Monthly 31-Jan-2022.xlsx]Index!A1","Index")</f>
        <v>Index</v>
      </c>
    </row>
    <row r="2" spans="1:8" ht="18" x14ac:dyDescent="0.3">
      <c r="A2" s="70" t="s">
        <v>52</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1032</v>
      </c>
      <c r="B8" s="33" t="s">
        <v>1033</v>
      </c>
      <c r="C8" s="33" t="s">
        <v>724</v>
      </c>
      <c r="D8" s="14">
        <v>89084</v>
      </c>
      <c r="E8" s="15">
        <v>3919.79</v>
      </c>
      <c r="F8" s="16">
        <v>3.4000000000000002E-2</v>
      </c>
      <c r="G8" s="16"/>
    </row>
    <row r="9" spans="1:8" x14ac:dyDescent="0.3">
      <c r="A9" s="13" t="s">
        <v>1434</v>
      </c>
      <c r="B9" s="33" t="s">
        <v>1435</v>
      </c>
      <c r="C9" s="33" t="s">
        <v>796</v>
      </c>
      <c r="D9" s="14">
        <v>195568</v>
      </c>
      <c r="E9" s="15">
        <v>3404.25</v>
      </c>
      <c r="F9" s="16">
        <v>2.9600000000000001E-2</v>
      </c>
      <c r="G9" s="16"/>
    </row>
    <row r="10" spans="1:8" x14ac:dyDescent="0.3">
      <c r="A10" s="13" t="s">
        <v>1000</v>
      </c>
      <c r="B10" s="33" t="s">
        <v>1001</v>
      </c>
      <c r="C10" s="33" t="s">
        <v>724</v>
      </c>
      <c r="D10" s="14">
        <v>606935</v>
      </c>
      <c r="E10" s="15">
        <v>2886.58</v>
      </c>
      <c r="F10" s="16">
        <v>2.5100000000000001E-2</v>
      </c>
      <c r="G10" s="16"/>
    </row>
    <row r="11" spans="1:8" x14ac:dyDescent="0.3">
      <c r="A11" s="13" t="s">
        <v>991</v>
      </c>
      <c r="B11" s="33" t="s">
        <v>992</v>
      </c>
      <c r="C11" s="33" t="s">
        <v>993</v>
      </c>
      <c r="D11" s="14">
        <v>666270</v>
      </c>
      <c r="E11" s="15">
        <v>2881.28</v>
      </c>
      <c r="F11" s="16">
        <v>2.5000000000000001E-2</v>
      </c>
      <c r="G11" s="16"/>
    </row>
    <row r="12" spans="1:8" x14ac:dyDescent="0.3">
      <c r="A12" s="13" t="s">
        <v>1436</v>
      </c>
      <c r="B12" s="33" t="s">
        <v>1437</v>
      </c>
      <c r="C12" s="33" t="s">
        <v>1438</v>
      </c>
      <c r="D12" s="14">
        <v>404240</v>
      </c>
      <c r="E12" s="15">
        <v>2711.44</v>
      </c>
      <c r="F12" s="16">
        <v>2.35E-2</v>
      </c>
      <c r="G12" s="16"/>
    </row>
    <row r="13" spans="1:8" x14ac:dyDescent="0.3">
      <c r="A13" s="13" t="s">
        <v>876</v>
      </c>
      <c r="B13" s="33" t="s">
        <v>877</v>
      </c>
      <c r="C13" s="33" t="s">
        <v>735</v>
      </c>
      <c r="D13" s="14">
        <v>417772</v>
      </c>
      <c r="E13" s="15">
        <v>2574.1</v>
      </c>
      <c r="F13" s="16">
        <v>2.23E-2</v>
      </c>
      <c r="G13" s="16"/>
    </row>
    <row r="14" spans="1:8" x14ac:dyDescent="0.3">
      <c r="A14" s="13" t="s">
        <v>806</v>
      </c>
      <c r="B14" s="33" t="s">
        <v>807</v>
      </c>
      <c r="C14" s="33" t="s">
        <v>724</v>
      </c>
      <c r="D14" s="14">
        <v>80786</v>
      </c>
      <c r="E14" s="15">
        <v>2509.62</v>
      </c>
      <c r="F14" s="16">
        <v>2.18E-2</v>
      </c>
      <c r="G14" s="16"/>
    </row>
    <row r="15" spans="1:8" x14ac:dyDescent="0.3">
      <c r="A15" s="13" t="s">
        <v>1380</v>
      </c>
      <c r="B15" s="33" t="s">
        <v>1381</v>
      </c>
      <c r="C15" s="33" t="s">
        <v>770</v>
      </c>
      <c r="D15" s="14">
        <v>661786</v>
      </c>
      <c r="E15" s="15">
        <v>2431.73</v>
      </c>
      <c r="F15" s="16">
        <v>2.1100000000000001E-2</v>
      </c>
      <c r="G15" s="16"/>
    </row>
    <row r="16" spans="1:8" x14ac:dyDescent="0.3">
      <c r="A16" s="13" t="s">
        <v>1439</v>
      </c>
      <c r="B16" s="33" t="s">
        <v>1440</v>
      </c>
      <c r="C16" s="33" t="s">
        <v>882</v>
      </c>
      <c r="D16" s="14">
        <v>123479</v>
      </c>
      <c r="E16" s="15">
        <v>2332.09</v>
      </c>
      <c r="F16" s="16">
        <v>2.0199999999999999E-2</v>
      </c>
      <c r="G16" s="16"/>
    </row>
    <row r="17" spans="1:7" x14ac:dyDescent="0.3">
      <c r="A17" s="13" t="s">
        <v>1301</v>
      </c>
      <c r="B17" s="33" t="s">
        <v>1302</v>
      </c>
      <c r="C17" s="33" t="s">
        <v>746</v>
      </c>
      <c r="D17" s="14">
        <v>64520</v>
      </c>
      <c r="E17" s="15">
        <v>2329.1999999999998</v>
      </c>
      <c r="F17" s="16">
        <v>2.0199999999999999E-2</v>
      </c>
      <c r="G17" s="16"/>
    </row>
    <row r="18" spans="1:7" x14ac:dyDescent="0.3">
      <c r="A18" s="13" t="s">
        <v>1394</v>
      </c>
      <c r="B18" s="33" t="s">
        <v>1395</v>
      </c>
      <c r="C18" s="33" t="s">
        <v>810</v>
      </c>
      <c r="D18" s="14">
        <v>549907</v>
      </c>
      <c r="E18" s="15">
        <v>2325.2800000000002</v>
      </c>
      <c r="F18" s="16">
        <v>2.0199999999999999E-2</v>
      </c>
      <c r="G18" s="16"/>
    </row>
    <row r="19" spans="1:7" x14ac:dyDescent="0.3">
      <c r="A19" s="13" t="s">
        <v>835</v>
      </c>
      <c r="B19" s="33" t="s">
        <v>836</v>
      </c>
      <c r="C19" s="33" t="s">
        <v>705</v>
      </c>
      <c r="D19" s="14">
        <v>2308084</v>
      </c>
      <c r="E19" s="15">
        <v>2321.9299999999998</v>
      </c>
      <c r="F19" s="16">
        <v>2.0199999999999999E-2</v>
      </c>
      <c r="G19" s="16"/>
    </row>
    <row r="20" spans="1:7" x14ac:dyDescent="0.3">
      <c r="A20" s="13" t="s">
        <v>1287</v>
      </c>
      <c r="B20" s="33" t="s">
        <v>1288</v>
      </c>
      <c r="C20" s="33" t="s">
        <v>829</v>
      </c>
      <c r="D20" s="14">
        <v>461156</v>
      </c>
      <c r="E20" s="15">
        <v>2305.09</v>
      </c>
      <c r="F20" s="16">
        <v>0.02</v>
      </c>
      <c r="G20" s="16"/>
    </row>
    <row r="21" spans="1:7" x14ac:dyDescent="0.3">
      <c r="A21" s="13" t="s">
        <v>1441</v>
      </c>
      <c r="B21" s="33" t="s">
        <v>1442</v>
      </c>
      <c r="C21" s="33" t="s">
        <v>882</v>
      </c>
      <c r="D21" s="14">
        <v>204034</v>
      </c>
      <c r="E21" s="15">
        <v>2195.81</v>
      </c>
      <c r="F21" s="16">
        <v>1.9099999999999999E-2</v>
      </c>
      <c r="G21" s="16"/>
    </row>
    <row r="22" spans="1:7" x14ac:dyDescent="0.3">
      <c r="A22" s="13" t="s">
        <v>1384</v>
      </c>
      <c r="B22" s="33" t="s">
        <v>1385</v>
      </c>
      <c r="C22" s="33" t="s">
        <v>746</v>
      </c>
      <c r="D22" s="14">
        <v>337322</v>
      </c>
      <c r="E22" s="15">
        <v>1988.18</v>
      </c>
      <c r="F22" s="16">
        <v>1.7299999999999999E-2</v>
      </c>
      <c r="G22" s="16"/>
    </row>
    <row r="23" spans="1:7" x14ac:dyDescent="0.3">
      <c r="A23" s="13" t="s">
        <v>1443</v>
      </c>
      <c r="B23" s="33" t="s">
        <v>1444</v>
      </c>
      <c r="C23" s="33" t="s">
        <v>724</v>
      </c>
      <c r="D23" s="14">
        <v>73108</v>
      </c>
      <c r="E23" s="15">
        <v>1973.77</v>
      </c>
      <c r="F23" s="16">
        <v>1.7100000000000001E-2</v>
      </c>
      <c r="G23" s="16"/>
    </row>
    <row r="24" spans="1:7" x14ac:dyDescent="0.3">
      <c r="A24" s="13" t="s">
        <v>1295</v>
      </c>
      <c r="B24" s="33" t="s">
        <v>1296</v>
      </c>
      <c r="C24" s="33" t="s">
        <v>885</v>
      </c>
      <c r="D24" s="14">
        <v>49843</v>
      </c>
      <c r="E24" s="15">
        <v>1875.39</v>
      </c>
      <c r="F24" s="16">
        <v>1.6299999999999999E-2</v>
      </c>
      <c r="G24" s="16"/>
    </row>
    <row r="25" spans="1:7" x14ac:dyDescent="0.3">
      <c r="A25" s="13" t="s">
        <v>1285</v>
      </c>
      <c r="B25" s="33" t="s">
        <v>1286</v>
      </c>
      <c r="C25" s="33" t="s">
        <v>821</v>
      </c>
      <c r="D25" s="14">
        <v>167885</v>
      </c>
      <c r="E25" s="15">
        <v>1852.02</v>
      </c>
      <c r="F25" s="16">
        <v>1.61E-2</v>
      </c>
      <c r="G25" s="16"/>
    </row>
    <row r="26" spans="1:7" x14ac:dyDescent="0.3">
      <c r="A26" s="13" t="s">
        <v>1293</v>
      </c>
      <c r="B26" s="33" t="s">
        <v>1294</v>
      </c>
      <c r="C26" s="33" t="s">
        <v>882</v>
      </c>
      <c r="D26" s="14">
        <v>95682</v>
      </c>
      <c r="E26" s="15">
        <v>1844.89</v>
      </c>
      <c r="F26" s="16">
        <v>1.6E-2</v>
      </c>
      <c r="G26" s="16"/>
    </row>
    <row r="27" spans="1:7" x14ac:dyDescent="0.3">
      <c r="A27" s="13" t="s">
        <v>1445</v>
      </c>
      <c r="B27" s="33" t="s">
        <v>1446</v>
      </c>
      <c r="C27" s="33" t="s">
        <v>699</v>
      </c>
      <c r="D27" s="14">
        <v>94803</v>
      </c>
      <c r="E27" s="15">
        <v>1842.12</v>
      </c>
      <c r="F27" s="16">
        <v>1.6E-2</v>
      </c>
      <c r="G27" s="16"/>
    </row>
    <row r="28" spans="1:7" x14ac:dyDescent="0.3">
      <c r="A28" s="13" t="s">
        <v>1396</v>
      </c>
      <c r="B28" s="33" t="s">
        <v>1397</v>
      </c>
      <c r="C28" s="33" t="s">
        <v>810</v>
      </c>
      <c r="D28" s="14">
        <v>36800</v>
      </c>
      <c r="E28" s="15">
        <v>1837.72</v>
      </c>
      <c r="F28" s="16">
        <v>1.6E-2</v>
      </c>
      <c r="G28" s="16"/>
    </row>
    <row r="29" spans="1:7" x14ac:dyDescent="0.3">
      <c r="A29" s="13" t="s">
        <v>1388</v>
      </c>
      <c r="B29" s="33" t="s">
        <v>1389</v>
      </c>
      <c r="C29" s="33" t="s">
        <v>826</v>
      </c>
      <c r="D29" s="14">
        <v>46174</v>
      </c>
      <c r="E29" s="15">
        <v>1816.62</v>
      </c>
      <c r="F29" s="16">
        <v>1.5800000000000002E-2</v>
      </c>
      <c r="G29" s="16"/>
    </row>
    <row r="30" spans="1:7" x14ac:dyDescent="0.3">
      <c r="A30" s="13" t="s">
        <v>1414</v>
      </c>
      <c r="B30" s="33" t="s">
        <v>1415</v>
      </c>
      <c r="C30" s="33" t="s">
        <v>746</v>
      </c>
      <c r="D30" s="14">
        <v>347466</v>
      </c>
      <c r="E30" s="15">
        <v>1811.34</v>
      </c>
      <c r="F30" s="16">
        <v>1.5699999999999999E-2</v>
      </c>
      <c r="G30" s="16"/>
    </row>
    <row r="31" spans="1:7" x14ac:dyDescent="0.3">
      <c r="A31" s="13" t="s">
        <v>1447</v>
      </c>
      <c r="B31" s="33" t="s">
        <v>1448</v>
      </c>
      <c r="C31" s="33" t="s">
        <v>882</v>
      </c>
      <c r="D31" s="14">
        <v>242071</v>
      </c>
      <c r="E31" s="15">
        <v>1805.49</v>
      </c>
      <c r="F31" s="16">
        <v>1.5699999999999999E-2</v>
      </c>
      <c r="G31" s="16"/>
    </row>
    <row r="32" spans="1:7" x14ac:dyDescent="0.3">
      <c r="A32" s="13" t="s">
        <v>1291</v>
      </c>
      <c r="B32" s="33" t="s">
        <v>1292</v>
      </c>
      <c r="C32" s="33" t="s">
        <v>829</v>
      </c>
      <c r="D32" s="14">
        <v>570759</v>
      </c>
      <c r="E32" s="15">
        <v>1799.89</v>
      </c>
      <c r="F32" s="16">
        <v>1.5599999999999999E-2</v>
      </c>
      <c r="G32" s="16"/>
    </row>
    <row r="33" spans="1:7" x14ac:dyDescent="0.3">
      <c r="A33" s="13" t="s">
        <v>1449</v>
      </c>
      <c r="B33" s="33" t="s">
        <v>1450</v>
      </c>
      <c r="C33" s="33" t="s">
        <v>1451</v>
      </c>
      <c r="D33" s="14">
        <v>39014</v>
      </c>
      <c r="E33" s="15">
        <v>1686.32</v>
      </c>
      <c r="F33" s="16">
        <v>1.46E-2</v>
      </c>
      <c r="G33" s="16"/>
    </row>
    <row r="34" spans="1:7" x14ac:dyDescent="0.3">
      <c r="A34" s="13" t="s">
        <v>1408</v>
      </c>
      <c r="B34" s="33" t="s">
        <v>1409</v>
      </c>
      <c r="C34" s="33" t="s">
        <v>738</v>
      </c>
      <c r="D34" s="14">
        <v>192272</v>
      </c>
      <c r="E34" s="15">
        <v>1661.81</v>
      </c>
      <c r="F34" s="16">
        <v>1.44E-2</v>
      </c>
      <c r="G34" s="16"/>
    </row>
    <row r="35" spans="1:7" x14ac:dyDescent="0.3">
      <c r="A35" s="13" t="s">
        <v>1275</v>
      </c>
      <c r="B35" s="33" t="s">
        <v>1276</v>
      </c>
      <c r="C35" s="33" t="s">
        <v>735</v>
      </c>
      <c r="D35" s="14">
        <v>1501991</v>
      </c>
      <c r="E35" s="15">
        <v>1644.68</v>
      </c>
      <c r="F35" s="16">
        <v>1.43E-2</v>
      </c>
      <c r="G35" s="16"/>
    </row>
    <row r="36" spans="1:7" x14ac:dyDescent="0.3">
      <c r="A36" s="13" t="s">
        <v>1297</v>
      </c>
      <c r="B36" s="33" t="s">
        <v>1298</v>
      </c>
      <c r="C36" s="33" t="s">
        <v>732</v>
      </c>
      <c r="D36" s="14">
        <v>324619</v>
      </c>
      <c r="E36" s="15">
        <v>1617.58</v>
      </c>
      <c r="F36" s="16">
        <v>1.4E-2</v>
      </c>
      <c r="G36" s="16"/>
    </row>
    <row r="37" spans="1:7" x14ac:dyDescent="0.3">
      <c r="A37" s="13" t="s">
        <v>1452</v>
      </c>
      <c r="B37" s="33" t="s">
        <v>1453</v>
      </c>
      <c r="C37" s="33" t="s">
        <v>717</v>
      </c>
      <c r="D37" s="14">
        <v>326313</v>
      </c>
      <c r="E37" s="15">
        <v>1615.74</v>
      </c>
      <c r="F37" s="16">
        <v>1.4E-2</v>
      </c>
      <c r="G37" s="16"/>
    </row>
    <row r="38" spans="1:7" x14ac:dyDescent="0.3">
      <c r="A38" s="13" t="s">
        <v>890</v>
      </c>
      <c r="B38" s="33" t="s">
        <v>891</v>
      </c>
      <c r="C38" s="33" t="s">
        <v>826</v>
      </c>
      <c r="D38" s="14">
        <v>63514</v>
      </c>
      <c r="E38" s="15">
        <v>1528.65</v>
      </c>
      <c r="F38" s="16">
        <v>1.3299999999999999E-2</v>
      </c>
      <c r="G38" s="16"/>
    </row>
    <row r="39" spans="1:7" x14ac:dyDescent="0.3">
      <c r="A39" s="13" t="s">
        <v>1454</v>
      </c>
      <c r="B39" s="33" t="s">
        <v>1455</v>
      </c>
      <c r="C39" s="33" t="s">
        <v>746</v>
      </c>
      <c r="D39" s="14">
        <v>112840</v>
      </c>
      <c r="E39" s="15">
        <v>1509.29</v>
      </c>
      <c r="F39" s="16">
        <v>1.3100000000000001E-2</v>
      </c>
      <c r="G39" s="16"/>
    </row>
    <row r="40" spans="1:7" x14ac:dyDescent="0.3">
      <c r="A40" s="13" t="s">
        <v>1456</v>
      </c>
      <c r="B40" s="33" t="s">
        <v>1457</v>
      </c>
      <c r="C40" s="33" t="s">
        <v>810</v>
      </c>
      <c r="D40" s="14">
        <v>72737</v>
      </c>
      <c r="E40" s="15">
        <v>1508.93</v>
      </c>
      <c r="F40" s="16">
        <v>1.3100000000000001E-2</v>
      </c>
      <c r="G40" s="16"/>
    </row>
    <row r="41" spans="1:7" x14ac:dyDescent="0.3">
      <c r="A41" s="13" t="s">
        <v>1307</v>
      </c>
      <c r="B41" s="33" t="s">
        <v>1308</v>
      </c>
      <c r="C41" s="33" t="s">
        <v>746</v>
      </c>
      <c r="D41" s="14">
        <v>442013</v>
      </c>
      <c r="E41" s="15">
        <v>1466.6</v>
      </c>
      <c r="F41" s="16">
        <v>1.2699999999999999E-2</v>
      </c>
      <c r="G41" s="16"/>
    </row>
    <row r="42" spans="1:7" x14ac:dyDescent="0.3">
      <c r="A42" s="13" t="s">
        <v>1382</v>
      </c>
      <c r="B42" s="33" t="s">
        <v>1383</v>
      </c>
      <c r="C42" s="33" t="s">
        <v>829</v>
      </c>
      <c r="D42" s="14">
        <v>146537</v>
      </c>
      <c r="E42" s="15">
        <v>1459.36</v>
      </c>
      <c r="F42" s="16">
        <v>1.2699999999999999E-2</v>
      </c>
      <c r="G42" s="16"/>
    </row>
    <row r="43" spans="1:7" x14ac:dyDescent="0.3">
      <c r="A43" s="13" t="s">
        <v>1458</v>
      </c>
      <c r="B43" s="33" t="s">
        <v>1459</v>
      </c>
      <c r="C43" s="33" t="s">
        <v>829</v>
      </c>
      <c r="D43" s="14">
        <v>489758</v>
      </c>
      <c r="E43" s="15">
        <v>1444.79</v>
      </c>
      <c r="F43" s="16">
        <v>1.2500000000000001E-2</v>
      </c>
      <c r="G43" s="16"/>
    </row>
    <row r="44" spans="1:7" x14ac:dyDescent="0.3">
      <c r="A44" s="13" t="s">
        <v>1398</v>
      </c>
      <c r="B44" s="33" t="s">
        <v>1399</v>
      </c>
      <c r="C44" s="33" t="s">
        <v>705</v>
      </c>
      <c r="D44" s="14">
        <v>568314</v>
      </c>
      <c r="E44" s="15">
        <v>1431.58</v>
      </c>
      <c r="F44" s="16">
        <v>1.24E-2</v>
      </c>
      <c r="G44" s="16"/>
    </row>
    <row r="45" spans="1:7" x14ac:dyDescent="0.3">
      <c r="A45" s="13" t="s">
        <v>1386</v>
      </c>
      <c r="B45" s="33" t="s">
        <v>1387</v>
      </c>
      <c r="C45" s="33" t="s">
        <v>785</v>
      </c>
      <c r="D45" s="14">
        <v>79851</v>
      </c>
      <c r="E45" s="15">
        <v>1422.79</v>
      </c>
      <c r="F45" s="16">
        <v>1.24E-2</v>
      </c>
      <c r="G45" s="16"/>
    </row>
    <row r="46" spans="1:7" x14ac:dyDescent="0.3">
      <c r="A46" s="13" t="s">
        <v>1460</v>
      </c>
      <c r="B46" s="33" t="s">
        <v>1461</v>
      </c>
      <c r="C46" s="33" t="s">
        <v>1462</v>
      </c>
      <c r="D46" s="14">
        <v>44260</v>
      </c>
      <c r="E46" s="15">
        <v>1408.73</v>
      </c>
      <c r="F46" s="16">
        <v>1.2200000000000001E-2</v>
      </c>
      <c r="G46" s="16"/>
    </row>
    <row r="47" spans="1:7" x14ac:dyDescent="0.3">
      <c r="A47" s="13" t="s">
        <v>1428</v>
      </c>
      <c r="B47" s="33" t="s">
        <v>1429</v>
      </c>
      <c r="C47" s="33" t="s">
        <v>738</v>
      </c>
      <c r="D47" s="14">
        <v>72631</v>
      </c>
      <c r="E47" s="15">
        <v>1382.46</v>
      </c>
      <c r="F47" s="16">
        <v>1.2E-2</v>
      </c>
      <c r="G47" s="16"/>
    </row>
    <row r="48" spans="1:7" x14ac:dyDescent="0.3">
      <c r="A48" s="13" t="s">
        <v>1463</v>
      </c>
      <c r="B48" s="33" t="s">
        <v>1464</v>
      </c>
      <c r="C48" s="33" t="s">
        <v>821</v>
      </c>
      <c r="D48" s="14">
        <v>1268713</v>
      </c>
      <c r="E48" s="15">
        <v>1368.31</v>
      </c>
      <c r="F48" s="16">
        <v>1.1900000000000001E-2</v>
      </c>
      <c r="G48" s="16"/>
    </row>
    <row r="49" spans="1:7" x14ac:dyDescent="0.3">
      <c r="A49" s="13" t="s">
        <v>1424</v>
      </c>
      <c r="B49" s="33" t="s">
        <v>1425</v>
      </c>
      <c r="C49" s="33" t="s">
        <v>785</v>
      </c>
      <c r="D49" s="14">
        <v>237636</v>
      </c>
      <c r="E49" s="15">
        <v>1338.37</v>
      </c>
      <c r="F49" s="16">
        <v>1.1599999999999999E-2</v>
      </c>
      <c r="G49" s="16"/>
    </row>
    <row r="50" spans="1:7" x14ac:dyDescent="0.3">
      <c r="A50" s="13" t="s">
        <v>1465</v>
      </c>
      <c r="B50" s="33" t="s">
        <v>1466</v>
      </c>
      <c r="C50" s="33" t="s">
        <v>826</v>
      </c>
      <c r="D50" s="14">
        <v>34605</v>
      </c>
      <c r="E50" s="15">
        <v>1336.06</v>
      </c>
      <c r="F50" s="16">
        <v>1.1599999999999999E-2</v>
      </c>
      <c r="G50" s="16"/>
    </row>
    <row r="51" spans="1:7" x14ac:dyDescent="0.3">
      <c r="A51" s="13" t="s">
        <v>841</v>
      </c>
      <c r="B51" s="33" t="s">
        <v>842</v>
      </c>
      <c r="C51" s="33" t="s">
        <v>801</v>
      </c>
      <c r="D51" s="14">
        <v>86415</v>
      </c>
      <c r="E51" s="15">
        <v>1328.72</v>
      </c>
      <c r="F51" s="16">
        <v>1.15E-2</v>
      </c>
      <c r="G51" s="16"/>
    </row>
    <row r="52" spans="1:7" x14ac:dyDescent="0.3">
      <c r="A52" s="13" t="s">
        <v>1467</v>
      </c>
      <c r="B52" s="33" t="s">
        <v>1468</v>
      </c>
      <c r="C52" s="33" t="s">
        <v>705</v>
      </c>
      <c r="D52" s="14">
        <v>839743</v>
      </c>
      <c r="E52" s="15">
        <v>1315.88</v>
      </c>
      <c r="F52" s="16">
        <v>1.14E-2</v>
      </c>
      <c r="G52" s="16"/>
    </row>
    <row r="53" spans="1:7" x14ac:dyDescent="0.3">
      <c r="A53" s="13" t="s">
        <v>888</v>
      </c>
      <c r="B53" s="33" t="s">
        <v>889</v>
      </c>
      <c r="C53" s="33" t="s">
        <v>735</v>
      </c>
      <c r="D53" s="14">
        <v>204425</v>
      </c>
      <c r="E53" s="15">
        <v>1286.8599999999999</v>
      </c>
      <c r="F53" s="16">
        <v>1.12E-2</v>
      </c>
      <c r="G53" s="16"/>
    </row>
    <row r="54" spans="1:7" x14ac:dyDescent="0.3">
      <c r="A54" s="13" t="s">
        <v>1469</v>
      </c>
      <c r="B54" s="33" t="s">
        <v>1470</v>
      </c>
      <c r="C54" s="33" t="s">
        <v>801</v>
      </c>
      <c r="D54" s="14">
        <v>90610</v>
      </c>
      <c r="E54" s="15">
        <v>1263.92</v>
      </c>
      <c r="F54" s="16">
        <v>1.0999999999999999E-2</v>
      </c>
      <c r="G54" s="16"/>
    </row>
    <row r="55" spans="1:7" x14ac:dyDescent="0.3">
      <c r="A55" s="13" t="s">
        <v>1426</v>
      </c>
      <c r="B55" s="33" t="s">
        <v>1427</v>
      </c>
      <c r="C55" s="33" t="s">
        <v>732</v>
      </c>
      <c r="D55" s="14">
        <v>69016</v>
      </c>
      <c r="E55" s="15">
        <v>1198.98</v>
      </c>
      <c r="F55" s="16">
        <v>1.04E-2</v>
      </c>
      <c r="G55" s="16"/>
    </row>
    <row r="56" spans="1:7" x14ac:dyDescent="0.3">
      <c r="A56" s="13" t="s">
        <v>1390</v>
      </c>
      <c r="B56" s="33" t="s">
        <v>1391</v>
      </c>
      <c r="C56" s="33" t="s">
        <v>810</v>
      </c>
      <c r="D56" s="14">
        <v>51468</v>
      </c>
      <c r="E56" s="15">
        <v>1184.3</v>
      </c>
      <c r="F56" s="16">
        <v>1.03E-2</v>
      </c>
      <c r="G56" s="16"/>
    </row>
    <row r="57" spans="1:7" x14ac:dyDescent="0.3">
      <c r="A57" s="13" t="s">
        <v>1471</v>
      </c>
      <c r="B57" s="33" t="s">
        <v>1472</v>
      </c>
      <c r="C57" s="33" t="s">
        <v>775</v>
      </c>
      <c r="D57" s="14">
        <v>222985</v>
      </c>
      <c r="E57" s="15">
        <v>1113.48</v>
      </c>
      <c r="F57" s="16">
        <v>9.7000000000000003E-3</v>
      </c>
      <c r="G57" s="16"/>
    </row>
    <row r="58" spans="1:7" x14ac:dyDescent="0.3">
      <c r="A58" s="13" t="s">
        <v>1473</v>
      </c>
      <c r="B58" s="33" t="s">
        <v>1474</v>
      </c>
      <c r="C58" s="33" t="s">
        <v>821</v>
      </c>
      <c r="D58" s="14">
        <v>305443</v>
      </c>
      <c r="E58" s="15">
        <v>1108.3</v>
      </c>
      <c r="F58" s="16">
        <v>9.5999999999999992E-3</v>
      </c>
      <c r="G58" s="16"/>
    </row>
    <row r="59" spans="1:7" x14ac:dyDescent="0.3">
      <c r="A59" s="13" t="s">
        <v>1400</v>
      </c>
      <c r="B59" s="33" t="s">
        <v>1401</v>
      </c>
      <c r="C59" s="33" t="s">
        <v>699</v>
      </c>
      <c r="D59" s="14">
        <v>187258</v>
      </c>
      <c r="E59" s="15">
        <v>1090.8699999999999</v>
      </c>
      <c r="F59" s="16">
        <v>9.4999999999999998E-3</v>
      </c>
      <c r="G59" s="16"/>
    </row>
    <row r="60" spans="1:7" x14ac:dyDescent="0.3">
      <c r="A60" s="13" t="s">
        <v>1022</v>
      </c>
      <c r="B60" s="33" t="s">
        <v>1023</v>
      </c>
      <c r="C60" s="33" t="s">
        <v>796</v>
      </c>
      <c r="D60" s="14">
        <v>198968</v>
      </c>
      <c r="E60" s="15">
        <v>1000.21</v>
      </c>
      <c r="F60" s="16">
        <v>8.6999999999999994E-3</v>
      </c>
      <c r="G60" s="16"/>
    </row>
    <row r="61" spans="1:7" x14ac:dyDescent="0.3">
      <c r="A61" s="13" t="s">
        <v>1406</v>
      </c>
      <c r="B61" s="33" t="s">
        <v>1407</v>
      </c>
      <c r="C61" s="33" t="s">
        <v>810</v>
      </c>
      <c r="D61" s="14">
        <v>440917</v>
      </c>
      <c r="E61" s="15">
        <v>979.94</v>
      </c>
      <c r="F61" s="16">
        <v>8.5000000000000006E-3</v>
      </c>
      <c r="G61" s="16"/>
    </row>
    <row r="62" spans="1:7" x14ac:dyDescent="0.3">
      <c r="A62" s="13" t="s">
        <v>1475</v>
      </c>
      <c r="B62" s="33" t="s">
        <v>1476</v>
      </c>
      <c r="C62" s="33" t="s">
        <v>732</v>
      </c>
      <c r="D62" s="14">
        <v>100536</v>
      </c>
      <c r="E62" s="15">
        <v>957.4</v>
      </c>
      <c r="F62" s="16">
        <v>8.3000000000000001E-3</v>
      </c>
      <c r="G62" s="16"/>
    </row>
    <row r="63" spans="1:7" x14ac:dyDescent="0.3">
      <c r="A63" s="13" t="s">
        <v>1477</v>
      </c>
      <c r="B63" s="33" t="s">
        <v>1478</v>
      </c>
      <c r="C63" s="33" t="s">
        <v>732</v>
      </c>
      <c r="D63" s="14">
        <v>258040</v>
      </c>
      <c r="E63" s="15">
        <v>945.2</v>
      </c>
      <c r="F63" s="16">
        <v>8.2000000000000007E-3</v>
      </c>
      <c r="G63" s="16"/>
    </row>
    <row r="64" spans="1:7" x14ac:dyDescent="0.3">
      <c r="A64" s="13" t="s">
        <v>1479</v>
      </c>
      <c r="B64" s="33" t="s">
        <v>1480</v>
      </c>
      <c r="C64" s="33" t="s">
        <v>810</v>
      </c>
      <c r="D64" s="14">
        <v>133142</v>
      </c>
      <c r="E64" s="15">
        <v>930.13</v>
      </c>
      <c r="F64" s="16">
        <v>8.0999999999999996E-3</v>
      </c>
      <c r="G64" s="16"/>
    </row>
    <row r="65" spans="1:7" x14ac:dyDescent="0.3">
      <c r="A65" s="13" t="s">
        <v>1481</v>
      </c>
      <c r="B65" s="33" t="s">
        <v>1482</v>
      </c>
      <c r="C65" s="33" t="s">
        <v>699</v>
      </c>
      <c r="D65" s="14">
        <v>292438</v>
      </c>
      <c r="E65" s="15">
        <v>918.4</v>
      </c>
      <c r="F65" s="16">
        <v>8.0000000000000002E-3</v>
      </c>
      <c r="G65" s="16"/>
    </row>
    <row r="66" spans="1:7" x14ac:dyDescent="0.3">
      <c r="A66" s="13" t="s">
        <v>1416</v>
      </c>
      <c r="B66" s="33" t="s">
        <v>1417</v>
      </c>
      <c r="C66" s="33" t="s">
        <v>829</v>
      </c>
      <c r="D66" s="14">
        <v>919902</v>
      </c>
      <c r="E66" s="15">
        <v>905.18</v>
      </c>
      <c r="F66" s="16">
        <v>7.9000000000000008E-3</v>
      </c>
      <c r="G66" s="16"/>
    </row>
    <row r="67" spans="1:7" x14ac:dyDescent="0.3">
      <c r="A67" s="13" t="s">
        <v>1483</v>
      </c>
      <c r="B67" s="33" t="s">
        <v>1484</v>
      </c>
      <c r="C67" s="33" t="s">
        <v>882</v>
      </c>
      <c r="D67" s="14">
        <v>202458</v>
      </c>
      <c r="E67" s="15">
        <v>880.08</v>
      </c>
      <c r="F67" s="16">
        <v>7.6E-3</v>
      </c>
      <c r="G67" s="16"/>
    </row>
    <row r="68" spans="1:7" x14ac:dyDescent="0.3">
      <c r="A68" s="13" t="s">
        <v>1485</v>
      </c>
      <c r="B68" s="33" t="s">
        <v>1486</v>
      </c>
      <c r="C68" s="33" t="s">
        <v>1487</v>
      </c>
      <c r="D68" s="14">
        <v>208540</v>
      </c>
      <c r="E68" s="15">
        <v>856.68</v>
      </c>
      <c r="F68" s="16">
        <v>7.4000000000000003E-3</v>
      </c>
      <c r="G68" s="16"/>
    </row>
    <row r="69" spans="1:7" x14ac:dyDescent="0.3">
      <c r="A69" s="13" t="s">
        <v>1402</v>
      </c>
      <c r="B69" s="33" t="s">
        <v>1403</v>
      </c>
      <c r="C69" s="33" t="s">
        <v>746</v>
      </c>
      <c r="D69" s="14">
        <v>18126</v>
      </c>
      <c r="E69" s="15">
        <v>798.86</v>
      </c>
      <c r="F69" s="16">
        <v>6.8999999999999999E-3</v>
      </c>
      <c r="G69" s="16"/>
    </row>
    <row r="70" spans="1:7" x14ac:dyDescent="0.3">
      <c r="A70" s="13" t="s">
        <v>1488</v>
      </c>
      <c r="B70" s="33" t="s">
        <v>1489</v>
      </c>
      <c r="C70" s="33" t="s">
        <v>826</v>
      </c>
      <c r="D70" s="14">
        <v>135642</v>
      </c>
      <c r="E70" s="15">
        <v>780.35</v>
      </c>
      <c r="F70" s="16">
        <v>6.7999999999999996E-3</v>
      </c>
      <c r="G70" s="16"/>
    </row>
    <row r="71" spans="1:7" x14ac:dyDescent="0.3">
      <c r="A71" s="13" t="s">
        <v>1490</v>
      </c>
      <c r="B71" s="33" t="s">
        <v>1491</v>
      </c>
      <c r="C71" s="33" t="s">
        <v>796</v>
      </c>
      <c r="D71" s="14">
        <v>131622</v>
      </c>
      <c r="E71" s="15">
        <v>706.61</v>
      </c>
      <c r="F71" s="16">
        <v>6.1000000000000004E-3</v>
      </c>
      <c r="G71" s="16"/>
    </row>
    <row r="72" spans="1:7" x14ac:dyDescent="0.3">
      <c r="A72" s="13" t="s">
        <v>1492</v>
      </c>
      <c r="B72" s="33" t="s">
        <v>1493</v>
      </c>
      <c r="C72" s="33" t="s">
        <v>735</v>
      </c>
      <c r="D72" s="14">
        <v>93300</v>
      </c>
      <c r="E72" s="15">
        <v>653.33000000000004</v>
      </c>
      <c r="F72" s="16">
        <v>5.7000000000000002E-3</v>
      </c>
      <c r="G72" s="16"/>
    </row>
    <row r="73" spans="1:7" x14ac:dyDescent="0.3">
      <c r="A73" s="13" t="s">
        <v>1494</v>
      </c>
      <c r="B73" s="33" t="s">
        <v>1495</v>
      </c>
      <c r="C73" s="33" t="s">
        <v>810</v>
      </c>
      <c r="D73" s="14">
        <v>826847</v>
      </c>
      <c r="E73" s="15">
        <v>567.22</v>
      </c>
      <c r="F73" s="16">
        <v>4.8999999999999998E-3</v>
      </c>
      <c r="G73" s="16"/>
    </row>
    <row r="74" spans="1:7" x14ac:dyDescent="0.3">
      <c r="A74" s="13" t="s">
        <v>923</v>
      </c>
      <c r="B74" s="33" t="s">
        <v>924</v>
      </c>
      <c r="C74" s="33" t="s">
        <v>826</v>
      </c>
      <c r="D74" s="14">
        <v>24767</v>
      </c>
      <c r="E74" s="15">
        <v>552.67999999999995</v>
      </c>
      <c r="F74" s="16">
        <v>4.7999999999999996E-3</v>
      </c>
      <c r="G74" s="16"/>
    </row>
    <row r="75" spans="1:7" x14ac:dyDescent="0.3">
      <c r="A75" s="13" t="s">
        <v>1496</v>
      </c>
      <c r="B75" s="33" t="s">
        <v>1497</v>
      </c>
      <c r="C75" s="33" t="s">
        <v>826</v>
      </c>
      <c r="D75" s="14">
        <v>236382</v>
      </c>
      <c r="E75" s="15">
        <v>550.41999999999996</v>
      </c>
      <c r="F75" s="16">
        <v>4.7999999999999996E-3</v>
      </c>
      <c r="G75" s="16"/>
    </row>
    <row r="76" spans="1:7" x14ac:dyDescent="0.3">
      <c r="A76" s="13" t="s">
        <v>824</v>
      </c>
      <c r="B76" s="33" t="s">
        <v>825</v>
      </c>
      <c r="C76" s="33" t="s">
        <v>826</v>
      </c>
      <c r="D76" s="14">
        <v>58897</v>
      </c>
      <c r="E76" s="15">
        <v>549.95000000000005</v>
      </c>
      <c r="F76" s="16">
        <v>4.7999999999999996E-3</v>
      </c>
      <c r="G76" s="16"/>
    </row>
    <row r="77" spans="1:7" x14ac:dyDescent="0.3">
      <c r="A77" s="13" t="s">
        <v>1498</v>
      </c>
      <c r="B77" s="33" t="s">
        <v>1499</v>
      </c>
      <c r="C77" s="33" t="s">
        <v>826</v>
      </c>
      <c r="D77" s="14">
        <v>26236</v>
      </c>
      <c r="E77" s="15">
        <v>520.54999999999995</v>
      </c>
      <c r="F77" s="16">
        <v>4.4999999999999997E-3</v>
      </c>
      <c r="G77" s="16"/>
    </row>
    <row r="78" spans="1:7" x14ac:dyDescent="0.3">
      <c r="A78" s="13" t="s">
        <v>1500</v>
      </c>
      <c r="B78" s="33" t="s">
        <v>1501</v>
      </c>
      <c r="C78" s="33" t="s">
        <v>829</v>
      </c>
      <c r="D78" s="14">
        <v>128463</v>
      </c>
      <c r="E78" s="15">
        <v>520.28</v>
      </c>
      <c r="F78" s="16">
        <v>4.4999999999999997E-3</v>
      </c>
      <c r="G78" s="16"/>
    </row>
    <row r="79" spans="1:7" x14ac:dyDescent="0.3">
      <c r="A79" s="13" t="s">
        <v>1320</v>
      </c>
      <c r="B79" s="33" t="s">
        <v>1321</v>
      </c>
      <c r="C79" s="33" t="s">
        <v>785</v>
      </c>
      <c r="D79" s="14">
        <v>14658</v>
      </c>
      <c r="E79" s="15">
        <v>484.88</v>
      </c>
      <c r="F79" s="16">
        <v>4.1999999999999997E-3</v>
      </c>
      <c r="G79" s="16"/>
    </row>
    <row r="80" spans="1:7" x14ac:dyDescent="0.3">
      <c r="A80" s="13" t="s">
        <v>1502</v>
      </c>
      <c r="B80" s="33" t="s">
        <v>1503</v>
      </c>
      <c r="C80" s="33" t="s">
        <v>724</v>
      </c>
      <c r="D80" s="14">
        <v>121901</v>
      </c>
      <c r="E80" s="15">
        <v>453.35</v>
      </c>
      <c r="F80" s="16">
        <v>3.8999999999999998E-3</v>
      </c>
      <c r="G80" s="16"/>
    </row>
    <row r="81" spans="1:7" x14ac:dyDescent="0.3">
      <c r="A81" s="13" t="s">
        <v>1504</v>
      </c>
      <c r="B81" s="33" t="s">
        <v>1505</v>
      </c>
      <c r="C81" s="33" t="s">
        <v>882</v>
      </c>
      <c r="D81" s="14">
        <v>28476</v>
      </c>
      <c r="E81" s="15">
        <v>154.06</v>
      </c>
      <c r="F81" s="16">
        <v>1.2999999999999999E-3</v>
      </c>
      <c r="G81" s="16"/>
    </row>
    <row r="82" spans="1:7" x14ac:dyDescent="0.3">
      <c r="A82" s="17" t="s">
        <v>100</v>
      </c>
      <c r="B82" s="34"/>
      <c r="C82" s="34"/>
      <c r="D82" s="18"/>
      <c r="E82" s="37">
        <f>SUM(E8:E81)</f>
        <v>110964.73999999995</v>
      </c>
      <c r="F82" s="38">
        <f>SUM(F8:F81)</f>
        <v>0.96319999999999983</v>
      </c>
      <c r="G82" s="21"/>
    </row>
    <row r="83" spans="1:7" x14ac:dyDescent="0.3">
      <c r="A83" s="13"/>
      <c r="B83" s="33"/>
      <c r="C83" s="33"/>
      <c r="D83" s="14"/>
      <c r="E83" s="15"/>
      <c r="F83" s="16"/>
      <c r="G83" s="16"/>
    </row>
    <row r="84" spans="1:7" x14ac:dyDescent="0.3">
      <c r="A84" s="17" t="s">
        <v>1056</v>
      </c>
      <c r="B84" s="33"/>
      <c r="C84" s="33"/>
      <c r="D84" s="14"/>
      <c r="E84" s="15"/>
      <c r="F84" s="16"/>
      <c r="G84" s="16"/>
    </row>
    <row r="85" spans="1:7" x14ac:dyDescent="0.3">
      <c r="A85" s="13" t="s">
        <v>1412</v>
      </c>
      <c r="B85" s="33" t="s">
        <v>1413</v>
      </c>
      <c r="C85" s="33" t="s">
        <v>699</v>
      </c>
      <c r="D85" s="14">
        <v>1996056</v>
      </c>
      <c r="E85" s="15">
        <v>1399.04</v>
      </c>
      <c r="F85" s="16">
        <v>1.21E-2</v>
      </c>
      <c r="G85" s="16"/>
    </row>
    <row r="86" spans="1:7" x14ac:dyDescent="0.3">
      <c r="A86" s="17" t="s">
        <v>100</v>
      </c>
      <c r="B86" s="34"/>
      <c r="C86" s="34"/>
      <c r="D86" s="18"/>
      <c r="E86" s="37">
        <v>1399.04</v>
      </c>
      <c r="F86" s="38">
        <v>1.21E-2</v>
      </c>
      <c r="G86" s="21"/>
    </row>
    <row r="87" spans="1:7" x14ac:dyDescent="0.3">
      <c r="A87" s="24" t="s">
        <v>103</v>
      </c>
      <c r="B87" s="35"/>
      <c r="C87" s="35"/>
      <c r="D87" s="25"/>
      <c r="E87" s="30">
        <v>112363.78</v>
      </c>
      <c r="F87" s="31">
        <v>0.97529999999999994</v>
      </c>
      <c r="G87" s="21"/>
    </row>
    <row r="88" spans="1:7" x14ac:dyDescent="0.3">
      <c r="A88" s="13"/>
      <c r="B88" s="33"/>
      <c r="C88" s="33"/>
      <c r="D88" s="14"/>
      <c r="E88" s="15"/>
      <c r="F88" s="16"/>
      <c r="G88" s="16"/>
    </row>
    <row r="89" spans="1:7" x14ac:dyDescent="0.3">
      <c r="A89" s="13"/>
      <c r="B89" s="33"/>
      <c r="C89" s="33"/>
      <c r="D89" s="14"/>
      <c r="E89" s="15"/>
      <c r="F89" s="16"/>
      <c r="G89" s="16"/>
    </row>
    <row r="90" spans="1:7" x14ac:dyDescent="0.3">
      <c r="A90" s="17" t="s">
        <v>128</v>
      </c>
      <c r="B90" s="33"/>
      <c r="C90" s="33"/>
      <c r="D90" s="14"/>
      <c r="E90" s="15"/>
      <c r="F90" s="16"/>
      <c r="G90" s="16"/>
    </row>
    <row r="91" spans="1:7" x14ac:dyDescent="0.3">
      <c r="A91" s="13" t="s">
        <v>129</v>
      </c>
      <c r="B91" s="33"/>
      <c r="C91" s="33"/>
      <c r="D91" s="14"/>
      <c r="E91" s="15">
        <v>3351.71</v>
      </c>
      <c r="F91" s="16">
        <v>2.9100000000000001E-2</v>
      </c>
      <c r="G91" s="16">
        <v>3.1375E-2</v>
      </c>
    </row>
    <row r="92" spans="1:7" x14ac:dyDescent="0.3">
      <c r="A92" s="17" t="s">
        <v>100</v>
      </c>
      <c r="B92" s="34"/>
      <c r="C92" s="34"/>
      <c r="D92" s="18"/>
      <c r="E92" s="37">
        <v>3351.71</v>
      </c>
      <c r="F92" s="38">
        <v>2.9100000000000001E-2</v>
      </c>
      <c r="G92" s="21"/>
    </row>
    <row r="93" spans="1:7" x14ac:dyDescent="0.3">
      <c r="A93" s="13"/>
      <c r="B93" s="33"/>
      <c r="C93" s="33"/>
      <c r="D93" s="14"/>
      <c r="E93" s="15"/>
      <c r="F93" s="16"/>
      <c r="G93" s="16"/>
    </row>
    <row r="94" spans="1:7" x14ac:dyDescent="0.3">
      <c r="A94" s="24" t="s">
        <v>103</v>
      </c>
      <c r="B94" s="35"/>
      <c r="C94" s="35"/>
      <c r="D94" s="25"/>
      <c r="E94" s="19">
        <v>3351.71</v>
      </c>
      <c r="F94" s="20">
        <v>2.9100000000000001E-2</v>
      </c>
      <c r="G94" s="21"/>
    </row>
    <row r="95" spans="1:7" x14ac:dyDescent="0.3">
      <c r="A95" s="13" t="s">
        <v>130</v>
      </c>
      <c r="B95" s="33"/>
      <c r="C95" s="33"/>
      <c r="D95" s="14"/>
      <c r="E95" s="15">
        <v>0.28810950000000002</v>
      </c>
      <c r="F95" s="16">
        <v>1.9999999999999999E-6</v>
      </c>
      <c r="G95" s="16"/>
    </row>
    <row r="96" spans="1:7" x14ac:dyDescent="0.3">
      <c r="A96" s="13" t="s">
        <v>131</v>
      </c>
      <c r="B96" s="33"/>
      <c r="C96" s="33"/>
      <c r="D96" s="14"/>
      <c r="E96" s="26">
        <v>-526.9381095</v>
      </c>
      <c r="F96" s="27">
        <v>-4.4019999999999997E-3</v>
      </c>
      <c r="G96" s="16">
        <v>3.1375E-2</v>
      </c>
    </row>
    <row r="97" spans="1:7" x14ac:dyDescent="0.3">
      <c r="A97" s="28" t="s">
        <v>132</v>
      </c>
      <c r="B97" s="36"/>
      <c r="C97" s="36"/>
      <c r="D97" s="29"/>
      <c r="E97" s="30">
        <v>115188.84</v>
      </c>
      <c r="F97" s="31">
        <v>1</v>
      </c>
      <c r="G97" s="31"/>
    </row>
    <row r="102" spans="1:7" x14ac:dyDescent="0.3">
      <c r="A102" s="1" t="s">
        <v>1815</v>
      </c>
    </row>
    <row r="103" spans="1:7" x14ac:dyDescent="0.3">
      <c r="A103" s="47" t="s">
        <v>1816</v>
      </c>
      <c r="B103" s="3" t="s">
        <v>88</v>
      </c>
    </row>
    <row r="104" spans="1:7" x14ac:dyDescent="0.3">
      <c r="A104" t="s">
        <v>1817</v>
      </c>
    </row>
    <row r="105" spans="1:7" x14ac:dyDescent="0.3">
      <c r="A105" t="s">
        <v>1818</v>
      </c>
      <c r="B105" t="s">
        <v>1819</v>
      </c>
      <c r="C105" t="s">
        <v>1819</v>
      </c>
    </row>
    <row r="106" spans="1:7" x14ac:dyDescent="0.3">
      <c r="B106" s="48">
        <v>44561</v>
      </c>
      <c r="C106" s="48">
        <v>44592</v>
      </c>
    </row>
    <row r="107" spans="1:7" x14ac:dyDescent="0.3">
      <c r="A107" t="s">
        <v>1823</v>
      </c>
      <c r="B107">
        <v>26.12</v>
      </c>
      <c r="C107">
        <v>25.777000000000001</v>
      </c>
      <c r="E107" s="2"/>
      <c r="G107"/>
    </row>
    <row r="108" spans="1:7" x14ac:dyDescent="0.3">
      <c r="A108" t="s">
        <v>1824</v>
      </c>
      <c r="B108">
        <v>24.666</v>
      </c>
      <c r="C108">
        <v>24.341999999999999</v>
      </c>
      <c r="E108" s="2"/>
      <c r="G108"/>
    </row>
    <row r="109" spans="1:7" x14ac:dyDescent="0.3">
      <c r="A109" t="s">
        <v>1848</v>
      </c>
      <c r="B109">
        <v>24.963000000000001</v>
      </c>
      <c r="C109">
        <v>24.599</v>
      </c>
      <c r="E109" s="2"/>
      <c r="G109"/>
    </row>
    <row r="110" spans="1:7" x14ac:dyDescent="0.3">
      <c r="A110" t="s">
        <v>1849</v>
      </c>
      <c r="B110">
        <v>23.524000000000001</v>
      </c>
      <c r="C110">
        <v>23.181000000000001</v>
      </c>
      <c r="E110" s="2"/>
      <c r="G110"/>
    </row>
    <row r="111" spans="1:7" x14ac:dyDescent="0.3">
      <c r="E111" s="2"/>
      <c r="G111"/>
    </row>
    <row r="112" spans="1:7" x14ac:dyDescent="0.3">
      <c r="A112" t="s">
        <v>1834</v>
      </c>
      <c r="B112" s="3" t="s">
        <v>88</v>
      </c>
    </row>
    <row r="113" spans="1:4" x14ac:dyDescent="0.3">
      <c r="A113" t="s">
        <v>1835</v>
      </c>
      <c r="B113" s="3" t="s">
        <v>88</v>
      </c>
    </row>
    <row r="114" spans="1:4" ht="28.8" x14ac:dyDescent="0.3">
      <c r="A114" s="47" t="s">
        <v>1836</v>
      </c>
      <c r="B114" s="3" t="s">
        <v>88</v>
      </c>
    </row>
    <row r="115" spans="1:4" x14ac:dyDescent="0.3">
      <c r="A115" s="47" t="s">
        <v>1837</v>
      </c>
      <c r="B115" s="3" t="s">
        <v>88</v>
      </c>
    </row>
    <row r="116" spans="1:4" x14ac:dyDescent="0.3">
      <c r="A116" t="s">
        <v>1870</v>
      </c>
      <c r="B116" s="49">
        <v>0.370203</v>
      </c>
    </row>
    <row r="117" spans="1:4" ht="28.8" x14ac:dyDescent="0.3">
      <c r="A117" s="47" t="s">
        <v>1839</v>
      </c>
      <c r="B117" s="3" t="s">
        <v>88</v>
      </c>
    </row>
    <row r="118" spans="1:4" ht="28.8" x14ac:dyDescent="0.3">
      <c r="A118" s="47" t="s">
        <v>1840</v>
      </c>
      <c r="B118" s="3" t="s">
        <v>88</v>
      </c>
    </row>
    <row r="119" spans="1:4" x14ac:dyDescent="0.3">
      <c r="A119" t="s">
        <v>1967</v>
      </c>
      <c r="B119" s="3" t="s">
        <v>88</v>
      </c>
    </row>
    <row r="120" spans="1:4" x14ac:dyDescent="0.3">
      <c r="A120" t="s">
        <v>1968</v>
      </c>
      <c r="B120" s="3" t="s">
        <v>88</v>
      </c>
    </row>
    <row r="122" spans="1:4" ht="28.8" x14ac:dyDescent="0.3">
      <c r="A122" s="66" t="s">
        <v>2016</v>
      </c>
      <c r="B122" s="61" t="s">
        <v>2017</v>
      </c>
      <c r="C122" s="61" t="s">
        <v>1982</v>
      </c>
      <c r="D122" s="67" t="s">
        <v>1983</v>
      </c>
    </row>
    <row r="123" spans="1:4" ht="43.5" customHeight="1" x14ac:dyDescent="0.3">
      <c r="A123" s="68" t="str">
        <f>HYPERLINK("[EDEL_Portfolio Monthly 31-Jan-2022.xlsx]EEESCF!A1","Edelweiss Small Cap Fund")</f>
        <v>Edelweiss Small Cap Fund</v>
      </c>
      <c r="B123" s="59"/>
      <c r="C123" s="60" t="s">
        <v>1999</v>
      </c>
      <c r="D123"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238"/>
  <sheetViews>
    <sheetView showGridLines="0" workbookViewId="0">
      <pane ySplit="4" topLeftCell="A228" activePane="bottomLeft" state="frozen"/>
      <selection sqref="A1:G1"/>
      <selection pane="bottomLeft" activeCell="A238" sqref="A238"/>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53</v>
      </c>
      <c r="B1" s="70"/>
      <c r="C1" s="70"/>
      <c r="D1" s="70"/>
      <c r="E1" s="70"/>
      <c r="F1" s="70"/>
      <c r="G1" s="70"/>
      <c r="H1" s="51" t="str">
        <f>HYPERLINK("[EDEL_Portfolio Monthly 31-Jan-2022.xlsx]Index!A1","Index")</f>
        <v>Index</v>
      </c>
    </row>
    <row r="2" spans="1:8" ht="18" x14ac:dyDescent="0.3">
      <c r="A2" s="70" t="s">
        <v>54</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700</v>
      </c>
      <c r="B8" s="33" t="s">
        <v>701</v>
      </c>
      <c r="C8" s="33" t="s">
        <v>702</v>
      </c>
      <c r="D8" s="14">
        <v>107880</v>
      </c>
      <c r="E8" s="15">
        <v>2574.66</v>
      </c>
      <c r="F8" s="16">
        <v>7.3099999999999998E-2</v>
      </c>
      <c r="G8" s="16"/>
    </row>
    <row r="9" spans="1:8" x14ac:dyDescent="0.3">
      <c r="A9" s="13" t="s">
        <v>747</v>
      </c>
      <c r="B9" s="33" t="s">
        <v>748</v>
      </c>
      <c r="C9" s="33" t="s">
        <v>705</v>
      </c>
      <c r="D9" s="14">
        <v>98060</v>
      </c>
      <c r="E9" s="15">
        <v>1456.88</v>
      </c>
      <c r="F9" s="16">
        <v>4.1300000000000003E-2</v>
      </c>
      <c r="G9" s="16"/>
    </row>
    <row r="10" spans="1:8" x14ac:dyDescent="0.3">
      <c r="A10" s="13" t="s">
        <v>703</v>
      </c>
      <c r="B10" s="33" t="s">
        <v>704</v>
      </c>
      <c r="C10" s="33" t="s">
        <v>705</v>
      </c>
      <c r="D10" s="14">
        <v>184376</v>
      </c>
      <c r="E10" s="15">
        <v>1454.36</v>
      </c>
      <c r="F10" s="16">
        <v>4.1300000000000003E-2</v>
      </c>
      <c r="G10" s="16"/>
    </row>
    <row r="11" spans="1:8" x14ac:dyDescent="0.3">
      <c r="A11" s="13" t="s">
        <v>764</v>
      </c>
      <c r="B11" s="33" t="s">
        <v>765</v>
      </c>
      <c r="C11" s="33" t="s">
        <v>705</v>
      </c>
      <c r="D11" s="14">
        <v>163253</v>
      </c>
      <c r="E11" s="15">
        <v>1262.03</v>
      </c>
      <c r="F11" s="16">
        <v>3.5799999999999998E-2</v>
      </c>
      <c r="G11" s="16"/>
    </row>
    <row r="12" spans="1:8" x14ac:dyDescent="0.3">
      <c r="A12" s="13" t="s">
        <v>697</v>
      </c>
      <c r="B12" s="33" t="s">
        <v>698</v>
      </c>
      <c r="C12" s="33" t="s">
        <v>699</v>
      </c>
      <c r="D12" s="14">
        <v>152500</v>
      </c>
      <c r="E12" s="15">
        <v>1092.3599999999999</v>
      </c>
      <c r="F12" s="16">
        <v>3.1E-2</v>
      </c>
      <c r="G12" s="16"/>
    </row>
    <row r="13" spans="1:8" x14ac:dyDescent="0.3">
      <c r="A13" s="13" t="s">
        <v>1267</v>
      </c>
      <c r="B13" s="33" t="s">
        <v>1268</v>
      </c>
      <c r="C13" s="33" t="s">
        <v>724</v>
      </c>
      <c r="D13" s="14">
        <v>58715</v>
      </c>
      <c r="E13" s="15">
        <v>1019.41</v>
      </c>
      <c r="F13" s="16">
        <v>2.8899999999999999E-2</v>
      </c>
      <c r="G13" s="16"/>
    </row>
    <row r="14" spans="1:8" x14ac:dyDescent="0.3">
      <c r="A14" s="13" t="s">
        <v>706</v>
      </c>
      <c r="B14" s="33" t="s">
        <v>707</v>
      </c>
      <c r="C14" s="33" t="s">
        <v>708</v>
      </c>
      <c r="D14" s="14">
        <v>139481</v>
      </c>
      <c r="E14" s="15">
        <v>1017.23</v>
      </c>
      <c r="F14" s="16">
        <v>2.8899999999999999E-2</v>
      </c>
      <c r="G14" s="16"/>
    </row>
    <row r="15" spans="1:8" x14ac:dyDescent="0.3">
      <c r="A15" s="13" t="s">
        <v>736</v>
      </c>
      <c r="B15" s="33" t="s">
        <v>737</v>
      </c>
      <c r="C15" s="33" t="s">
        <v>738</v>
      </c>
      <c r="D15" s="14">
        <v>86172</v>
      </c>
      <c r="E15" s="15">
        <v>935.44</v>
      </c>
      <c r="F15" s="16">
        <v>2.6499999999999999E-2</v>
      </c>
      <c r="G15" s="16"/>
    </row>
    <row r="16" spans="1:8" x14ac:dyDescent="0.3">
      <c r="A16" s="13" t="s">
        <v>1018</v>
      </c>
      <c r="B16" s="33" t="s">
        <v>1019</v>
      </c>
      <c r="C16" s="33" t="s">
        <v>705</v>
      </c>
      <c r="D16" s="14">
        <v>153701</v>
      </c>
      <c r="E16" s="15">
        <v>827.37</v>
      </c>
      <c r="F16" s="16">
        <v>2.35E-2</v>
      </c>
      <c r="G16" s="16"/>
    </row>
    <row r="17" spans="1:7" x14ac:dyDescent="0.3">
      <c r="A17" s="13" t="s">
        <v>733</v>
      </c>
      <c r="B17" s="33" t="s">
        <v>734</v>
      </c>
      <c r="C17" s="33" t="s">
        <v>735</v>
      </c>
      <c r="D17" s="14">
        <v>8691</v>
      </c>
      <c r="E17" s="15">
        <v>608.39</v>
      </c>
      <c r="F17" s="16">
        <v>1.7299999999999999E-2</v>
      </c>
      <c r="G17" s="16"/>
    </row>
    <row r="18" spans="1:7" x14ac:dyDescent="0.3">
      <c r="A18" s="13" t="s">
        <v>712</v>
      </c>
      <c r="B18" s="33" t="s">
        <v>713</v>
      </c>
      <c r="C18" s="33" t="s">
        <v>714</v>
      </c>
      <c r="D18" s="14">
        <v>34000</v>
      </c>
      <c r="E18" s="15">
        <v>583.08000000000004</v>
      </c>
      <c r="F18" s="16">
        <v>1.6500000000000001E-2</v>
      </c>
      <c r="G18" s="16"/>
    </row>
    <row r="19" spans="1:7" x14ac:dyDescent="0.3">
      <c r="A19" s="13" t="s">
        <v>730</v>
      </c>
      <c r="B19" s="33" t="s">
        <v>731</v>
      </c>
      <c r="C19" s="33" t="s">
        <v>732</v>
      </c>
      <c r="D19" s="14">
        <v>249234</v>
      </c>
      <c r="E19" s="15">
        <v>548.80999999999995</v>
      </c>
      <c r="F19" s="16">
        <v>1.5599999999999999E-2</v>
      </c>
      <c r="G19" s="16"/>
    </row>
    <row r="20" spans="1:7" x14ac:dyDescent="0.3">
      <c r="A20" s="13" t="s">
        <v>996</v>
      </c>
      <c r="B20" s="33" t="s">
        <v>997</v>
      </c>
      <c r="C20" s="33" t="s">
        <v>717</v>
      </c>
      <c r="D20" s="14">
        <v>325909</v>
      </c>
      <c r="E20" s="15">
        <v>462.95</v>
      </c>
      <c r="F20" s="16">
        <v>1.3100000000000001E-2</v>
      </c>
      <c r="G20" s="16"/>
    </row>
    <row r="21" spans="1:7" x14ac:dyDescent="0.3">
      <c r="A21" s="13" t="s">
        <v>861</v>
      </c>
      <c r="B21" s="33" t="s">
        <v>862</v>
      </c>
      <c r="C21" s="33" t="s">
        <v>724</v>
      </c>
      <c r="D21" s="14">
        <v>11825</v>
      </c>
      <c r="E21" s="15">
        <v>441.81</v>
      </c>
      <c r="F21" s="16">
        <v>1.2500000000000001E-2</v>
      </c>
      <c r="G21" s="16"/>
    </row>
    <row r="22" spans="1:7" x14ac:dyDescent="0.3">
      <c r="A22" s="13" t="s">
        <v>722</v>
      </c>
      <c r="B22" s="33" t="s">
        <v>723</v>
      </c>
      <c r="C22" s="33" t="s">
        <v>724</v>
      </c>
      <c r="D22" s="14">
        <v>37100</v>
      </c>
      <c r="E22" s="15">
        <v>407.88</v>
      </c>
      <c r="F22" s="16">
        <v>1.1599999999999999E-2</v>
      </c>
      <c r="G22" s="16"/>
    </row>
    <row r="23" spans="1:7" x14ac:dyDescent="0.3">
      <c r="A23" s="13" t="s">
        <v>869</v>
      </c>
      <c r="B23" s="33" t="s">
        <v>870</v>
      </c>
      <c r="C23" s="33" t="s">
        <v>871</v>
      </c>
      <c r="D23" s="14">
        <v>20998</v>
      </c>
      <c r="E23" s="15">
        <v>400.89</v>
      </c>
      <c r="F23" s="16">
        <v>1.14E-2</v>
      </c>
      <c r="G23" s="16"/>
    </row>
    <row r="24" spans="1:7" x14ac:dyDescent="0.3">
      <c r="A24" s="13" t="s">
        <v>768</v>
      </c>
      <c r="B24" s="33" t="s">
        <v>769</v>
      </c>
      <c r="C24" s="33" t="s">
        <v>770</v>
      </c>
      <c r="D24" s="14">
        <v>8625</v>
      </c>
      <c r="E24" s="15">
        <v>384.45</v>
      </c>
      <c r="F24" s="16">
        <v>1.09E-2</v>
      </c>
      <c r="G24" s="16"/>
    </row>
    <row r="25" spans="1:7" x14ac:dyDescent="0.3">
      <c r="A25" s="13" t="s">
        <v>1024</v>
      </c>
      <c r="B25" s="33" t="s">
        <v>1025</v>
      </c>
      <c r="C25" s="33" t="s">
        <v>727</v>
      </c>
      <c r="D25" s="14">
        <v>4181</v>
      </c>
      <c r="E25" s="15">
        <v>359.45</v>
      </c>
      <c r="F25" s="16">
        <v>1.0200000000000001E-2</v>
      </c>
      <c r="G25" s="16"/>
    </row>
    <row r="26" spans="1:7" x14ac:dyDescent="0.3">
      <c r="A26" s="13" t="s">
        <v>967</v>
      </c>
      <c r="B26" s="33" t="s">
        <v>968</v>
      </c>
      <c r="C26" s="33" t="s">
        <v>785</v>
      </c>
      <c r="D26" s="14">
        <v>20425</v>
      </c>
      <c r="E26" s="15">
        <v>352.84</v>
      </c>
      <c r="F26" s="16">
        <v>0.01</v>
      </c>
      <c r="G26" s="16"/>
    </row>
    <row r="27" spans="1:7" x14ac:dyDescent="0.3">
      <c r="A27" s="13" t="s">
        <v>1506</v>
      </c>
      <c r="B27" s="33" t="s">
        <v>1507</v>
      </c>
      <c r="C27" s="33" t="s">
        <v>770</v>
      </c>
      <c r="D27" s="14">
        <v>45342</v>
      </c>
      <c r="E27" s="15">
        <v>318.87</v>
      </c>
      <c r="F27" s="16">
        <v>8.9999999999999993E-3</v>
      </c>
      <c r="G27" s="16"/>
    </row>
    <row r="28" spans="1:7" x14ac:dyDescent="0.3">
      <c r="A28" s="13" t="s">
        <v>813</v>
      </c>
      <c r="B28" s="33" t="s">
        <v>814</v>
      </c>
      <c r="C28" s="33" t="s">
        <v>738</v>
      </c>
      <c r="D28" s="14">
        <v>323000</v>
      </c>
      <c r="E28" s="15">
        <v>317.99</v>
      </c>
      <c r="F28" s="16">
        <v>8.9999999999999993E-3</v>
      </c>
      <c r="G28" s="16"/>
    </row>
    <row r="29" spans="1:7" x14ac:dyDescent="0.3">
      <c r="A29" s="13" t="s">
        <v>987</v>
      </c>
      <c r="B29" s="33" t="s">
        <v>988</v>
      </c>
      <c r="C29" s="33" t="s">
        <v>724</v>
      </c>
      <c r="D29" s="14">
        <v>51642</v>
      </c>
      <c r="E29" s="15">
        <v>295.7</v>
      </c>
      <c r="F29" s="16">
        <v>8.3999999999999995E-3</v>
      </c>
      <c r="G29" s="16"/>
    </row>
    <row r="30" spans="1:7" x14ac:dyDescent="0.3">
      <c r="A30" s="13" t="s">
        <v>788</v>
      </c>
      <c r="B30" s="33" t="s">
        <v>789</v>
      </c>
      <c r="C30" s="33" t="s">
        <v>738</v>
      </c>
      <c r="D30" s="14">
        <v>65000</v>
      </c>
      <c r="E30" s="15">
        <v>250.9</v>
      </c>
      <c r="F30" s="16">
        <v>7.1000000000000004E-3</v>
      </c>
      <c r="G30" s="16"/>
    </row>
    <row r="31" spans="1:7" x14ac:dyDescent="0.3">
      <c r="A31" s="13" t="s">
        <v>749</v>
      </c>
      <c r="B31" s="33" t="s">
        <v>750</v>
      </c>
      <c r="C31" s="33" t="s">
        <v>724</v>
      </c>
      <c r="D31" s="14">
        <v>16484</v>
      </c>
      <c r="E31" s="15">
        <v>243.8</v>
      </c>
      <c r="F31" s="16">
        <v>6.8999999999999999E-3</v>
      </c>
      <c r="G31" s="16"/>
    </row>
    <row r="32" spans="1:7" x14ac:dyDescent="0.3">
      <c r="A32" s="13" t="s">
        <v>1269</v>
      </c>
      <c r="B32" s="33" t="s">
        <v>1270</v>
      </c>
      <c r="C32" s="33" t="s">
        <v>727</v>
      </c>
      <c r="D32" s="14">
        <v>6386</v>
      </c>
      <c r="E32" s="15">
        <v>227.64</v>
      </c>
      <c r="F32" s="16">
        <v>6.4999999999999997E-3</v>
      </c>
      <c r="G32" s="16"/>
    </row>
    <row r="33" spans="1:7" x14ac:dyDescent="0.3">
      <c r="A33" s="13" t="s">
        <v>776</v>
      </c>
      <c r="B33" s="33" t="s">
        <v>777</v>
      </c>
      <c r="C33" s="33" t="s">
        <v>732</v>
      </c>
      <c r="D33" s="14">
        <v>9577</v>
      </c>
      <c r="E33" s="15">
        <v>217.76</v>
      </c>
      <c r="F33" s="16">
        <v>6.1999999999999998E-3</v>
      </c>
      <c r="G33" s="16"/>
    </row>
    <row r="34" spans="1:7" x14ac:dyDescent="0.3">
      <c r="A34" s="13" t="s">
        <v>797</v>
      </c>
      <c r="B34" s="33" t="s">
        <v>798</v>
      </c>
      <c r="C34" s="33" t="s">
        <v>705</v>
      </c>
      <c r="D34" s="14">
        <v>11621</v>
      </c>
      <c r="E34" s="15">
        <v>215.83</v>
      </c>
      <c r="F34" s="16">
        <v>6.1000000000000004E-3</v>
      </c>
      <c r="G34" s="16"/>
    </row>
    <row r="35" spans="1:7" x14ac:dyDescent="0.3">
      <c r="A35" s="13" t="s">
        <v>903</v>
      </c>
      <c r="B35" s="33" t="s">
        <v>904</v>
      </c>
      <c r="C35" s="33" t="s">
        <v>727</v>
      </c>
      <c r="D35" s="14">
        <v>7832</v>
      </c>
      <c r="E35" s="15">
        <v>213.37</v>
      </c>
      <c r="F35" s="16">
        <v>6.1000000000000004E-3</v>
      </c>
      <c r="G35" s="16"/>
    </row>
    <row r="36" spans="1:7" x14ac:dyDescent="0.3">
      <c r="A36" s="13" t="s">
        <v>1032</v>
      </c>
      <c r="B36" s="33" t="s">
        <v>1033</v>
      </c>
      <c r="C36" s="33" t="s">
        <v>724</v>
      </c>
      <c r="D36" s="14">
        <v>4615</v>
      </c>
      <c r="E36" s="15">
        <v>203.06</v>
      </c>
      <c r="F36" s="16">
        <v>5.7999999999999996E-3</v>
      </c>
      <c r="G36" s="16"/>
    </row>
    <row r="37" spans="1:7" x14ac:dyDescent="0.3">
      <c r="A37" s="13" t="s">
        <v>709</v>
      </c>
      <c r="B37" s="33" t="s">
        <v>710</v>
      </c>
      <c r="C37" s="33" t="s">
        <v>711</v>
      </c>
      <c r="D37" s="14">
        <v>69000</v>
      </c>
      <c r="E37" s="15">
        <v>199.79</v>
      </c>
      <c r="F37" s="16">
        <v>5.7000000000000002E-3</v>
      </c>
      <c r="G37" s="16"/>
    </row>
    <row r="38" spans="1:7" x14ac:dyDescent="0.3">
      <c r="A38" s="13" t="s">
        <v>766</v>
      </c>
      <c r="B38" s="33" t="s">
        <v>767</v>
      </c>
      <c r="C38" s="33" t="s">
        <v>711</v>
      </c>
      <c r="D38" s="14">
        <v>37500</v>
      </c>
      <c r="E38" s="15">
        <v>186.68</v>
      </c>
      <c r="F38" s="16">
        <v>5.3E-3</v>
      </c>
      <c r="G38" s="16"/>
    </row>
    <row r="39" spans="1:7" x14ac:dyDescent="0.3">
      <c r="A39" s="13" t="s">
        <v>725</v>
      </c>
      <c r="B39" s="33" t="s">
        <v>726</v>
      </c>
      <c r="C39" s="33" t="s">
        <v>727</v>
      </c>
      <c r="D39" s="14">
        <v>10000</v>
      </c>
      <c r="E39" s="15">
        <v>185.04</v>
      </c>
      <c r="F39" s="16">
        <v>5.3E-3</v>
      </c>
      <c r="G39" s="16"/>
    </row>
    <row r="40" spans="1:7" x14ac:dyDescent="0.3">
      <c r="A40" s="13" t="s">
        <v>822</v>
      </c>
      <c r="B40" s="33" t="s">
        <v>823</v>
      </c>
      <c r="C40" s="33" t="s">
        <v>732</v>
      </c>
      <c r="D40" s="14">
        <v>20910</v>
      </c>
      <c r="E40" s="15">
        <v>181.16</v>
      </c>
      <c r="F40" s="16">
        <v>5.1000000000000004E-3</v>
      </c>
      <c r="G40" s="16"/>
    </row>
    <row r="41" spans="1:7" x14ac:dyDescent="0.3">
      <c r="A41" s="13" t="s">
        <v>755</v>
      </c>
      <c r="B41" s="33" t="s">
        <v>756</v>
      </c>
      <c r="C41" s="33" t="s">
        <v>732</v>
      </c>
      <c r="D41" s="14">
        <v>5664</v>
      </c>
      <c r="E41" s="15">
        <v>178.54</v>
      </c>
      <c r="F41" s="16">
        <v>5.1000000000000004E-3</v>
      </c>
      <c r="G41" s="16"/>
    </row>
    <row r="42" spans="1:7" x14ac:dyDescent="0.3">
      <c r="A42" s="13" t="s">
        <v>1370</v>
      </c>
      <c r="B42" s="33" t="s">
        <v>1371</v>
      </c>
      <c r="C42" s="33" t="s">
        <v>1372</v>
      </c>
      <c r="D42" s="14">
        <v>20415</v>
      </c>
      <c r="E42" s="15">
        <v>162.31</v>
      </c>
      <c r="F42" s="16">
        <v>4.5999999999999999E-3</v>
      </c>
      <c r="G42" s="16"/>
    </row>
    <row r="43" spans="1:7" x14ac:dyDescent="0.3">
      <c r="A43" s="13" t="s">
        <v>1297</v>
      </c>
      <c r="B43" s="33" t="s">
        <v>1298</v>
      </c>
      <c r="C43" s="33" t="s">
        <v>732</v>
      </c>
      <c r="D43" s="14">
        <v>30550</v>
      </c>
      <c r="E43" s="15">
        <v>152.22999999999999</v>
      </c>
      <c r="F43" s="16">
        <v>4.3E-3</v>
      </c>
      <c r="G43" s="16"/>
    </row>
    <row r="44" spans="1:7" x14ac:dyDescent="0.3">
      <c r="A44" s="13" t="s">
        <v>1273</v>
      </c>
      <c r="B44" s="33" t="s">
        <v>1274</v>
      </c>
      <c r="C44" s="33" t="s">
        <v>724</v>
      </c>
      <c r="D44" s="14">
        <v>1975</v>
      </c>
      <c r="E44" s="15">
        <v>150.25</v>
      </c>
      <c r="F44" s="16">
        <v>4.3E-3</v>
      </c>
      <c r="G44" s="16"/>
    </row>
    <row r="45" spans="1:7" x14ac:dyDescent="0.3">
      <c r="A45" s="13" t="s">
        <v>1275</v>
      </c>
      <c r="B45" s="33" t="s">
        <v>1276</v>
      </c>
      <c r="C45" s="33" t="s">
        <v>735</v>
      </c>
      <c r="D45" s="14">
        <v>130150</v>
      </c>
      <c r="E45" s="15">
        <v>142.51</v>
      </c>
      <c r="F45" s="16">
        <v>4.0000000000000001E-3</v>
      </c>
      <c r="G45" s="16"/>
    </row>
    <row r="46" spans="1:7" x14ac:dyDescent="0.3">
      <c r="A46" s="13" t="s">
        <v>985</v>
      </c>
      <c r="B46" s="33" t="s">
        <v>986</v>
      </c>
      <c r="C46" s="33" t="s">
        <v>796</v>
      </c>
      <c r="D46" s="14">
        <v>14670</v>
      </c>
      <c r="E46" s="15">
        <v>138.63</v>
      </c>
      <c r="F46" s="16">
        <v>3.8999999999999998E-3</v>
      </c>
      <c r="G46" s="16"/>
    </row>
    <row r="47" spans="1:7" x14ac:dyDescent="0.3">
      <c r="A47" s="13" t="s">
        <v>897</v>
      </c>
      <c r="B47" s="33" t="s">
        <v>898</v>
      </c>
      <c r="C47" s="33" t="s">
        <v>702</v>
      </c>
      <c r="D47" s="14">
        <v>34884</v>
      </c>
      <c r="E47" s="15">
        <v>138.51</v>
      </c>
      <c r="F47" s="16">
        <v>3.8999999999999998E-3</v>
      </c>
      <c r="G47" s="16"/>
    </row>
    <row r="48" spans="1:7" x14ac:dyDescent="0.3">
      <c r="A48" s="13" t="s">
        <v>783</v>
      </c>
      <c r="B48" s="33" t="s">
        <v>784</v>
      </c>
      <c r="C48" s="33" t="s">
        <v>785</v>
      </c>
      <c r="D48" s="14">
        <v>1849</v>
      </c>
      <c r="E48" s="15">
        <v>133.43</v>
      </c>
      <c r="F48" s="16">
        <v>3.8E-3</v>
      </c>
      <c r="G48" s="16"/>
    </row>
    <row r="49" spans="1:7" x14ac:dyDescent="0.3">
      <c r="A49" s="13" t="s">
        <v>951</v>
      </c>
      <c r="B49" s="33" t="s">
        <v>952</v>
      </c>
      <c r="C49" s="33" t="s">
        <v>732</v>
      </c>
      <c r="D49" s="14">
        <v>27198</v>
      </c>
      <c r="E49" s="15">
        <v>131.24</v>
      </c>
      <c r="F49" s="16">
        <v>3.7000000000000002E-3</v>
      </c>
      <c r="G49" s="16"/>
    </row>
    <row r="50" spans="1:7" x14ac:dyDescent="0.3">
      <c r="A50" s="13" t="s">
        <v>1271</v>
      </c>
      <c r="B50" s="33" t="s">
        <v>1272</v>
      </c>
      <c r="C50" s="33" t="s">
        <v>796</v>
      </c>
      <c r="D50" s="14">
        <v>3820</v>
      </c>
      <c r="E50" s="15">
        <v>130.96</v>
      </c>
      <c r="F50" s="16">
        <v>3.7000000000000002E-3</v>
      </c>
      <c r="G50" s="16"/>
    </row>
    <row r="51" spans="1:7" x14ac:dyDescent="0.3">
      <c r="A51" s="13" t="s">
        <v>773</v>
      </c>
      <c r="B51" s="33" t="s">
        <v>774</v>
      </c>
      <c r="C51" s="33" t="s">
        <v>775</v>
      </c>
      <c r="D51" s="14">
        <v>3717</v>
      </c>
      <c r="E51" s="15">
        <v>125.79</v>
      </c>
      <c r="F51" s="16">
        <v>3.5999999999999999E-3</v>
      </c>
      <c r="G51" s="16"/>
    </row>
    <row r="52" spans="1:7" x14ac:dyDescent="0.3">
      <c r="A52" s="13" t="s">
        <v>786</v>
      </c>
      <c r="B52" s="33" t="s">
        <v>787</v>
      </c>
      <c r="C52" s="33" t="s">
        <v>724</v>
      </c>
      <c r="D52" s="14">
        <v>3015</v>
      </c>
      <c r="E52" s="15">
        <v>120.79</v>
      </c>
      <c r="F52" s="16">
        <v>3.3999999999999998E-3</v>
      </c>
      <c r="G52" s="16"/>
    </row>
    <row r="53" spans="1:7" x14ac:dyDescent="0.3">
      <c r="A53" s="13" t="s">
        <v>955</v>
      </c>
      <c r="B53" s="33" t="s">
        <v>956</v>
      </c>
      <c r="C53" s="33" t="s">
        <v>796</v>
      </c>
      <c r="D53" s="14">
        <v>3404</v>
      </c>
      <c r="E53" s="15">
        <v>120.47</v>
      </c>
      <c r="F53" s="16">
        <v>3.3999999999999998E-3</v>
      </c>
      <c r="G53" s="16"/>
    </row>
    <row r="54" spans="1:7" x14ac:dyDescent="0.3">
      <c r="A54" s="13" t="s">
        <v>947</v>
      </c>
      <c r="B54" s="33" t="s">
        <v>948</v>
      </c>
      <c r="C54" s="33" t="s">
        <v>782</v>
      </c>
      <c r="D54" s="14">
        <v>9750</v>
      </c>
      <c r="E54" s="15">
        <v>120.24</v>
      </c>
      <c r="F54" s="16">
        <v>3.3999999999999998E-3</v>
      </c>
      <c r="G54" s="16"/>
    </row>
    <row r="55" spans="1:7" x14ac:dyDescent="0.3">
      <c r="A55" s="13" t="s">
        <v>1289</v>
      </c>
      <c r="B55" s="33" t="s">
        <v>1290</v>
      </c>
      <c r="C55" s="33" t="s">
        <v>801</v>
      </c>
      <c r="D55" s="14">
        <v>16670</v>
      </c>
      <c r="E55" s="15">
        <v>120.22</v>
      </c>
      <c r="F55" s="16">
        <v>3.3999999999999998E-3</v>
      </c>
      <c r="G55" s="16"/>
    </row>
    <row r="56" spans="1:7" x14ac:dyDescent="0.3">
      <c r="A56" s="13" t="s">
        <v>973</v>
      </c>
      <c r="B56" s="33" t="s">
        <v>974</v>
      </c>
      <c r="C56" s="33" t="s">
        <v>735</v>
      </c>
      <c r="D56" s="14">
        <v>8079</v>
      </c>
      <c r="E56" s="15">
        <v>117.76</v>
      </c>
      <c r="F56" s="16">
        <v>3.3E-3</v>
      </c>
      <c r="G56" s="16"/>
    </row>
    <row r="57" spans="1:7" x14ac:dyDescent="0.3">
      <c r="A57" s="13" t="s">
        <v>802</v>
      </c>
      <c r="B57" s="33" t="s">
        <v>803</v>
      </c>
      <c r="C57" s="33" t="s">
        <v>796</v>
      </c>
      <c r="D57" s="14">
        <v>2867</v>
      </c>
      <c r="E57" s="15">
        <v>115.71</v>
      </c>
      <c r="F57" s="16">
        <v>3.3E-3</v>
      </c>
      <c r="G57" s="16"/>
    </row>
    <row r="58" spans="1:7" x14ac:dyDescent="0.3">
      <c r="A58" s="13" t="s">
        <v>780</v>
      </c>
      <c r="B58" s="33" t="s">
        <v>781</v>
      </c>
      <c r="C58" s="33" t="s">
        <v>782</v>
      </c>
      <c r="D58" s="14">
        <v>18381</v>
      </c>
      <c r="E58" s="15">
        <v>114.41</v>
      </c>
      <c r="F58" s="16">
        <v>3.2000000000000002E-3</v>
      </c>
      <c r="G58" s="16"/>
    </row>
    <row r="59" spans="1:7" x14ac:dyDescent="0.3">
      <c r="A59" s="13" t="s">
        <v>1277</v>
      </c>
      <c r="B59" s="33" t="s">
        <v>1278</v>
      </c>
      <c r="C59" s="33" t="s">
        <v>829</v>
      </c>
      <c r="D59" s="14">
        <v>37400</v>
      </c>
      <c r="E59" s="15">
        <v>112.33</v>
      </c>
      <c r="F59" s="16">
        <v>3.2000000000000002E-3</v>
      </c>
      <c r="G59" s="16"/>
    </row>
    <row r="60" spans="1:7" x14ac:dyDescent="0.3">
      <c r="A60" s="13" t="s">
        <v>757</v>
      </c>
      <c r="B60" s="33" t="s">
        <v>758</v>
      </c>
      <c r="C60" s="33" t="s">
        <v>759</v>
      </c>
      <c r="D60" s="14">
        <v>14142</v>
      </c>
      <c r="E60" s="15">
        <v>109.81</v>
      </c>
      <c r="F60" s="16">
        <v>3.0999999999999999E-3</v>
      </c>
      <c r="G60" s="16"/>
    </row>
    <row r="61" spans="1:7" x14ac:dyDescent="0.3">
      <c r="A61" s="13" t="s">
        <v>865</v>
      </c>
      <c r="B61" s="33" t="s">
        <v>866</v>
      </c>
      <c r="C61" s="33" t="s">
        <v>724</v>
      </c>
      <c r="D61" s="14">
        <v>1730</v>
      </c>
      <c r="E61" s="15">
        <v>108.48</v>
      </c>
      <c r="F61" s="16">
        <v>3.0999999999999999E-3</v>
      </c>
      <c r="G61" s="16"/>
    </row>
    <row r="62" spans="1:7" x14ac:dyDescent="0.3">
      <c r="A62" s="13" t="s">
        <v>1279</v>
      </c>
      <c r="B62" s="33" t="s">
        <v>1280</v>
      </c>
      <c r="C62" s="33" t="s">
        <v>821</v>
      </c>
      <c r="D62" s="14">
        <v>5959</v>
      </c>
      <c r="E62" s="15">
        <v>101.03</v>
      </c>
      <c r="F62" s="16">
        <v>2.8999999999999998E-3</v>
      </c>
      <c r="G62" s="16"/>
    </row>
    <row r="63" spans="1:7" x14ac:dyDescent="0.3">
      <c r="A63" s="13" t="s">
        <v>739</v>
      </c>
      <c r="B63" s="33" t="s">
        <v>740</v>
      </c>
      <c r="C63" s="33" t="s">
        <v>735</v>
      </c>
      <c r="D63" s="14">
        <v>3982</v>
      </c>
      <c r="E63" s="15">
        <v>100.39</v>
      </c>
      <c r="F63" s="16">
        <v>2.8E-3</v>
      </c>
      <c r="G63" s="16"/>
    </row>
    <row r="64" spans="1:7" x14ac:dyDescent="0.3">
      <c r="A64" s="13" t="s">
        <v>1311</v>
      </c>
      <c r="B64" s="33" t="s">
        <v>1312</v>
      </c>
      <c r="C64" s="33" t="s">
        <v>882</v>
      </c>
      <c r="D64" s="14">
        <v>1086</v>
      </c>
      <c r="E64" s="15">
        <v>97.28</v>
      </c>
      <c r="F64" s="16">
        <v>2.8E-3</v>
      </c>
      <c r="G64" s="16"/>
    </row>
    <row r="65" spans="1:7" x14ac:dyDescent="0.3">
      <c r="A65" s="13" t="s">
        <v>880</v>
      </c>
      <c r="B65" s="33" t="s">
        <v>881</v>
      </c>
      <c r="C65" s="33" t="s">
        <v>882</v>
      </c>
      <c r="D65" s="14">
        <v>4500</v>
      </c>
      <c r="E65" s="15">
        <v>97.18</v>
      </c>
      <c r="F65" s="16">
        <v>2.8E-3</v>
      </c>
      <c r="G65" s="16"/>
    </row>
    <row r="66" spans="1:7" x14ac:dyDescent="0.3">
      <c r="A66" s="13" t="s">
        <v>1508</v>
      </c>
      <c r="B66" s="33" t="s">
        <v>1509</v>
      </c>
      <c r="C66" s="33" t="s">
        <v>746</v>
      </c>
      <c r="D66" s="14">
        <v>7817</v>
      </c>
      <c r="E66" s="15">
        <v>96.23</v>
      </c>
      <c r="F66" s="16">
        <v>2.7000000000000001E-3</v>
      </c>
      <c r="G66" s="16"/>
    </row>
    <row r="67" spans="1:7" x14ac:dyDescent="0.3">
      <c r="A67" s="13" t="s">
        <v>890</v>
      </c>
      <c r="B67" s="33" t="s">
        <v>891</v>
      </c>
      <c r="C67" s="33" t="s">
        <v>826</v>
      </c>
      <c r="D67" s="14">
        <v>3989</v>
      </c>
      <c r="E67" s="15">
        <v>96.01</v>
      </c>
      <c r="F67" s="16">
        <v>2.7000000000000001E-3</v>
      </c>
      <c r="G67" s="16"/>
    </row>
    <row r="68" spans="1:7" x14ac:dyDescent="0.3">
      <c r="A68" s="13" t="s">
        <v>1301</v>
      </c>
      <c r="B68" s="33" t="s">
        <v>1302</v>
      </c>
      <c r="C68" s="33" t="s">
        <v>746</v>
      </c>
      <c r="D68" s="14">
        <v>2656</v>
      </c>
      <c r="E68" s="15">
        <v>95.88</v>
      </c>
      <c r="F68" s="16">
        <v>2.7000000000000001E-3</v>
      </c>
      <c r="G68" s="16"/>
    </row>
    <row r="69" spans="1:7" x14ac:dyDescent="0.3">
      <c r="A69" s="13" t="s">
        <v>937</v>
      </c>
      <c r="B69" s="33" t="s">
        <v>938</v>
      </c>
      <c r="C69" s="33" t="s">
        <v>705</v>
      </c>
      <c r="D69" s="14">
        <v>37800</v>
      </c>
      <c r="E69" s="15">
        <v>95.62</v>
      </c>
      <c r="F69" s="16">
        <v>2.7000000000000001E-3</v>
      </c>
      <c r="G69" s="16"/>
    </row>
    <row r="70" spans="1:7" x14ac:dyDescent="0.3">
      <c r="A70" s="13" t="s">
        <v>975</v>
      </c>
      <c r="B70" s="33" t="s">
        <v>976</v>
      </c>
      <c r="C70" s="33" t="s">
        <v>896</v>
      </c>
      <c r="D70" s="14">
        <v>45513</v>
      </c>
      <c r="E70" s="15">
        <v>95.44</v>
      </c>
      <c r="F70" s="16">
        <v>2.7000000000000001E-3</v>
      </c>
      <c r="G70" s="16"/>
    </row>
    <row r="71" spans="1:7" x14ac:dyDescent="0.3">
      <c r="A71" s="13" t="s">
        <v>1510</v>
      </c>
      <c r="B71" s="33" t="s">
        <v>1511</v>
      </c>
      <c r="C71" s="33" t="s">
        <v>810</v>
      </c>
      <c r="D71" s="14">
        <v>5101</v>
      </c>
      <c r="E71" s="15">
        <v>92.73</v>
      </c>
      <c r="F71" s="16">
        <v>2.5999999999999999E-3</v>
      </c>
      <c r="G71" s="16"/>
    </row>
    <row r="72" spans="1:7" x14ac:dyDescent="0.3">
      <c r="A72" s="13" t="s">
        <v>1512</v>
      </c>
      <c r="B72" s="33" t="s">
        <v>1513</v>
      </c>
      <c r="C72" s="33" t="s">
        <v>1438</v>
      </c>
      <c r="D72" s="14">
        <v>218</v>
      </c>
      <c r="E72" s="15">
        <v>92.49</v>
      </c>
      <c r="F72" s="16">
        <v>2.5999999999999999E-3</v>
      </c>
      <c r="G72" s="16"/>
    </row>
    <row r="73" spans="1:7" x14ac:dyDescent="0.3">
      <c r="A73" s="13" t="s">
        <v>1283</v>
      </c>
      <c r="B73" s="33" t="s">
        <v>1284</v>
      </c>
      <c r="C73" s="33" t="s">
        <v>882</v>
      </c>
      <c r="D73" s="14">
        <v>4211</v>
      </c>
      <c r="E73" s="15">
        <v>88.42</v>
      </c>
      <c r="F73" s="16">
        <v>2.5000000000000001E-3</v>
      </c>
      <c r="G73" s="16"/>
    </row>
    <row r="74" spans="1:7" x14ac:dyDescent="0.3">
      <c r="A74" s="13" t="s">
        <v>849</v>
      </c>
      <c r="B74" s="33" t="s">
        <v>850</v>
      </c>
      <c r="C74" s="33" t="s">
        <v>796</v>
      </c>
      <c r="D74" s="14">
        <v>10422</v>
      </c>
      <c r="E74" s="15">
        <v>86.97</v>
      </c>
      <c r="F74" s="16">
        <v>2.5000000000000001E-3</v>
      </c>
      <c r="G74" s="16"/>
    </row>
    <row r="75" spans="1:7" x14ac:dyDescent="0.3">
      <c r="A75" s="13" t="s">
        <v>901</v>
      </c>
      <c r="B75" s="33" t="s">
        <v>902</v>
      </c>
      <c r="C75" s="33" t="s">
        <v>782</v>
      </c>
      <c r="D75" s="14">
        <v>14765</v>
      </c>
      <c r="E75" s="15">
        <v>82.75</v>
      </c>
      <c r="F75" s="16">
        <v>2.3E-3</v>
      </c>
      <c r="G75" s="16"/>
    </row>
    <row r="76" spans="1:7" x14ac:dyDescent="0.3">
      <c r="A76" s="13" t="s">
        <v>1287</v>
      </c>
      <c r="B76" s="33" t="s">
        <v>1288</v>
      </c>
      <c r="C76" s="33" t="s">
        <v>829</v>
      </c>
      <c r="D76" s="14">
        <v>16150</v>
      </c>
      <c r="E76" s="15">
        <v>80.73</v>
      </c>
      <c r="F76" s="16">
        <v>2.3E-3</v>
      </c>
      <c r="G76" s="16"/>
    </row>
    <row r="77" spans="1:7" x14ac:dyDescent="0.3">
      <c r="A77" s="13" t="s">
        <v>1048</v>
      </c>
      <c r="B77" s="33" t="s">
        <v>1049</v>
      </c>
      <c r="C77" s="33" t="s">
        <v>821</v>
      </c>
      <c r="D77" s="14">
        <v>13000</v>
      </c>
      <c r="E77" s="15">
        <v>80.5</v>
      </c>
      <c r="F77" s="16">
        <v>2.3E-3</v>
      </c>
      <c r="G77" s="16"/>
    </row>
    <row r="78" spans="1:7" x14ac:dyDescent="0.3">
      <c r="A78" s="13" t="s">
        <v>1285</v>
      </c>
      <c r="B78" s="33" t="s">
        <v>1286</v>
      </c>
      <c r="C78" s="33" t="s">
        <v>821</v>
      </c>
      <c r="D78" s="14">
        <v>7246</v>
      </c>
      <c r="E78" s="15">
        <v>79.930000000000007</v>
      </c>
      <c r="F78" s="16">
        <v>2.3E-3</v>
      </c>
      <c r="G78" s="16"/>
    </row>
    <row r="79" spans="1:7" x14ac:dyDescent="0.3">
      <c r="A79" s="13" t="s">
        <v>741</v>
      </c>
      <c r="B79" s="33" t="s">
        <v>742</v>
      </c>
      <c r="C79" s="33" t="s">
        <v>743</v>
      </c>
      <c r="D79" s="14">
        <v>24800</v>
      </c>
      <c r="E79" s="15">
        <v>79.790000000000006</v>
      </c>
      <c r="F79" s="16">
        <v>2.3E-3</v>
      </c>
      <c r="G79" s="16"/>
    </row>
    <row r="80" spans="1:7" x14ac:dyDescent="0.3">
      <c r="A80" s="13" t="s">
        <v>1514</v>
      </c>
      <c r="B80" s="33" t="s">
        <v>1515</v>
      </c>
      <c r="C80" s="33" t="s">
        <v>821</v>
      </c>
      <c r="D80" s="14">
        <v>968</v>
      </c>
      <c r="E80" s="15">
        <v>77.430000000000007</v>
      </c>
      <c r="F80" s="16">
        <v>2.2000000000000001E-3</v>
      </c>
      <c r="G80" s="16"/>
    </row>
    <row r="81" spans="1:7" x14ac:dyDescent="0.3">
      <c r="A81" s="13" t="s">
        <v>751</v>
      </c>
      <c r="B81" s="33" t="s">
        <v>752</v>
      </c>
      <c r="C81" s="33" t="s">
        <v>705</v>
      </c>
      <c r="D81" s="14">
        <v>70200</v>
      </c>
      <c r="E81" s="15">
        <v>75.5</v>
      </c>
      <c r="F81" s="16">
        <v>2.0999999999999999E-3</v>
      </c>
      <c r="G81" s="16"/>
    </row>
    <row r="82" spans="1:7" x14ac:dyDescent="0.3">
      <c r="A82" s="13" t="s">
        <v>1291</v>
      </c>
      <c r="B82" s="33" t="s">
        <v>1292</v>
      </c>
      <c r="C82" s="33" t="s">
        <v>829</v>
      </c>
      <c r="D82" s="14">
        <v>22380</v>
      </c>
      <c r="E82" s="15">
        <v>70.58</v>
      </c>
      <c r="F82" s="16">
        <v>2E-3</v>
      </c>
      <c r="G82" s="16"/>
    </row>
    <row r="83" spans="1:7" x14ac:dyDescent="0.3">
      <c r="A83" s="13" t="s">
        <v>1293</v>
      </c>
      <c r="B83" s="33" t="s">
        <v>1294</v>
      </c>
      <c r="C83" s="33" t="s">
        <v>882</v>
      </c>
      <c r="D83" s="14">
        <v>3605</v>
      </c>
      <c r="E83" s="15">
        <v>69.510000000000005</v>
      </c>
      <c r="F83" s="16">
        <v>2E-3</v>
      </c>
      <c r="G83" s="16"/>
    </row>
    <row r="84" spans="1:7" x14ac:dyDescent="0.3">
      <c r="A84" s="13" t="s">
        <v>1516</v>
      </c>
      <c r="B84" s="33" t="s">
        <v>1517</v>
      </c>
      <c r="C84" s="33" t="s">
        <v>708</v>
      </c>
      <c r="D84" s="14">
        <v>59878</v>
      </c>
      <c r="E84" s="15">
        <v>69.069999999999993</v>
      </c>
      <c r="F84" s="16">
        <v>2E-3</v>
      </c>
      <c r="G84" s="16"/>
    </row>
    <row r="85" spans="1:7" x14ac:dyDescent="0.3">
      <c r="A85" s="13" t="s">
        <v>1012</v>
      </c>
      <c r="B85" s="33" t="s">
        <v>1013</v>
      </c>
      <c r="C85" s="33" t="s">
        <v>735</v>
      </c>
      <c r="D85" s="14">
        <v>7563</v>
      </c>
      <c r="E85" s="15">
        <v>66.52</v>
      </c>
      <c r="F85" s="16">
        <v>1.9E-3</v>
      </c>
      <c r="G85" s="16"/>
    </row>
    <row r="86" spans="1:7" x14ac:dyDescent="0.3">
      <c r="A86" s="13" t="s">
        <v>1402</v>
      </c>
      <c r="B86" s="33" t="s">
        <v>1403</v>
      </c>
      <c r="C86" s="33" t="s">
        <v>746</v>
      </c>
      <c r="D86" s="14">
        <v>1435</v>
      </c>
      <c r="E86" s="15">
        <v>63.24</v>
      </c>
      <c r="F86" s="16">
        <v>1.8E-3</v>
      </c>
      <c r="G86" s="16"/>
    </row>
    <row r="87" spans="1:7" x14ac:dyDescent="0.3">
      <c r="A87" s="13" t="s">
        <v>1313</v>
      </c>
      <c r="B87" s="33" t="s">
        <v>1314</v>
      </c>
      <c r="C87" s="33" t="s">
        <v>735</v>
      </c>
      <c r="D87" s="14">
        <v>8400</v>
      </c>
      <c r="E87" s="15">
        <v>60.98</v>
      </c>
      <c r="F87" s="16">
        <v>1.6999999999999999E-3</v>
      </c>
      <c r="G87" s="16"/>
    </row>
    <row r="88" spans="1:7" x14ac:dyDescent="0.3">
      <c r="A88" s="13" t="s">
        <v>963</v>
      </c>
      <c r="B88" s="33" t="s">
        <v>964</v>
      </c>
      <c r="C88" s="33" t="s">
        <v>821</v>
      </c>
      <c r="D88" s="14">
        <v>27500</v>
      </c>
      <c r="E88" s="15">
        <v>59.58</v>
      </c>
      <c r="F88" s="16">
        <v>1.6999999999999999E-3</v>
      </c>
      <c r="G88" s="16"/>
    </row>
    <row r="89" spans="1:7" x14ac:dyDescent="0.3">
      <c r="A89" s="13" t="s">
        <v>899</v>
      </c>
      <c r="B89" s="33" t="s">
        <v>900</v>
      </c>
      <c r="C89" s="33" t="s">
        <v>732</v>
      </c>
      <c r="D89" s="14">
        <v>8100</v>
      </c>
      <c r="E89" s="15">
        <v>58.91</v>
      </c>
      <c r="F89" s="16">
        <v>1.6999999999999999E-3</v>
      </c>
      <c r="G89" s="16"/>
    </row>
    <row r="90" spans="1:7" x14ac:dyDescent="0.3">
      <c r="A90" s="13" t="s">
        <v>762</v>
      </c>
      <c r="B90" s="33" t="s">
        <v>763</v>
      </c>
      <c r="C90" s="33" t="s">
        <v>743</v>
      </c>
      <c r="D90" s="14">
        <v>11825</v>
      </c>
      <c r="E90" s="15">
        <v>57.83</v>
      </c>
      <c r="F90" s="16">
        <v>1.6000000000000001E-3</v>
      </c>
      <c r="G90" s="16"/>
    </row>
    <row r="91" spans="1:7" x14ac:dyDescent="0.3">
      <c r="A91" s="13" t="s">
        <v>1305</v>
      </c>
      <c r="B91" s="33" t="s">
        <v>1306</v>
      </c>
      <c r="C91" s="33" t="s">
        <v>801</v>
      </c>
      <c r="D91" s="14">
        <v>1952</v>
      </c>
      <c r="E91" s="15">
        <v>52.65</v>
      </c>
      <c r="F91" s="16">
        <v>1.5E-3</v>
      </c>
      <c r="G91" s="16"/>
    </row>
    <row r="92" spans="1:7" x14ac:dyDescent="0.3">
      <c r="A92" s="13" t="s">
        <v>794</v>
      </c>
      <c r="B92" s="33" t="s">
        <v>795</v>
      </c>
      <c r="C92" s="33" t="s">
        <v>796</v>
      </c>
      <c r="D92" s="14">
        <v>11000</v>
      </c>
      <c r="E92" s="15">
        <v>44.72</v>
      </c>
      <c r="F92" s="16">
        <v>1.2999999999999999E-3</v>
      </c>
      <c r="G92" s="16"/>
    </row>
    <row r="93" spans="1:7" x14ac:dyDescent="0.3">
      <c r="A93" s="13" t="s">
        <v>1518</v>
      </c>
      <c r="B93" s="33" t="s">
        <v>1519</v>
      </c>
      <c r="C93" s="33" t="s">
        <v>829</v>
      </c>
      <c r="D93" s="14">
        <v>12000</v>
      </c>
      <c r="E93" s="15">
        <v>41.18</v>
      </c>
      <c r="F93" s="16">
        <v>1.1999999999999999E-3</v>
      </c>
      <c r="G93" s="16"/>
    </row>
    <row r="94" spans="1:7" x14ac:dyDescent="0.3">
      <c r="A94" s="13" t="s">
        <v>718</v>
      </c>
      <c r="B94" s="33" t="s">
        <v>719</v>
      </c>
      <c r="C94" s="33" t="s">
        <v>705</v>
      </c>
      <c r="D94" s="14">
        <v>96000</v>
      </c>
      <c r="E94" s="15">
        <v>39.89</v>
      </c>
      <c r="F94" s="16">
        <v>1.1000000000000001E-3</v>
      </c>
      <c r="G94" s="16"/>
    </row>
    <row r="95" spans="1:7" x14ac:dyDescent="0.3">
      <c r="A95" s="13" t="s">
        <v>1428</v>
      </c>
      <c r="B95" s="33" t="s">
        <v>1429</v>
      </c>
      <c r="C95" s="33" t="s">
        <v>738</v>
      </c>
      <c r="D95" s="14">
        <v>1883</v>
      </c>
      <c r="E95" s="15">
        <v>35.840000000000003</v>
      </c>
      <c r="F95" s="16">
        <v>1E-3</v>
      </c>
      <c r="G95" s="16"/>
    </row>
    <row r="96" spans="1:7" x14ac:dyDescent="0.3">
      <c r="A96" s="13" t="s">
        <v>1303</v>
      </c>
      <c r="B96" s="33" t="s">
        <v>1304</v>
      </c>
      <c r="C96" s="33" t="s">
        <v>826</v>
      </c>
      <c r="D96" s="14">
        <v>1007</v>
      </c>
      <c r="E96" s="15">
        <v>33.74</v>
      </c>
      <c r="F96" s="16">
        <v>1E-3</v>
      </c>
      <c r="G96" s="16"/>
    </row>
    <row r="97" spans="1:7" x14ac:dyDescent="0.3">
      <c r="A97" s="13" t="s">
        <v>706</v>
      </c>
      <c r="B97" s="33" t="s">
        <v>1315</v>
      </c>
      <c r="C97" s="33" t="s">
        <v>708</v>
      </c>
      <c r="D97" s="14">
        <v>5299</v>
      </c>
      <c r="E97" s="15">
        <v>20.23</v>
      </c>
      <c r="F97" s="16">
        <v>5.9999999999999995E-4</v>
      </c>
      <c r="G97" s="16"/>
    </row>
    <row r="98" spans="1:7" x14ac:dyDescent="0.3">
      <c r="A98" s="13" t="s">
        <v>981</v>
      </c>
      <c r="B98" s="33" t="s">
        <v>982</v>
      </c>
      <c r="C98" s="33" t="s">
        <v>785</v>
      </c>
      <c r="D98" s="14">
        <v>8700</v>
      </c>
      <c r="E98" s="15">
        <v>19.399999999999999</v>
      </c>
      <c r="F98" s="16">
        <v>5.9999999999999995E-4</v>
      </c>
      <c r="G98" s="16"/>
    </row>
    <row r="99" spans="1:7" x14ac:dyDescent="0.3">
      <c r="A99" s="13" t="s">
        <v>1520</v>
      </c>
      <c r="B99" s="33" t="s">
        <v>1521</v>
      </c>
      <c r="C99" s="33" t="s">
        <v>896</v>
      </c>
      <c r="D99" s="14">
        <v>1741</v>
      </c>
      <c r="E99" s="15">
        <v>12.57</v>
      </c>
      <c r="F99" s="16">
        <v>4.0000000000000002E-4</v>
      </c>
      <c r="G99" s="16"/>
    </row>
    <row r="100" spans="1:7" x14ac:dyDescent="0.3">
      <c r="A100" s="13" t="s">
        <v>1320</v>
      </c>
      <c r="B100" s="33" t="s">
        <v>1321</v>
      </c>
      <c r="C100" s="33" t="s">
        <v>785</v>
      </c>
      <c r="D100" s="14">
        <v>167</v>
      </c>
      <c r="E100" s="15">
        <v>5.52</v>
      </c>
      <c r="F100" s="16">
        <v>2.0000000000000001E-4</v>
      </c>
      <c r="G100" s="16"/>
    </row>
    <row r="101" spans="1:7" x14ac:dyDescent="0.3">
      <c r="A101" s="13" t="s">
        <v>1322</v>
      </c>
      <c r="B101" s="33" t="s">
        <v>1323</v>
      </c>
      <c r="C101" s="33" t="s">
        <v>746</v>
      </c>
      <c r="D101" s="14">
        <v>380</v>
      </c>
      <c r="E101" s="15">
        <v>4.5</v>
      </c>
      <c r="F101" s="16">
        <v>1E-4</v>
      </c>
      <c r="G101" s="16"/>
    </row>
    <row r="102" spans="1:7" x14ac:dyDescent="0.3">
      <c r="A102" s="17" t="s">
        <v>100</v>
      </c>
      <c r="B102" s="34"/>
      <c r="C102" s="34"/>
      <c r="D102" s="18"/>
      <c r="E102" s="37">
        <v>24871.26</v>
      </c>
      <c r="F102" s="38">
        <v>0.70579999999999998</v>
      </c>
      <c r="G102" s="21"/>
    </row>
    <row r="103" spans="1:7" x14ac:dyDescent="0.3">
      <c r="A103" s="17" t="s">
        <v>1056</v>
      </c>
      <c r="B103" s="33"/>
      <c r="C103" s="33"/>
      <c r="D103" s="14"/>
      <c r="E103" s="15"/>
      <c r="F103" s="16"/>
      <c r="G103" s="16"/>
    </row>
    <row r="104" spans="1:7" x14ac:dyDescent="0.3">
      <c r="A104" s="17" t="s">
        <v>100</v>
      </c>
      <c r="B104" s="33"/>
      <c r="C104" s="33"/>
      <c r="D104" s="14"/>
      <c r="E104" s="39" t="s">
        <v>88</v>
      </c>
      <c r="F104" s="40" t="s">
        <v>88</v>
      </c>
      <c r="G104" s="16"/>
    </row>
    <row r="105" spans="1:7" x14ac:dyDescent="0.3">
      <c r="A105" s="24" t="s">
        <v>103</v>
      </c>
      <c r="B105" s="35"/>
      <c r="C105" s="35"/>
      <c r="D105" s="25"/>
      <c r="E105" s="30">
        <v>24871.26</v>
      </c>
      <c r="F105" s="31">
        <v>0.70579999999999998</v>
      </c>
      <c r="G105" s="21"/>
    </row>
    <row r="106" spans="1:7" x14ac:dyDescent="0.3">
      <c r="A106" s="13"/>
      <c r="B106" s="33"/>
      <c r="C106" s="33"/>
      <c r="D106" s="14"/>
      <c r="E106" s="15"/>
      <c r="F106" s="16"/>
      <c r="G106" s="16"/>
    </row>
    <row r="107" spans="1:7" x14ac:dyDescent="0.3">
      <c r="A107" s="17" t="s">
        <v>1057</v>
      </c>
      <c r="B107" s="33"/>
      <c r="C107" s="33"/>
      <c r="D107" s="14"/>
      <c r="E107" s="15"/>
      <c r="F107" s="16"/>
      <c r="G107" s="16"/>
    </row>
    <row r="108" spans="1:7" x14ac:dyDescent="0.3">
      <c r="A108" s="17" t="s">
        <v>1058</v>
      </c>
      <c r="B108" s="33"/>
      <c r="C108" s="33"/>
      <c r="D108" s="14"/>
      <c r="E108" s="15"/>
      <c r="F108" s="16"/>
      <c r="G108" s="16"/>
    </row>
    <row r="109" spans="1:7" x14ac:dyDescent="0.3">
      <c r="A109" s="13" t="s">
        <v>1326</v>
      </c>
      <c r="B109" s="33"/>
      <c r="C109" s="33" t="s">
        <v>1327</v>
      </c>
      <c r="D109" s="14">
        <v>1400</v>
      </c>
      <c r="E109" s="15">
        <v>533.59</v>
      </c>
      <c r="F109" s="16">
        <v>1.5141E-2</v>
      </c>
      <c r="G109" s="16"/>
    </row>
    <row r="110" spans="1:7" x14ac:dyDescent="0.3">
      <c r="A110" s="13" t="s">
        <v>1328</v>
      </c>
      <c r="B110" s="33"/>
      <c r="C110" s="33" t="s">
        <v>746</v>
      </c>
      <c r="D110" s="14">
        <v>10000</v>
      </c>
      <c r="E110" s="15">
        <v>117.92</v>
      </c>
      <c r="F110" s="16">
        <v>3.3449999999999999E-3</v>
      </c>
      <c r="G110" s="16"/>
    </row>
    <row r="111" spans="1:7" x14ac:dyDescent="0.3">
      <c r="A111" s="13" t="s">
        <v>1330</v>
      </c>
      <c r="B111" s="33"/>
      <c r="C111" s="33" t="s">
        <v>785</v>
      </c>
      <c r="D111" s="14">
        <v>2625</v>
      </c>
      <c r="E111" s="15">
        <v>86.81</v>
      </c>
      <c r="F111" s="16">
        <v>2.4629999999999999E-3</v>
      </c>
      <c r="G111" s="16"/>
    </row>
    <row r="112" spans="1:7" x14ac:dyDescent="0.3">
      <c r="A112" s="13" t="s">
        <v>1138</v>
      </c>
      <c r="B112" s="33"/>
      <c r="C112" s="33" t="s">
        <v>782</v>
      </c>
      <c r="D112" s="41">
        <v>-1500</v>
      </c>
      <c r="E112" s="26">
        <v>-8.43</v>
      </c>
      <c r="F112" s="27">
        <v>-2.3900000000000001E-4</v>
      </c>
      <c r="G112" s="16"/>
    </row>
    <row r="113" spans="1:7" x14ac:dyDescent="0.3">
      <c r="A113" s="13" t="s">
        <v>1098</v>
      </c>
      <c r="B113" s="33"/>
      <c r="C113" s="33" t="s">
        <v>785</v>
      </c>
      <c r="D113" s="41">
        <v>-8700</v>
      </c>
      <c r="E113" s="26">
        <v>-19.46</v>
      </c>
      <c r="F113" s="27">
        <v>-5.5199999999999997E-4</v>
      </c>
      <c r="G113" s="16"/>
    </row>
    <row r="114" spans="1:7" x14ac:dyDescent="0.3">
      <c r="A114" s="13" t="s">
        <v>1195</v>
      </c>
      <c r="B114" s="33"/>
      <c r="C114" s="33" t="s">
        <v>775</v>
      </c>
      <c r="D114" s="41">
        <v>-625</v>
      </c>
      <c r="E114" s="26">
        <v>-21.24</v>
      </c>
      <c r="F114" s="27">
        <v>-6.02E-4</v>
      </c>
      <c r="G114" s="16"/>
    </row>
    <row r="115" spans="1:7" x14ac:dyDescent="0.3">
      <c r="A115" s="13" t="s">
        <v>1201</v>
      </c>
      <c r="B115" s="33"/>
      <c r="C115" s="33" t="s">
        <v>759</v>
      </c>
      <c r="D115" s="41">
        <v>-3900</v>
      </c>
      <c r="E115" s="26">
        <v>-30.4</v>
      </c>
      <c r="F115" s="27">
        <v>-8.6200000000000003E-4</v>
      </c>
      <c r="G115" s="16"/>
    </row>
    <row r="116" spans="1:7" x14ac:dyDescent="0.3">
      <c r="A116" s="13" t="s">
        <v>1213</v>
      </c>
      <c r="B116" s="33"/>
      <c r="C116" s="33" t="s">
        <v>732</v>
      </c>
      <c r="D116" s="41">
        <v>-16000</v>
      </c>
      <c r="E116" s="26">
        <v>-34.5</v>
      </c>
      <c r="F116" s="27">
        <v>-9.7900000000000005E-4</v>
      </c>
      <c r="G116" s="16"/>
    </row>
    <row r="117" spans="1:7" x14ac:dyDescent="0.3">
      <c r="A117" s="13" t="s">
        <v>1136</v>
      </c>
      <c r="B117" s="33"/>
      <c r="C117" s="33" t="s">
        <v>727</v>
      </c>
      <c r="D117" s="41">
        <v>-1500</v>
      </c>
      <c r="E117" s="26">
        <v>-39.869999999999997</v>
      </c>
      <c r="F117" s="27">
        <v>-1.1310000000000001E-3</v>
      </c>
      <c r="G117" s="16"/>
    </row>
    <row r="118" spans="1:7" x14ac:dyDescent="0.3">
      <c r="A118" s="13" t="s">
        <v>1218</v>
      </c>
      <c r="B118" s="33"/>
      <c r="C118" s="33" t="s">
        <v>705</v>
      </c>
      <c r="D118" s="41">
        <v>-96000</v>
      </c>
      <c r="E118" s="26">
        <v>-40.08</v>
      </c>
      <c r="F118" s="27">
        <v>-1.137E-3</v>
      </c>
      <c r="G118" s="16"/>
    </row>
    <row r="119" spans="1:7" x14ac:dyDescent="0.3">
      <c r="A119" s="13" t="s">
        <v>1186</v>
      </c>
      <c r="B119" s="33"/>
      <c r="C119" s="33" t="s">
        <v>796</v>
      </c>
      <c r="D119" s="41">
        <v>-11000</v>
      </c>
      <c r="E119" s="26">
        <v>-44.77</v>
      </c>
      <c r="F119" s="27">
        <v>-1.2700000000000001E-3</v>
      </c>
      <c r="G119" s="16"/>
    </row>
    <row r="120" spans="1:7" x14ac:dyDescent="0.3">
      <c r="A120" s="13" t="s">
        <v>1200</v>
      </c>
      <c r="B120" s="33"/>
      <c r="C120" s="33" t="s">
        <v>743</v>
      </c>
      <c r="D120" s="41">
        <v>-11825</v>
      </c>
      <c r="E120" s="26">
        <v>-58.06</v>
      </c>
      <c r="F120" s="27">
        <v>-1.647E-3</v>
      </c>
      <c r="G120" s="16"/>
    </row>
    <row r="121" spans="1:7" x14ac:dyDescent="0.3">
      <c r="A121" s="13" t="s">
        <v>1139</v>
      </c>
      <c r="B121" s="33"/>
      <c r="C121" s="33" t="s">
        <v>732</v>
      </c>
      <c r="D121" s="41">
        <v>-8100</v>
      </c>
      <c r="E121" s="26">
        <v>-58.99</v>
      </c>
      <c r="F121" s="27">
        <v>-1.673E-3</v>
      </c>
      <c r="G121" s="16"/>
    </row>
    <row r="122" spans="1:7" x14ac:dyDescent="0.3">
      <c r="A122" s="13" t="s">
        <v>1107</v>
      </c>
      <c r="B122" s="33"/>
      <c r="C122" s="33" t="s">
        <v>821</v>
      </c>
      <c r="D122" s="41">
        <v>-27500</v>
      </c>
      <c r="E122" s="26">
        <v>-59.85</v>
      </c>
      <c r="F122" s="27">
        <v>-1.6980000000000001E-3</v>
      </c>
      <c r="G122" s="16"/>
    </row>
    <row r="123" spans="1:7" x14ac:dyDescent="0.3">
      <c r="A123" s="13" t="s">
        <v>1205</v>
      </c>
      <c r="B123" s="33"/>
      <c r="C123" s="33" t="s">
        <v>705</v>
      </c>
      <c r="D123" s="41">
        <v>-70200</v>
      </c>
      <c r="E123" s="26">
        <v>-75.75</v>
      </c>
      <c r="F123" s="27">
        <v>-2.1489999999999999E-3</v>
      </c>
      <c r="G123" s="16"/>
    </row>
    <row r="124" spans="1:7" x14ac:dyDescent="0.3">
      <c r="A124" s="13" t="s">
        <v>1209</v>
      </c>
      <c r="B124" s="33"/>
      <c r="C124" s="33" t="s">
        <v>743</v>
      </c>
      <c r="D124" s="41">
        <v>-24800</v>
      </c>
      <c r="E124" s="26">
        <v>-80.12</v>
      </c>
      <c r="F124" s="27">
        <v>-2.2729999999999998E-3</v>
      </c>
      <c r="G124" s="16"/>
    </row>
    <row r="125" spans="1:7" x14ac:dyDescent="0.3">
      <c r="A125" s="13" t="s">
        <v>1063</v>
      </c>
      <c r="B125" s="33"/>
      <c r="C125" s="33" t="s">
        <v>821</v>
      </c>
      <c r="D125" s="41">
        <v>-13000</v>
      </c>
      <c r="E125" s="26">
        <v>-80.510000000000005</v>
      </c>
      <c r="F125" s="27">
        <v>-2.284E-3</v>
      </c>
      <c r="G125" s="16"/>
    </row>
    <row r="126" spans="1:7" x14ac:dyDescent="0.3">
      <c r="A126" s="13" t="s">
        <v>1120</v>
      </c>
      <c r="B126" s="33"/>
      <c r="C126" s="33" t="s">
        <v>705</v>
      </c>
      <c r="D126" s="41">
        <v>-37800</v>
      </c>
      <c r="E126" s="26">
        <v>-95.65</v>
      </c>
      <c r="F126" s="27">
        <v>-2.7139999999999998E-3</v>
      </c>
      <c r="G126" s="16"/>
    </row>
    <row r="127" spans="1:7" x14ac:dyDescent="0.3">
      <c r="A127" s="13" t="s">
        <v>1080</v>
      </c>
      <c r="B127" s="33"/>
      <c r="C127" s="33" t="s">
        <v>705</v>
      </c>
      <c r="D127" s="41">
        <v>-21000</v>
      </c>
      <c r="E127" s="26">
        <v>-113.17</v>
      </c>
      <c r="F127" s="27">
        <v>-3.2109999999999999E-3</v>
      </c>
      <c r="G127" s="16"/>
    </row>
    <row r="128" spans="1:7" x14ac:dyDescent="0.3">
      <c r="A128" s="13" t="s">
        <v>1206</v>
      </c>
      <c r="B128" s="33"/>
      <c r="C128" s="33" t="s">
        <v>724</v>
      </c>
      <c r="D128" s="41">
        <v>-7800</v>
      </c>
      <c r="E128" s="26">
        <v>-115.58</v>
      </c>
      <c r="F128" s="27">
        <v>-3.2789999999999998E-3</v>
      </c>
      <c r="G128" s="16"/>
    </row>
    <row r="129" spans="1:7" x14ac:dyDescent="0.3">
      <c r="A129" s="13" t="s">
        <v>1116</v>
      </c>
      <c r="B129" s="33"/>
      <c r="C129" s="33" t="s">
        <v>782</v>
      </c>
      <c r="D129" s="41">
        <v>-9750</v>
      </c>
      <c r="E129" s="26">
        <v>-120.69</v>
      </c>
      <c r="F129" s="27">
        <v>-3.424E-3</v>
      </c>
      <c r="G129" s="16"/>
    </row>
    <row r="130" spans="1:7" x14ac:dyDescent="0.3">
      <c r="A130" s="13" t="s">
        <v>1198</v>
      </c>
      <c r="B130" s="33"/>
      <c r="C130" s="33" t="s">
        <v>711</v>
      </c>
      <c r="D130" s="41">
        <v>-37500</v>
      </c>
      <c r="E130" s="26">
        <v>-186.28</v>
      </c>
      <c r="F130" s="27">
        <v>-5.2849999999999998E-3</v>
      </c>
      <c r="G130" s="16"/>
    </row>
    <row r="131" spans="1:7" x14ac:dyDescent="0.3">
      <c r="A131" s="13" t="s">
        <v>1221</v>
      </c>
      <c r="B131" s="33"/>
      <c r="C131" s="33" t="s">
        <v>711</v>
      </c>
      <c r="D131" s="41">
        <v>-69000</v>
      </c>
      <c r="E131" s="26">
        <v>-200.72</v>
      </c>
      <c r="F131" s="27">
        <v>-5.6950000000000004E-3</v>
      </c>
      <c r="G131" s="16"/>
    </row>
    <row r="132" spans="1:7" x14ac:dyDescent="0.3">
      <c r="A132" s="13" t="s">
        <v>1189</v>
      </c>
      <c r="B132" s="33"/>
      <c r="C132" s="33" t="s">
        <v>738</v>
      </c>
      <c r="D132" s="41">
        <v>-65000</v>
      </c>
      <c r="E132" s="26">
        <v>-251.13</v>
      </c>
      <c r="F132" s="27">
        <v>-7.1260000000000004E-3</v>
      </c>
      <c r="G132" s="16"/>
    </row>
    <row r="133" spans="1:7" x14ac:dyDescent="0.3">
      <c r="A133" s="13" t="s">
        <v>1177</v>
      </c>
      <c r="B133" s="33"/>
      <c r="C133" s="33" t="s">
        <v>738</v>
      </c>
      <c r="D133" s="41">
        <v>-323000</v>
      </c>
      <c r="E133" s="26">
        <v>-315.41000000000003</v>
      </c>
      <c r="F133" s="27">
        <v>-8.9499999999999996E-3</v>
      </c>
      <c r="G133" s="16"/>
    </row>
    <row r="134" spans="1:7" x14ac:dyDescent="0.3">
      <c r="A134" s="13" t="s">
        <v>1222</v>
      </c>
      <c r="B134" s="33"/>
      <c r="C134" s="33" t="s">
        <v>708</v>
      </c>
      <c r="D134" s="41">
        <v>-43700</v>
      </c>
      <c r="E134" s="26">
        <v>-319.43</v>
      </c>
      <c r="F134" s="27">
        <v>-9.0639999999999991E-3</v>
      </c>
      <c r="G134" s="16"/>
    </row>
    <row r="135" spans="1:7" x14ac:dyDescent="0.3">
      <c r="A135" s="13" t="s">
        <v>1223</v>
      </c>
      <c r="B135" s="33"/>
      <c r="C135" s="33" t="s">
        <v>705</v>
      </c>
      <c r="D135" s="41">
        <v>-42625</v>
      </c>
      <c r="E135" s="26">
        <v>-337.76</v>
      </c>
      <c r="F135" s="27">
        <v>-9.5840000000000005E-3</v>
      </c>
      <c r="G135" s="16"/>
    </row>
    <row r="136" spans="1:7" x14ac:dyDescent="0.3">
      <c r="A136" s="13" t="s">
        <v>1105</v>
      </c>
      <c r="B136" s="33"/>
      <c r="C136" s="33" t="s">
        <v>785</v>
      </c>
      <c r="D136" s="41">
        <v>-20425</v>
      </c>
      <c r="E136" s="26">
        <v>-353.3</v>
      </c>
      <c r="F136" s="27">
        <v>-1.0024999999999999E-2</v>
      </c>
      <c r="G136" s="16"/>
    </row>
    <row r="137" spans="1:7" x14ac:dyDescent="0.3">
      <c r="A137" s="13" t="s">
        <v>1207</v>
      </c>
      <c r="B137" s="33"/>
      <c r="C137" s="33" t="s">
        <v>705</v>
      </c>
      <c r="D137" s="41">
        <v>-24750</v>
      </c>
      <c r="E137" s="26">
        <v>-368.28</v>
      </c>
      <c r="F137" s="27">
        <v>-1.0449999999999999E-2</v>
      </c>
      <c r="G137" s="16"/>
    </row>
    <row r="138" spans="1:7" x14ac:dyDescent="0.3">
      <c r="A138" s="13" t="s">
        <v>1197</v>
      </c>
      <c r="B138" s="33"/>
      <c r="C138" s="33" t="s">
        <v>770</v>
      </c>
      <c r="D138" s="41">
        <v>-8625</v>
      </c>
      <c r="E138" s="26">
        <v>-384.83</v>
      </c>
      <c r="F138" s="27">
        <v>-1.0919999999999999E-2</v>
      </c>
      <c r="G138" s="16"/>
    </row>
    <row r="139" spans="1:7" x14ac:dyDescent="0.3">
      <c r="A139" s="13" t="s">
        <v>1216</v>
      </c>
      <c r="B139" s="33"/>
      <c r="C139" s="33" t="s">
        <v>724</v>
      </c>
      <c r="D139" s="41">
        <v>-37100</v>
      </c>
      <c r="E139" s="26">
        <v>-409.73</v>
      </c>
      <c r="F139" s="27">
        <v>-1.1625999999999999E-2</v>
      </c>
      <c r="G139" s="16"/>
    </row>
    <row r="140" spans="1:7" x14ac:dyDescent="0.3">
      <c r="A140" s="13" t="s">
        <v>1212</v>
      </c>
      <c r="B140" s="33"/>
      <c r="C140" s="33" t="s">
        <v>735</v>
      </c>
      <c r="D140" s="41">
        <v>-6500</v>
      </c>
      <c r="E140" s="26">
        <v>-456.01</v>
      </c>
      <c r="F140" s="27">
        <v>-1.2939000000000001E-2</v>
      </c>
      <c r="G140" s="16"/>
    </row>
    <row r="141" spans="1:7" x14ac:dyDescent="0.3">
      <c r="A141" s="13" t="s">
        <v>1220</v>
      </c>
      <c r="B141" s="33"/>
      <c r="C141" s="33" t="s">
        <v>714</v>
      </c>
      <c r="D141" s="41">
        <v>-34000</v>
      </c>
      <c r="E141" s="26">
        <v>-585.58000000000004</v>
      </c>
      <c r="F141" s="27">
        <v>-1.6615999999999999E-2</v>
      </c>
      <c r="G141" s="16"/>
    </row>
    <row r="142" spans="1:7" x14ac:dyDescent="0.3">
      <c r="A142" s="13" t="s">
        <v>1199</v>
      </c>
      <c r="B142" s="33"/>
      <c r="C142" s="33" t="s">
        <v>705</v>
      </c>
      <c r="D142" s="41">
        <v>-87600</v>
      </c>
      <c r="E142" s="26">
        <v>-678.99</v>
      </c>
      <c r="F142" s="27">
        <v>-1.9266999999999999E-2</v>
      </c>
      <c r="G142" s="16"/>
    </row>
    <row r="143" spans="1:7" x14ac:dyDescent="0.3">
      <c r="A143" s="13" t="s">
        <v>1211</v>
      </c>
      <c r="B143" s="33"/>
      <c r="C143" s="33" t="s">
        <v>738</v>
      </c>
      <c r="D143" s="41">
        <v>-73950</v>
      </c>
      <c r="E143" s="26">
        <v>-804.21</v>
      </c>
      <c r="F143" s="27">
        <v>-2.282E-2</v>
      </c>
      <c r="G143" s="16"/>
    </row>
    <row r="144" spans="1:7" x14ac:dyDescent="0.3">
      <c r="A144" s="13" t="s">
        <v>1225</v>
      </c>
      <c r="B144" s="33"/>
      <c r="C144" s="33" t="s">
        <v>699</v>
      </c>
      <c r="D144" s="41">
        <v>-152500</v>
      </c>
      <c r="E144" s="26">
        <v>-1097.47</v>
      </c>
      <c r="F144" s="27">
        <v>-3.1140999999999999E-2</v>
      </c>
      <c r="G144" s="16"/>
    </row>
    <row r="145" spans="1:7" x14ac:dyDescent="0.3">
      <c r="A145" s="13" t="s">
        <v>1224</v>
      </c>
      <c r="B145" s="33"/>
      <c r="C145" s="33" t="s">
        <v>702</v>
      </c>
      <c r="D145" s="41">
        <v>-67250</v>
      </c>
      <c r="E145" s="26">
        <v>-1608.75</v>
      </c>
      <c r="F145" s="27">
        <v>-4.5650000000000003E-2</v>
      </c>
      <c r="G145" s="16"/>
    </row>
    <row r="146" spans="1:7" x14ac:dyDescent="0.3">
      <c r="A146" s="13" t="s">
        <v>1332</v>
      </c>
      <c r="B146" s="33"/>
      <c r="C146" s="33" t="s">
        <v>1327</v>
      </c>
      <c r="D146" s="41">
        <v>-12750</v>
      </c>
      <c r="E146" s="26">
        <v>-2213.65</v>
      </c>
      <c r="F146" s="27">
        <v>-6.2814999999999996E-2</v>
      </c>
      <c r="G146" s="16"/>
    </row>
    <row r="147" spans="1:7" x14ac:dyDescent="0.3">
      <c r="A147" s="17" t="s">
        <v>100</v>
      </c>
      <c r="B147" s="34"/>
      <c r="C147" s="34"/>
      <c r="D147" s="18"/>
      <c r="E147" s="42">
        <v>-10930.33</v>
      </c>
      <c r="F147" s="43">
        <v>-0.31014799999999998</v>
      </c>
      <c r="G147" s="21"/>
    </row>
    <row r="148" spans="1:7" x14ac:dyDescent="0.3">
      <c r="A148" s="13"/>
      <c r="B148" s="33"/>
      <c r="C148" s="33"/>
      <c r="D148" s="14"/>
      <c r="E148" s="15"/>
      <c r="F148" s="16"/>
      <c r="G148" s="16"/>
    </row>
    <row r="149" spans="1:7" x14ac:dyDescent="0.3">
      <c r="A149" s="13"/>
      <c r="B149" s="33"/>
      <c r="C149" s="33"/>
      <c r="D149" s="14"/>
      <c r="E149" s="15"/>
      <c r="F149" s="16"/>
      <c r="G149" s="16"/>
    </row>
    <row r="150" spans="1:7" x14ac:dyDescent="0.3">
      <c r="A150" s="17" t="s">
        <v>1333</v>
      </c>
      <c r="B150" s="34"/>
      <c r="C150" s="34"/>
      <c r="D150" s="18"/>
      <c r="E150" s="46"/>
      <c r="F150" s="21"/>
      <c r="G150" s="21"/>
    </row>
    <row r="151" spans="1:7" x14ac:dyDescent="0.3">
      <c r="A151" s="13" t="s">
        <v>1334</v>
      </c>
      <c r="B151" s="33"/>
      <c r="C151" s="33" t="s">
        <v>1335</v>
      </c>
      <c r="D151" s="14">
        <v>17000</v>
      </c>
      <c r="E151" s="15">
        <v>132.57</v>
      </c>
      <c r="F151" s="16">
        <v>3.8E-3</v>
      </c>
      <c r="G151" s="16"/>
    </row>
    <row r="152" spans="1:7" x14ac:dyDescent="0.3">
      <c r="A152" s="13" t="s">
        <v>1336</v>
      </c>
      <c r="B152" s="33"/>
      <c r="C152" s="33" t="s">
        <v>1335</v>
      </c>
      <c r="D152" s="14">
        <v>9000</v>
      </c>
      <c r="E152" s="15">
        <v>106.3</v>
      </c>
      <c r="F152" s="16">
        <v>3.0000000000000001E-3</v>
      </c>
      <c r="G152" s="16"/>
    </row>
    <row r="153" spans="1:7" x14ac:dyDescent="0.3">
      <c r="A153" s="13" t="s">
        <v>1522</v>
      </c>
      <c r="B153" s="33"/>
      <c r="C153" s="33" t="s">
        <v>1523</v>
      </c>
      <c r="D153" s="41">
        <v>-2800</v>
      </c>
      <c r="E153" s="26">
        <v>-0.15</v>
      </c>
      <c r="F153" s="16">
        <v>0</v>
      </c>
      <c r="G153" s="16"/>
    </row>
    <row r="154" spans="1:7" x14ac:dyDescent="0.3">
      <c r="A154" s="13" t="s">
        <v>1524</v>
      </c>
      <c r="B154" s="33"/>
      <c r="C154" s="33" t="s">
        <v>1523</v>
      </c>
      <c r="D154" s="41">
        <v>-3200</v>
      </c>
      <c r="E154" s="26">
        <v>-0.27</v>
      </c>
      <c r="F154" s="16">
        <v>0</v>
      </c>
      <c r="G154" s="16"/>
    </row>
    <row r="155" spans="1:7" x14ac:dyDescent="0.3">
      <c r="A155" s="13" t="s">
        <v>1525</v>
      </c>
      <c r="B155" s="33"/>
      <c r="C155" s="33" t="s">
        <v>1523</v>
      </c>
      <c r="D155" s="41">
        <v>-2700</v>
      </c>
      <c r="E155" s="26">
        <v>-0.46</v>
      </c>
      <c r="F155" s="16">
        <v>0</v>
      </c>
      <c r="G155" s="16"/>
    </row>
    <row r="156" spans="1:7" x14ac:dyDescent="0.3">
      <c r="A156" s="13" t="s">
        <v>1526</v>
      </c>
      <c r="B156" s="33"/>
      <c r="C156" s="33" t="s">
        <v>1523</v>
      </c>
      <c r="D156" s="41">
        <v>-3000</v>
      </c>
      <c r="E156" s="26">
        <v>-0.78</v>
      </c>
      <c r="F156" s="16">
        <v>0</v>
      </c>
      <c r="G156" s="16"/>
    </row>
    <row r="157" spans="1:7" x14ac:dyDescent="0.3">
      <c r="A157" s="13" t="s">
        <v>1527</v>
      </c>
      <c r="B157" s="33"/>
      <c r="C157" s="33" t="s">
        <v>1523</v>
      </c>
      <c r="D157" s="41">
        <v>-1000</v>
      </c>
      <c r="E157" s="26">
        <v>-1.46</v>
      </c>
      <c r="F157" s="16">
        <v>0</v>
      </c>
      <c r="G157" s="16"/>
    </row>
    <row r="158" spans="1:7" x14ac:dyDescent="0.3">
      <c r="A158" s="13" t="s">
        <v>1528</v>
      </c>
      <c r="B158" s="33"/>
      <c r="C158" s="33" t="s">
        <v>1523</v>
      </c>
      <c r="D158" s="41">
        <v>-15000</v>
      </c>
      <c r="E158" s="26">
        <v>-1.76</v>
      </c>
      <c r="F158" s="27">
        <v>-1E-4</v>
      </c>
      <c r="G158" s="16"/>
    </row>
    <row r="159" spans="1:7" x14ac:dyDescent="0.3">
      <c r="A159" s="13" t="s">
        <v>1529</v>
      </c>
      <c r="B159" s="33"/>
      <c r="C159" s="33" t="s">
        <v>1523</v>
      </c>
      <c r="D159" s="41">
        <v>-30000</v>
      </c>
      <c r="E159" s="26">
        <v>-2</v>
      </c>
      <c r="F159" s="27">
        <v>-1E-4</v>
      </c>
      <c r="G159" s="16"/>
    </row>
    <row r="160" spans="1:7" x14ac:dyDescent="0.3">
      <c r="A160" s="17" t="s">
        <v>100</v>
      </c>
      <c r="B160" s="34"/>
      <c r="C160" s="34"/>
      <c r="D160" s="18"/>
      <c r="E160" s="37">
        <v>231.99</v>
      </c>
      <c r="F160" s="38">
        <v>6.6E-3</v>
      </c>
      <c r="G160" s="21"/>
    </row>
    <row r="161" spans="1:7" x14ac:dyDescent="0.3">
      <c r="A161" s="17"/>
      <c r="B161" s="34"/>
      <c r="C161" s="34"/>
      <c r="D161" s="18"/>
      <c r="E161" s="46"/>
      <c r="F161" s="21"/>
      <c r="G161" s="21"/>
    </row>
    <row r="162" spans="1:7" x14ac:dyDescent="0.3">
      <c r="A162" s="24" t="s">
        <v>103</v>
      </c>
      <c r="B162" s="35"/>
      <c r="C162" s="35"/>
      <c r="D162" s="25"/>
      <c r="E162" s="19">
        <v>231.99</v>
      </c>
      <c r="F162" s="20">
        <v>6.6E-3</v>
      </c>
      <c r="G162" s="21"/>
    </row>
    <row r="163" spans="1:7" x14ac:dyDescent="0.3">
      <c r="A163" s="13"/>
      <c r="B163" s="33"/>
      <c r="C163" s="33"/>
      <c r="D163" s="14"/>
      <c r="E163" s="15"/>
      <c r="F163" s="16"/>
      <c r="G163" s="16"/>
    </row>
    <row r="164" spans="1:7" x14ac:dyDescent="0.3">
      <c r="A164" s="17" t="s">
        <v>89</v>
      </c>
      <c r="B164" s="34"/>
      <c r="C164" s="34"/>
      <c r="D164" s="18"/>
      <c r="E164" s="46"/>
      <c r="F164" s="21"/>
      <c r="G164" s="21"/>
    </row>
    <row r="165" spans="1:7" x14ac:dyDescent="0.3">
      <c r="A165" s="17" t="s">
        <v>492</v>
      </c>
      <c r="B165" s="33"/>
      <c r="C165" s="33"/>
      <c r="D165" s="14"/>
      <c r="E165" s="15"/>
      <c r="F165" s="16"/>
      <c r="G165" s="16"/>
    </row>
    <row r="166" spans="1:7" x14ac:dyDescent="0.3">
      <c r="A166" s="17" t="s">
        <v>100</v>
      </c>
      <c r="B166" s="33"/>
      <c r="C166" s="33"/>
      <c r="D166" s="14"/>
      <c r="E166" s="39" t="s">
        <v>88</v>
      </c>
      <c r="F166" s="40" t="s">
        <v>88</v>
      </c>
      <c r="G166" s="16"/>
    </row>
    <row r="167" spans="1:7" x14ac:dyDescent="0.3">
      <c r="A167" s="13"/>
      <c r="B167" s="33"/>
      <c r="C167" s="33"/>
      <c r="D167" s="14"/>
      <c r="E167" s="15"/>
      <c r="F167" s="16"/>
      <c r="G167" s="16"/>
    </row>
    <row r="168" spans="1:7" x14ac:dyDescent="0.3">
      <c r="A168" s="17" t="s">
        <v>277</v>
      </c>
      <c r="B168" s="33"/>
      <c r="C168" s="33"/>
      <c r="D168" s="14"/>
      <c r="E168" s="15"/>
      <c r="F168" s="16"/>
      <c r="G168" s="16"/>
    </row>
    <row r="169" spans="1:7" x14ac:dyDescent="0.3">
      <c r="A169" s="13" t="s">
        <v>497</v>
      </c>
      <c r="B169" s="33" t="s">
        <v>498</v>
      </c>
      <c r="C169" s="33" t="s">
        <v>108</v>
      </c>
      <c r="D169" s="14">
        <v>4900000</v>
      </c>
      <c r="E169" s="15">
        <v>4852.09</v>
      </c>
      <c r="F169" s="16">
        <v>0.13769999999999999</v>
      </c>
      <c r="G169" s="16">
        <v>5.8937000000000003E-2</v>
      </c>
    </row>
    <row r="170" spans="1:7" x14ac:dyDescent="0.3">
      <c r="A170" s="17" t="s">
        <v>100</v>
      </c>
      <c r="B170" s="34"/>
      <c r="C170" s="34"/>
      <c r="D170" s="18"/>
      <c r="E170" s="37">
        <v>4852.09</v>
      </c>
      <c r="F170" s="38">
        <v>0.13769999999999999</v>
      </c>
      <c r="G170" s="21"/>
    </row>
    <row r="171" spans="1:7" x14ac:dyDescent="0.3">
      <c r="A171" s="13"/>
      <c r="B171" s="33"/>
      <c r="C171" s="33"/>
      <c r="D171" s="14"/>
      <c r="E171" s="15"/>
      <c r="F171" s="16"/>
      <c r="G171" s="16"/>
    </row>
    <row r="172" spans="1:7" x14ac:dyDescent="0.3">
      <c r="A172" s="13"/>
      <c r="B172" s="33"/>
      <c r="C172" s="33"/>
      <c r="D172" s="14"/>
      <c r="E172" s="15"/>
      <c r="F172" s="16"/>
      <c r="G172" s="16"/>
    </row>
    <row r="173" spans="1:7" x14ac:dyDescent="0.3">
      <c r="A173" s="17" t="s">
        <v>101</v>
      </c>
      <c r="B173" s="33"/>
      <c r="C173" s="33"/>
      <c r="D173" s="14"/>
      <c r="E173" s="15"/>
      <c r="F173" s="16"/>
      <c r="G173" s="16"/>
    </row>
    <row r="174" spans="1:7" x14ac:dyDescent="0.3">
      <c r="A174" s="17" t="s">
        <v>100</v>
      </c>
      <c r="B174" s="33"/>
      <c r="C174" s="33"/>
      <c r="D174" s="14"/>
      <c r="E174" s="39" t="s">
        <v>88</v>
      </c>
      <c r="F174" s="40" t="s">
        <v>88</v>
      </c>
      <c r="G174" s="16"/>
    </row>
    <row r="175" spans="1:7" x14ac:dyDescent="0.3">
      <c r="A175" s="13"/>
      <c r="B175" s="33"/>
      <c r="C175" s="33"/>
      <c r="D175" s="14"/>
      <c r="E175" s="15"/>
      <c r="F175" s="16"/>
      <c r="G175" s="16"/>
    </row>
    <row r="176" spans="1:7" x14ac:dyDescent="0.3">
      <c r="A176" s="17" t="s">
        <v>102</v>
      </c>
      <c r="B176" s="33"/>
      <c r="C176" s="33"/>
      <c r="D176" s="14"/>
      <c r="E176" s="15"/>
      <c r="F176" s="16"/>
      <c r="G176" s="16"/>
    </row>
    <row r="177" spans="1:7" x14ac:dyDescent="0.3">
      <c r="A177" s="17" t="s">
        <v>100</v>
      </c>
      <c r="B177" s="33"/>
      <c r="C177" s="33"/>
      <c r="D177" s="14"/>
      <c r="E177" s="39" t="s">
        <v>88</v>
      </c>
      <c r="F177" s="40" t="s">
        <v>88</v>
      </c>
      <c r="G177" s="16"/>
    </row>
    <row r="178" spans="1:7" x14ac:dyDescent="0.3">
      <c r="A178" s="13"/>
      <c r="B178" s="33"/>
      <c r="C178" s="33"/>
      <c r="D178" s="14"/>
      <c r="E178" s="15"/>
      <c r="F178" s="16"/>
      <c r="G178" s="16"/>
    </row>
    <row r="179" spans="1:7" x14ac:dyDescent="0.3">
      <c r="A179" s="24" t="s">
        <v>103</v>
      </c>
      <c r="B179" s="35"/>
      <c r="C179" s="35"/>
      <c r="D179" s="25"/>
      <c r="E179" s="19">
        <v>4852.09</v>
      </c>
      <c r="F179" s="20">
        <v>0.13769999999999999</v>
      </c>
      <c r="G179" s="21"/>
    </row>
    <row r="180" spans="1:7" x14ac:dyDescent="0.3">
      <c r="A180" s="13"/>
      <c r="B180" s="33"/>
      <c r="C180" s="33"/>
      <c r="D180" s="14"/>
      <c r="E180" s="15"/>
      <c r="F180" s="16"/>
      <c r="G180" s="16"/>
    </row>
    <row r="181" spans="1:7" x14ac:dyDescent="0.3">
      <c r="A181" s="17" t="s">
        <v>104</v>
      </c>
      <c r="B181" s="33"/>
      <c r="C181" s="33"/>
      <c r="D181" s="14"/>
      <c r="E181" s="15"/>
      <c r="F181" s="16"/>
      <c r="G181" s="16"/>
    </row>
    <row r="182" spans="1:7" x14ac:dyDescent="0.3">
      <c r="A182" s="13"/>
      <c r="B182" s="33"/>
      <c r="C182" s="33"/>
      <c r="D182" s="14"/>
      <c r="E182" s="15"/>
      <c r="F182" s="16"/>
      <c r="G182" s="16"/>
    </row>
    <row r="183" spans="1:7" x14ac:dyDescent="0.3">
      <c r="A183" s="17" t="s">
        <v>105</v>
      </c>
      <c r="B183" s="33"/>
      <c r="C183" s="33"/>
      <c r="D183" s="14"/>
      <c r="E183" s="15"/>
      <c r="F183" s="16"/>
      <c r="G183" s="16"/>
    </row>
    <row r="184" spans="1:7" x14ac:dyDescent="0.3">
      <c r="A184" s="13" t="s">
        <v>1530</v>
      </c>
      <c r="B184" s="33" t="s">
        <v>1531</v>
      </c>
      <c r="C184" s="33" t="s">
        <v>108</v>
      </c>
      <c r="D184" s="14">
        <v>1500000</v>
      </c>
      <c r="E184" s="15">
        <v>1495.61</v>
      </c>
      <c r="F184" s="16">
        <v>4.24E-2</v>
      </c>
      <c r="G184" s="16">
        <v>3.5698000000000001E-2</v>
      </c>
    </row>
    <row r="185" spans="1:7" x14ac:dyDescent="0.3">
      <c r="A185" s="13" t="s">
        <v>1378</v>
      </c>
      <c r="B185" s="33" t="s">
        <v>1379</v>
      </c>
      <c r="C185" s="33" t="s">
        <v>108</v>
      </c>
      <c r="D185" s="14">
        <v>1000000</v>
      </c>
      <c r="E185" s="15">
        <v>999.81</v>
      </c>
      <c r="F185" s="16">
        <v>2.8400000000000002E-2</v>
      </c>
      <c r="G185" s="16">
        <v>3.3951000000000002E-2</v>
      </c>
    </row>
    <row r="186" spans="1:7" x14ac:dyDescent="0.3">
      <c r="A186" s="17" t="s">
        <v>100</v>
      </c>
      <c r="B186" s="34"/>
      <c r="C186" s="34"/>
      <c r="D186" s="18"/>
      <c r="E186" s="37">
        <v>2495.42</v>
      </c>
      <c r="F186" s="38">
        <v>7.0800000000000002E-2</v>
      </c>
      <c r="G186" s="21"/>
    </row>
    <row r="187" spans="1:7" x14ac:dyDescent="0.3">
      <c r="A187" s="13"/>
      <c r="B187" s="33"/>
      <c r="C187" s="33"/>
      <c r="D187" s="14"/>
      <c r="E187" s="15"/>
      <c r="F187" s="16"/>
      <c r="G187" s="16"/>
    </row>
    <row r="188" spans="1:7" x14ac:dyDescent="0.3">
      <c r="A188" s="24" t="s">
        <v>103</v>
      </c>
      <c r="B188" s="35"/>
      <c r="C188" s="35"/>
      <c r="D188" s="25"/>
      <c r="E188" s="19">
        <v>2495.42</v>
      </c>
      <c r="F188" s="20">
        <v>7.0800000000000002E-2</v>
      </c>
      <c r="G188" s="21"/>
    </row>
    <row r="189" spans="1:7" x14ac:dyDescent="0.3">
      <c r="A189" s="13"/>
      <c r="B189" s="33"/>
      <c r="C189" s="33"/>
      <c r="D189" s="14"/>
      <c r="E189" s="15"/>
      <c r="F189" s="16"/>
      <c r="G189" s="16"/>
    </row>
    <row r="190" spans="1:7" x14ac:dyDescent="0.3">
      <c r="A190" s="13"/>
      <c r="B190" s="33"/>
      <c r="C190" s="33"/>
      <c r="D190" s="14"/>
      <c r="E190" s="15"/>
      <c r="F190" s="16"/>
      <c r="G190" s="16"/>
    </row>
    <row r="191" spans="1:7" x14ac:dyDescent="0.3">
      <c r="A191" s="17" t="s">
        <v>481</v>
      </c>
      <c r="B191" s="33"/>
      <c r="C191" s="33"/>
      <c r="D191" s="14"/>
      <c r="E191" s="15"/>
      <c r="F191" s="16"/>
      <c r="G191" s="16"/>
    </row>
    <row r="192" spans="1:7" x14ac:dyDescent="0.3">
      <c r="A192" s="13" t="s">
        <v>1532</v>
      </c>
      <c r="B192" s="33" t="s">
        <v>1533</v>
      </c>
      <c r="C192" s="33"/>
      <c r="D192" s="14">
        <v>47098.75</v>
      </c>
      <c r="E192" s="15">
        <v>1286.4100000000001</v>
      </c>
      <c r="F192" s="16">
        <v>3.6499999999999998E-2</v>
      </c>
      <c r="G192" s="16"/>
    </row>
    <row r="193" spans="1:7" x14ac:dyDescent="0.3">
      <c r="A193" s="13"/>
      <c r="B193" s="33"/>
      <c r="C193" s="33"/>
      <c r="D193" s="14"/>
      <c r="E193" s="15"/>
      <c r="F193" s="16"/>
      <c r="G193" s="16"/>
    </row>
    <row r="194" spans="1:7" x14ac:dyDescent="0.3">
      <c r="A194" s="24" t="s">
        <v>103</v>
      </c>
      <c r="B194" s="35"/>
      <c r="C194" s="35"/>
      <c r="D194" s="25"/>
      <c r="E194" s="19">
        <v>1286.4100000000001</v>
      </c>
      <c r="F194" s="20">
        <v>3.6499999999999998E-2</v>
      </c>
      <c r="G194" s="21"/>
    </row>
    <row r="195" spans="1:7" x14ac:dyDescent="0.3">
      <c r="A195" s="13"/>
      <c r="B195" s="33"/>
      <c r="C195" s="33"/>
      <c r="D195" s="14"/>
      <c r="E195" s="15"/>
      <c r="F195" s="16"/>
      <c r="G195" s="16"/>
    </row>
    <row r="196" spans="1:7" x14ac:dyDescent="0.3">
      <c r="A196" s="17" t="s">
        <v>128</v>
      </c>
      <c r="B196" s="33"/>
      <c r="C196" s="33"/>
      <c r="D196" s="14"/>
      <c r="E196" s="15"/>
      <c r="F196" s="16"/>
      <c r="G196" s="16"/>
    </row>
    <row r="197" spans="1:7" x14ac:dyDescent="0.3">
      <c r="A197" s="13" t="s">
        <v>129</v>
      </c>
      <c r="B197" s="33"/>
      <c r="C197" s="33"/>
      <c r="D197" s="14"/>
      <c r="E197" s="15">
        <v>1888.84</v>
      </c>
      <c r="F197" s="16">
        <v>5.3600000000000002E-2</v>
      </c>
      <c r="G197" s="16">
        <v>3.1375E-2</v>
      </c>
    </row>
    <row r="198" spans="1:7" x14ac:dyDescent="0.3">
      <c r="A198" s="17" t="s">
        <v>100</v>
      </c>
      <c r="B198" s="34"/>
      <c r="C198" s="34"/>
      <c r="D198" s="18"/>
      <c r="E198" s="37">
        <v>1888.84</v>
      </c>
      <c r="F198" s="38">
        <v>5.3600000000000002E-2</v>
      </c>
      <c r="G198" s="21"/>
    </row>
    <row r="199" spans="1:7" x14ac:dyDescent="0.3">
      <c r="A199" s="13"/>
      <c r="B199" s="33"/>
      <c r="C199" s="33"/>
      <c r="D199" s="14"/>
      <c r="E199" s="15"/>
      <c r="F199" s="16"/>
      <c r="G199" s="16"/>
    </row>
    <row r="200" spans="1:7" x14ac:dyDescent="0.3">
      <c r="A200" s="24" t="s">
        <v>103</v>
      </c>
      <c r="B200" s="35"/>
      <c r="C200" s="35"/>
      <c r="D200" s="25"/>
      <c r="E200" s="19">
        <v>1888.84</v>
      </c>
      <c r="F200" s="20">
        <v>5.3600000000000002E-2</v>
      </c>
      <c r="G200" s="21"/>
    </row>
    <row r="201" spans="1:7" x14ac:dyDescent="0.3">
      <c r="A201" s="13" t="s">
        <v>130</v>
      </c>
      <c r="B201" s="33"/>
      <c r="C201" s="33"/>
      <c r="D201" s="14"/>
      <c r="E201" s="15">
        <v>83.689667999999998</v>
      </c>
      <c r="F201" s="16">
        <v>2.3739999999999998E-3</v>
      </c>
      <c r="G201" s="16"/>
    </row>
    <row r="202" spans="1:7" x14ac:dyDescent="0.3">
      <c r="A202" s="13" t="s">
        <v>131</v>
      </c>
      <c r="B202" s="33"/>
      <c r="C202" s="33"/>
      <c r="D202" s="14"/>
      <c r="E202" s="26">
        <v>-468.95966800000002</v>
      </c>
      <c r="F202" s="27">
        <v>-1.3374E-2</v>
      </c>
      <c r="G202" s="16">
        <v>3.1375E-2</v>
      </c>
    </row>
    <row r="203" spans="1:7" x14ac:dyDescent="0.3">
      <c r="A203" s="28" t="s">
        <v>132</v>
      </c>
      <c r="B203" s="36"/>
      <c r="C203" s="36"/>
      <c r="D203" s="29"/>
      <c r="E203" s="30">
        <v>35240.74</v>
      </c>
      <c r="F203" s="31">
        <v>1</v>
      </c>
      <c r="G203" s="31"/>
    </row>
    <row r="205" spans="1:7" x14ac:dyDescent="0.3">
      <c r="A205" s="1" t="s">
        <v>1266</v>
      </c>
    </row>
    <row r="206" spans="1:7" x14ac:dyDescent="0.3">
      <c r="A206" s="1" t="s">
        <v>134</v>
      </c>
    </row>
    <row r="208" spans="1:7" x14ac:dyDescent="0.3">
      <c r="A208" s="1" t="s">
        <v>1815</v>
      </c>
    </row>
    <row r="209" spans="1:7" x14ac:dyDescent="0.3">
      <c r="A209" s="47" t="s">
        <v>1816</v>
      </c>
      <c r="B209" s="3" t="s">
        <v>88</v>
      </c>
    </row>
    <row r="210" spans="1:7" x14ac:dyDescent="0.3">
      <c r="A210" t="s">
        <v>1817</v>
      </c>
    </row>
    <row r="211" spans="1:7" x14ac:dyDescent="0.3">
      <c r="A211" t="s">
        <v>1818</v>
      </c>
      <c r="B211" t="s">
        <v>1819</v>
      </c>
      <c r="C211" t="s">
        <v>1819</v>
      </c>
    </row>
    <row r="212" spans="1:7" x14ac:dyDescent="0.3">
      <c r="B212" s="48">
        <v>44561</v>
      </c>
      <c r="C212" s="48">
        <v>44592</v>
      </c>
    </row>
    <row r="213" spans="1:7" x14ac:dyDescent="0.3">
      <c r="A213" t="s">
        <v>1821</v>
      </c>
      <c r="B213">
        <v>19.393699999999999</v>
      </c>
      <c r="C213">
        <v>19.466999999999999</v>
      </c>
      <c r="E213" s="2"/>
      <c r="G213"/>
    </row>
    <row r="214" spans="1:7" x14ac:dyDescent="0.3">
      <c r="A214" t="s">
        <v>1823</v>
      </c>
      <c r="B214">
        <v>19.386700000000001</v>
      </c>
      <c r="C214">
        <v>19.460100000000001</v>
      </c>
      <c r="E214" s="2"/>
      <c r="G214"/>
    </row>
    <row r="215" spans="1:7" x14ac:dyDescent="0.3">
      <c r="A215" t="s">
        <v>1824</v>
      </c>
      <c r="B215">
        <v>14.294700000000001</v>
      </c>
      <c r="C215">
        <v>14.3489</v>
      </c>
      <c r="E215" s="2"/>
      <c r="G215"/>
    </row>
    <row r="216" spans="1:7" x14ac:dyDescent="0.3">
      <c r="A216" t="s">
        <v>1845</v>
      </c>
      <c r="B216">
        <v>14.3149</v>
      </c>
      <c r="C216">
        <v>14.2887</v>
      </c>
      <c r="E216" s="2"/>
      <c r="G216"/>
    </row>
    <row r="217" spans="1:7" x14ac:dyDescent="0.3">
      <c r="A217" t="s">
        <v>1832</v>
      </c>
      <c r="B217">
        <v>18.299099999999999</v>
      </c>
      <c r="C217">
        <v>18.345700000000001</v>
      </c>
      <c r="E217" s="2"/>
      <c r="G217"/>
    </row>
    <row r="218" spans="1:7" x14ac:dyDescent="0.3">
      <c r="A218" t="s">
        <v>1848</v>
      </c>
      <c r="B218">
        <v>18.2911</v>
      </c>
      <c r="C218">
        <v>18.3383</v>
      </c>
      <c r="E218" s="2"/>
      <c r="G218"/>
    </row>
    <row r="219" spans="1:7" x14ac:dyDescent="0.3">
      <c r="A219" t="s">
        <v>1849</v>
      </c>
      <c r="B219">
        <v>12.8445</v>
      </c>
      <c r="C219">
        <v>12.877700000000001</v>
      </c>
      <c r="E219" s="2"/>
      <c r="G219"/>
    </row>
    <row r="220" spans="1:7" x14ac:dyDescent="0.3">
      <c r="A220" t="s">
        <v>1850</v>
      </c>
      <c r="B220">
        <v>13.4603</v>
      </c>
      <c r="C220">
        <v>13.4146</v>
      </c>
      <c r="E220" s="2"/>
      <c r="G220"/>
    </row>
    <row r="221" spans="1:7" x14ac:dyDescent="0.3">
      <c r="E221" s="2"/>
      <c r="G221"/>
    </row>
    <row r="222" spans="1:7" x14ac:dyDescent="0.3">
      <c r="A222" t="s">
        <v>1852</v>
      </c>
    </row>
    <row r="224" spans="1:7" x14ac:dyDescent="0.3">
      <c r="A224" s="50" t="s">
        <v>1853</v>
      </c>
      <c r="B224" s="50" t="s">
        <v>1854</v>
      </c>
      <c r="C224" s="50" t="s">
        <v>1855</v>
      </c>
      <c r="D224" s="50" t="s">
        <v>1856</v>
      </c>
    </row>
    <row r="225" spans="1:4" x14ac:dyDescent="0.3">
      <c r="A225" s="50" t="s">
        <v>1879</v>
      </c>
      <c r="B225" s="50"/>
      <c r="C225" s="50">
        <v>0.08</v>
      </c>
      <c r="D225" s="50">
        <v>0.08</v>
      </c>
    </row>
    <row r="226" spans="1:4" x14ac:dyDescent="0.3">
      <c r="A226" s="50" t="s">
        <v>1880</v>
      </c>
      <c r="B226" s="50"/>
      <c r="C226" s="50">
        <v>0.08</v>
      </c>
      <c r="D226" s="50">
        <v>0.08</v>
      </c>
    </row>
    <row r="228" spans="1:4" x14ac:dyDescent="0.3">
      <c r="A228" t="s">
        <v>1835</v>
      </c>
      <c r="B228" s="3" t="s">
        <v>88</v>
      </c>
    </row>
    <row r="229" spans="1:4" ht="28.8" x14ac:dyDescent="0.3">
      <c r="A229" s="47" t="s">
        <v>1836</v>
      </c>
      <c r="B229" s="3" t="s">
        <v>88</v>
      </c>
    </row>
    <row r="230" spans="1:4" x14ac:dyDescent="0.3">
      <c r="A230" s="47" t="s">
        <v>1837</v>
      </c>
      <c r="B230" s="3" t="s">
        <v>88</v>
      </c>
    </row>
    <row r="231" spans="1:4" x14ac:dyDescent="0.3">
      <c r="A231" t="s">
        <v>1870</v>
      </c>
      <c r="B231" s="49">
        <v>5.387594</v>
      </c>
    </row>
    <row r="232" spans="1:4" ht="28.8" x14ac:dyDescent="0.3">
      <c r="A232" s="47" t="s">
        <v>1839</v>
      </c>
      <c r="B232" s="3">
        <v>977.18256250000002</v>
      </c>
    </row>
    <row r="233" spans="1:4" ht="28.8" x14ac:dyDescent="0.3">
      <c r="A233" s="47" t="s">
        <v>1840</v>
      </c>
      <c r="B233" s="3" t="s">
        <v>88</v>
      </c>
    </row>
    <row r="234" spans="1:4" x14ac:dyDescent="0.3">
      <c r="A234" t="s">
        <v>1967</v>
      </c>
      <c r="B234" s="3" t="s">
        <v>88</v>
      </c>
    </row>
    <row r="235" spans="1:4" x14ac:dyDescent="0.3">
      <c r="A235" t="s">
        <v>1968</v>
      </c>
      <c r="B235" s="3" t="s">
        <v>88</v>
      </c>
    </row>
    <row r="237" spans="1:4" ht="28.8" x14ac:dyDescent="0.3">
      <c r="A237" s="66" t="s">
        <v>2016</v>
      </c>
      <c r="B237" s="61" t="s">
        <v>2017</v>
      </c>
      <c r="C237" s="61" t="s">
        <v>1982</v>
      </c>
      <c r="D237" s="67" t="s">
        <v>1983</v>
      </c>
    </row>
    <row r="238" spans="1:4" x14ac:dyDescent="0.3">
      <c r="A238" s="51" t="str">
        <f>HYPERLINK("[EDEL_Portfolio Monthly 31-Jan-2022.xlsx]EEESSF!A1","Edelweiss Equity Savings Fund")</f>
        <v>Edelweiss Equity Savings Fund</v>
      </c>
      <c r="B238" s="59"/>
      <c r="C238" s="60" t="s">
        <v>2000</v>
      </c>
      <c r="D238"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90"/>
  <sheetViews>
    <sheetView showGridLines="0" workbookViewId="0">
      <pane ySplit="4" topLeftCell="A82" activePane="bottomLeft" state="frozen"/>
      <selection sqref="A1:G1"/>
      <selection pane="bottomLeft" activeCell="A90" sqref="A90"/>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55</v>
      </c>
      <c r="B1" s="70"/>
      <c r="C1" s="70"/>
      <c r="D1" s="70"/>
      <c r="E1" s="70"/>
      <c r="F1" s="70"/>
      <c r="G1" s="70"/>
      <c r="H1" s="51" t="str">
        <f>HYPERLINK("[EDEL_Portfolio Monthly 31-Jan-2022.xlsx]Index!A1","Index")</f>
        <v>Index</v>
      </c>
    </row>
    <row r="2" spans="1:8" ht="18" x14ac:dyDescent="0.3">
      <c r="A2" s="70" t="s">
        <v>56</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747</v>
      </c>
      <c r="B8" s="33" t="s">
        <v>748</v>
      </c>
      <c r="C8" s="33" t="s">
        <v>705</v>
      </c>
      <c r="D8" s="14">
        <v>3488</v>
      </c>
      <c r="E8" s="15">
        <v>51.82</v>
      </c>
      <c r="F8" s="16">
        <v>5.1799999999999999E-2</v>
      </c>
      <c r="G8" s="16"/>
    </row>
    <row r="9" spans="1:8" x14ac:dyDescent="0.3">
      <c r="A9" s="13" t="s">
        <v>861</v>
      </c>
      <c r="B9" s="33" t="s">
        <v>862</v>
      </c>
      <c r="C9" s="33" t="s">
        <v>724</v>
      </c>
      <c r="D9" s="14">
        <v>1375</v>
      </c>
      <c r="E9" s="15">
        <v>51.37</v>
      </c>
      <c r="F9" s="16">
        <v>5.1400000000000001E-2</v>
      </c>
      <c r="G9" s="16"/>
    </row>
    <row r="10" spans="1:8" x14ac:dyDescent="0.3">
      <c r="A10" s="13" t="s">
        <v>730</v>
      </c>
      <c r="B10" s="33" t="s">
        <v>731</v>
      </c>
      <c r="C10" s="33" t="s">
        <v>732</v>
      </c>
      <c r="D10" s="14">
        <v>23153</v>
      </c>
      <c r="E10" s="15">
        <v>50.98</v>
      </c>
      <c r="F10" s="16">
        <v>5.0999999999999997E-2</v>
      </c>
      <c r="G10" s="16"/>
    </row>
    <row r="11" spans="1:8" x14ac:dyDescent="0.3">
      <c r="A11" s="13" t="s">
        <v>776</v>
      </c>
      <c r="B11" s="33" t="s">
        <v>777</v>
      </c>
      <c r="C11" s="33" t="s">
        <v>732</v>
      </c>
      <c r="D11" s="14">
        <v>2206</v>
      </c>
      <c r="E11" s="15">
        <v>50.16</v>
      </c>
      <c r="F11" s="16">
        <v>5.0099999999999999E-2</v>
      </c>
      <c r="G11" s="16"/>
    </row>
    <row r="12" spans="1:8" x14ac:dyDescent="0.3">
      <c r="A12" s="13" t="s">
        <v>1006</v>
      </c>
      <c r="B12" s="33" t="s">
        <v>1007</v>
      </c>
      <c r="C12" s="33" t="s">
        <v>732</v>
      </c>
      <c r="D12" s="14">
        <v>263</v>
      </c>
      <c r="E12" s="15">
        <v>48.71</v>
      </c>
      <c r="F12" s="16">
        <v>4.87E-2</v>
      </c>
      <c r="G12" s="16"/>
    </row>
    <row r="13" spans="1:8" x14ac:dyDescent="0.3">
      <c r="A13" s="13" t="s">
        <v>755</v>
      </c>
      <c r="B13" s="33" t="s">
        <v>756</v>
      </c>
      <c r="C13" s="33" t="s">
        <v>732</v>
      </c>
      <c r="D13" s="14">
        <v>1513</v>
      </c>
      <c r="E13" s="15">
        <v>47.69</v>
      </c>
      <c r="F13" s="16">
        <v>4.7699999999999999E-2</v>
      </c>
      <c r="G13" s="16"/>
    </row>
    <row r="14" spans="1:8" x14ac:dyDescent="0.3">
      <c r="A14" s="13" t="s">
        <v>1267</v>
      </c>
      <c r="B14" s="33" t="s">
        <v>1268</v>
      </c>
      <c r="C14" s="33" t="s">
        <v>724</v>
      </c>
      <c r="D14" s="14">
        <v>2699</v>
      </c>
      <c r="E14" s="15">
        <v>46.86</v>
      </c>
      <c r="F14" s="16">
        <v>4.6800000000000001E-2</v>
      </c>
      <c r="G14" s="16"/>
    </row>
    <row r="15" spans="1:8" x14ac:dyDescent="0.3">
      <c r="A15" s="13" t="s">
        <v>722</v>
      </c>
      <c r="B15" s="33" t="s">
        <v>723</v>
      </c>
      <c r="C15" s="33" t="s">
        <v>724</v>
      </c>
      <c r="D15" s="14">
        <v>3968</v>
      </c>
      <c r="E15" s="15">
        <v>43.62</v>
      </c>
      <c r="F15" s="16">
        <v>4.36E-2</v>
      </c>
      <c r="G15" s="16"/>
    </row>
    <row r="16" spans="1:8" x14ac:dyDescent="0.3">
      <c r="A16" s="13" t="s">
        <v>1024</v>
      </c>
      <c r="B16" s="33" t="s">
        <v>1025</v>
      </c>
      <c r="C16" s="33" t="s">
        <v>727</v>
      </c>
      <c r="D16" s="14">
        <v>498</v>
      </c>
      <c r="E16" s="15">
        <v>42.81</v>
      </c>
      <c r="F16" s="16">
        <v>4.2799999999999998E-2</v>
      </c>
      <c r="G16" s="16"/>
    </row>
    <row r="17" spans="1:7" x14ac:dyDescent="0.3">
      <c r="A17" s="13" t="s">
        <v>733</v>
      </c>
      <c r="B17" s="33" t="s">
        <v>734</v>
      </c>
      <c r="C17" s="33" t="s">
        <v>735</v>
      </c>
      <c r="D17" s="14">
        <v>575</v>
      </c>
      <c r="E17" s="15">
        <v>40.25</v>
      </c>
      <c r="F17" s="16">
        <v>4.02E-2</v>
      </c>
      <c r="G17" s="16"/>
    </row>
    <row r="18" spans="1:7" x14ac:dyDescent="0.3">
      <c r="A18" s="13" t="s">
        <v>749</v>
      </c>
      <c r="B18" s="33" t="s">
        <v>750</v>
      </c>
      <c r="C18" s="33" t="s">
        <v>724</v>
      </c>
      <c r="D18" s="14">
        <v>2483</v>
      </c>
      <c r="E18" s="15">
        <v>36.72</v>
      </c>
      <c r="F18" s="16">
        <v>3.6700000000000003E-2</v>
      </c>
      <c r="G18" s="16"/>
    </row>
    <row r="19" spans="1:7" x14ac:dyDescent="0.3">
      <c r="A19" s="13" t="s">
        <v>925</v>
      </c>
      <c r="B19" s="33" t="s">
        <v>926</v>
      </c>
      <c r="C19" s="33" t="s">
        <v>732</v>
      </c>
      <c r="D19" s="14">
        <v>1008</v>
      </c>
      <c r="E19" s="15">
        <v>35.64</v>
      </c>
      <c r="F19" s="16">
        <v>3.56E-2</v>
      </c>
      <c r="G19" s="16"/>
    </row>
    <row r="20" spans="1:7" x14ac:dyDescent="0.3">
      <c r="A20" s="13" t="s">
        <v>1269</v>
      </c>
      <c r="B20" s="33" t="s">
        <v>1270</v>
      </c>
      <c r="C20" s="33" t="s">
        <v>727</v>
      </c>
      <c r="D20" s="14">
        <v>949</v>
      </c>
      <c r="E20" s="15">
        <v>33.83</v>
      </c>
      <c r="F20" s="16">
        <v>3.3799999999999997E-2</v>
      </c>
      <c r="G20" s="16"/>
    </row>
    <row r="21" spans="1:7" x14ac:dyDescent="0.3">
      <c r="A21" s="13" t="s">
        <v>802</v>
      </c>
      <c r="B21" s="33" t="s">
        <v>803</v>
      </c>
      <c r="C21" s="33" t="s">
        <v>796</v>
      </c>
      <c r="D21" s="14">
        <v>794</v>
      </c>
      <c r="E21" s="15">
        <v>32.049999999999997</v>
      </c>
      <c r="F21" s="16">
        <v>3.2000000000000001E-2</v>
      </c>
      <c r="G21" s="16"/>
    </row>
    <row r="22" spans="1:7" x14ac:dyDescent="0.3">
      <c r="A22" s="13" t="s">
        <v>874</v>
      </c>
      <c r="B22" s="33" t="s">
        <v>875</v>
      </c>
      <c r="C22" s="33" t="s">
        <v>714</v>
      </c>
      <c r="D22" s="14">
        <v>19995</v>
      </c>
      <c r="E22" s="15">
        <v>31.95</v>
      </c>
      <c r="F22" s="16">
        <v>3.1899999999999998E-2</v>
      </c>
      <c r="G22" s="16"/>
    </row>
    <row r="23" spans="1:7" x14ac:dyDescent="0.3">
      <c r="A23" s="13" t="s">
        <v>903</v>
      </c>
      <c r="B23" s="33" t="s">
        <v>904</v>
      </c>
      <c r="C23" s="33" t="s">
        <v>727</v>
      </c>
      <c r="D23" s="14">
        <v>1093</v>
      </c>
      <c r="E23" s="15">
        <v>29.78</v>
      </c>
      <c r="F23" s="16">
        <v>2.98E-2</v>
      </c>
      <c r="G23" s="16"/>
    </row>
    <row r="24" spans="1:7" x14ac:dyDescent="0.3">
      <c r="A24" s="13" t="s">
        <v>1020</v>
      </c>
      <c r="B24" s="33" t="s">
        <v>1021</v>
      </c>
      <c r="C24" s="33" t="s">
        <v>826</v>
      </c>
      <c r="D24" s="14">
        <v>1160</v>
      </c>
      <c r="E24" s="15">
        <v>28.5</v>
      </c>
      <c r="F24" s="16">
        <v>2.8500000000000001E-2</v>
      </c>
      <c r="G24" s="16"/>
    </row>
    <row r="25" spans="1:7" x14ac:dyDescent="0.3">
      <c r="A25" s="13" t="s">
        <v>951</v>
      </c>
      <c r="B25" s="33" t="s">
        <v>952</v>
      </c>
      <c r="C25" s="33" t="s">
        <v>732</v>
      </c>
      <c r="D25" s="14">
        <v>5739</v>
      </c>
      <c r="E25" s="15">
        <v>27.69</v>
      </c>
      <c r="F25" s="16">
        <v>2.7699999999999999E-2</v>
      </c>
      <c r="G25" s="16"/>
    </row>
    <row r="26" spans="1:7" x14ac:dyDescent="0.3">
      <c r="A26" s="13" t="s">
        <v>1004</v>
      </c>
      <c r="B26" s="33" t="s">
        <v>1005</v>
      </c>
      <c r="C26" s="33" t="s">
        <v>732</v>
      </c>
      <c r="D26" s="14">
        <v>1930</v>
      </c>
      <c r="E26" s="15">
        <v>27.49</v>
      </c>
      <c r="F26" s="16">
        <v>2.75E-2</v>
      </c>
      <c r="G26" s="16"/>
    </row>
    <row r="27" spans="1:7" x14ac:dyDescent="0.3">
      <c r="A27" s="13" t="s">
        <v>935</v>
      </c>
      <c r="B27" s="33" t="s">
        <v>936</v>
      </c>
      <c r="C27" s="33" t="s">
        <v>732</v>
      </c>
      <c r="D27" s="14">
        <v>5022</v>
      </c>
      <c r="E27" s="15">
        <v>26.96</v>
      </c>
      <c r="F27" s="16">
        <v>2.69E-2</v>
      </c>
      <c r="G27" s="16"/>
    </row>
    <row r="28" spans="1:7" x14ac:dyDescent="0.3">
      <c r="A28" s="13" t="s">
        <v>865</v>
      </c>
      <c r="B28" s="33" t="s">
        <v>866</v>
      </c>
      <c r="C28" s="33" t="s">
        <v>724</v>
      </c>
      <c r="D28" s="14">
        <v>422</v>
      </c>
      <c r="E28" s="15">
        <v>26.46</v>
      </c>
      <c r="F28" s="16">
        <v>2.64E-2</v>
      </c>
      <c r="G28" s="16"/>
    </row>
    <row r="29" spans="1:7" x14ac:dyDescent="0.3">
      <c r="A29" s="13" t="s">
        <v>744</v>
      </c>
      <c r="B29" s="33" t="s">
        <v>745</v>
      </c>
      <c r="C29" s="33" t="s">
        <v>746</v>
      </c>
      <c r="D29" s="14">
        <v>1080</v>
      </c>
      <c r="E29" s="15">
        <v>25.49</v>
      </c>
      <c r="F29" s="16">
        <v>2.5499999999999998E-2</v>
      </c>
      <c r="G29" s="16"/>
    </row>
    <row r="30" spans="1:7" x14ac:dyDescent="0.3">
      <c r="A30" s="13" t="s">
        <v>939</v>
      </c>
      <c r="B30" s="33" t="s">
        <v>940</v>
      </c>
      <c r="C30" s="33" t="s">
        <v>727</v>
      </c>
      <c r="D30" s="14">
        <v>912</v>
      </c>
      <c r="E30" s="15">
        <v>24.13</v>
      </c>
      <c r="F30" s="16">
        <v>2.41E-2</v>
      </c>
      <c r="G30" s="16"/>
    </row>
    <row r="31" spans="1:7" x14ac:dyDescent="0.3">
      <c r="A31" s="13" t="s">
        <v>919</v>
      </c>
      <c r="B31" s="33" t="s">
        <v>920</v>
      </c>
      <c r="C31" s="33" t="s">
        <v>746</v>
      </c>
      <c r="D31" s="14">
        <v>1926</v>
      </c>
      <c r="E31" s="15">
        <v>22.81</v>
      </c>
      <c r="F31" s="16">
        <v>2.2800000000000001E-2</v>
      </c>
      <c r="G31" s="16"/>
    </row>
    <row r="32" spans="1:7" x14ac:dyDescent="0.3">
      <c r="A32" s="13" t="s">
        <v>1038</v>
      </c>
      <c r="B32" s="33" t="s">
        <v>1039</v>
      </c>
      <c r="C32" s="33" t="s">
        <v>732</v>
      </c>
      <c r="D32" s="14">
        <v>2469</v>
      </c>
      <c r="E32" s="15">
        <v>21.93</v>
      </c>
      <c r="F32" s="16">
        <v>2.1899999999999999E-2</v>
      </c>
      <c r="G32" s="16"/>
    </row>
    <row r="33" spans="1:7" x14ac:dyDescent="0.3">
      <c r="A33" s="13" t="s">
        <v>973</v>
      </c>
      <c r="B33" s="33" t="s">
        <v>974</v>
      </c>
      <c r="C33" s="33" t="s">
        <v>735</v>
      </c>
      <c r="D33" s="14">
        <v>1307</v>
      </c>
      <c r="E33" s="15">
        <v>19.05</v>
      </c>
      <c r="F33" s="16">
        <v>1.9E-2</v>
      </c>
      <c r="G33" s="16"/>
    </row>
    <row r="34" spans="1:7" x14ac:dyDescent="0.3">
      <c r="A34" s="13" t="s">
        <v>1534</v>
      </c>
      <c r="B34" s="33" t="s">
        <v>1535</v>
      </c>
      <c r="C34" s="33" t="s">
        <v>732</v>
      </c>
      <c r="D34" s="14">
        <v>2578</v>
      </c>
      <c r="E34" s="15">
        <v>18.62</v>
      </c>
      <c r="F34" s="16">
        <v>1.8599999999999998E-2</v>
      </c>
      <c r="G34" s="16"/>
    </row>
    <row r="35" spans="1:7" x14ac:dyDescent="0.3">
      <c r="A35" s="13" t="s">
        <v>1536</v>
      </c>
      <c r="B35" s="33" t="s">
        <v>1537</v>
      </c>
      <c r="C35" s="33" t="s">
        <v>821</v>
      </c>
      <c r="D35" s="14">
        <v>94</v>
      </c>
      <c r="E35" s="15">
        <v>15.54</v>
      </c>
      <c r="F35" s="16">
        <v>1.55E-2</v>
      </c>
      <c r="G35" s="16"/>
    </row>
    <row r="36" spans="1:7" x14ac:dyDescent="0.3">
      <c r="A36" s="13" t="s">
        <v>832</v>
      </c>
      <c r="B36" s="33" t="s">
        <v>833</v>
      </c>
      <c r="C36" s="33" t="s">
        <v>834</v>
      </c>
      <c r="D36" s="14">
        <v>3772</v>
      </c>
      <c r="E36" s="15">
        <v>14.82</v>
      </c>
      <c r="F36" s="16">
        <v>1.4800000000000001E-2</v>
      </c>
      <c r="G36" s="16"/>
    </row>
    <row r="37" spans="1:7" x14ac:dyDescent="0.3">
      <c r="A37" s="13" t="s">
        <v>851</v>
      </c>
      <c r="B37" s="33" t="s">
        <v>852</v>
      </c>
      <c r="C37" s="33" t="s">
        <v>796</v>
      </c>
      <c r="D37" s="14">
        <v>2193</v>
      </c>
      <c r="E37" s="15">
        <v>13.91</v>
      </c>
      <c r="F37" s="16">
        <v>1.3899999999999999E-2</v>
      </c>
      <c r="G37" s="16"/>
    </row>
    <row r="38" spans="1:7" x14ac:dyDescent="0.3">
      <c r="A38" s="17" t="s">
        <v>100</v>
      </c>
      <c r="B38" s="34"/>
      <c r="C38" s="34"/>
      <c r="D38" s="18"/>
      <c r="E38" s="37">
        <v>987.64</v>
      </c>
      <c r="F38" s="38">
        <v>0.98699999999999999</v>
      </c>
      <c r="G38" s="21"/>
    </row>
    <row r="39" spans="1:7" x14ac:dyDescent="0.3">
      <c r="A39" s="17" t="s">
        <v>1056</v>
      </c>
      <c r="B39" s="33"/>
      <c r="C39" s="33"/>
      <c r="D39" s="14"/>
      <c r="E39" s="15"/>
      <c r="F39" s="16"/>
      <c r="G39" s="16"/>
    </row>
    <row r="40" spans="1:7" x14ac:dyDescent="0.3">
      <c r="A40" s="17" t="s">
        <v>100</v>
      </c>
      <c r="B40" s="33"/>
      <c r="C40" s="33"/>
      <c r="D40" s="14"/>
      <c r="E40" s="39" t="s">
        <v>88</v>
      </c>
      <c r="F40" s="40" t="s">
        <v>88</v>
      </c>
      <c r="G40" s="16"/>
    </row>
    <row r="41" spans="1:7" x14ac:dyDescent="0.3">
      <c r="A41" s="24" t="s">
        <v>103</v>
      </c>
      <c r="B41" s="35"/>
      <c r="C41" s="35"/>
      <c r="D41" s="25"/>
      <c r="E41" s="30">
        <v>987.64</v>
      </c>
      <c r="F41" s="31">
        <v>0.98699999999999999</v>
      </c>
      <c r="G41" s="21"/>
    </row>
    <row r="42" spans="1:7" x14ac:dyDescent="0.3">
      <c r="A42" s="13"/>
      <c r="B42" s="33"/>
      <c r="C42" s="33"/>
      <c r="D42" s="14"/>
      <c r="E42" s="15"/>
      <c r="F42" s="16"/>
      <c r="G42" s="16"/>
    </row>
    <row r="43" spans="1:7" x14ac:dyDescent="0.3">
      <c r="A43" s="17" t="s">
        <v>89</v>
      </c>
      <c r="B43" s="33"/>
      <c r="C43" s="33"/>
      <c r="D43" s="14"/>
      <c r="E43" s="15"/>
      <c r="F43" s="16"/>
      <c r="G43" s="16"/>
    </row>
    <row r="44" spans="1:7" x14ac:dyDescent="0.3">
      <c r="A44" s="17" t="s">
        <v>90</v>
      </c>
      <c r="B44" s="33"/>
      <c r="C44" s="33"/>
      <c r="D44" s="14"/>
      <c r="E44" s="15"/>
      <c r="F44" s="16"/>
      <c r="G44" s="16"/>
    </row>
    <row r="45" spans="1:7" x14ac:dyDescent="0.3">
      <c r="A45" s="13" t="s">
        <v>1348</v>
      </c>
      <c r="B45" s="33" t="s">
        <v>1349</v>
      </c>
      <c r="C45" s="33" t="s">
        <v>93</v>
      </c>
      <c r="D45" s="14">
        <v>778</v>
      </c>
      <c r="E45" s="15">
        <v>0.22</v>
      </c>
      <c r="F45" s="16">
        <v>2.0000000000000001E-4</v>
      </c>
      <c r="G45" s="16">
        <v>5.7598999999999997E-2</v>
      </c>
    </row>
    <row r="46" spans="1:7" x14ac:dyDescent="0.3">
      <c r="A46" s="17" t="s">
        <v>100</v>
      </c>
      <c r="B46" s="34"/>
      <c r="C46" s="34"/>
      <c r="D46" s="18"/>
      <c r="E46" s="37">
        <v>0.22</v>
      </c>
      <c r="F46" s="38">
        <v>2.0000000000000001E-4</v>
      </c>
      <c r="G46" s="21"/>
    </row>
    <row r="47" spans="1:7" x14ac:dyDescent="0.3">
      <c r="A47" s="13"/>
      <c r="B47" s="33"/>
      <c r="C47" s="33"/>
      <c r="D47" s="14"/>
      <c r="E47" s="15"/>
      <c r="F47" s="16"/>
      <c r="G47" s="16"/>
    </row>
    <row r="48" spans="1:7" x14ac:dyDescent="0.3">
      <c r="A48" s="17" t="s">
        <v>101</v>
      </c>
      <c r="B48" s="33"/>
      <c r="C48" s="33"/>
      <c r="D48" s="14"/>
      <c r="E48" s="15"/>
      <c r="F48" s="16"/>
      <c r="G48" s="16"/>
    </row>
    <row r="49" spans="1:7" x14ac:dyDescent="0.3">
      <c r="A49" s="17" t="s">
        <v>100</v>
      </c>
      <c r="B49" s="33"/>
      <c r="C49" s="33"/>
      <c r="D49" s="14"/>
      <c r="E49" s="39" t="s">
        <v>88</v>
      </c>
      <c r="F49" s="40" t="s">
        <v>88</v>
      </c>
      <c r="G49" s="16"/>
    </row>
    <row r="50" spans="1:7" x14ac:dyDescent="0.3">
      <c r="A50" s="13"/>
      <c r="B50" s="33"/>
      <c r="C50" s="33"/>
      <c r="D50" s="14"/>
      <c r="E50" s="15"/>
      <c r="F50" s="16"/>
      <c r="G50" s="16"/>
    </row>
    <row r="51" spans="1:7" x14ac:dyDescent="0.3">
      <c r="A51" s="17" t="s">
        <v>102</v>
      </c>
      <c r="B51" s="33"/>
      <c r="C51" s="33"/>
      <c r="D51" s="14"/>
      <c r="E51" s="15"/>
      <c r="F51" s="16"/>
      <c r="G51" s="16"/>
    </row>
    <row r="52" spans="1:7" x14ac:dyDescent="0.3">
      <c r="A52" s="17" t="s">
        <v>100</v>
      </c>
      <c r="B52" s="33"/>
      <c r="C52" s="33"/>
      <c r="D52" s="14"/>
      <c r="E52" s="39" t="s">
        <v>88</v>
      </c>
      <c r="F52" s="40" t="s">
        <v>88</v>
      </c>
      <c r="G52" s="16"/>
    </row>
    <row r="53" spans="1:7" x14ac:dyDescent="0.3">
      <c r="A53" s="13"/>
      <c r="B53" s="33"/>
      <c r="C53" s="33"/>
      <c r="D53" s="14"/>
      <c r="E53" s="15"/>
      <c r="F53" s="16"/>
      <c r="G53" s="16"/>
    </row>
    <row r="54" spans="1:7" x14ac:dyDescent="0.3">
      <c r="A54" s="24" t="s">
        <v>103</v>
      </c>
      <c r="B54" s="35"/>
      <c r="C54" s="35"/>
      <c r="D54" s="25"/>
      <c r="E54" s="19">
        <v>0.22</v>
      </c>
      <c r="F54" s="20">
        <v>2.0000000000000001E-4</v>
      </c>
      <c r="G54" s="21"/>
    </row>
    <row r="55" spans="1:7" x14ac:dyDescent="0.3">
      <c r="A55" s="13"/>
      <c r="B55" s="33"/>
      <c r="C55" s="33"/>
      <c r="D55" s="14"/>
      <c r="E55" s="15"/>
      <c r="F55" s="16"/>
      <c r="G55" s="16"/>
    </row>
    <row r="56" spans="1:7" x14ac:dyDescent="0.3">
      <c r="A56" s="13"/>
      <c r="B56" s="33"/>
      <c r="C56" s="33"/>
      <c r="D56" s="14"/>
      <c r="E56" s="15"/>
      <c r="F56" s="16"/>
      <c r="G56" s="16"/>
    </row>
    <row r="57" spans="1:7" x14ac:dyDescent="0.3">
      <c r="A57" s="17" t="s">
        <v>128</v>
      </c>
      <c r="B57" s="33"/>
      <c r="C57" s="33"/>
      <c r="D57" s="14"/>
      <c r="E57" s="15"/>
      <c r="F57" s="16"/>
      <c r="G57" s="16"/>
    </row>
    <row r="58" spans="1:7" x14ac:dyDescent="0.3">
      <c r="A58" s="13" t="s">
        <v>129</v>
      </c>
      <c r="B58" s="33"/>
      <c r="C58" s="33"/>
      <c r="D58" s="14"/>
      <c r="E58" s="15">
        <v>14</v>
      </c>
      <c r="F58" s="16">
        <v>1.4E-2</v>
      </c>
      <c r="G58" s="16">
        <v>3.1375E-2</v>
      </c>
    </row>
    <row r="59" spans="1:7" x14ac:dyDescent="0.3">
      <c r="A59" s="17" t="s">
        <v>100</v>
      </c>
      <c r="B59" s="34"/>
      <c r="C59" s="34"/>
      <c r="D59" s="18"/>
      <c r="E59" s="37">
        <v>14</v>
      </c>
      <c r="F59" s="38">
        <v>1.4E-2</v>
      </c>
      <c r="G59" s="21"/>
    </row>
    <row r="60" spans="1:7" x14ac:dyDescent="0.3">
      <c r="A60" s="13"/>
      <c r="B60" s="33"/>
      <c r="C60" s="33"/>
      <c r="D60" s="14"/>
      <c r="E60" s="15"/>
      <c r="F60" s="16"/>
      <c r="G60" s="16"/>
    </row>
    <row r="61" spans="1:7" x14ac:dyDescent="0.3">
      <c r="A61" s="24" t="s">
        <v>103</v>
      </c>
      <c r="B61" s="35"/>
      <c r="C61" s="35"/>
      <c r="D61" s="25"/>
      <c r="E61" s="19">
        <v>14</v>
      </c>
      <c r="F61" s="20">
        <v>1.4E-2</v>
      </c>
      <c r="G61" s="21"/>
    </row>
    <row r="62" spans="1:7" x14ac:dyDescent="0.3">
      <c r="A62" s="13" t="s">
        <v>130</v>
      </c>
      <c r="B62" s="33"/>
      <c r="C62" s="33"/>
      <c r="D62" s="14"/>
      <c r="E62" s="15">
        <v>9.4646999999999995E-3</v>
      </c>
      <c r="F62" s="16">
        <v>9.0000000000000002E-6</v>
      </c>
      <c r="G62" s="16"/>
    </row>
    <row r="63" spans="1:7" x14ac:dyDescent="0.3">
      <c r="A63" s="13" t="s">
        <v>131</v>
      </c>
      <c r="B63" s="33"/>
      <c r="C63" s="33"/>
      <c r="D63" s="14"/>
      <c r="E63" s="26">
        <v>-1.4394647</v>
      </c>
      <c r="F63" s="27">
        <v>-1.209E-3</v>
      </c>
      <c r="G63" s="16">
        <v>3.1375E-2</v>
      </c>
    </row>
    <row r="64" spans="1:7" x14ac:dyDescent="0.3">
      <c r="A64" s="28" t="s">
        <v>132</v>
      </c>
      <c r="B64" s="36"/>
      <c r="C64" s="36"/>
      <c r="D64" s="29"/>
      <c r="E64" s="30">
        <v>1000.43</v>
      </c>
      <c r="F64" s="31">
        <v>1</v>
      </c>
      <c r="G64" s="31"/>
    </row>
    <row r="66" spans="1:7" x14ac:dyDescent="0.3">
      <c r="A66" s="1" t="s">
        <v>134</v>
      </c>
    </row>
    <row r="69" spans="1:7" x14ac:dyDescent="0.3">
      <c r="A69" s="1" t="s">
        <v>1815</v>
      </c>
    </row>
    <row r="70" spans="1:7" x14ac:dyDescent="0.3">
      <c r="A70" s="47" t="s">
        <v>1816</v>
      </c>
      <c r="B70" s="3" t="s">
        <v>88</v>
      </c>
    </row>
    <row r="71" spans="1:7" x14ac:dyDescent="0.3">
      <c r="A71" t="s">
        <v>1817</v>
      </c>
    </row>
    <row r="72" spans="1:7" x14ac:dyDescent="0.3">
      <c r="A72" t="s">
        <v>1818</v>
      </c>
      <c r="B72" t="s">
        <v>1819</v>
      </c>
      <c r="C72" t="s">
        <v>1819</v>
      </c>
    </row>
    <row r="73" spans="1:7" x14ac:dyDescent="0.3">
      <c r="B73" s="48">
        <v>44561</v>
      </c>
      <c r="C73" s="48">
        <v>44592</v>
      </c>
    </row>
    <row r="74" spans="1:7" x14ac:dyDescent="0.3">
      <c r="A74" t="s">
        <v>1823</v>
      </c>
      <c r="B74">
        <v>9.8614999999999995</v>
      </c>
      <c r="C74">
        <v>9.4442000000000004</v>
      </c>
      <c r="E74" s="2"/>
      <c r="G74"/>
    </row>
    <row r="75" spans="1:7" x14ac:dyDescent="0.3">
      <c r="A75" t="s">
        <v>1824</v>
      </c>
      <c r="B75">
        <v>9.7235999999999994</v>
      </c>
      <c r="C75">
        <v>9.3119999999999994</v>
      </c>
      <c r="E75" s="2"/>
      <c r="G75"/>
    </row>
    <row r="76" spans="1:7" x14ac:dyDescent="0.3">
      <c r="A76" t="s">
        <v>1848</v>
      </c>
      <c r="B76">
        <v>9.8463999999999992</v>
      </c>
      <c r="C76">
        <v>9.4245999999999999</v>
      </c>
      <c r="E76" s="2"/>
      <c r="G76"/>
    </row>
    <row r="77" spans="1:7" x14ac:dyDescent="0.3">
      <c r="A77" t="s">
        <v>1849</v>
      </c>
      <c r="B77">
        <v>9.8462999999999994</v>
      </c>
      <c r="C77">
        <v>9.4243000000000006</v>
      </c>
      <c r="E77" s="2"/>
      <c r="G77"/>
    </row>
    <row r="78" spans="1:7" x14ac:dyDescent="0.3">
      <c r="E78" s="2"/>
      <c r="G78"/>
    </row>
    <row r="79" spans="1:7" x14ac:dyDescent="0.3">
      <c r="A79" t="s">
        <v>1834</v>
      </c>
      <c r="B79" s="3" t="s">
        <v>88</v>
      </c>
    </row>
    <row r="80" spans="1:7" x14ac:dyDescent="0.3">
      <c r="A80" t="s">
        <v>1835</v>
      </c>
      <c r="B80" s="3" t="s">
        <v>88</v>
      </c>
    </row>
    <row r="81" spans="1:4" ht="28.8" x14ac:dyDescent="0.3">
      <c r="A81" s="47" t="s">
        <v>1836</v>
      </c>
      <c r="B81" s="3" t="s">
        <v>88</v>
      </c>
    </row>
    <row r="82" spans="1:4" x14ac:dyDescent="0.3">
      <c r="A82" s="47" t="s">
        <v>1837</v>
      </c>
      <c r="B82" s="3" t="s">
        <v>88</v>
      </c>
    </row>
    <row r="83" spans="1:4" x14ac:dyDescent="0.3">
      <c r="A83" t="s">
        <v>1870</v>
      </c>
      <c r="B83" s="3" t="s">
        <v>88</v>
      </c>
    </row>
    <row r="84" spans="1:4" ht="28.8" x14ac:dyDescent="0.3">
      <c r="A84" s="47" t="s">
        <v>1839</v>
      </c>
      <c r="B84" s="3" t="s">
        <v>88</v>
      </c>
    </row>
    <row r="85" spans="1:4" ht="28.8" x14ac:dyDescent="0.3">
      <c r="A85" s="47" t="s">
        <v>1840</v>
      </c>
      <c r="B85" s="3" t="s">
        <v>88</v>
      </c>
    </row>
    <row r="86" spans="1:4" x14ac:dyDescent="0.3">
      <c r="A86" t="s">
        <v>1967</v>
      </c>
      <c r="B86" s="3" t="s">
        <v>88</v>
      </c>
    </row>
    <row r="87" spans="1:4" x14ac:dyDescent="0.3">
      <c r="A87" t="s">
        <v>1968</v>
      </c>
      <c r="B87" s="3" t="s">
        <v>88</v>
      </c>
    </row>
    <row r="89" spans="1:4" ht="28.8" x14ac:dyDescent="0.3">
      <c r="A89" s="66" t="s">
        <v>2016</v>
      </c>
      <c r="B89" s="61" t="s">
        <v>2017</v>
      </c>
      <c r="C89" s="61" t="s">
        <v>1982</v>
      </c>
      <c r="D89" s="67" t="s">
        <v>1983</v>
      </c>
    </row>
    <row r="90" spans="1:4" ht="62.55" customHeight="1" x14ac:dyDescent="0.3">
      <c r="A90" s="68" t="str">
        <f>HYPERLINK("[EDEL_Portfolio Monthly 31-Jan-2022.xlsx]EEIF30!A1","Edelweiss Nifty 100 Quality 30 Index Fnd")</f>
        <v>Edelweiss Nifty 100 Quality 30 Index Fnd</v>
      </c>
      <c r="B90" s="59"/>
      <c r="C90" s="60" t="s">
        <v>2001</v>
      </c>
      <c r="D90"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113"/>
  <sheetViews>
    <sheetView showGridLines="0" workbookViewId="0">
      <pane ySplit="4" topLeftCell="A110" activePane="bottomLeft" state="frozen"/>
      <selection sqref="A1:G1"/>
      <selection pane="bottomLeft" activeCell="A113" sqref="A113:D113"/>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57</v>
      </c>
      <c r="B1" s="70"/>
      <c r="C1" s="70"/>
      <c r="D1" s="70"/>
      <c r="E1" s="70"/>
      <c r="F1" s="70"/>
      <c r="G1" s="70"/>
      <c r="H1" s="51" t="str">
        <f>HYPERLINK("[EDEL_Portfolio Monthly 31-Jan-2022.xlsx]Index!A1","Index")</f>
        <v>Index</v>
      </c>
    </row>
    <row r="2" spans="1:8" ht="18" x14ac:dyDescent="0.3">
      <c r="A2" s="70" t="s">
        <v>58</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700</v>
      </c>
      <c r="B8" s="33" t="s">
        <v>701</v>
      </c>
      <c r="C8" s="33" t="s">
        <v>702</v>
      </c>
      <c r="D8" s="14">
        <v>5422</v>
      </c>
      <c r="E8" s="15">
        <v>129.4</v>
      </c>
      <c r="F8" s="16">
        <v>0.10680000000000001</v>
      </c>
      <c r="G8" s="16"/>
    </row>
    <row r="9" spans="1:8" x14ac:dyDescent="0.3">
      <c r="A9" s="13" t="s">
        <v>747</v>
      </c>
      <c r="B9" s="33" t="s">
        <v>748</v>
      </c>
      <c r="C9" s="33" t="s">
        <v>705</v>
      </c>
      <c r="D9" s="14">
        <v>6883</v>
      </c>
      <c r="E9" s="15">
        <v>102.26</v>
      </c>
      <c r="F9" s="16">
        <v>8.4400000000000003E-2</v>
      </c>
      <c r="G9" s="16"/>
    </row>
    <row r="10" spans="1:8" x14ac:dyDescent="0.3">
      <c r="A10" s="13" t="s">
        <v>1267</v>
      </c>
      <c r="B10" s="33" t="s">
        <v>1268</v>
      </c>
      <c r="C10" s="33" t="s">
        <v>724</v>
      </c>
      <c r="D10" s="14">
        <v>5829</v>
      </c>
      <c r="E10" s="15">
        <v>101.2</v>
      </c>
      <c r="F10" s="16">
        <v>8.3500000000000005E-2</v>
      </c>
      <c r="G10" s="16"/>
    </row>
    <row r="11" spans="1:8" x14ac:dyDescent="0.3">
      <c r="A11" s="13" t="s">
        <v>703</v>
      </c>
      <c r="B11" s="33" t="s">
        <v>704</v>
      </c>
      <c r="C11" s="33" t="s">
        <v>705</v>
      </c>
      <c r="D11" s="14">
        <v>10916</v>
      </c>
      <c r="E11" s="15">
        <v>86.11</v>
      </c>
      <c r="F11" s="16">
        <v>7.0999999999999994E-2</v>
      </c>
      <c r="G11" s="16"/>
    </row>
    <row r="12" spans="1:8" x14ac:dyDescent="0.3">
      <c r="A12" s="13" t="s">
        <v>739</v>
      </c>
      <c r="B12" s="33" t="s">
        <v>740</v>
      </c>
      <c r="C12" s="33" t="s">
        <v>735</v>
      </c>
      <c r="D12" s="14">
        <v>2843</v>
      </c>
      <c r="E12" s="15">
        <v>71.67</v>
      </c>
      <c r="F12" s="16">
        <v>5.91E-2</v>
      </c>
      <c r="G12" s="16"/>
    </row>
    <row r="13" spans="1:8" x14ac:dyDescent="0.3">
      <c r="A13" s="13" t="s">
        <v>861</v>
      </c>
      <c r="B13" s="33" t="s">
        <v>862</v>
      </c>
      <c r="C13" s="33" t="s">
        <v>724</v>
      </c>
      <c r="D13" s="14">
        <v>1628</v>
      </c>
      <c r="E13" s="15">
        <v>60.83</v>
      </c>
      <c r="F13" s="16">
        <v>5.0200000000000002E-2</v>
      </c>
      <c r="G13" s="16"/>
    </row>
    <row r="14" spans="1:8" x14ac:dyDescent="0.3">
      <c r="A14" s="13" t="s">
        <v>797</v>
      </c>
      <c r="B14" s="33" t="s">
        <v>798</v>
      </c>
      <c r="C14" s="33" t="s">
        <v>705</v>
      </c>
      <c r="D14" s="14">
        <v>2307</v>
      </c>
      <c r="E14" s="15">
        <v>42.85</v>
      </c>
      <c r="F14" s="16">
        <v>3.5400000000000001E-2</v>
      </c>
      <c r="G14" s="16"/>
    </row>
    <row r="15" spans="1:8" x14ac:dyDescent="0.3">
      <c r="A15" s="13" t="s">
        <v>869</v>
      </c>
      <c r="B15" s="33" t="s">
        <v>870</v>
      </c>
      <c r="C15" s="33" t="s">
        <v>871</v>
      </c>
      <c r="D15" s="14">
        <v>1899</v>
      </c>
      <c r="E15" s="15">
        <v>36.26</v>
      </c>
      <c r="F15" s="16">
        <v>2.9899999999999999E-2</v>
      </c>
      <c r="G15" s="16"/>
    </row>
    <row r="16" spans="1:8" x14ac:dyDescent="0.3">
      <c r="A16" s="13" t="s">
        <v>1018</v>
      </c>
      <c r="B16" s="33" t="s">
        <v>1019</v>
      </c>
      <c r="C16" s="33" t="s">
        <v>705</v>
      </c>
      <c r="D16" s="14">
        <v>6033</v>
      </c>
      <c r="E16" s="15">
        <v>32.479999999999997</v>
      </c>
      <c r="F16" s="16">
        <v>2.6800000000000001E-2</v>
      </c>
      <c r="G16" s="16"/>
    </row>
    <row r="17" spans="1:7" x14ac:dyDescent="0.3">
      <c r="A17" s="13" t="s">
        <v>776</v>
      </c>
      <c r="B17" s="33" t="s">
        <v>777</v>
      </c>
      <c r="C17" s="33" t="s">
        <v>732</v>
      </c>
      <c r="D17" s="14">
        <v>1403</v>
      </c>
      <c r="E17" s="15">
        <v>31.9</v>
      </c>
      <c r="F17" s="16">
        <v>2.63E-2</v>
      </c>
      <c r="G17" s="16"/>
    </row>
    <row r="18" spans="1:7" x14ac:dyDescent="0.3">
      <c r="A18" s="13" t="s">
        <v>764</v>
      </c>
      <c r="B18" s="33" t="s">
        <v>765</v>
      </c>
      <c r="C18" s="33" t="s">
        <v>705</v>
      </c>
      <c r="D18" s="14">
        <v>4051</v>
      </c>
      <c r="E18" s="15">
        <v>31.32</v>
      </c>
      <c r="F18" s="16">
        <v>2.58E-2</v>
      </c>
      <c r="G18" s="16"/>
    </row>
    <row r="19" spans="1:7" x14ac:dyDescent="0.3">
      <c r="A19" s="13" t="s">
        <v>730</v>
      </c>
      <c r="B19" s="33" t="s">
        <v>731</v>
      </c>
      <c r="C19" s="33" t="s">
        <v>732</v>
      </c>
      <c r="D19" s="14">
        <v>13756</v>
      </c>
      <c r="E19" s="15">
        <v>30.29</v>
      </c>
      <c r="F19" s="16">
        <v>2.5000000000000001E-2</v>
      </c>
      <c r="G19" s="16"/>
    </row>
    <row r="20" spans="1:7" x14ac:dyDescent="0.3">
      <c r="A20" s="13" t="s">
        <v>733</v>
      </c>
      <c r="B20" s="33" t="s">
        <v>734</v>
      </c>
      <c r="C20" s="33" t="s">
        <v>735</v>
      </c>
      <c r="D20" s="14">
        <v>417</v>
      </c>
      <c r="E20" s="15">
        <v>29.19</v>
      </c>
      <c r="F20" s="16">
        <v>2.41E-2</v>
      </c>
      <c r="G20" s="16"/>
    </row>
    <row r="21" spans="1:7" x14ac:dyDescent="0.3">
      <c r="A21" s="13" t="s">
        <v>706</v>
      </c>
      <c r="B21" s="33" t="s">
        <v>707</v>
      </c>
      <c r="C21" s="33" t="s">
        <v>708</v>
      </c>
      <c r="D21" s="14">
        <v>3713</v>
      </c>
      <c r="E21" s="15">
        <v>27.08</v>
      </c>
      <c r="F21" s="16">
        <v>2.23E-2</v>
      </c>
      <c r="G21" s="16"/>
    </row>
    <row r="22" spans="1:7" x14ac:dyDescent="0.3">
      <c r="A22" s="13" t="s">
        <v>755</v>
      </c>
      <c r="B22" s="33" t="s">
        <v>756</v>
      </c>
      <c r="C22" s="33" t="s">
        <v>732</v>
      </c>
      <c r="D22" s="14">
        <v>708</v>
      </c>
      <c r="E22" s="15">
        <v>22.32</v>
      </c>
      <c r="F22" s="16">
        <v>1.84E-2</v>
      </c>
      <c r="G22" s="16"/>
    </row>
    <row r="23" spans="1:7" x14ac:dyDescent="0.3">
      <c r="A23" s="13" t="s">
        <v>722</v>
      </c>
      <c r="B23" s="33" t="s">
        <v>723</v>
      </c>
      <c r="C23" s="33" t="s">
        <v>724</v>
      </c>
      <c r="D23" s="14">
        <v>1706</v>
      </c>
      <c r="E23" s="15">
        <v>18.760000000000002</v>
      </c>
      <c r="F23" s="16">
        <v>1.55E-2</v>
      </c>
      <c r="G23" s="16"/>
    </row>
    <row r="24" spans="1:7" x14ac:dyDescent="0.3">
      <c r="A24" s="13" t="s">
        <v>1024</v>
      </c>
      <c r="B24" s="33" t="s">
        <v>1025</v>
      </c>
      <c r="C24" s="33" t="s">
        <v>727</v>
      </c>
      <c r="D24" s="14">
        <v>208</v>
      </c>
      <c r="E24" s="15">
        <v>17.88</v>
      </c>
      <c r="F24" s="16">
        <v>1.4800000000000001E-2</v>
      </c>
      <c r="G24" s="16"/>
    </row>
    <row r="25" spans="1:7" x14ac:dyDescent="0.3">
      <c r="A25" s="13" t="s">
        <v>744</v>
      </c>
      <c r="B25" s="33" t="s">
        <v>745</v>
      </c>
      <c r="C25" s="33" t="s">
        <v>746</v>
      </c>
      <c r="D25" s="14">
        <v>656</v>
      </c>
      <c r="E25" s="15">
        <v>15.48</v>
      </c>
      <c r="F25" s="16">
        <v>1.2800000000000001E-2</v>
      </c>
      <c r="G25" s="16"/>
    </row>
    <row r="26" spans="1:7" x14ac:dyDescent="0.3">
      <c r="A26" s="13" t="s">
        <v>867</v>
      </c>
      <c r="B26" s="33" t="s">
        <v>868</v>
      </c>
      <c r="C26" s="33" t="s">
        <v>782</v>
      </c>
      <c r="D26" s="14">
        <v>95</v>
      </c>
      <c r="E26" s="15">
        <v>14.91</v>
      </c>
      <c r="F26" s="16">
        <v>1.23E-2</v>
      </c>
      <c r="G26" s="16"/>
    </row>
    <row r="27" spans="1:7" x14ac:dyDescent="0.3">
      <c r="A27" s="13" t="s">
        <v>961</v>
      </c>
      <c r="B27" s="33" t="s">
        <v>962</v>
      </c>
      <c r="C27" s="33" t="s">
        <v>727</v>
      </c>
      <c r="D27" s="14">
        <v>2819</v>
      </c>
      <c r="E27" s="15">
        <v>14.6</v>
      </c>
      <c r="F27" s="16">
        <v>1.2E-2</v>
      </c>
      <c r="G27" s="16"/>
    </row>
    <row r="28" spans="1:7" x14ac:dyDescent="0.3">
      <c r="A28" s="13" t="s">
        <v>749</v>
      </c>
      <c r="B28" s="33" t="s">
        <v>750</v>
      </c>
      <c r="C28" s="33" t="s">
        <v>724</v>
      </c>
      <c r="D28" s="14">
        <v>976</v>
      </c>
      <c r="E28" s="15">
        <v>14.44</v>
      </c>
      <c r="F28" s="16">
        <v>1.1900000000000001E-2</v>
      </c>
      <c r="G28" s="16"/>
    </row>
    <row r="29" spans="1:7" x14ac:dyDescent="0.3">
      <c r="A29" s="13" t="s">
        <v>849</v>
      </c>
      <c r="B29" s="33" t="s">
        <v>850</v>
      </c>
      <c r="C29" s="33" t="s">
        <v>796</v>
      </c>
      <c r="D29" s="14">
        <v>1697</v>
      </c>
      <c r="E29" s="15">
        <v>14.16</v>
      </c>
      <c r="F29" s="16">
        <v>1.17E-2</v>
      </c>
      <c r="G29" s="16"/>
    </row>
    <row r="30" spans="1:7" x14ac:dyDescent="0.3">
      <c r="A30" s="13" t="s">
        <v>736</v>
      </c>
      <c r="B30" s="33" t="s">
        <v>737</v>
      </c>
      <c r="C30" s="33" t="s">
        <v>738</v>
      </c>
      <c r="D30" s="14">
        <v>1248</v>
      </c>
      <c r="E30" s="15">
        <v>13.55</v>
      </c>
      <c r="F30" s="16">
        <v>1.12E-2</v>
      </c>
      <c r="G30" s="16"/>
    </row>
    <row r="31" spans="1:7" x14ac:dyDescent="0.3">
      <c r="A31" s="13" t="s">
        <v>853</v>
      </c>
      <c r="B31" s="33" t="s">
        <v>854</v>
      </c>
      <c r="C31" s="33" t="s">
        <v>727</v>
      </c>
      <c r="D31" s="14">
        <v>1505</v>
      </c>
      <c r="E31" s="15">
        <v>13.33</v>
      </c>
      <c r="F31" s="16">
        <v>1.0999999999999999E-2</v>
      </c>
      <c r="G31" s="16"/>
    </row>
    <row r="32" spans="1:7" x14ac:dyDescent="0.3">
      <c r="A32" s="13" t="s">
        <v>987</v>
      </c>
      <c r="B32" s="33" t="s">
        <v>988</v>
      </c>
      <c r="C32" s="33" t="s">
        <v>724</v>
      </c>
      <c r="D32" s="14">
        <v>2326</v>
      </c>
      <c r="E32" s="15">
        <v>13.32</v>
      </c>
      <c r="F32" s="16">
        <v>1.0999999999999999E-2</v>
      </c>
      <c r="G32" s="16"/>
    </row>
    <row r="33" spans="1:7" x14ac:dyDescent="0.3">
      <c r="A33" s="13" t="s">
        <v>783</v>
      </c>
      <c r="B33" s="33" t="s">
        <v>784</v>
      </c>
      <c r="C33" s="33" t="s">
        <v>785</v>
      </c>
      <c r="D33" s="14">
        <v>181</v>
      </c>
      <c r="E33" s="15">
        <v>13.06</v>
      </c>
      <c r="F33" s="16">
        <v>1.0800000000000001E-2</v>
      </c>
      <c r="G33" s="16"/>
    </row>
    <row r="34" spans="1:7" x14ac:dyDescent="0.3">
      <c r="A34" s="13" t="s">
        <v>1538</v>
      </c>
      <c r="B34" s="33" t="s">
        <v>1539</v>
      </c>
      <c r="C34" s="33" t="s">
        <v>717</v>
      </c>
      <c r="D34" s="14">
        <v>5374</v>
      </c>
      <c r="E34" s="15">
        <v>11.58</v>
      </c>
      <c r="F34" s="16">
        <v>9.5999999999999992E-3</v>
      </c>
      <c r="G34" s="16"/>
    </row>
    <row r="35" spans="1:7" x14ac:dyDescent="0.3">
      <c r="A35" s="13" t="s">
        <v>762</v>
      </c>
      <c r="B35" s="33" t="s">
        <v>763</v>
      </c>
      <c r="C35" s="33" t="s">
        <v>743</v>
      </c>
      <c r="D35" s="14">
        <v>2296</v>
      </c>
      <c r="E35" s="15">
        <v>11.23</v>
      </c>
      <c r="F35" s="16">
        <v>9.2999999999999992E-3</v>
      </c>
      <c r="G35" s="16"/>
    </row>
    <row r="36" spans="1:7" x14ac:dyDescent="0.3">
      <c r="A36" s="13" t="s">
        <v>996</v>
      </c>
      <c r="B36" s="33" t="s">
        <v>997</v>
      </c>
      <c r="C36" s="33" t="s">
        <v>717</v>
      </c>
      <c r="D36" s="14">
        <v>7470</v>
      </c>
      <c r="E36" s="15">
        <v>10.61</v>
      </c>
      <c r="F36" s="16">
        <v>8.8000000000000005E-3</v>
      </c>
      <c r="G36" s="16"/>
    </row>
    <row r="37" spans="1:7" x14ac:dyDescent="0.3">
      <c r="A37" s="13" t="s">
        <v>1006</v>
      </c>
      <c r="B37" s="33" t="s">
        <v>1007</v>
      </c>
      <c r="C37" s="33" t="s">
        <v>732</v>
      </c>
      <c r="D37" s="14">
        <v>56</v>
      </c>
      <c r="E37" s="15">
        <v>10.37</v>
      </c>
      <c r="F37" s="16">
        <v>8.6E-3</v>
      </c>
      <c r="G37" s="16"/>
    </row>
    <row r="38" spans="1:7" x14ac:dyDescent="0.3">
      <c r="A38" s="13" t="s">
        <v>967</v>
      </c>
      <c r="B38" s="33" t="s">
        <v>968</v>
      </c>
      <c r="C38" s="33" t="s">
        <v>785</v>
      </c>
      <c r="D38" s="14">
        <v>589</v>
      </c>
      <c r="E38" s="15">
        <v>10.17</v>
      </c>
      <c r="F38" s="16">
        <v>8.3999999999999995E-3</v>
      </c>
      <c r="G38" s="16"/>
    </row>
    <row r="39" spans="1:7" x14ac:dyDescent="0.3">
      <c r="A39" s="13" t="s">
        <v>1367</v>
      </c>
      <c r="B39" s="33" t="s">
        <v>1368</v>
      </c>
      <c r="C39" s="33" t="s">
        <v>1369</v>
      </c>
      <c r="D39" s="14">
        <v>5736</v>
      </c>
      <c r="E39" s="15">
        <v>9.9</v>
      </c>
      <c r="F39" s="16">
        <v>8.2000000000000007E-3</v>
      </c>
      <c r="G39" s="16"/>
    </row>
    <row r="40" spans="1:7" x14ac:dyDescent="0.3">
      <c r="A40" s="13" t="s">
        <v>811</v>
      </c>
      <c r="B40" s="33" t="s">
        <v>812</v>
      </c>
      <c r="C40" s="33" t="s">
        <v>738</v>
      </c>
      <c r="D40" s="14">
        <v>1558</v>
      </c>
      <c r="E40" s="15">
        <v>9.8000000000000007</v>
      </c>
      <c r="F40" s="16">
        <v>8.0999999999999996E-3</v>
      </c>
      <c r="G40" s="16"/>
    </row>
    <row r="41" spans="1:7" x14ac:dyDescent="0.3">
      <c r="A41" s="13" t="s">
        <v>780</v>
      </c>
      <c r="B41" s="33" t="s">
        <v>781</v>
      </c>
      <c r="C41" s="33" t="s">
        <v>782</v>
      </c>
      <c r="D41" s="14">
        <v>1464</v>
      </c>
      <c r="E41" s="15">
        <v>9.11</v>
      </c>
      <c r="F41" s="16">
        <v>7.4999999999999997E-3</v>
      </c>
      <c r="G41" s="16"/>
    </row>
    <row r="42" spans="1:7" x14ac:dyDescent="0.3">
      <c r="A42" s="13" t="s">
        <v>720</v>
      </c>
      <c r="B42" s="33" t="s">
        <v>721</v>
      </c>
      <c r="C42" s="33" t="s">
        <v>705</v>
      </c>
      <c r="D42" s="14">
        <v>1022</v>
      </c>
      <c r="E42" s="15">
        <v>8.91</v>
      </c>
      <c r="F42" s="16">
        <v>7.4000000000000003E-3</v>
      </c>
      <c r="G42" s="16"/>
    </row>
    <row r="43" spans="1:7" x14ac:dyDescent="0.3">
      <c r="A43" s="13" t="s">
        <v>947</v>
      </c>
      <c r="B43" s="33" t="s">
        <v>948</v>
      </c>
      <c r="C43" s="33" t="s">
        <v>782</v>
      </c>
      <c r="D43" s="14">
        <v>691</v>
      </c>
      <c r="E43" s="15">
        <v>8.52</v>
      </c>
      <c r="F43" s="16">
        <v>7.0000000000000001E-3</v>
      </c>
      <c r="G43" s="16"/>
    </row>
    <row r="44" spans="1:7" x14ac:dyDescent="0.3">
      <c r="A44" s="13" t="s">
        <v>697</v>
      </c>
      <c r="B44" s="33" t="s">
        <v>698</v>
      </c>
      <c r="C44" s="33" t="s">
        <v>699</v>
      </c>
      <c r="D44" s="14">
        <v>1155</v>
      </c>
      <c r="E44" s="15">
        <v>8.27</v>
      </c>
      <c r="F44" s="16">
        <v>6.7999999999999996E-3</v>
      </c>
      <c r="G44" s="16"/>
    </row>
    <row r="45" spans="1:7" x14ac:dyDescent="0.3">
      <c r="A45" s="13" t="s">
        <v>1299</v>
      </c>
      <c r="B45" s="33" t="s">
        <v>1300</v>
      </c>
      <c r="C45" s="33" t="s">
        <v>796</v>
      </c>
      <c r="D45" s="14">
        <v>191</v>
      </c>
      <c r="E45" s="15">
        <v>8.2200000000000006</v>
      </c>
      <c r="F45" s="16">
        <v>6.7999999999999996E-3</v>
      </c>
      <c r="G45" s="16"/>
    </row>
    <row r="46" spans="1:7" x14ac:dyDescent="0.3">
      <c r="A46" s="13" t="s">
        <v>802</v>
      </c>
      <c r="B46" s="33" t="s">
        <v>803</v>
      </c>
      <c r="C46" s="33" t="s">
        <v>796</v>
      </c>
      <c r="D46" s="14">
        <v>200</v>
      </c>
      <c r="E46" s="15">
        <v>8.07</v>
      </c>
      <c r="F46" s="16">
        <v>6.7000000000000002E-3</v>
      </c>
      <c r="G46" s="16"/>
    </row>
    <row r="47" spans="1:7" x14ac:dyDescent="0.3">
      <c r="A47" s="13" t="s">
        <v>985</v>
      </c>
      <c r="B47" s="33" t="s">
        <v>986</v>
      </c>
      <c r="C47" s="33" t="s">
        <v>796</v>
      </c>
      <c r="D47" s="14">
        <v>811</v>
      </c>
      <c r="E47" s="15">
        <v>7.66</v>
      </c>
      <c r="F47" s="16">
        <v>6.3E-3</v>
      </c>
      <c r="G47" s="16"/>
    </row>
    <row r="48" spans="1:7" x14ac:dyDescent="0.3">
      <c r="A48" s="13" t="s">
        <v>1269</v>
      </c>
      <c r="B48" s="33" t="s">
        <v>1270</v>
      </c>
      <c r="C48" s="33" t="s">
        <v>727</v>
      </c>
      <c r="D48" s="14">
        <v>204</v>
      </c>
      <c r="E48" s="15">
        <v>7.27</v>
      </c>
      <c r="F48" s="16">
        <v>6.0000000000000001E-3</v>
      </c>
      <c r="G48" s="16"/>
    </row>
    <row r="49" spans="1:7" x14ac:dyDescent="0.3">
      <c r="A49" s="13" t="s">
        <v>899</v>
      </c>
      <c r="B49" s="33" t="s">
        <v>900</v>
      </c>
      <c r="C49" s="33" t="s">
        <v>732</v>
      </c>
      <c r="D49" s="14">
        <v>941</v>
      </c>
      <c r="E49" s="15">
        <v>6.84</v>
      </c>
      <c r="F49" s="16">
        <v>5.5999999999999999E-3</v>
      </c>
      <c r="G49" s="16"/>
    </row>
    <row r="50" spans="1:7" x14ac:dyDescent="0.3">
      <c r="A50" s="13" t="s">
        <v>757</v>
      </c>
      <c r="B50" s="33" t="s">
        <v>758</v>
      </c>
      <c r="C50" s="33" t="s">
        <v>759</v>
      </c>
      <c r="D50" s="14">
        <v>864</v>
      </c>
      <c r="E50" s="15">
        <v>6.71</v>
      </c>
      <c r="F50" s="16">
        <v>5.4999999999999997E-3</v>
      </c>
      <c r="G50" s="16"/>
    </row>
    <row r="51" spans="1:7" x14ac:dyDescent="0.3">
      <c r="A51" s="13" t="s">
        <v>925</v>
      </c>
      <c r="B51" s="33" t="s">
        <v>926</v>
      </c>
      <c r="C51" s="33" t="s">
        <v>732</v>
      </c>
      <c r="D51" s="14">
        <v>185</v>
      </c>
      <c r="E51" s="15">
        <v>6.54</v>
      </c>
      <c r="F51" s="16">
        <v>5.4000000000000003E-3</v>
      </c>
      <c r="G51" s="16"/>
    </row>
    <row r="52" spans="1:7" x14ac:dyDescent="0.3">
      <c r="A52" s="13" t="s">
        <v>897</v>
      </c>
      <c r="B52" s="33" t="s">
        <v>898</v>
      </c>
      <c r="C52" s="33" t="s">
        <v>702</v>
      </c>
      <c r="D52" s="14">
        <v>1500</v>
      </c>
      <c r="E52" s="15">
        <v>5.96</v>
      </c>
      <c r="F52" s="16">
        <v>4.8999999999999998E-3</v>
      </c>
      <c r="G52" s="16"/>
    </row>
    <row r="53" spans="1:7" x14ac:dyDescent="0.3">
      <c r="A53" s="13" t="s">
        <v>939</v>
      </c>
      <c r="B53" s="33" t="s">
        <v>940</v>
      </c>
      <c r="C53" s="33" t="s">
        <v>727</v>
      </c>
      <c r="D53" s="14">
        <v>219</v>
      </c>
      <c r="E53" s="15">
        <v>5.79</v>
      </c>
      <c r="F53" s="16">
        <v>4.7999999999999996E-3</v>
      </c>
      <c r="G53" s="16"/>
    </row>
    <row r="54" spans="1:7" x14ac:dyDescent="0.3">
      <c r="A54" s="13" t="s">
        <v>903</v>
      </c>
      <c r="B54" s="33" t="s">
        <v>904</v>
      </c>
      <c r="C54" s="33" t="s">
        <v>727</v>
      </c>
      <c r="D54" s="14">
        <v>204</v>
      </c>
      <c r="E54" s="15">
        <v>5.56</v>
      </c>
      <c r="F54" s="16">
        <v>4.5999999999999999E-3</v>
      </c>
      <c r="G54" s="16"/>
    </row>
    <row r="55" spans="1:7" x14ac:dyDescent="0.3">
      <c r="A55" s="13" t="s">
        <v>874</v>
      </c>
      <c r="B55" s="33" t="s">
        <v>875</v>
      </c>
      <c r="C55" s="33" t="s">
        <v>714</v>
      </c>
      <c r="D55" s="14">
        <v>3294</v>
      </c>
      <c r="E55" s="15">
        <v>5.26</v>
      </c>
      <c r="F55" s="16">
        <v>4.3E-3</v>
      </c>
      <c r="G55" s="16"/>
    </row>
    <row r="56" spans="1:7" x14ac:dyDescent="0.3">
      <c r="A56" s="13" t="s">
        <v>845</v>
      </c>
      <c r="B56" s="33" t="s">
        <v>846</v>
      </c>
      <c r="C56" s="33" t="s">
        <v>702</v>
      </c>
      <c r="D56" s="14">
        <v>3996</v>
      </c>
      <c r="E56" s="15">
        <v>5</v>
      </c>
      <c r="F56" s="16">
        <v>4.1000000000000003E-3</v>
      </c>
      <c r="G56" s="16"/>
    </row>
    <row r="57" spans="1:7" x14ac:dyDescent="0.3">
      <c r="A57" s="13" t="s">
        <v>943</v>
      </c>
      <c r="B57" s="33" t="s">
        <v>944</v>
      </c>
      <c r="C57" s="33" t="s">
        <v>785</v>
      </c>
      <c r="D57" s="14">
        <v>20</v>
      </c>
      <c r="E57" s="15">
        <v>4.8499999999999996</v>
      </c>
      <c r="F57" s="16">
        <v>4.0000000000000001E-3</v>
      </c>
      <c r="G57" s="16"/>
    </row>
    <row r="58" spans="1:7" x14ac:dyDescent="0.3">
      <c r="A58" s="13" t="s">
        <v>1971</v>
      </c>
      <c r="B58" s="33" t="s">
        <v>1647</v>
      </c>
      <c r="C58" s="33" t="s">
        <v>705</v>
      </c>
      <c r="D58" s="14">
        <v>643</v>
      </c>
      <c r="E58" s="15">
        <v>0</v>
      </c>
      <c r="F58" s="16">
        <v>0</v>
      </c>
      <c r="G58" s="16"/>
    </row>
    <row r="59" spans="1:7" x14ac:dyDescent="0.3">
      <c r="A59" s="17" t="s">
        <v>100</v>
      </c>
      <c r="B59" s="34"/>
      <c r="C59" s="34"/>
      <c r="D59" s="18"/>
      <c r="E59" s="37">
        <v>1190.8499999999999</v>
      </c>
      <c r="F59" s="38">
        <v>0.98270000000000002</v>
      </c>
      <c r="G59" s="21"/>
    </row>
    <row r="60" spans="1:7" x14ac:dyDescent="0.3">
      <c r="A60" s="17" t="s">
        <v>1056</v>
      </c>
      <c r="B60" s="33"/>
      <c r="C60" s="33"/>
      <c r="D60" s="14"/>
      <c r="E60" s="15"/>
      <c r="F60" s="16"/>
      <c r="G60" s="16"/>
    </row>
    <row r="61" spans="1:7" x14ac:dyDescent="0.3">
      <c r="A61" s="17" t="s">
        <v>100</v>
      </c>
      <c r="B61" s="33"/>
      <c r="C61" s="33"/>
      <c r="D61" s="14"/>
      <c r="E61" s="39" t="s">
        <v>88</v>
      </c>
      <c r="F61" s="40" t="s">
        <v>88</v>
      </c>
      <c r="G61" s="16"/>
    </row>
    <row r="62" spans="1:7" x14ac:dyDescent="0.3">
      <c r="A62" s="24" t="s">
        <v>103</v>
      </c>
      <c r="B62" s="35"/>
      <c r="C62" s="35"/>
      <c r="D62" s="25"/>
      <c r="E62" s="30">
        <v>1190.8499999999999</v>
      </c>
      <c r="F62" s="31">
        <v>0.98270000000000002</v>
      </c>
      <c r="G62" s="21"/>
    </row>
    <row r="63" spans="1:7" x14ac:dyDescent="0.3">
      <c r="A63" s="13"/>
      <c r="B63" s="33"/>
      <c r="C63" s="33"/>
      <c r="D63" s="14"/>
      <c r="E63" s="15"/>
      <c r="F63" s="16"/>
      <c r="G63" s="16"/>
    </row>
    <row r="64" spans="1:7" x14ac:dyDescent="0.3">
      <c r="A64" s="17" t="s">
        <v>89</v>
      </c>
      <c r="B64" s="33"/>
      <c r="C64" s="33"/>
      <c r="D64" s="14"/>
      <c r="E64" s="15"/>
      <c r="F64" s="16"/>
      <c r="G64" s="16"/>
    </row>
    <row r="65" spans="1:7" x14ac:dyDescent="0.3">
      <c r="A65" s="17" t="s">
        <v>90</v>
      </c>
      <c r="B65" s="33"/>
      <c r="C65" s="33"/>
      <c r="D65" s="14"/>
      <c r="E65" s="15"/>
      <c r="F65" s="16"/>
      <c r="G65" s="16"/>
    </row>
    <row r="66" spans="1:7" x14ac:dyDescent="0.3">
      <c r="A66" s="13" t="s">
        <v>1348</v>
      </c>
      <c r="B66" s="33" t="s">
        <v>1349</v>
      </c>
      <c r="C66" s="33" t="s">
        <v>93</v>
      </c>
      <c r="D66" s="14">
        <v>46</v>
      </c>
      <c r="E66" s="15">
        <v>0.01</v>
      </c>
      <c r="F66" s="16">
        <v>0</v>
      </c>
      <c r="G66" s="16">
        <v>5.7598999999999997E-2</v>
      </c>
    </row>
    <row r="67" spans="1:7" x14ac:dyDescent="0.3">
      <c r="A67" s="17" t="s">
        <v>100</v>
      </c>
      <c r="B67" s="34"/>
      <c r="C67" s="34"/>
      <c r="D67" s="18"/>
      <c r="E67" s="37">
        <v>0.01</v>
      </c>
      <c r="F67" s="38">
        <v>0</v>
      </c>
      <c r="G67" s="21"/>
    </row>
    <row r="68" spans="1:7" x14ac:dyDescent="0.3">
      <c r="A68" s="13"/>
      <c r="B68" s="33"/>
      <c r="C68" s="33"/>
      <c r="D68" s="14"/>
      <c r="E68" s="15"/>
      <c r="F68" s="16"/>
      <c r="G68" s="16"/>
    </row>
    <row r="69" spans="1:7" x14ac:dyDescent="0.3">
      <c r="A69" s="17" t="s">
        <v>101</v>
      </c>
      <c r="B69" s="33"/>
      <c r="C69" s="33"/>
      <c r="D69" s="14"/>
      <c r="E69" s="15"/>
      <c r="F69" s="16"/>
      <c r="G69" s="16"/>
    </row>
    <row r="70" spans="1:7" x14ac:dyDescent="0.3">
      <c r="A70" s="17" t="s">
        <v>100</v>
      </c>
      <c r="B70" s="33"/>
      <c r="C70" s="33"/>
      <c r="D70" s="14"/>
      <c r="E70" s="39" t="s">
        <v>88</v>
      </c>
      <c r="F70" s="40" t="s">
        <v>88</v>
      </c>
      <c r="G70" s="16"/>
    </row>
    <row r="71" spans="1:7" x14ac:dyDescent="0.3">
      <c r="A71" s="13"/>
      <c r="B71" s="33"/>
      <c r="C71" s="33"/>
      <c r="D71" s="14"/>
      <c r="E71" s="15"/>
      <c r="F71" s="16"/>
      <c r="G71" s="16"/>
    </row>
    <row r="72" spans="1:7" x14ac:dyDescent="0.3">
      <c r="A72" s="17" t="s">
        <v>102</v>
      </c>
      <c r="B72" s="33"/>
      <c r="C72" s="33"/>
      <c r="D72" s="14"/>
      <c r="E72" s="15"/>
      <c r="F72" s="16"/>
      <c r="G72" s="16"/>
    </row>
    <row r="73" spans="1:7" x14ac:dyDescent="0.3">
      <c r="A73" s="17" t="s">
        <v>100</v>
      </c>
      <c r="B73" s="33"/>
      <c r="C73" s="33"/>
      <c r="D73" s="14"/>
      <c r="E73" s="39" t="s">
        <v>88</v>
      </c>
      <c r="F73" s="40" t="s">
        <v>88</v>
      </c>
      <c r="G73" s="16"/>
    </row>
    <row r="74" spans="1:7" x14ac:dyDescent="0.3">
      <c r="A74" s="13"/>
      <c r="B74" s="33"/>
      <c r="C74" s="33"/>
      <c r="D74" s="14"/>
      <c r="E74" s="15"/>
      <c r="F74" s="16"/>
      <c r="G74" s="16"/>
    </row>
    <row r="75" spans="1:7" x14ac:dyDescent="0.3">
      <c r="A75" s="24" t="s">
        <v>103</v>
      </c>
      <c r="B75" s="35"/>
      <c r="C75" s="35"/>
      <c r="D75" s="25"/>
      <c r="E75" s="19">
        <v>0.01</v>
      </c>
      <c r="F75" s="20">
        <v>0</v>
      </c>
      <c r="G75" s="21"/>
    </row>
    <row r="76" spans="1:7" x14ac:dyDescent="0.3">
      <c r="A76" s="13"/>
      <c r="B76" s="33"/>
      <c r="C76" s="33"/>
      <c r="D76" s="14"/>
      <c r="E76" s="15"/>
      <c r="F76" s="16"/>
      <c r="G76" s="16"/>
    </row>
    <row r="77" spans="1:7" x14ac:dyDescent="0.3">
      <c r="A77" s="13"/>
      <c r="B77" s="33"/>
      <c r="C77" s="33"/>
      <c r="D77" s="14"/>
      <c r="E77" s="15"/>
      <c r="F77" s="16"/>
      <c r="G77" s="16"/>
    </row>
    <row r="78" spans="1:7" x14ac:dyDescent="0.3">
      <c r="A78" s="17" t="s">
        <v>128</v>
      </c>
      <c r="B78" s="33"/>
      <c r="C78" s="33"/>
      <c r="D78" s="14"/>
      <c r="E78" s="15"/>
      <c r="F78" s="16"/>
      <c r="G78" s="16"/>
    </row>
    <row r="79" spans="1:7" x14ac:dyDescent="0.3">
      <c r="A79" s="13" t="s">
        <v>129</v>
      </c>
      <c r="B79" s="33"/>
      <c r="C79" s="33"/>
      <c r="D79" s="14"/>
      <c r="E79" s="15">
        <v>18</v>
      </c>
      <c r="F79" s="16">
        <v>1.49E-2</v>
      </c>
      <c r="G79" s="16">
        <v>3.1375E-2</v>
      </c>
    </row>
    <row r="80" spans="1:7" x14ac:dyDescent="0.3">
      <c r="A80" s="17" t="s">
        <v>100</v>
      </c>
      <c r="B80" s="34"/>
      <c r="C80" s="34"/>
      <c r="D80" s="18"/>
      <c r="E80" s="37">
        <v>18</v>
      </c>
      <c r="F80" s="38">
        <v>1.49E-2</v>
      </c>
      <c r="G80" s="21"/>
    </row>
    <row r="81" spans="1:7" x14ac:dyDescent="0.3">
      <c r="A81" s="13"/>
      <c r="B81" s="33"/>
      <c r="C81" s="33"/>
      <c r="D81" s="14"/>
      <c r="E81" s="15"/>
      <c r="F81" s="16"/>
      <c r="G81" s="16"/>
    </row>
    <row r="82" spans="1:7" x14ac:dyDescent="0.3">
      <c r="A82" s="24" t="s">
        <v>103</v>
      </c>
      <c r="B82" s="35"/>
      <c r="C82" s="35"/>
      <c r="D82" s="25"/>
      <c r="E82" s="19">
        <v>18</v>
      </c>
      <c r="F82" s="20">
        <v>1.49E-2</v>
      </c>
      <c r="G82" s="21"/>
    </row>
    <row r="83" spans="1:7" x14ac:dyDescent="0.3">
      <c r="A83" s="13" t="s">
        <v>130</v>
      </c>
      <c r="B83" s="33"/>
      <c r="C83" s="33"/>
      <c r="D83" s="14"/>
      <c r="E83" s="15">
        <v>2.0355999999999998E-3</v>
      </c>
      <c r="F83" s="16">
        <v>9.9999999999999995E-7</v>
      </c>
      <c r="G83" s="16"/>
    </row>
    <row r="84" spans="1:7" x14ac:dyDescent="0.3">
      <c r="A84" s="13" t="s">
        <v>131</v>
      </c>
      <c r="B84" s="33"/>
      <c r="C84" s="33"/>
      <c r="D84" s="14"/>
      <c r="E84" s="15">
        <v>3.1379644</v>
      </c>
      <c r="F84" s="16">
        <v>2.3990000000000001E-3</v>
      </c>
      <c r="G84" s="16">
        <v>3.1375E-2</v>
      </c>
    </row>
    <row r="85" spans="1:7" x14ac:dyDescent="0.3">
      <c r="A85" s="28" t="s">
        <v>132</v>
      </c>
      <c r="B85" s="36"/>
      <c r="C85" s="36"/>
      <c r="D85" s="29"/>
      <c r="E85" s="30">
        <v>1212</v>
      </c>
      <c r="F85" s="31">
        <v>1</v>
      </c>
      <c r="G85" s="31"/>
    </row>
    <row r="87" spans="1:7" x14ac:dyDescent="0.3">
      <c r="A87" s="1" t="s">
        <v>134</v>
      </c>
    </row>
    <row r="88" spans="1:7" ht="48.6" customHeight="1" x14ac:dyDescent="0.3">
      <c r="A88" s="71" t="s">
        <v>1972</v>
      </c>
      <c r="B88" s="72"/>
      <c r="C88" s="72"/>
      <c r="D88" s="72"/>
      <c r="E88" s="72"/>
      <c r="F88" s="72"/>
    </row>
    <row r="90" spans="1:7" x14ac:dyDescent="0.3">
      <c r="A90" s="1" t="s">
        <v>1815</v>
      </c>
    </row>
    <row r="91" spans="1:7" x14ac:dyDescent="0.3">
      <c r="A91" s="47" t="s">
        <v>1816</v>
      </c>
      <c r="B91" s="3" t="s">
        <v>88</v>
      </c>
    </row>
    <row r="92" spans="1:7" x14ac:dyDescent="0.3">
      <c r="A92" t="s">
        <v>1817</v>
      </c>
    </row>
    <row r="93" spans="1:7" x14ac:dyDescent="0.3">
      <c r="A93" t="s">
        <v>1818</v>
      </c>
      <c r="B93" t="s">
        <v>1819</v>
      </c>
      <c r="C93" t="s">
        <v>1819</v>
      </c>
    </row>
    <row r="94" spans="1:7" x14ac:dyDescent="0.3">
      <c r="B94" s="48">
        <v>44561</v>
      </c>
      <c r="C94" s="48">
        <v>44592</v>
      </c>
    </row>
    <row r="95" spans="1:7" x14ac:dyDescent="0.3">
      <c r="A95" t="s">
        <v>1823</v>
      </c>
      <c r="B95">
        <v>9.8619000000000003</v>
      </c>
      <c r="C95">
        <v>9.8498999999999999</v>
      </c>
      <c r="E95" s="2"/>
      <c r="G95"/>
    </row>
    <row r="96" spans="1:7" x14ac:dyDescent="0.3">
      <c r="A96" t="s">
        <v>1824</v>
      </c>
      <c r="B96">
        <v>9.7249999999999996</v>
      </c>
      <c r="C96">
        <v>9.7133000000000003</v>
      </c>
      <c r="E96" s="2"/>
      <c r="G96"/>
    </row>
    <row r="97" spans="1:7" x14ac:dyDescent="0.3">
      <c r="A97" t="s">
        <v>1848</v>
      </c>
      <c r="B97">
        <v>9.7120999999999995</v>
      </c>
      <c r="C97">
        <v>9.6954999999999991</v>
      </c>
      <c r="E97" s="2"/>
      <c r="G97"/>
    </row>
    <row r="98" spans="1:7" x14ac:dyDescent="0.3">
      <c r="A98" t="s">
        <v>1849</v>
      </c>
      <c r="B98" s="3" t="s">
        <v>1822</v>
      </c>
      <c r="C98">
        <v>9.6953999999999994</v>
      </c>
      <c r="E98" s="2"/>
      <c r="G98"/>
    </row>
    <row r="99" spans="1:7" x14ac:dyDescent="0.3">
      <c r="A99" t="s">
        <v>1833</v>
      </c>
      <c r="E99" s="2"/>
      <c r="G99"/>
    </row>
    <row r="101" spans="1:7" x14ac:dyDescent="0.3">
      <c r="A101" t="s">
        <v>1834</v>
      </c>
      <c r="B101" s="3" t="s">
        <v>88</v>
      </c>
    </row>
    <row r="102" spans="1:7" x14ac:dyDescent="0.3">
      <c r="A102" t="s">
        <v>1835</v>
      </c>
      <c r="B102" s="3" t="s">
        <v>88</v>
      </c>
    </row>
    <row r="103" spans="1:7" ht="28.8" x14ac:dyDescent="0.3">
      <c r="A103" s="47" t="s">
        <v>1836</v>
      </c>
      <c r="B103" s="3" t="s">
        <v>88</v>
      </c>
    </row>
    <row r="104" spans="1:7" x14ac:dyDescent="0.3">
      <c r="A104" s="47" t="s">
        <v>1837</v>
      </c>
      <c r="B104" s="3" t="s">
        <v>88</v>
      </c>
    </row>
    <row r="105" spans="1:7" x14ac:dyDescent="0.3">
      <c r="A105" t="s">
        <v>1870</v>
      </c>
      <c r="B105" s="3" t="s">
        <v>88</v>
      </c>
    </row>
    <row r="106" spans="1:7" ht="28.8" x14ac:dyDescent="0.3">
      <c r="A106" s="47" t="s">
        <v>1839</v>
      </c>
      <c r="B106" s="3" t="s">
        <v>88</v>
      </c>
    </row>
    <row r="107" spans="1:7" ht="28.8" x14ac:dyDescent="0.3">
      <c r="A107" s="47" t="s">
        <v>1840</v>
      </c>
      <c r="B107" s="3" t="s">
        <v>88</v>
      </c>
    </row>
    <row r="108" spans="1:7" ht="28.8" x14ac:dyDescent="0.3">
      <c r="A108" s="47" t="s">
        <v>1843</v>
      </c>
      <c r="B108" s="49">
        <v>910.41216299999996</v>
      </c>
    </row>
    <row r="109" spans="1:7" x14ac:dyDescent="0.3">
      <c r="A109" t="s">
        <v>1974</v>
      </c>
      <c r="B109" s="3" t="s">
        <v>88</v>
      </c>
    </row>
    <row r="110" spans="1:7" x14ac:dyDescent="0.3">
      <c r="A110" t="s">
        <v>1975</v>
      </c>
      <c r="B110" s="3" t="s">
        <v>88</v>
      </c>
    </row>
    <row r="112" spans="1:7" ht="28.8" x14ac:dyDescent="0.3">
      <c r="A112" s="66" t="s">
        <v>2016</v>
      </c>
      <c r="B112" s="61" t="s">
        <v>2017</v>
      </c>
      <c r="C112" s="61" t="s">
        <v>1982</v>
      </c>
      <c r="D112" s="67" t="s">
        <v>1983</v>
      </c>
    </row>
    <row r="113" spans="1:4" x14ac:dyDescent="0.3">
      <c r="A113" s="51" t="str">
        <f>HYPERLINK("[EDEL_Portfolio Monthly 31-Jan-2022.xlsx]EEIF50!A1","Edelweiss Nifty 50 Index Fund")</f>
        <v>Edelweiss Nifty 50 Index Fund</v>
      </c>
      <c r="B113" s="59"/>
      <c r="C113" s="60" t="s">
        <v>2002</v>
      </c>
      <c r="D113" s="60"/>
    </row>
  </sheetData>
  <mergeCells count="3">
    <mergeCell ref="A1:G1"/>
    <mergeCell ref="A2:G2"/>
    <mergeCell ref="A88:F88"/>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297"/>
  <sheetViews>
    <sheetView showGridLines="0" workbookViewId="0">
      <pane ySplit="4" topLeftCell="A294" activePane="bottomLeft" state="frozen"/>
      <selection sqref="A1:G1"/>
      <selection pane="bottomLeft" activeCell="A297" sqref="A297:D297"/>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59</v>
      </c>
      <c r="B1" s="70"/>
      <c r="C1" s="70"/>
      <c r="D1" s="70"/>
      <c r="E1" s="70"/>
      <c r="F1" s="70"/>
      <c r="G1" s="70"/>
      <c r="H1" s="51" t="str">
        <f>HYPERLINK("[EDEL_Portfolio Monthly 31-Jan-2022.xlsx]Index!A1","Index")</f>
        <v>Index</v>
      </c>
    </row>
    <row r="2" spans="1:8" ht="18" x14ac:dyDescent="0.3">
      <c r="A2" s="70" t="s">
        <v>60</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700</v>
      </c>
      <c r="B8" s="33" t="s">
        <v>701</v>
      </c>
      <c r="C8" s="33" t="s">
        <v>702</v>
      </c>
      <c r="D8" s="14">
        <v>10123</v>
      </c>
      <c r="E8" s="15">
        <v>241.6</v>
      </c>
      <c r="F8" s="16">
        <v>4.5999999999999999E-2</v>
      </c>
      <c r="G8" s="16"/>
    </row>
    <row r="9" spans="1:8" x14ac:dyDescent="0.3">
      <c r="A9" s="13" t="s">
        <v>747</v>
      </c>
      <c r="B9" s="33" t="s">
        <v>748</v>
      </c>
      <c r="C9" s="33" t="s">
        <v>705</v>
      </c>
      <c r="D9" s="14">
        <v>12850</v>
      </c>
      <c r="E9" s="15">
        <v>190.91</v>
      </c>
      <c r="F9" s="16">
        <v>3.6299999999999999E-2</v>
      </c>
      <c r="G9" s="16"/>
    </row>
    <row r="10" spans="1:8" x14ac:dyDescent="0.3">
      <c r="A10" s="13" t="s">
        <v>1267</v>
      </c>
      <c r="B10" s="33" t="s">
        <v>1268</v>
      </c>
      <c r="C10" s="33" t="s">
        <v>724</v>
      </c>
      <c r="D10" s="14">
        <v>10882</v>
      </c>
      <c r="E10" s="15">
        <v>188.93</v>
      </c>
      <c r="F10" s="16">
        <v>3.5999999999999997E-2</v>
      </c>
      <c r="G10" s="16"/>
    </row>
    <row r="11" spans="1:8" x14ac:dyDescent="0.3">
      <c r="A11" s="13" t="s">
        <v>703</v>
      </c>
      <c r="B11" s="33" t="s">
        <v>704</v>
      </c>
      <c r="C11" s="33" t="s">
        <v>705</v>
      </c>
      <c r="D11" s="14">
        <v>20380</v>
      </c>
      <c r="E11" s="15">
        <v>160.76</v>
      </c>
      <c r="F11" s="16">
        <v>3.0599999999999999E-2</v>
      </c>
      <c r="G11" s="16"/>
    </row>
    <row r="12" spans="1:8" x14ac:dyDescent="0.3">
      <c r="A12" s="13" t="s">
        <v>739</v>
      </c>
      <c r="B12" s="33" t="s">
        <v>740</v>
      </c>
      <c r="C12" s="33" t="s">
        <v>735</v>
      </c>
      <c r="D12" s="14">
        <v>5308</v>
      </c>
      <c r="E12" s="15">
        <v>133.81</v>
      </c>
      <c r="F12" s="16">
        <v>2.5499999999999998E-2</v>
      </c>
      <c r="G12" s="16"/>
    </row>
    <row r="13" spans="1:8" x14ac:dyDescent="0.3">
      <c r="A13" s="13" t="s">
        <v>861</v>
      </c>
      <c r="B13" s="33" t="s">
        <v>862</v>
      </c>
      <c r="C13" s="33" t="s">
        <v>724</v>
      </c>
      <c r="D13" s="14">
        <v>3040</v>
      </c>
      <c r="E13" s="15">
        <v>113.58</v>
      </c>
      <c r="F13" s="16">
        <v>2.1600000000000001E-2</v>
      </c>
      <c r="G13" s="16"/>
    </row>
    <row r="14" spans="1:8" x14ac:dyDescent="0.3">
      <c r="A14" s="13" t="s">
        <v>797</v>
      </c>
      <c r="B14" s="33" t="s">
        <v>798</v>
      </c>
      <c r="C14" s="33" t="s">
        <v>705</v>
      </c>
      <c r="D14" s="14">
        <v>4309</v>
      </c>
      <c r="E14" s="15">
        <v>80.03</v>
      </c>
      <c r="F14" s="16">
        <v>1.52E-2</v>
      </c>
      <c r="G14" s="16"/>
    </row>
    <row r="15" spans="1:8" x14ac:dyDescent="0.3">
      <c r="A15" s="13" t="s">
        <v>1541</v>
      </c>
      <c r="B15" s="33" t="s">
        <v>1542</v>
      </c>
      <c r="C15" s="33" t="s">
        <v>834</v>
      </c>
      <c r="D15" s="14">
        <v>4029</v>
      </c>
      <c r="E15" s="15">
        <v>73.38</v>
      </c>
      <c r="F15" s="16">
        <v>1.4E-2</v>
      </c>
      <c r="G15" s="16"/>
    </row>
    <row r="16" spans="1:8" x14ac:dyDescent="0.3">
      <c r="A16" s="13" t="s">
        <v>869</v>
      </c>
      <c r="B16" s="33" t="s">
        <v>870</v>
      </c>
      <c r="C16" s="33" t="s">
        <v>871</v>
      </c>
      <c r="D16" s="14">
        <v>3546</v>
      </c>
      <c r="E16" s="15">
        <v>67.7</v>
      </c>
      <c r="F16" s="16">
        <v>1.29E-2</v>
      </c>
      <c r="G16" s="16"/>
    </row>
    <row r="17" spans="1:7" x14ac:dyDescent="0.3">
      <c r="A17" s="13" t="s">
        <v>715</v>
      </c>
      <c r="B17" s="33" t="s">
        <v>716</v>
      </c>
      <c r="C17" s="33" t="s">
        <v>717</v>
      </c>
      <c r="D17" s="14">
        <v>24817</v>
      </c>
      <c r="E17" s="15">
        <v>61.06</v>
      </c>
      <c r="F17" s="16">
        <v>1.1599999999999999E-2</v>
      </c>
      <c r="G17" s="16"/>
    </row>
    <row r="18" spans="1:7" x14ac:dyDescent="0.3">
      <c r="A18" s="13" t="s">
        <v>1018</v>
      </c>
      <c r="B18" s="33" t="s">
        <v>1019</v>
      </c>
      <c r="C18" s="33" t="s">
        <v>705</v>
      </c>
      <c r="D18" s="14">
        <v>11264</v>
      </c>
      <c r="E18" s="15">
        <v>60.63</v>
      </c>
      <c r="F18" s="16">
        <v>1.15E-2</v>
      </c>
      <c r="G18" s="16"/>
    </row>
    <row r="19" spans="1:7" x14ac:dyDescent="0.3">
      <c r="A19" s="13" t="s">
        <v>776</v>
      </c>
      <c r="B19" s="33" t="s">
        <v>777</v>
      </c>
      <c r="C19" s="33" t="s">
        <v>732</v>
      </c>
      <c r="D19" s="14">
        <v>2621</v>
      </c>
      <c r="E19" s="15">
        <v>59.59</v>
      </c>
      <c r="F19" s="16">
        <v>1.1299999999999999E-2</v>
      </c>
      <c r="G19" s="16"/>
    </row>
    <row r="20" spans="1:7" x14ac:dyDescent="0.3">
      <c r="A20" s="13" t="s">
        <v>764</v>
      </c>
      <c r="B20" s="33" t="s">
        <v>765</v>
      </c>
      <c r="C20" s="33" t="s">
        <v>705</v>
      </c>
      <c r="D20" s="14">
        <v>7564</v>
      </c>
      <c r="E20" s="15">
        <v>58.47</v>
      </c>
      <c r="F20" s="16">
        <v>1.11E-2</v>
      </c>
      <c r="G20" s="16"/>
    </row>
    <row r="21" spans="1:7" x14ac:dyDescent="0.3">
      <c r="A21" s="13" t="s">
        <v>730</v>
      </c>
      <c r="B21" s="33" t="s">
        <v>731</v>
      </c>
      <c r="C21" s="33" t="s">
        <v>732</v>
      </c>
      <c r="D21" s="14">
        <v>25681</v>
      </c>
      <c r="E21" s="15">
        <v>56.55</v>
      </c>
      <c r="F21" s="16">
        <v>1.0800000000000001E-2</v>
      </c>
      <c r="G21" s="16"/>
    </row>
    <row r="22" spans="1:7" x14ac:dyDescent="0.3">
      <c r="A22" s="13" t="s">
        <v>733</v>
      </c>
      <c r="B22" s="33" t="s">
        <v>734</v>
      </c>
      <c r="C22" s="33" t="s">
        <v>735</v>
      </c>
      <c r="D22" s="14">
        <v>780</v>
      </c>
      <c r="E22" s="15">
        <v>54.6</v>
      </c>
      <c r="F22" s="16">
        <v>1.04E-2</v>
      </c>
      <c r="G22" s="16"/>
    </row>
    <row r="23" spans="1:7" x14ac:dyDescent="0.3">
      <c r="A23" s="13" t="s">
        <v>890</v>
      </c>
      <c r="B23" s="33" t="s">
        <v>891</v>
      </c>
      <c r="C23" s="33" t="s">
        <v>826</v>
      </c>
      <c r="D23" s="14">
        <v>2128</v>
      </c>
      <c r="E23" s="15">
        <v>51.22</v>
      </c>
      <c r="F23" s="16">
        <v>9.7000000000000003E-3</v>
      </c>
      <c r="G23" s="16"/>
    </row>
    <row r="24" spans="1:7" x14ac:dyDescent="0.3">
      <c r="A24" s="13" t="s">
        <v>706</v>
      </c>
      <c r="B24" s="33" t="s">
        <v>707</v>
      </c>
      <c r="C24" s="33" t="s">
        <v>708</v>
      </c>
      <c r="D24" s="14">
        <v>6932</v>
      </c>
      <c r="E24" s="15">
        <v>50.56</v>
      </c>
      <c r="F24" s="16">
        <v>9.5999999999999992E-3</v>
      </c>
      <c r="G24" s="16"/>
    </row>
    <row r="25" spans="1:7" x14ac:dyDescent="0.3">
      <c r="A25" s="13" t="s">
        <v>913</v>
      </c>
      <c r="B25" s="33" t="s">
        <v>914</v>
      </c>
      <c r="C25" s="33" t="s">
        <v>705</v>
      </c>
      <c r="D25" s="14">
        <v>3219</v>
      </c>
      <c r="E25" s="15">
        <v>42.15</v>
      </c>
      <c r="F25" s="16">
        <v>8.0000000000000002E-3</v>
      </c>
      <c r="G25" s="16"/>
    </row>
    <row r="26" spans="1:7" x14ac:dyDescent="0.3">
      <c r="A26" s="13" t="s">
        <v>755</v>
      </c>
      <c r="B26" s="33" t="s">
        <v>756</v>
      </c>
      <c r="C26" s="33" t="s">
        <v>732</v>
      </c>
      <c r="D26" s="14">
        <v>1323</v>
      </c>
      <c r="E26" s="15">
        <v>41.7</v>
      </c>
      <c r="F26" s="16">
        <v>7.9000000000000008E-3</v>
      </c>
      <c r="G26" s="16"/>
    </row>
    <row r="27" spans="1:7" x14ac:dyDescent="0.3">
      <c r="A27" s="13" t="s">
        <v>1322</v>
      </c>
      <c r="B27" s="33" t="s">
        <v>1323</v>
      </c>
      <c r="C27" s="33" t="s">
        <v>746</v>
      </c>
      <c r="D27" s="14">
        <v>3394</v>
      </c>
      <c r="E27" s="15">
        <v>40.159999999999997</v>
      </c>
      <c r="F27" s="16">
        <v>7.6E-3</v>
      </c>
      <c r="G27" s="16"/>
    </row>
    <row r="28" spans="1:7" x14ac:dyDescent="0.3">
      <c r="A28" s="13" t="s">
        <v>709</v>
      </c>
      <c r="B28" s="33" t="s">
        <v>710</v>
      </c>
      <c r="C28" s="33" t="s">
        <v>711</v>
      </c>
      <c r="D28" s="14">
        <v>13512</v>
      </c>
      <c r="E28" s="15">
        <v>39.119999999999997</v>
      </c>
      <c r="F28" s="16">
        <v>7.4000000000000003E-3</v>
      </c>
      <c r="G28" s="16"/>
    </row>
    <row r="29" spans="1:7" x14ac:dyDescent="0.3">
      <c r="A29" s="13" t="s">
        <v>1273</v>
      </c>
      <c r="B29" s="33" t="s">
        <v>1274</v>
      </c>
      <c r="C29" s="33" t="s">
        <v>724</v>
      </c>
      <c r="D29" s="14">
        <v>502</v>
      </c>
      <c r="E29" s="15">
        <v>38.19</v>
      </c>
      <c r="F29" s="16">
        <v>7.3000000000000001E-3</v>
      </c>
      <c r="G29" s="16"/>
    </row>
    <row r="30" spans="1:7" x14ac:dyDescent="0.3">
      <c r="A30" s="13" t="s">
        <v>786</v>
      </c>
      <c r="B30" s="33" t="s">
        <v>787</v>
      </c>
      <c r="C30" s="33" t="s">
        <v>724</v>
      </c>
      <c r="D30" s="14">
        <v>942</v>
      </c>
      <c r="E30" s="15">
        <v>37.74</v>
      </c>
      <c r="F30" s="16">
        <v>7.1999999999999998E-3</v>
      </c>
      <c r="G30" s="16"/>
    </row>
    <row r="31" spans="1:7" x14ac:dyDescent="0.3">
      <c r="A31" s="13" t="s">
        <v>806</v>
      </c>
      <c r="B31" s="33" t="s">
        <v>807</v>
      </c>
      <c r="C31" s="33" t="s">
        <v>724</v>
      </c>
      <c r="D31" s="14">
        <v>1209</v>
      </c>
      <c r="E31" s="15">
        <v>37.56</v>
      </c>
      <c r="F31" s="16">
        <v>7.1000000000000004E-3</v>
      </c>
      <c r="G31" s="16"/>
    </row>
    <row r="32" spans="1:7" x14ac:dyDescent="0.3">
      <c r="A32" s="13" t="s">
        <v>1361</v>
      </c>
      <c r="B32" s="33" t="s">
        <v>1362</v>
      </c>
      <c r="C32" s="33" t="s">
        <v>746</v>
      </c>
      <c r="D32" s="14">
        <v>8651</v>
      </c>
      <c r="E32" s="15">
        <v>36.72</v>
      </c>
      <c r="F32" s="16">
        <v>7.0000000000000001E-3</v>
      </c>
      <c r="G32" s="16"/>
    </row>
    <row r="33" spans="1:7" x14ac:dyDescent="0.3">
      <c r="A33" s="13" t="s">
        <v>975</v>
      </c>
      <c r="B33" s="33" t="s">
        <v>976</v>
      </c>
      <c r="C33" s="33" t="s">
        <v>896</v>
      </c>
      <c r="D33" s="14">
        <v>17496</v>
      </c>
      <c r="E33" s="15">
        <v>36.69</v>
      </c>
      <c r="F33" s="16">
        <v>7.0000000000000001E-3</v>
      </c>
      <c r="G33" s="16"/>
    </row>
    <row r="34" spans="1:7" x14ac:dyDescent="0.3">
      <c r="A34" s="13" t="s">
        <v>1512</v>
      </c>
      <c r="B34" s="33" t="s">
        <v>1513</v>
      </c>
      <c r="C34" s="33" t="s">
        <v>1438</v>
      </c>
      <c r="D34" s="14">
        <v>85</v>
      </c>
      <c r="E34" s="15">
        <v>36.06</v>
      </c>
      <c r="F34" s="16">
        <v>6.8999999999999999E-3</v>
      </c>
      <c r="G34" s="16"/>
    </row>
    <row r="35" spans="1:7" x14ac:dyDescent="0.3">
      <c r="A35" s="13" t="s">
        <v>915</v>
      </c>
      <c r="B35" s="33" t="s">
        <v>916</v>
      </c>
      <c r="C35" s="33" t="s">
        <v>735</v>
      </c>
      <c r="D35" s="14">
        <v>2933</v>
      </c>
      <c r="E35" s="15">
        <v>36.03</v>
      </c>
      <c r="F35" s="16">
        <v>6.8999999999999999E-3</v>
      </c>
      <c r="G35" s="16"/>
    </row>
    <row r="36" spans="1:7" x14ac:dyDescent="0.3">
      <c r="A36" s="13" t="s">
        <v>722</v>
      </c>
      <c r="B36" s="33" t="s">
        <v>723</v>
      </c>
      <c r="C36" s="33" t="s">
        <v>724</v>
      </c>
      <c r="D36" s="14">
        <v>3186</v>
      </c>
      <c r="E36" s="15">
        <v>35.03</v>
      </c>
      <c r="F36" s="16">
        <v>6.7000000000000002E-3</v>
      </c>
      <c r="G36" s="16"/>
    </row>
    <row r="37" spans="1:7" x14ac:dyDescent="0.3">
      <c r="A37" s="13" t="s">
        <v>1392</v>
      </c>
      <c r="B37" s="33" t="s">
        <v>1393</v>
      </c>
      <c r="C37" s="33" t="s">
        <v>885</v>
      </c>
      <c r="D37" s="14">
        <v>3282</v>
      </c>
      <c r="E37" s="15">
        <v>33.86</v>
      </c>
      <c r="F37" s="16">
        <v>6.4000000000000003E-3</v>
      </c>
      <c r="G37" s="16"/>
    </row>
    <row r="38" spans="1:7" x14ac:dyDescent="0.3">
      <c r="A38" s="13" t="s">
        <v>1543</v>
      </c>
      <c r="B38" s="33" t="s">
        <v>1544</v>
      </c>
      <c r="C38" s="33" t="s">
        <v>699</v>
      </c>
      <c r="D38" s="14">
        <v>3869</v>
      </c>
      <c r="E38" s="15">
        <v>33.58</v>
      </c>
      <c r="F38" s="16">
        <v>6.4000000000000003E-3</v>
      </c>
      <c r="G38" s="16"/>
    </row>
    <row r="39" spans="1:7" x14ac:dyDescent="0.3">
      <c r="A39" s="13" t="s">
        <v>1024</v>
      </c>
      <c r="B39" s="33" t="s">
        <v>1025</v>
      </c>
      <c r="C39" s="33" t="s">
        <v>727</v>
      </c>
      <c r="D39" s="14">
        <v>390</v>
      </c>
      <c r="E39" s="15">
        <v>33.53</v>
      </c>
      <c r="F39" s="16">
        <v>6.4000000000000003E-3</v>
      </c>
      <c r="G39" s="16"/>
    </row>
    <row r="40" spans="1:7" x14ac:dyDescent="0.3">
      <c r="A40" s="13" t="s">
        <v>1032</v>
      </c>
      <c r="B40" s="33" t="s">
        <v>1033</v>
      </c>
      <c r="C40" s="33" t="s">
        <v>724</v>
      </c>
      <c r="D40" s="14">
        <v>728</v>
      </c>
      <c r="E40" s="15">
        <v>32.03</v>
      </c>
      <c r="F40" s="16">
        <v>6.1000000000000004E-3</v>
      </c>
      <c r="G40" s="16"/>
    </row>
    <row r="41" spans="1:7" x14ac:dyDescent="0.3">
      <c r="A41" s="13" t="s">
        <v>1545</v>
      </c>
      <c r="B41" s="33" t="s">
        <v>1546</v>
      </c>
      <c r="C41" s="33" t="s">
        <v>782</v>
      </c>
      <c r="D41" s="14">
        <v>3186</v>
      </c>
      <c r="E41" s="15">
        <v>30.34</v>
      </c>
      <c r="F41" s="16">
        <v>5.7999999999999996E-3</v>
      </c>
      <c r="G41" s="16"/>
    </row>
    <row r="42" spans="1:7" x14ac:dyDescent="0.3">
      <c r="A42" s="13" t="s">
        <v>835</v>
      </c>
      <c r="B42" s="33" t="s">
        <v>836</v>
      </c>
      <c r="C42" s="33" t="s">
        <v>705</v>
      </c>
      <c r="D42" s="14">
        <v>29276</v>
      </c>
      <c r="E42" s="15">
        <v>29.45</v>
      </c>
      <c r="F42" s="16">
        <v>5.5999999999999999E-3</v>
      </c>
      <c r="G42" s="16"/>
    </row>
    <row r="43" spans="1:7" x14ac:dyDescent="0.3">
      <c r="A43" s="13" t="s">
        <v>1418</v>
      </c>
      <c r="B43" s="33" t="s">
        <v>1419</v>
      </c>
      <c r="C43" s="33" t="s">
        <v>826</v>
      </c>
      <c r="D43" s="14">
        <v>2975</v>
      </c>
      <c r="E43" s="15">
        <v>29.36</v>
      </c>
      <c r="F43" s="16">
        <v>5.5999999999999999E-3</v>
      </c>
      <c r="G43" s="16"/>
    </row>
    <row r="44" spans="1:7" x14ac:dyDescent="0.3">
      <c r="A44" s="13" t="s">
        <v>827</v>
      </c>
      <c r="B44" s="33" t="s">
        <v>828</v>
      </c>
      <c r="C44" s="33" t="s">
        <v>829</v>
      </c>
      <c r="D44" s="14">
        <v>1711</v>
      </c>
      <c r="E44" s="15">
        <v>29.35</v>
      </c>
      <c r="F44" s="16">
        <v>5.5999999999999999E-3</v>
      </c>
      <c r="G44" s="16"/>
    </row>
    <row r="45" spans="1:7" x14ac:dyDescent="0.3">
      <c r="A45" s="13" t="s">
        <v>744</v>
      </c>
      <c r="B45" s="33" t="s">
        <v>745</v>
      </c>
      <c r="C45" s="33" t="s">
        <v>746</v>
      </c>
      <c r="D45" s="14">
        <v>1225</v>
      </c>
      <c r="E45" s="15">
        <v>28.91</v>
      </c>
      <c r="F45" s="16">
        <v>5.4999999999999997E-3</v>
      </c>
      <c r="G45" s="16"/>
    </row>
    <row r="46" spans="1:7" x14ac:dyDescent="0.3">
      <c r="A46" s="13" t="s">
        <v>1022</v>
      </c>
      <c r="B46" s="33" t="s">
        <v>1023</v>
      </c>
      <c r="C46" s="33" t="s">
        <v>796</v>
      </c>
      <c r="D46" s="14">
        <v>5740</v>
      </c>
      <c r="E46" s="15">
        <v>28.85</v>
      </c>
      <c r="F46" s="16">
        <v>5.4999999999999997E-3</v>
      </c>
      <c r="G46" s="16"/>
    </row>
    <row r="47" spans="1:7" x14ac:dyDescent="0.3">
      <c r="A47" s="13" t="s">
        <v>880</v>
      </c>
      <c r="B47" s="33" t="s">
        <v>881</v>
      </c>
      <c r="C47" s="33" t="s">
        <v>882</v>
      </c>
      <c r="D47" s="14">
        <v>1295</v>
      </c>
      <c r="E47" s="15">
        <v>27.96</v>
      </c>
      <c r="F47" s="16">
        <v>5.3E-3</v>
      </c>
      <c r="G47" s="16"/>
    </row>
    <row r="48" spans="1:7" x14ac:dyDescent="0.3">
      <c r="A48" s="13" t="s">
        <v>941</v>
      </c>
      <c r="B48" s="33" t="s">
        <v>942</v>
      </c>
      <c r="C48" s="33" t="s">
        <v>727</v>
      </c>
      <c r="D48" s="14">
        <v>21078</v>
      </c>
      <c r="E48" s="15">
        <v>27.94</v>
      </c>
      <c r="F48" s="16">
        <v>5.3E-3</v>
      </c>
      <c r="G48" s="16"/>
    </row>
    <row r="49" spans="1:7" x14ac:dyDescent="0.3">
      <c r="A49" s="13" t="s">
        <v>867</v>
      </c>
      <c r="B49" s="33" t="s">
        <v>868</v>
      </c>
      <c r="C49" s="33" t="s">
        <v>782</v>
      </c>
      <c r="D49" s="14">
        <v>178</v>
      </c>
      <c r="E49" s="15">
        <v>27.93</v>
      </c>
      <c r="F49" s="16">
        <v>5.3E-3</v>
      </c>
      <c r="G49" s="16"/>
    </row>
    <row r="50" spans="1:7" x14ac:dyDescent="0.3">
      <c r="A50" s="13" t="s">
        <v>933</v>
      </c>
      <c r="B50" s="33" t="s">
        <v>934</v>
      </c>
      <c r="C50" s="33" t="s">
        <v>821</v>
      </c>
      <c r="D50" s="14">
        <v>1190</v>
      </c>
      <c r="E50" s="15">
        <v>27.81</v>
      </c>
      <c r="F50" s="16">
        <v>5.3E-3</v>
      </c>
      <c r="G50" s="16"/>
    </row>
    <row r="51" spans="1:7" x14ac:dyDescent="0.3">
      <c r="A51" s="13" t="s">
        <v>1044</v>
      </c>
      <c r="B51" s="33" t="s">
        <v>1045</v>
      </c>
      <c r="C51" s="33" t="s">
        <v>882</v>
      </c>
      <c r="D51" s="14">
        <v>3752</v>
      </c>
      <c r="E51" s="15">
        <v>27.58</v>
      </c>
      <c r="F51" s="16">
        <v>5.1999999999999998E-3</v>
      </c>
      <c r="G51" s="16"/>
    </row>
    <row r="52" spans="1:7" x14ac:dyDescent="0.3">
      <c r="A52" s="13" t="s">
        <v>961</v>
      </c>
      <c r="B52" s="33" t="s">
        <v>962</v>
      </c>
      <c r="C52" s="33" t="s">
        <v>727</v>
      </c>
      <c r="D52" s="14">
        <v>5263</v>
      </c>
      <c r="E52" s="15">
        <v>27.25</v>
      </c>
      <c r="F52" s="16">
        <v>5.1999999999999998E-3</v>
      </c>
      <c r="G52" s="16"/>
    </row>
    <row r="53" spans="1:7" x14ac:dyDescent="0.3">
      <c r="A53" s="13" t="s">
        <v>749</v>
      </c>
      <c r="B53" s="33" t="s">
        <v>750</v>
      </c>
      <c r="C53" s="33" t="s">
        <v>724</v>
      </c>
      <c r="D53" s="14">
        <v>1823</v>
      </c>
      <c r="E53" s="15">
        <v>26.96</v>
      </c>
      <c r="F53" s="16">
        <v>5.1000000000000004E-3</v>
      </c>
      <c r="G53" s="16"/>
    </row>
    <row r="54" spans="1:7" x14ac:dyDescent="0.3">
      <c r="A54" s="13" t="s">
        <v>849</v>
      </c>
      <c r="B54" s="33" t="s">
        <v>850</v>
      </c>
      <c r="C54" s="33" t="s">
        <v>796</v>
      </c>
      <c r="D54" s="14">
        <v>3169</v>
      </c>
      <c r="E54" s="15">
        <v>26.45</v>
      </c>
      <c r="F54" s="16">
        <v>5.0000000000000001E-3</v>
      </c>
      <c r="G54" s="16"/>
    </row>
    <row r="55" spans="1:7" x14ac:dyDescent="0.3">
      <c r="A55" s="13" t="s">
        <v>878</v>
      </c>
      <c r="B55" s="33" t="s">
        <v>879</v>
      </c>
      <c r="C55" s="33" t="s">
        <v>699</v>
      </c>
      <c r="D55" s="14">
        <v>4018</v>
      </c>
      <c r="E55" s="15">
        <v>25.97</v>
      </c>
      <c r="F55" s="16">
        <v>4.8999999999999998E-3</v>
      </c>
      <c r="G55" s="16"/>
    </row>
    <row r="56" spans="1:7" x14ac:dyDescent="0.3">
      <c r="A56" s="13" t="s">
        <v>736</v>
      </c>
      <c r="B56" s="33" t="s">
        <v>737</v>
      </c>
      <c r="C56" s="33" t="s">
        <v>738</v>
      </c>
      <c r="D56" s="14">
        <v>2331</v>
      </c>
      <c r="E56" s="15">
        <v>25.3</v>
      </c>
      <c r="F56" s="16">
        <v>4.7999999999999996E-3</v>
      </c>
      <c r="G56" s="16"/>
    </row>
    <row r="57" spans="1:7" x14ac:dyDescent="0.3">
      <c r="A57" s="13" t="s">
        <v>853</v>
      </c>
      <c r="B57" s="33" t="s">
        <v>854</v>
      </c>
      <c r="C57" s="33" t="s">
        <v>727</v>
      </c>
      <c r="D57" s="14">
        <v>2810</v>
      </c>
      <c r="E57" s="15">
        <v>24.89</v>
      </c>
      <c r="F57" s="16">
        <v>4.7000000000000002E-3</v>
      </c>
      <c r="G57" s="16"/>
    </row>
    <row r="58" spans="1:7" x14ac:dyDescent="0.3">
      <c r="A58" s="13" t="s">
        <v>937</v>
      </c>
      <c r="B58" s="33" t="s">
        <v>938</v>
      </c>
      <c r="C58" s="33" t="s">
        <v>705</v>
      </c>
      <c r="D58" s="14">
        <v>9836</v>
      </c>
      <c r="E58" s="15">
        <v>24.88</v>
      </c>
      <c r="F58" s="16">
        <v>4.7000000000000002E-3</v>
      </c>
      <c r="G58" s="16"/>
    </row>
    <row r="59" spans="1:7" x14ac:dyDescent="0.3">
      <c r="A59" s="13" t="s">
        <v>987</v>
      </c>
      <c r="B59" s="33" t="s">
        <v>988</v>
      </c>
      <c r="C59" s="33" t="s">
        <v>724</v>
      </c>
      <c r="D59" s="14">
        <v>4344</v>
      </c>
      <c r="E59" s="15">
        <v>24.87</v>
      </c>
      <c r="F59" s="16">
        <v>4.7000000000000002E-3</v>
      </c>
      <c r="G59" s="16"/>
    </row>
    <row r="60" spans="1:7" x14ac:dyDescent="0.3">
      <c r="A60" s="13" t="s">
        <v>1026</v>
      </c>
      <c r="B60" s="33" t="s">
        <v>1027</v>
      </c>
      <c r="C60" s="33" t="s">
        <v>775</v>
      </c>
      <c r="D60" s="14">
        <v>11425</v>
      </c>
      <c r="E60" s="15">
        <v>24.63</v>
      </c>
      <c r="F60" s="16">
        <v>4.7000000000000002E-3</v>
      </c>
      <c r="G60" s="16"/>
    </row>
    <row r="61" spans="1:7" x14ac:dyDescent="0.3">
      <c r="A61" s="13" t="s">
        <v>783</v>
      </c>
      <c r="B61" s="33" t="s">
        <v>784</v>
      </c>
      <c r="C61" s="33" t="s">
        <v>785</v>
      </c>
      <c r="D61" s="14">
        <v>339</v>
      </c>
      <c r="E61" s="15">
        <v>24.46</v>
      </c>
      <c r="F61" s="16">
        <v>4.7000000000000002E-3</v>
      </c>
      <c r="G61" s="16"/>
    </row>
    <row r="62" spans="1:7" x14ac:dyDescent="0.3">
      <c r="A62" s="13" t="s">
        <v>1279</v>
      </c>
      <c r="B62" s="33" t="s">
        <v>1280</v>
      </c>
      <c r="C62" s="33" t="s">
        <v>821</v>
      </c>
      <c r="D62" s="14">
        <v>1442</v>
      </c>
      <c r="E62" s="15">
        <v>24.45</v>
      </c>
      <c r="F62" s="16">
        <v>4.7000000000000002E-3</v>
      </c>
      <c r="G62" s="16"/>
    </row>
    <row r="63" spans="1:7" x14ac:dyDescent="0.3">
      <c r="A63" s="13" t="s">
        <v>955</v>
      </c>
      <c r="B63" s="33" t="s">
        <v>956</v>
      </c>
      <c r="C63" s="33" t="s">
        <v>796</v>
      </c>
      <c r="D63" s="14">
        <v>683</v>
      </c>
      <c r="E63" s="15">
        <v>24.17</v>
      </c>
      <c r="F63" s="16">
        <v>4.5999999999999999E-3</v>
      </c>
      <c r="G63" s="16"/>
    </row>
    <row r="64" spans="1:7" x14ac:dyDescent="0.3">
      <c r="A64" s="13" t="s">
        <v>923</v>
      </c>
      <c r="B64" s="33" t="s">
        <v>924</v>
      </c>
      <c r="C64" s="33" t="s">
        <v>826</v>
      </c>
      <c r="D64" s="14">
        <v>1079</v>
      </c>
      <c r="E64" s="15">
        <v>24.08</v>
      </c>
      <c r="F64" s="16">
        <v>4.5999999999999999E-3</v>
      </c>
      <c r="G64" s="16"/>
    </row>
    <row r="65" spans="1:7" x14ac:dyDescent="0.3">
      <c r="A65" s="13" t="s">
        <v>1402</v>
      </c>
      <c r="B65" s="33" t="s">
        <v>1403</v>
      </c>
      <c r="C65" s="33" t="s">
        <v>746</v>
      </c>
      <c r="D65" s="14">
        <v>539</v>
      </c>
      <c r="E65" s="15">
        <v>23.76</v>
      </c>
      <c r="F65" s="16">
        <v>4.4999999999999997E-3</v>
      </c>
      <c r="G65" s="16"/>
    </row>
    <row r="66" spans="1:7" x14ac:dyDescent="0.3">
      <c r="A66" s="13" t="s">
        <v>1028</v>
      </c>
      <c r="B66" s="33" t="s">
        <v>1029</v>
      </c>
      <c r="C66" s="33" t="s">
        <v>834</v>
      </c>
      <c r="D66" s="14">
        <v>10990</v>
      </c>
      <c r="E66" s="15">
        <v>23.49</v>
      </c>
      <c r="F66" s="16">
        <v>4.4999999999999997E-3</v>
      </c>
      <c r="G66" s="16"/>
    </row>
    <row r="67" spans="1:7" x14ac:dyDescent="0.3">
      <c r="A67" s="13" t="s">
        <v>1052</v>
      </c>
      <c r="B67" s="33" t="s">
        <v>1053</v>
      </c>
      <c r="C67" s="33" t="s">
        <v>826</v>
      </c>
      <c r="D67" s="14">
        <v>238</v>
      </c>
      <c r="E67" s="15">
        <v>22.75</v>
      </c>
      <c r="F67" s="16">
        <v>4.3E-3</v>
      </c>
      <c r="G67" s="16"/>
    </row>
    <row r="68" spans="1:7" x14ac:dyDescent="0.3">
      <c r="A68" s="13" t="s">
        <v>1547</v>
      </c>
      <c r="B68" s="33" t="s">
        <v>1548</v>
      </c>
      <c r="C68" s="33" t="s">
        <v>735</v>
      </c>
      <c r="D68" s="14">
        <v>993</v>
      </c>
      <c r="E68" s="15">
        <v>22.41</v>
      </c>
      <c r="F68" s="16">
        <v>4.3E-3</v>
      </c>
      <c r="G68" s="16"/>
    </row>
    <row r="69" spans="1:7" x14ac:dyDescent="0.3">
      <c r="A69" s="13" t="s">
        <v>753</v>
      </c>
      <c r="B69" s="33" t="s">
        <v>754</v>
      </c>
      <c r="C69" s="33" t="s">
        <v>708</v>
      </c>
      <c r="D69" s="14">
        <v>1712</v>
      </c>
      <c r="E69" s="15">
        <v>21.97</v>
      </c>
      <c r="F69" s="16">
        <v>4.1999999999999997E-3</v>
      </c>
      <c r="G69" s="16"/>
    </row>
    <row r="70" spans="1:7" x14ac:dyDescent="0.3">
      <c r="A70" s="13" t="s">
        <v>1549</v>
      </c>
      <c r="B70" s="33" t="s">
        <v>1550</v>
      </c>
      <c r="C70" s="33" t="s">
        <v>821</v>
      </c>
      <c r="D70" s="14">
        <v>30</v>
      </c>
      <c r="E70" s="15">
        <v>21.64</v>
      </c>
      <c r="F70" s="16">
        <v>4.1000000000000003E-3</v>
      </c>
      <c r="G70" s="16"/>
    </row>
    <row r="71" spans="1:7" x14ac:dyDescent="0.3">
      <c r="A71" s="13" t="s">
        <v>824</v>
      </c>
      <c r="B71" s="33" t="s">
        <v>825</v>
      </c>
      <c r="C71" s="33" t="s">
        <v>826</v>
      </c>
      <c r="D71" s="14">
        <v>2315</v>
      </c>
      <c r="E71" s="15">
        <v>21.62</v>
      </c>
      <c r="F71" s="16">
        <v>4.1000000000000003E-3</v>
      </c>
      <c r="G71" s="16"/>
    </row>
    <row r="72" spans="1:7" x14ac:dyDescent="0.3">
      <c r="A72" s="13" t="s">
        <v>1538</v>
      </c>
      <c r="B72" s="33" t="s">
        <v>1539</v>
      </c>
      <c r="C72" s="33" t="s">
        <v>717</v>
      </c>
      <c r="D72" s="14">
        <v>10033</v>
      </c>
      <c r="E72" s="15">
        <v>21.61</v>
      </c>
      <c r="F72" s="16">
        <v>4.1000000000000003E-3</v>
      </c>
      <c r="G72" s="16"/>
    </row>
    <row r="73" spans="1:7" x14ac:dyDescent="0.3">
      <c r="A73" s="13" t="s">
        <v>1386</v>
      </c>
      <c r="B73" s="33" t="s">
        <v>1387</v>
      </c>
      <c r="C73" s="33" t="s">
        <v>785</v>
      </c>
      <c r="D73" s="14">
        <v>1207</v>
      </c>
      <c r="E73" s="15">
        <v>21.51</v>
      </c>
      <c r="F73" s="16">
        <v>4.1000000000000003E-3</v>
      </c>
      <c r="G73" s="16"/>
    </row>
    <row r="74" spans="1:7" x14ac:dyDescent="0.3">
      <c r="A74" s="13" t="s">
        <v>857</v>
      </c>
      <c r="B74" s="33" t="s">
        <v>858</v>
      </c>
      <c r="C74" s="33" t="s">
        <v>705</v>
      </c>
      <c r="D74" s="14">
        <v>45529</v>
      </c>
      <c r="E74" s="15">
        <v>21.28</v>
      </c>
      <c r="F74" s="16">
        <v>4.1000000000000003E-3</v>
      </c>
      <c r="G74" s="16"/>
    </row>
    <row r="75" spans="1:7" x14ac:dyDescent="0.3">
      <c r="A75" s="13" t="s">
        <v>1551</v>
      </c>
      <c r="B75" s="33" t="s">
        <v>1552</v>
      </c>
      <c r="C75" s="33" t="s">
        <v>724</v>
      </c>
      <c r="D75" s="14">
        <v>437</v>
      </c>
      <c r="E75" s="15">
        <v>21.03</v>
      </c>
      <c r="F75" s="16">
        <v>4.0000000000000001E-3</v>
      </c>
      <c r="G75" s="16"/>
    </row>
    <row r="76" spans="1:7" x14ac:dyDescent="0.3">
      <c r="A76" s="13" t="s">
        <v>762</v>
      </c>
      <c r="B76" s="33" t="s">
        <v>763</v>
      </c>
      <c r="C76" s="33" t="s">
        <v>743</v>
      </c>
      <c r="D76" s="14">
        <v>4287</v>
      </c>
      <c r="E76" s="15">
        <v>20.97</v>
      </c>
      <c r="F76" s="16">
        <v>4.0000000000000001E-3</v>
      </c>
      <c r="G76" s="16"/>
    </row>
    <row r="77" spans="1:7" x14ac:dyDescent="0.3">
      <c r="A77" s="13" t="s">
        <v>1008</v>
      </c>
      <c r="B77" s="33" t="s">
        <v>1009</v>
      </c>
      <c r="C77" s="33" t="s">
        <v>796</v>
      </c>
      <c r="D77" s="14">
        <v>2008</v>
      </c>
      <c r="E77" s="15">
        <v>20.78</v>
      </c>
      <c r="F77" s="16">
        <v>4.0000000000000001E-3</v>
      </c>
      <c r="G77" s="16"/>
    </row>
    <row r="78" spans="1:7" x14ac:dyDescent="0.3">
      <c r="A78" s="13" t="s">
        <v>855</v>
      </c>
      <c r="B78" s="33" t="s">
        <v>856</v>
      </c>
      <c r="C78" s="33" t="s">
        <v>735</v>
      </c>
      <c r="D78" s="14">
        <v>17023</v>
      </c>
      <c r="E78" s="15">
        <v>20.72</v>
      </c>
      <c r="F78" s="16">
        <v>3.8999999999999998E-3</v>
      </c>
      <c r="G78" s="16"/>
    </row>
    <row r="79" spans="1:7" x14ac:dyDescent="0.3">
      <c r="A79" s="13" t="s">
        <v>1553</v>
      </c>
      <c r="B79" s="33" t="s">
        <v>1554</v>
      </c>
      <c r="C79" s="33" t="s">
        <v>770</v>
      </c>
      <c r="D79" s="14">
        <v>7634</v>
      </c>
      <c r="E79" s="15">
        <v>20.63</v>
      </c>
      <c r="F79" s="16">
        <v>3.8999999999999998E-3</v>
      </c>
      <c r="G79" s="16"/>
    </row>
    <row r="80" spans="1:7" x14ac:dyDescent="0.3">
      <c r="A80" s="13" t="s">
        <v>1380</v>
      </c>
      <c r="B80" s="33" t="s">
        <v>1381</v>
      </c>
      <c r="C80" s="33" t="s">
        <v>770</v>
      </c>
      <c r="D80" s="14">
        <v>5541</v>
      </c>
      <c r="E80" s="15">
        <v>20.36</v>
      </c>
      <c r="F80" s="16">
        <v>3.8999999999999998E-3</v>
      </c>
      <c r="G80" s="16"/>
    </row>
    <row r="81" spans="1:7" x14ac:dyDescent="0.3">
      <c r="A81" s="13" t="s">
        <v>1555</v>
      </c>
      <c r="B81" s="33" t="s">
        <v>1556</v>
      </c>
      <c r="C81" s="33" t="s">
        <v>732</v>
      </c>
      <c r="D81" s="14">
        <v>2221</v>
      </c>
      <c r="E81" s="15">
        <v>20.100000000000001</v>
      </c>
      <c r="F81" s="16">
        <v>3.8E-3</v>
      </c>
      <c r="G81" s="16"/>
    </row>
    <row r="82" spans="1:7" x14ac:dyDescent="0.3">
      <c r="A82" s="13" t="s">
        <v>1388</v>
      </c>
      <c r="B82" s="33" t="s">
        <v>1389</v>
      </c>
      <c r="C82" s="33" t="s">
        <v>826</v>
      </c>
      <c r="D82" s="14">
        <v>508</v>
      </c>
      <c r="E82" s="15">
        <v>19.989999999999998</v>
      </c>
      <c r="F82" s="16">
        <v>3.8E-3</v>
      </c>
      <c r="G82" s="16"/>
    </row>
    <row r="83" spans="1:7" x14ac:dyDescent="0.3">
      <c r="A83" s="13" t="s">
        <v>1283</v>
      </c>
      <c r="B83" s="33" t="s">
        <v>1284</v>
      </c>
      <c r="C83" s="33" t="s">
        <v>882</v>
      </c>
      <c r="D83" s="14">
        <v>949</v>
      </c>
      <c r="E83" s="15">
        <v>19.93</v>
      </c>
      <c r="F83" s="16">
        <v>3.8E-3</v>
      </c>
      <c r="G83" s="16"/>
    </row>
    <row r="84" spans="1:7" x14ac:dyDescent="0.3">
      <c r="A84" s="13" t="s">
        <v>1318</v>
      </c>
      <c r="B84" s="33" t="s">
        <v>1319</v>
      </c>
      <c r="C84" s="33" t="s">
        <v>727</v>
      </c>
      <c r="D84" s="14">
        <v>3272</v>
      </c>
      <c r="E84" s="15">
        <v>19.84</v>
      </c>
      <c r="F84" s="16">
        <v>3.8E-3</v>
      </c>
      <c r="G84" s="16"/>
    </row>
    <row r="85" spans="1:7" x14ac:dyDescent="0.3">
      <c r="A85" s="13" t="s">
        <v>1557</v>
      </c>
      <c r="B85" s="33" t="s">
        <v>1558</v>
      </c>
      <c r="C85" s="33" t="s">
        <v>717</v>
      </c>
      <c r="D85" s="14">
        <v>1056</v>
      </c>
      <c r="E85" s="15">
        <v>19.829999999999998</v>
      </c>
      <c r="F85" s="16">
        <v>3.8E-3</v>
      </c>
      <c r="G85" s="16"/>
    </row>
    <row r="86" spans="1:7" x14ac:dyDescent="0.3">
      <c r="A86" s="13" t="s">
        <v>996</v>
      </c>
      <c r="B86" s="33" t="s">
        <v>997</v>
      </c>
      <c r="C86" s="33" t="s">
        <v>717</v>
      </c>
      <c r="D86" s="14">
        <v>13947</v>
      </c>
      <c r="E86" s="15">
        <v>19.809999999999999</v>
      </c>
      <c r="F86" s="16">
        <v>3.8E-3</v>
      </c>
      <c r="G86" s="16"/>
    </row>
    <row r="87" spans="1:7" x14ac:dyDescent="0.3">
      <c r="A87" s="13" t="s">
        <v>1006</v>
      </c>
      <c r="B87" s="33" t="s">
        <v>1007</v>
      </c>
      <c r="C87" s="33" t="s">
        <v>732</v>
      </c>
      <c r="D87" s="14">
        <v>105</v>
      </c>
      <c r="E87" s="15">
        <v>19.45</v>
      </c>
      <c r="F87" s="16">
        <v>3.7000000000000002E-3</v>
      </c>
      <c r="G87" s="16"/>
    </row>
    <row r="88" spans="1:7" x14ac:dyDescent="0.3">
      <c r="A88" s="13" t="s">
        <v>967</v>
      </c>
      <c r="B88" s="33" t="s">
        <v>968</v>
      </c>
      <c r="C88" s="33" t="s">
        <v>785</v>
      </c>
      <c r="D88" s="14">
        <v>1101</v>
      </c>
      <c r="E88" s="15">
        <v>19.02</v>
      </c>
      <c r="F88" s="16">
        <v>3.5999999999999999E-3</v>
      </c>
      <c r="G88" s="16"/>
    </row>
    <row r="89" spans="1:7" x14ac:dyDescent="0.3">
      <c r="A89" s="13" t="s">
        <v>725</v>
      </c>
      <c r="B89" s="33" t="s">
        <v>726</v>
      </c>
      <c r="C89" s="33" t="s">
        <v>727</v>
      </c>
      <c r="D89" s="14">
        <v>1027</v>
      </c>
      <c r="E89" s="15">
        <v>19</v>
      </c>
      <c r="F89" s="16">
        <v>3.5999999999999999E-3</v>
      </c>
      <c r="G89" s="16"/>
    </row>
    <row r="90" spans="1:7" x14ac:dyDescent="0.3">
      <c r="A90" s="13" t="s">
        <v>1363</v>
      </c>
      <c r="B90" s="33" t="s">
        <v>1364</v>
      </c>
      <c r="C90" s="33" t="s">
        <v>724</v>
      </c>
      <c r="D90" s="14">
        <v>402</v>
      </c>
      <c r="E90" s="15">
        <v>18.87</v>
      </c>
      <c r="F90" s="16">
        <v>3.5999999999999999E-3</v>
      </c>
      <c r="G90" s="16"/>
    </row>
    <row r="91" spans="1:7" x14ac:dyDescent="0.3">
      <c r="A91" s="13" t="s">
        <v>847</v>
      </c>
      <c r="B91" s="33" t="s">
        <v>848</v>
      </c>
      <c r="C91" s="33" t="s">
        <v>735</v>
      </c>
      <c r="D91" s="14">
        <v>13602</v>
      </c>
      <c r="E91" s="15">
        <v>18.86</v>
      </c>
      <c r="F91" s="16">
        <v>3.5999999999999999E-3</v>
      </c>
      <c r="G91" s="16"/>
    </row>
    <row r="92" spans="1:7" x14ac:dyDescent="0.3">
      <c r="A92" s="13" t="s">
        <v>1030</v>
      </c>
      <c r="B92" s="33" t="s">
        <v>1031</v>
      </c>
      <c r="C92" s="33" t="s">
        <v>882</v>
      </c>
      <c r="D92" s="14">
        <v>1990</v>
      </c>
      <c r="E92" s="15">
        <v>18.75</v>
      </c>
      <c r="F92" s="16">
        <v>3.5999999999999999E-3</v>
      </c>
      <c r="G92" s="16"/>
    </row>
    <row r="93" spans="1:7" x14ac:dyDescent="0.3">
      <c r="A93" s="13" t="s">
        <v>1559</v>
      </c>
      <c r="B93" s="33" t="s">
        <v>1560</v>
      </c>
      <c r="C93" s="33" t="s">
        <v>735</v>
      </c>
      <c r="D93" s="14">
        <v>648</v>
      </c>
      <c r="E93" s="15">
        <v>18.62</v>
      </c>
      <c r="F93" s="16">
        <v>3.5000000000000001E-3</v>
      </c>
      <c r="G93" s="16"/>
    </row>
    <row r="94" spans="1:7" x14ac:dyDescent="0.3">
      <c r="A94" s="13" t="s">
        <v>1367</v>
      </c>
      <c r="B94" s="33" t="s">
        <v>1368</v>
      </c>
      <c r="C94" s="33" t="s">
        <v>1369</v>
      </c>
      <c r="D94" s="14">
        <v>10709</v>
      </c>
      <c r="E94" s="15">
        <v>18.48</v>
      </c>
      <c r="F94" s="16">
        <v>3.5000000000000001E-3</v>
      </c>
      <c r="G94" s="16"/>
    </row>
    <row r="95" spans="1:7" x14ac:dyDescent="0.3">
      <c r="A95" s="13" t="s">
        <v>1561</v>
      </c>
      <c r="B95" s="33" t="s">
        <v>1562</v>
      </c>
      <c r="C95" s="33" t="s">
        <v>717</v>
      </c>
      <c r="D95" s="14">
        <v>6023</v>
      </c>
      <c r="E95" s="15">
        <v>18.46</v>
      </c>
      <c r="F95" s="16">
        <v>3.5000000000000001E-3</v>
      </c>
      <c r="G95" s="16"/>
    </row>
    <row r="96" spans="1:7" x14ac:dyDescent="0.3">
      <c r="A96" s="13" t="s">
        <v>811</v>
      </c>
      <c r="B96" s="33" t="s">
        <v>812</v>
      </c>
      <c r="C96" s="33" t="s">
        <v>738</v>
      </c>
      <c r="D96" s="14">
        <v>2909</v>
      </c>
      <c r="E96" s="15">
        <v>18.3</v>
      </c>
      <c r="F96" s="16">
        <v>3.5000000000000001E-3</v>
      </c>
      <c r="G96" s="16"/>
    </row>
    <row r="97" spans="1:7" x14ac:dyDescent="0.3">
      <c r="A97" s="13" t="s">
        <v>965</v>
      </c>
      <c r="B97" s="33" t="s">
        <v>966</v>
      </c>
      <c r="C97" s="33" t="s">
        <v>746</v>
      </c>
      <c r="D97" s="14">
        <v>885</v>
      </c>
      <c r="E97" s="15">
        <v>18.27</v>
      </c>
      <c r="F97" s="16">
        <v>3.5000000000000001E-3</v>
      </c>
      <c r="G97" s="16"/>
    </row>
    <row r="98" spans="1:7" x14ac:dyDescent="0.3">
      <c r="A98" s="13" t="s">
        <v>1563</v>
      </c>
      <c r="B98" s="33" t="s">
        <v>1564</v>
      </c>
      <c r="C98" s="33" t="s">
        <v>821</v>
      </c>
      <c r="D98" s="14">
        <v>2826</v>
      </c>
      <c r="E98" s="15">
        <v>18.149999999999999</v>
      </c>
      <c r="F98" s="16">
        <v>3.5000000000000001E-3</v>
      </c>
      <c r="G98" s="16"/>
    </row>
    <row r="99" spans="1:7" x14ac:dyDescent="0.3">
      <c r="A99" s="13" t="s">
        <v>1365</v>
      </c>
      <c r="B99" s="33" t="s">
        <v>1366</v>
      </c>
      <c r="C99" s="33" t="s">
        <v>885</v>
      </c>
      <c r="D99" s="14">
        <v>437</v>
      </c>
      <c r="E99" s="15">
        <v>17.98</v>
      </c>
      <c r="F99" s="16">
        <v>3.3999999999999998E-3</v>
      </c>
      <c r="G99" s="16"/>
    </row>
    <row r="100" spans="1:7" x14ac:dyDescent="0.3">
      <c r="A100" s="13" t="s">
        <v>1390</v>
      </c>
      <c r="B100" s="33" t="s">
        <v>1391</v>
      </c>
      <c r="C100" s="33" t="s">
        <v>810</v>
      </c>
      <c r="D100" s="14">
        <v>776</v>
      </c>
      <c r="E100" s="15">
        <v>17.86</v>
      </c>
      <c r="F100" s="16">
        <v>3.3999999999999998E-3</v>
      </c>
      <c r="G100" s="16"/>
    </row>
    <row r="101" spans="1:7" x14ac:dyDescent="0.3">
      <c r="A101" s="13" t="s">
        <v>1408</v>
      </c>
      <c r="B101" s="33" t="s">
        <v>1409</v>
      </c>
      <c r="C101" s="33" t="s">
        <v>738</v>
      </c>
      <c r="D101" s="14">
        <v>2052</v>
      </c>
      <c r="E101" s="15">
        <v>17.739999999999998</v>
      </c>
      <c r="F101" s="16">
        <v>3.3999999999999998E-3</v>
      </c>
      <c r="G101" s="16"/>
    </row>
    <row r="102" spans="1:7" x14ac:dyDescent="0.3">
      <c r="A102" s="13" t="s">
        <v>894</v>
      </c>
      <c r="B102" s="33" t="s">
        <v>895</v>
      </c>
      <c r="C102" s="33" t="s">
        <v>896</v>
      </c>
      <c r="D102" s="14">
        <v>1225</v>
      </c>
      <c r="E102" s="15">
        <v>17.690000000000001</v>
      </c>
      <c r="F102" s="16">
        <v>3.3999999999999998E-3</v>
      </c>
      <c r="G102" s="16"/>
    </row>
    <row r="103" spans="1:7" x14ac:dyDescent="0.3">
      <c r="A103" s="13" t="s">
        <v>771</v>
      </c>
      <c r="B103" s="33" t="s">
        <v>772</v>
      </c>
      <c r="C103" s="33" t="s">
        <v>735</v>
      </c>
      <c r="D103" s="14">
        <v>4433</v>
      </c>
      <c r="E103" s="15">
        <v>17.079999999999998</v>
      </c>
      <c r="F103" s="16">
        <v>3.3E-3</v>
      </c>
      <c r="G103" s="16"/>
    </row>
    <row r="104" spans="1:7" x14ac:dyDescent="0.3">
      <c r="A104" s="13" t="s">
        <v>780</v>
      </c>
      <c r="B104" s="33" t="s">
        <v>781</v>
      </c>
      <c r="C104" s="33" t="s">
        <v>782</v>
      </c>
      <c r="D104" s="14">
        <v>2734</v>
      </c>
      <c r="E104" s="15">
        <v>17.02</v>
      </c>
      <c r="F104" s="16">
        <v>3.2000000000000002E-3</v>
      </c>
      <c r="G104" s="16"/>
    </row>
    <row r="105" spans="1:7" x14ac:dyDescent="0.3">
      <c r="A105" s="13" t="s">
        <v>1410</v>
      </c>
      <c r="B105" s="33" t="s">
        <v>1411</v>
      </c>
      <c r="C105" s="33" t="s">
        <v>834</v>
      </c>
      <c r="D105" s="14">
        <v>2522</v>
      </c>
      <c r="E105" s="15">
        <v>16.96</v>
      </c>
      <c r="F105" s="16">
        <v>3.2000000000000002E-3</v>
      </c>
      <c r="G105" s="16"/>
    </row>
    <row r="106" spans="1:7" x14ac:dyDescent="0.3">
      <c r="A106" s="13" t="s">
        <v>1309</v>
      </c>
      <c r="B106" s="33" t="s">
        <v>1310</v>
      </c>
      <c r="C106" s="33" t="s">
        <v>732</v>
      </c>
      <c r="D106" s="14">
        <v>1046</v>
      </c>
      <c r="E106" s="15">
        <v>16.940000000000001</v>
      </c>
      <c r="F106" s="16">
        <v>3.2000000000000002E-3</v>
      </c>
      <c r="G106" s="16"/>
    </row>
    <row r="107" spans="1:7" x14ac:dyDescent="0.3">
      <c r="A107" s="13" t="s">
        <v>1565</v>
      </c>
      <c r="B107" s="33" t="s">
        <v>1566</v>
      </c>
      <c r="C107" s="33" t="s">
        <v>746</v>
      </c>
      <c r="D107" s="14">
        <v>1990</v>
      </c>
      <c r="E107" s="15">
        <v>16.77</v>
      </c>
      <c r="F107" s="16">
        <v>3.2000000000000002E-3</v>
      </c>
      <c r="G107" s="16"/>
    </row>
    <row r="108" spans="1:7" x14ac:dyDescent="0.3">
      <c r="A108" s="13" t="s">
        <v>720</v>
      </c>
      <c r="B108" s="33" t="s">
        <v>721</v>
      </c>
      <c r="C108" s="33" t="s">
        <v>705</v>
      </c>
      <c r="D108" s="14">
        <v>1910</v>
      </c>
      <c r="E108" s="15">
        <v>16.66</v>
      </c>
      <c r="F108" s="16">
        <v>3.2000000000000002E-3</v>
      </c>
      <c r="G108" s="16"/>
    </row>
    <row r="109" spans="1:7" x14ac:dyDescent="0.3">
      <c r="A109" s="13" t="s">
        <v>1567</v>
      </c>
      <c r="B109" s="33" t="s">
        <v>1568</v>
      </c>
      <c r="C109" s="33" t="s">
        <v>829</v>
      </c>
      <c r="D109" s="14">
        <v>1270</v>
      </c>
      <c r="E109" s="15">
        <v>16.440000000000001</v>
      </c>
      <c r="F109" s="16">
        <v>3.0999999999999999E-3</v>
      </c>
      <c r="G109" s="16"/>
    </row>
    <row r="110" spans="1:7" x14ac:dyDescent="0.3">
      <c r="A110" s="13" t="s">
        <v>1040</v>
      </c>
      <c r="B110" s="33" t="s">
        <v>1041</v>
      </c>
      <c r="C110" s="33" t="s">
        <v>785</v>
      </c>
      <c r="D110" s="14">
        <v>1869</v>
      </c>
      <c r="E110" s="15">
        <v>16.239999999999998</v>
      </c>
      <c r="F110" s="16">
        <v>3.0999999999999999E-3</v>
      </c>
      <c r="G110" s="16"/>
    </row>
    <row r="111" spans="1:7" x14ac:dyDescent="0.3">
      <c r="A111" s="13" t="s">
        <v>1454</v>
      </c>
      <c r="B111" s="33" t="s">
        <v>1455</v>
      </c>
      <c r="C111" s="33" t="s">
        <v>746</v>
      </c>
      <c r="D111" s="14">
        <v>1213</v>
      </c>
      <c r="E111" s="15">
        <v>16.22</v>
      </c>
      <c r="F111" s="16">
        <v>3.0999999999999999E-3</v>
      </c>
      <c r="G111" s="16"/>
    </row>
    <row r="112" spans="1:7" x14ac:dyDescent="0.3">
      <c r="A112" s="13" t="s">
        <v>947</v>
      </c>
      <c r="B112" s="33" t="s">
        <v>948</v>
      </c>
      <c r="C112" s="33" t="s">
        <v>782</v>
      </c>
      <c r="D112" s="14">
        <v>1292</v>
      </c>
      <c r="E112" s="15">
        <v>15.93</v>
      </c>
      <c r="F112" s="16">
        <v>3.0000000000000001E-3</v>
      </c>
      <c r="G112" s="16"/>
    </row>
    <row r="113" spans="1:7" x14ac:dyDescent="0.3">
      <c r="A113" s="13" t="s">
        <v>1569</v>
      </c>
      <c r="B113" s="33" t="s">
        <v>1570</v>
      </c>
      <c r="C113" s="33" t="s">
        <v>717</v>
      </c>
      <c r="D113" s="14">
        <v>807</v>
      </c>
      <c r="E113" s="15">
        <v>15.91</v>
      </c>
      <c r="F113" s="16">
        <v>3.0000000000000001E-3</v>
      </c>
      <c r="G113" s="16"/>
    </row>
    <row r="114" spans="1:7" x14ac:dyDescent="0.3">
      <c r="A114" s="13" t="s">
        <v>1320</v>
      </c>
      <c r="B114" s="33" t="s">
        <v>1321</v>
      </c>
      <c r="C114" s="33" t="s">
        <v>785</v>
      </c>
      <c r="D114" s="14">
        <v>476</v>
      </c>
      <c r="E114" s="15">
        <v>15.75</v>
      </c>
      <c r="F114" s="16">
        <v>3.0000000000000001E-3</v>
      </c>
      <c r="G114" s="16"/>
    </row>
    <row r="115" spans="1:7" x14ac:dyDescent="0.3">
      <c r="A115" s="13" t="s">
        <v>892</v>
      </c>
      <c r="B115" s="33" t="s">
        <v>893</v>
      </c>
      <c r="C115" s="33" t="s">
        <v>829</v>
      </c>
      <c r="D115" s="14">
        <v>1705</v>
      </c>
      <c r="E115" s="15">
        <v>15.61</v>
      </c>
      <c r="F115" s="16">
        <v>3.0000000000000001E-3</v>
      </c>
      <c r="G115" s="16"/>
    </row>
    <row r="116" spans="1:7" x14ac:dyDescent="0.3">
      <c r="A116" s="13" t="s">
        <v>1042</v>
      </c>
      <c r="B116" s="33" t="s">
        <v>1043</v>
      </c>
      <c r="C116" s="33" t="s">
        <v>882</v>
      </c>
      <c r="D116" s="14">
        <v>613</v>
      </c>
      <c r="E116" s="15">
        <v>15.47</v>
      </c>
      <c r="F116" s="16">
        <v>2.8999999999999998E-3</v>
      </c>
      <c r="G116" s="16"/>
    </row>
    <row r="117" spans="1:7" x14ac:dyDescent="0.3">
      <c r="A117" s="13" t="s">
        <v>697</v>
      </c>
      <c r="B117" s="33" t="s">
        <v>698</v>
      </c>
      <c r="C117" s="33" t="s">
        <v>699</v>
      </c>
      <c r="D117" s="14">
        <v>2158</v>
      </c>
      <c r="E117" s="15">
        <v>15.46</v>
      </c>
      <c r="F117" s="16">
        <v>2.8999999999999998E-3</v>
      </c>
      <c r="G117" s="16"/>
    </row>
    <row r="118" spans="1:7" x14ac:dyDescent="0.3">
      <c r="A118" s="13" t="s">
        <v>1299</v>
      </c>
      <c r="B118" s="33" t="s">
        <v>1300</v>
      </c>
      <c r="C118" s="33" t="s">
        <v>796</v>
      </c>
      <c r="D118" s="14">
        <v>357</v>
      </c>
      <c r="E118" s="15">
        <v>15.36</v>
      </c>
      <c r="F118" s="16">
        <v>2.8999999999999998E-3</v>
      </c>
      <c r="G118" s="16"/>
    </row>
    <row r="119" spans="1:7" x14ac:dyDescent="0.3">
      <c r="A119" s="13" t="s">
        <v>1285</v>
      </c>
      <c r="B119" s="33" t="s">
        <v>1286</v>
      </c>
      <c r="C119" s="33" t="s">
        <v>821</v>
      </c>
      <c r="D119" s="14">
        <v>1381</v>
      </c>
      <c r="E119" s="15">
        <v>15.23</v>
      </c>
      <c r="F119" s="16">
        <v>2.8999999999999998E-3</v>
      </c>
      <c r="G119" s="16"/>
    </row>
    <row r="120" spans="1:7" x14ac:dyDescent="0.3">
      <c r="A120" s="13" t="s">
        <v>909</v>
      </c>
      <c r="B120" s="33" t="s">
        <v>910</v>
      </c>
      <c r="C120" s="33" t="s">
        <v>705</v>
      </c>
      <c r="D120" s="14">
        <v>10510</v>
      </c>
      <c r="E120" s="15">
        <v>15.11</v>
      </c>
      <c r="F120" s="16">
        <v>2.8999999999999998E-3</v>
      </c>
      <c r="G120" s="16"/>
    </row>
    <row r="121" spans="1:7" x14ac:dyDescent="0.3">
      <c r="A121" s="13" t="s">
        <v>802</v>
      </c>
      <c r="B121" s="33" t="s">
        <v>803</v>
      </c>
      <c r="C121" s="33" t="s">
        <v>796</v>
      </c>
      <c r="D121" s="14">
        <v>374</v>
      </c>
      <c r="E121" s="15">
        <v>15.1</v>
      </c>
      <c r="F121" s="16">
        <v>2.8999999999999998E-3</v>
      </c>
      <c r="G121" s="16"/>
    </row>
    <row r="122" spans="1:7" x14ac:dyDescent="0.3">
      <c r="A122" s="13" t="s">
        <v>1297</v>
      </c>
      <c r="B122" s="33" t="s">
        <v>1298</v>
      </c>
      <c r="C122" s="33" t="s">
        <v>732</v>
      </c>
      <c r="D122" s="14">
        <v>2996</v>
      </c>
      <c r="E122" s="15">
        <v>14.93</v>
      </c>
      <c r="F122" s="16">
        <v>2.8E-3</v>
      </c>
      <c r="G122" s="16"/>
    </row>
    <row r="123" spans="1:7" x14ac:dyDescent="0.3">
      <c r="A123" s="13" t="s">
        <v>971</v>
      </c>
      <c r="B123" s="33" t="s">
        <v>972</v>
      </c>
      <c r="C123" s="33" t="s">
        <v>885</v>
      </c>
      <c r="D123" s="14">
        <v>4947</v>
      </c>
      <c r="E123" s="15">
        <v>14.52</v>
      </c>
      <c r="F123" s="16">
        <v>2.8E-3</v>
      </c>
      <c r="G123" s="16"/>
    </row>
    <row r="124" spans="1:7" x14ac:dyDescent="0.3">
      <c r="A124" s="13" t="s">
        <v>817</v>
      </c>
      <c r="B124" s="33" t="s">
        <v>818</v>
      </c>
      <c r="C124" s="33" t="s">
        <v>743</v>
      </c>
      <c r="D124" s="14">
        <v>13188</v>
      </c>
      <c r="E124" s="15">
        <v>14.36</v>
      </c>
      <c r="F124" s="16">
        <v>2.7000000000000001E-3</v>
      </c>
      <c r="G124" s="16"/>
    </row>
    <row r="125" spans="1:7" x14ac:dyDescent="0.3">
      <c r="A125" s="13" t="s">
        <v>985</v>
      </c>
      <c r="B125" s="33" t="s">
        <v>986</v>
      </c>
      <c r="C125" s="33" t="s">
        <v>796</v>
      </c>
      <c r="D125" s="14">
        <v>1516</v>
      </c>
      <c r="E125" s="15">
        <v>14.33</v>
      </c>
      <c r="F125" s="16">
        <v>2.7000000000000001E-3</v>
      </c>
      <c r="G125" s="16"/>
    </row>
    <row r="126" spans="1:7" x14ac:dyDescent="0.3">
      <c r="A126" s="13" t="s">
        <v>1375</v>
      </c>
      <c r="B126" s="33" t="s">
        <v>1376</v>
      </c>
      <c r="C126" s="33" t="s">
        <v>770</v>
      </c>
      <c r="D126" s="14">
        <v>476</v>
      </c>
      <c r="E126" s="15">
        <v>14.14</v>
      </c>
      <c r="F126" s="16">
        <v>2.7000000000000001E-3</v>
      </c>
      <c r="G126" s="16"/>
    </row>
    <row r="127" spans="1:7" x14ac:dyDescent="0.3">
      <c r="A127" s="13" t="s">
        <v>945</v>
      </c>
      <c r="B127" s="33" t="s">
        <v>946</v>
      </c>
      <c r="C127" s="33" t="s">
        <v>735</v>
      </c>
      <c r="D127" s="14">
        <v>8691</v>
      </c>
      <c r="E127" s="15">
        <v>14.04</v>
      </c>
      <c r="F127" s="16">
        <v>2.7000000000000001E-3</v>
      </c>
      <c r="G127" s="16"/>
    </row>
    <row r="128" spans="1:7" x14ac:dyDescent="0.3">
      <c r="A128" s="13" t="s">
        <v>1054</v>
      </c>
      <c r="B128" s="33" t="s">
        <v>1055</v>
      </c>
      <c r="C128" s="33" t="s">
        <v>993</v>
      </c>
      <c r="D128" s="14">
        <v>1763</v>
      </c>
      <c r="E128" s="15">
        <v>13.92</v>
      </c>
      <c r="F128" s="16">
        <v>2.5999999999999999E-3</v>
      </c>
      <c r="G128" s="16"/>
    </row>
    <row r="129" spans="1:7" x14ac:dyDescent="0.3">
      <c r="A129" s="13" t="s">
        <v>712</v>
      </c>
      <c r="B129" s="33" t="s">
        <v>713</v>
      </c>
      <c r="C129" s="33" t="s">
        <v>714</v>
      </c>
      <c r="D129" s="14">
        <v>807</v>
      </c>
      <c r="E129" s="15">
        <v>13.84</v>
      </c>
      <c r="F129" s="16">
        <v>2.5999999999999999E-3</v>
      </c>
      <c r="G129" s="16"/>
    </row>
    <row r="130" spans="1:7" x14ac:dyDescent="0.3">
      <c r="A130" s="13" t="s">
        <v>1404</v>
      </c>
      <c r="B130" s="33" t="s">
        <v>1405</v>
      </c>
      <c r="C130" s="33" t="s">
        <v>810</v>
      </c>
      <c r="D130" s="14">
        <v>32</v>
      </c>
      <c r="E130" s="15">
        <v>13.7</v>
      </c>
      <c r="F130" s="16">
        <v>2.5999999999999999E-3</v>
      </c>
      <c r="G130" s="16"/>
    </row>
    <row r="131" spans="1:7" x14ac:dyDescent="0.3">
      <c r="A131" s="13" t="s">
        <v>1269</v>
      </c>
      <c r="B131" s="33" t="s">
        <v>1270</v>
      </c>
      <c r="C131" s="33" t="s">
        <v>727</v>
      </c>
      <c r="D131" s="14">
        <v>382</v>
      </c>
      <c r="E131" s="15">
        <v>13.62</v>
      </c>
      <c r="F131" s="16">
        <v>2.5999999999999999E-3</v>
      </c>
      <c r="G131" s="16"/>
    </row>
    <row r="132" spans="1:7" x14ac:dyDescent="0.3">
      <c r="A132" s="13" t="s">
        <v>1382</v>
      </c>
      <c r="B132" s="33" t="s">
        <v>1383</v>
      </c>
      <c r="C132" s="33" t="s">
        <v>829</v>
      </c>
      <c r="D132" s="14">
        <v>1362</v>
      </c>
      <c r="E132" s="15">
        <v>13.56</v>
      </c>
      <c r="F132" s="16">
        <v>2.5999999999999999E-3</v>
      </c>
      <c r="G132" s="16"/>
    </row>
    <row r="133" spans="1:7" x14ac:dyDescent="0.3">
      <c r="A133" s="13" t="s">
        <v>927</v>
      </c>
      <c r="B133" s="33" t="s">
        <v>928</v>
      </c>
      <c r="C133" s="33" t="s">
        <v>717</v>
      </c>
      <c r="D133" s="14">
        <v>2465</v>
      </c>
      <c r="E133" s="15">
        <v>13.45</v>
      </c>
      <c r="F133" s="16">
        <v>2.5999999999999999E-3</v>
      </c>
      <c r="G133" s="16"/>
    </row>
    <row r="134" spans="1:7" x14ac:dyDescent="0.3">
      <c r="A134" s="13" t="s">
        <v>768</v>
      </c>
      <c r="B134" s="33" t="s">
        <v>769</v>
      </c>
      <c r="C134" s="33" t="s">
        <v>770</v>
      </c>
      <c r="D134" s="14">
        <v>295</v>
      </c>
      <c r="E134" s="15">
        <v>13.15</v>
      </c>
      <c r="F134" s="16">
        <v>2.5000000000000001E-3</v>
      </c>
      <c r="G134" s="16"/>
    </row>
    <row r="135" spans="1:7" x14ac:dyDescent="0.3">
      <c r="A135" s="13" t="s">
        <v>1571</v>
      </c>
      <c r="B135" s="33" t="s">
        <v>1572</v>
      </c>
      <c r="C135" s="33" t="s">
        <v>821</v>
      </c>
      <c r="D135" s="14">
        <v>1540</v>
      </c>
      <c r="E135" s="15">
        <v>13.07</v>
      </c>
      <c r="F135" s="16">
        <v>2.5000000000000001E-3</v>
      </c>
      <c r="G135" s="16"/>
    </row>
    <row r="136" spans="1:7" x14ac:dyDescent="0.3">
      <c r="A136" s="13" t="s">
        <v>1508</v>
      </c>
      <c r="B136" s="33" t="s">
        <v>1509</v>
      </c>
      <c r="C136" s="33" t="s">
        <v>746</v>
      </c>
      <c r="D136" s="14">
        <v>1058</v>
      </c>
      <c r="E136" s="15">
        <v>13.02</v>
      </c>
      <c r="F136" s="16">
        <v>2.5000000000000001E-3</v>
      </c>
      <c r="G136" s="16"/>
    </row>
    <row r="137" spans="1:7" x14ac:dyDescent="0.3">
      <c r="A137" s="13" t="s">
        <v>899</v>
      </c>
      <c r="B137" s="33" t="s">
        <v>900</v>
      </c>
      <c r="C137" s="33" t="s">
        <v>732</v>
      </c>
      <c r="D137" s="14">
        <v>1758</v>
      </c>
      <c r="E137" s="15">
        <v>12.79</v>
      </c>
      <c r="F137" s="16">
        <v>2.3999999999999998E-3</v>
      </c>
      <c r="G137" s="16"/>
    </row>
    <row r="138" spans="1:7" x14ac:dyDescent="0.3">
      <c r="A138" s="13" t="s">
        <v>1573</v>
      </c>
      <c r="B138" s="33" t="s">
        <v>1574</v>
      </c>
      <c r="C138" s="33" t="s">
        <v>1369</v>
      </c>
      <c r="D138" s="14">
        <v>5244</v>
      </c>
      <c r="E138" s="15">
        <v>12.57</v>
      </c>
      <c r="F138" s="16">
        <v>2.3999999999999998E-3</v>
      </c>
      <c r="G138" s="16"/>
    </row>
    <row r="139" spans="1:7" x14ac:dyDescent="0.3">
      <c r="A139" s="13" t="s">
        <v>760</v>
      </c>
      <c r="B139" s="33" t="s">
        <v>761</v>
      </c>
      <c r="C139" s="33" t="s">
        <v>708</v>
      </c>
      <c r="D139" s="14">
        <v>117905</v>
      </c>
      <c r="E139" s="15">
        <v>12.56</v>
      </c>
      <c r="F139" s="16">
        <v>2.3999999999999998E-3</v>
      </c>
      <c r="G139" s="16"/>
    </row>
    <row r="140" spans="1:7" x14ac:dyDescent="0.3">
      <c r="A140" s="13" t="s">
        <v>757</v>
      </c>
      <c r="B140" s="33" t="s">
        <v>758</v>
      </c>
      <c r="C140" s="33" t="s">
        <v>759</v>
      </c>
      <c r="D140" s="14">
        <v>1615</v>
      </c>
      <c r="E140" s="15">
        <v>12.54</v>
      </c>
      <c r="F140" s="16">
        <v>2.3999999999999998E-3</v>
      </c>
      <c r="G140" s="16"/>
    </row>
    <row r="141" spans="1:7" x14ac:dyDescent="0.3">
      <c r="A141" s="13" t="s">
        <v>886</v>
      </c>
      <c r="B141" s="33" t="s">
        <v>887</v>
      </c>
      <c r="C141" s="33" t="s">
        <v>796</v>
      </c>
      <c r="D141" s="14">
        <v>78</v>
      </c>
      <c r="E141" s="15">
        <v>12.54</v>
      </c>
      <c r="F141" s="16">
        <v>2.3999999999999998E-3</v>
      </c>
      <c r="G141" s="16"/>
    </row>
    <row r="142" spans="1:7" x14ac:dyDescent="0.3">
      <c r="A142" s="13" t="s">
        <v>977</v>
      </c>
      <c r="B142" s="33" t="s">
        <v>978</v>
      </c>
      <c r="C142" s="33" t="s">
        <v>735</v>
      </c>
      <c r="D142" s="14">
        <v>7938</v>
      </c>
      <c r="E142" s="15">
        <v>12.52</v>
      </c>
      <c r="F142" s="16">
        <v>2.3999999999999998E-3</v>
      </c>
      <c r="G142" s="16"/>
    </row>
    <row r="143" spans="1:7" x14ac:dyDescent="0.3">
      <c r="A143" s="13" t="s">
        <v>1575</v>
      </c>
      <c r="B143" s="33" t="s">
        <v>1576</v>
      </c>
      <c r="C143" s="33" t="s">
        <v>834</v>
      </c>
      <c r="D143" s="14">
        <v>4134</v>
      </c>
      <c r="E143" s="15">
        <v>12.44</v>
      </c>
      <c r="F143" s="16">
        <v>2.3999999999999998E-3</v>
      </c>
      <c r="G143" s="16"/>
    </row>
    <row r="144" spans="1:7" x14ac:dyDescent="0.3">
      <c r="A144" s="13" t="s">
        <v>1577</v>
      </c>
      <c r="B144" s="33" t="s">
        <v>1578</v>
      </c>
      <c r="C144" s="33" t="s">
        <v>796</v>
      </c>
      <c r="D144" s="14">
        <v>1363</v>
      </c>
      <c r="E144" s="15">
        <v>12.41</v>
      </c>
      <c r="F144" s="16">
        <v>2.3999999999999998E-3</v>
      </c>
      <c r="G144" s="16"/>
    </row>
    <row r="145" spans="1:7" x14ac:dyDescent="0.3">
      <c r="A145" s="13" t="s">
        <v>1579</v>
      </c>
      <c r="B145" s="33" t="s">
        <v>1580</v>
      </c>
      <c r="C145" s="33" t="s">
        <v>882</v>
      </c>
      <c r="D145" s="14">
        <v>340</v>
      </c>
      <c r="E145" s="15">
        <v>12.36</v>
      </c>
      <c r="F145" s="16">
        <v>2.3999999999999998E-3</v>
      </c>
      <c r="G145" s="16"/>
    </row>
    <row r="146" spans="1:7" x14ac:dyDescent="0.3">
      <c r="A146" s="13" t="s">
        <v>741</v>
      </c>
      <c r="B146" s="33" t="s">
        <v>742</v>
      </c>
      <c r="C146" s="33" t="s">
        <v>743</v>
      </c>
      <c r="D146" s="14">
        <v>3819</v>
      </c>
      <c r="E146" s="15">
        <v>12.29</v>
      </c>
      <c r="F146" s="16">
        <v>2.3E-3</v>
      </c>
      <c r="G146" s="16"/>
    </row>
    <row r="147" spans="1:7" x14ac:dyDescent="0.3">
      <c r="A147" s="13" t="s">
        <v>925</v>
      </c>
      <c r="B147" s="33" t="s">
        <v>926</v>
      </c>
      <c r="C147" s="33" t="s">
        <v>732</v>
      </c>
      <c r="D147" s="14">
        <v>346</v>
      </c>
      <c r="E147" s="15">
        <v>12.23</v>
      </c>
      <c r="F147" s="16">
        <v>2.3E-3</v>
      </c>
      <c r="G147" s="16"/>
    </row>
    <row r="148" spans="1:7" x14ac:dyDescent="0.3">
      <c r="A148" s="13" t="s">
        <v>953</v>
      </c>
      <c r="B148" s="33" t="s">
        <v>954</v>
      </c>
      <c r="C148" s="33" t="s">
        <v>735</v>
      </c>
      <c r="D148" s="14">
        <v>10268</v>
      </c>
      <c r="E148" s="15">
        <v>12.08</v>
      </c>
      <c r="F148" s="16">
        <v>2.3E-3</v>
      </c>
      <c r="G148" s="16"/>
    </row>
    <row r="149" spans="1:7" x14ac:dyDescent="0.3">
      <c r="A149" s="13" t="s">
        <v>1581</v>
      </c>
      <c r="B149" s="33" t="s">
        <v>1582</v>
      </c>
      <c r="C149" s="33" t="s">
        <v>810</v>
      </c>
      <c r="D149" s="14">
        <v>576</v>
      </c>
      <c r="E149" s="15">
        <v>11.99</v>
      </c>
      <c r="F149" s="16">
        <v>2.3E-3</v>
      </c>
      <c r="G149" s="16"/>
    </row>
    <row r="150" spans="1:7" x14ac:dyDescent="0.3">
      <c r="A150" s="13" t="s">
        <v>917</v>
      </c>
      <c r="B150" s="33" t="s">
        <v>918</v>
      </c>
      <c r="C150" s="33" t="s">
        <v>724</v>
      </c>
      <c r="D150" s="14">
        <v>341</v>
      </c>
      <c r="E150" s="15">
        <v>11.99</v>
      </c>
      <c r="F150" s="16">
        <v>2.3E-3</v>
      </c>
      <c r="G150" s="16"/>
    </row>
    <row r="151" spans="1:7" x14ac:dyDescent="0.3">
      <c r="A151" s="13" t="s">
        <v>1583</v>
      </c>
      <c r="B151" s="33" t="s">
        <v>1584</v>
      </c>
      <c r="C151" s="33" t="s">
        <v>717</v>
      </c>
      <c r="D151" s="14">
        <v>39744</v>
      </c>
      <c r="E151" s="15">
        <v>11.92</v>
      </c>
      <c r="F151" s="16">
        <v>2.3E-3</v>
      </c>
      <c r="G151" s="16"/>
    </row>
    <row r="152" spans="1:7" x14ac:dyDescent="0.3">
      <c r="A152" s="13" t="s">
        <v>1585</v>
      </c>
      <c r="B152" s="33" t="s">
        <v>1586</v>
      </c>
      <c r="C152" s="33" t="s">
        <v>743</v>
      </c>
      <c r="D152" s="14">
        <v>3715</v>
      </c>
      <c r="E152" s="15">
        <v>11.72</v>
      </c>
      <c r="F152" s="16">
        <v>2.2000000000000001E-3</v>
      </c>
      <c r="G152" s="16"/>
    </row>
    <row r="153" spans="1:7" x14ac:dyDescent="0.3">
      <c r="A153" s="13" t="s">
        <v>819</v>
      </c>
      <c r="B153" s="33" t="s">
        <v>820</v>
      </c>
      <c r="C153" s="33" t="s">
        <v>821</v>
      </c>
      <c r="D153" s="14">
        <v>6726</v>
      </c>
      <c r="E153" s="15">
        <v>11.68</v>
      </c>
      <c r="F153" s="16">
        <v>2.2000000000000001E-3</v>
      </c>
      <c r="G153" s="16"/>
    </row>
    <row r="154" spans="1:7" x14ac:dyDescent="0.3">
      <c r="A154" s="13" t="s">
        <v>1430</v>
      </c>
      <c r="B154" s="33" t="s">
        <v>1431</v>
      </c>
      <c r="C154" s="33" t="s">
        <v>732</v>
      </c>
      <c r="D154" s="14">
        <v>1974</v>
      </c>
      <c r="E154" s="15">
        <v>11.19</v>
      </c>
      <c r="F154" s="16">
        <v>2.0999999999999999E-3</v>
      </c>
      <c r="G154" s="16"/>
    </row>
    <row r="155" spans="1:7" x14ac:dyDescent="0.3">
      <c r="A155" s="13" t="s">
        <v>1587</v>
      </c>
      <c r="B155" s="33" t="s">
        <v>1588</v>
      </c>
      <c r="C155" s="33" t="s">
        <v>885</v>
      </c>
      <c r="D155" s="14">
        <v>224</v>
      </c>
      <c r="E155" s="15">
        <v>11.17</v>
      </c>
      <c r="F155" s="16">
        <v>2.0999999999999999E-3</v>
      </c>
      <c r="G155" s="16"/>
    </row>
    <row r="156" spans="1:7" x14ac:dyDescent="0.3">
      <c r="A156" s="13" t="s">
        <v>897</v>
      </c>
      <c r="B156" s="33" t="s">
        <v>898</v>
      </c>
      <c r="C156" s="33" t="s">
        <v>702</v>
      </c>
      <c r="D156" s="14">
        <v>2802</v>
      </c>
      <c r="E156" s="15">
        <v>11.13</v>
      </c>
      <c r="F156" s="16">
        <v>2.0999999999999999E-3</v>
      </c>
      <c r="G156" s="16"/>
    </row>
    <row r="157" spans="1:7" x14ac:dyDescent="0.3">
      <c r="A157" s="13" t="s">
        <v>883</v>
      </c>
      <c r="B157" s="33" t="s">
        <v>884</v>
      </c>
      <c r="C157" s="33" t="s">
        <v>885</v>
      </c>
      <c r="D157" s="14">
        <v>227</v>
      </c>
      <c r="E157" s="15">
        <v>11.12</v>
      </c>
      <c r="F157" s="16">
        <v>2.0999999999999999E-3</v>
      </c>
      <c r="G157" s="16"/>
    </row>
    <row r="158" spans="1:7" x14ac:dyDescent="0.3">
      <c r="A158" s="13" t="s">
        <v>1020</v>
      </c>
      <c r="B158" s="33" t="s">
        <v>1021</v>
      </c>
      <c r="C158" s="33" t="s">
        <v>826</v>
      </c>
      <c r="D158" s="14">
        <v>447</v>
      </c>
      <c r="E158" s="15">
        <v>10.98</v>
      </c>
      <c r="F158" s="16">
        <v>2.0999999999999999E-3</v>
      </c>
      <c r="G158" s="16"/>
    </row>
    <row r="159" spans="1:7" x14ac:dyDescent="0.3">
      <c r="A159" s="13" t="s">
        <v>1432</v>
      </c>
      <c r="B159" s="33" t="s">
        <v>1433</v>
      </c>
      <c r="C159" s="33" t="s">
        <v>882</v>
      </c>
      <c r="D159" s="14">
        <v>581</v>
      </c>
      <c r="E159" s="15">
        <v>10.98</v>
      </c>
      <c r="F159" s="16">
        <v>2.0999999999999999E-3</v>
      </c>
      <c r="G159" s="16"/>
    </row>
    <row r="160" spans="1:7" x14ac:dyDescent="0.3">
      <c r="A160" s="13" t="s">
        <v>808</v>
      </c>
      <c r="B160" s="33" t="s">
        <v>809</v>
      </c>
      <c r="C160" s="33" t="s">
        <v>810</v>
      </c>
      <c r="D160" s="14">
        <v>18880</v>
      </c>
      <c r="E160" s="15">
        <v>10.95</v>
      </c>
      <c r="F160" s="16">
        <v>2.0999999999999999E-3</v>
      </c>
      <c r="G160" s="16"/>
    </row>
    <row r="161" spans="1:7" x14ac:dyDescent="0.3">
      <c r="A161" s="13" t="s">
        <v>939</v>
      </c>
      <c r="B161" s="33" t="s">
        <v>940</v>
      </c>
      <c r="C161" s="33" t="s">
        <v>727</v>
      </c>
      <c r="D161" s="14">
        <v>409</v>
      </c>
      <c r="E161" s="15">
        <v>10.82</v>
      </c>
      <c r="F161" s="16">
        <v>2.0999999999999999E-3</v>
      </c>
      <c r="G161" s="16"/>
    </row>
    <row r="162" spans="1:7" x14ac:dyDescent="0.3">
      <c r="A162" s="13" t="s">
        <v>830</v>
      </c>
      <c r="B162" s="33" t="s">
        <v>831</v>
      </c>
      <c r="C162" s="33" t="s">
        <v>705</v>
      </c>
      <c r="D162" s="14">
        <v>7291</v>
      </c>
      <c r="E162" s="15">
        <v>10.81</v>
      </c>
      <c r="F162" s="16">
        <v>2.0999999999999999E-3</v>
      </c>
      <c r="G162" s="16"/>
    </row>
    <row r="163" spans="1:7" x14ac:dyDescent="0.3">
      <c r="A163" s="13" t="s">
        <v>963</v>
      </c>
      <c r="B163" s="33" t="s">
        <v>964</v>
      </c>
      <c r="C163" s="33" t="s">
        <v>821</v>
      </c>
      <c r="D163" s="14">
        <v>4933</v>
      </c>
      <c r="E163" s="15">
        <v>10.69</v>
      </c>
      <c r="F163" s="16">
        <v>2E-3</v>
      </c>
      <c r="G163" s="16"/>
    </row>
    <row r="164" spans="1:7" x14ac:dyDescent="0.3">
      <c r="A164" s="13" t="s">
        <v>1311</v>
      </c>
      <c r="B164" s="33" t="s">
        <v>1312</v>
      </c>
      <c r="C164" s="33" t="s">
        <v>882</v>
      </c>
      <c r="D164" s="14">
        <v>119</v>
      </c>
      <c r="E164" s="15">
        <v>10.66</v>
      </c>
      <c r="F164" s="16">
        <v>2E-3</v>
      </c>
      <c r="G164" s="16"/>
    </row>
    <row r="165" spans="1:7" x14ac:dyDescent="0.3">
      <c r="A165" s="13" t="s">
        <v>1034</v>
      </c>
      <c r="B165" s="33" t="s">
        <v>1035</v>
      </c>
      <c r="C165" s="33" t="s">
        <v>796</v>
      </c>
      <c r="D165" s="14">
        <v>2191</v>
      </c>
      <c r="E165" s="15">
        <v>10.66</v>
      </c>
      <c r="F165" s="16">
        <v>2E-3</v>
      </c>
      <c r="G165" s="16"/>
    </row>
    <row r="166" spans="1:7" x14ac:dyDescent="0.3">
      <c r="A166" s="13" t="s">
        <v>903</v>
      </c>
      <c r="B166" s="33" t="s">
        <v>904</v>
      </c>
      <c r="C166" s="33" t="s">
        <v>727</v>
      </c>
      <c r="D166" s="14">
        <v>381</v>
      </c>
      <c r="E166" s="15">
        <v>10.38</v>
      </c>
      <c r="F166" s="16">
        <v>2E-3</v>
      </c>
      <c r="G166" s="16"/>
    </row>
    <row r="167" spans="1:7" x14ac:dyDescent="0.3">
      <c r="A167" s="13" t="s">
        <v>1016</v>
      </c>
      <c r="B167" s="33" t="s">
        <v>1017</v>
      </c>
      <c r="C167" s="33" t="s">
        <v>796</v>
      </c>
      <c r="D167" s="14">
        <v>228</v>
      </c>
      <c r="E167" s="15">
        <v>10.33</v>
      </c>
      <c r="F167" s="16">
        <v>2E-3</v>
      </c>
      <c r="G167" s="16"/>
    </row>
    <row r="168" spans="1:7" x14ac:dyDescent="0.3">
      <c r="A168" s="13" t="s">
        <v>931</v>
      </c>
      <c r="B168" s="33" t="s">
        <v>932</v>
      </c>
      <c r="C168" s="33" t="s">
        <v>782</v>
      </c>
      <c r="D168" s="14">
        <v>749</v>
      </c>
      <c r="E168" s="15">
        <v>10.25</v>
      </c>
      <c r="F168" s="16">
        <v>2E-3</v>
      </c>
      <c r="G168" s="16"/>
    </row>
    <row r="169" spans="1:7" x14ac:dyDescent="0.3">
      <c r="A169" s="13" t="s">
        <v>1589</v>
      </c>
      <c r="B169" s="33" t="s">
        <v>1590</v>
      </c>
      <c r="C169" s="33" t="s">
        <v>732</v>
      </c>
      <c r="D169" s="14">
        <v>41</v>
      </c>
      <c r="E169" s="15">
        <v>10.25</v>
      </c>
      <c r="F169" s="16">
        <v>1.9E-3</v>
      </c>
      <c r="G169" s="16"/>
    </row>
    <row r="170" spans="1:7" x14ac:dyDescent="0.3">
      <c r="A170" s="13" t="s">
        <v>1591</v>
      </c>
      <c r="B170" s="33" t="s">
        <v>1592</v>
      </c>
      <c r="C170" s="33" t="s">
        <v>724</v>
      </c>
      <c r="D170" s="14">
        <v>781</v>
      </c>
      <c r="E170" s="15">
        <v>10.23</v>
      </c>
      <c r="F170" s="16">
        <v>1.9E-3</v>
      </c>
      <c r="G170" s="16"/>
    </row>
    <row r="171" spans="1:7" x14ac:dyDescent="0.3">
      <c r="A171" s="13" t="s">
        <v>1593</v>
      </c>
      <c r="B171" s="33" t="s">
        <v>1594</v>
      </c>
      <c r="C171" s="33" t="s">
        <v>796</v>
      </c>
      <c r="D171" s="14">
        <v>135</v>
      </c>
      <c r="E171" s="15">
        <v>10.210000000000001</v>
      </c>
      <c r="F171" s="16">
        <v>1.9E-3</v>
      </c>
      <c r="G171" s="16"/>
    </row>
    <row r="172" spans="1:7" x14ac:dyDescent="0.3">
      <c r="A172" s="13" t="s">
        <v>1595</v>
      </c>
      <c r="B172" s="33" t="s">
        <v>1596</v>
      </c>
      <c r="C172" s="33" t="s">
        <v>829</v>
      </c>
      <c r="D172" s="14">
        <v>2056</v>
      </c>
      <c r="E172" s="15">
        <v>10.039999999999999</v>
      </c>
      <c r="F172" s="16">
        <v>1.9E-3</v>
      </c>
      <c r="G172" s="16"/>
    </row>
    <row r="173" spans="1:7" x14ac:dyDescent="0.3">
      <c r="A173" s="13" t="s">
        <v>1038</v>
      </c>
      <c r="B173" s="33" t="s">
        <v>1039</v>
      </c>
      <c r="C173" s="33" t="s">
        <v>732</v>
      </c>
      <c r="D173" s="14">
        <v>1111</v>
      </c>
      <c r="E173" s="15">
        <v>9.8699999999999992</v>
      </c>
      <c r="F173" s="16">
        <v>1.9E-3</v>
      </c>
      <c r="G173" s="16"/>
    </row>
    <row r="174" spans="1:7" x14ac:dyDescent="0.3">
      <c r="A174" s="13" t="s">
        <v>1597</v>
      </c>
      <c r="B174" s="33" t="s">
        <v>1598</v>
      </c>
      <c r="C174" s="33" t="s">
        <v>759</v>
      </c>
      <c r="D174" s="14">
        <v>191</v>
      </c>
      <c r="E174" s="15">
        <v>9.86</v>
      </c>
      <c r="F174" s="16">
        <v>1.9E-3</v>
      </c>
      <c r="G174" s="16"/>
    </row>
    <row r="175" spans="1:7" x14ac:dyDescent="0.3">
      <c r="A175" s="13" t="s">
        <v>1599</v>
      </c>
      <c r="B175" s="33" t="s">
        <v>1600</v>
      </c>
      <c r="C175" s="33" t="s">
        <v>735</v>
      </c>
      <c r="D175" s="14">
        <v>352</v>
      </c>
      <c r="E175" s="15">
        <v>9.83</v>
      </c>
      <c r="F175" s="16">
        <v>1.9E-3</v>
      </c>
      <c r="G175" s="16"/>
    </row>
    <row r="176" spans="1:7" x14ac:dyDescent="0.3">
      <c r="A176" s="13" t="s">
        <v>874</v>
      </c>
      <c r="B176" s="33" t="s">
        <v>875</v>
      </c>
      <c r="C176" s="33" t="s">
        <v>714</v>
      </c>
      <c r="D176" s="14">
        <v>6150</v>
      </c>
      <c r="E176" s="15">
        <v>9.83</v>
      </c>
      <c r="F176" s="16">
        <v>1.9E-3</v>
      </c>
      <c r="G176" s="16"/>
    </row>
    <row r="177" spans="1:7" x14ac:dyDescent="0.3">
      <c r="A177" s="13" t="s">
        <v>1492</v>
      </c>
      <c r="B177" s="33" t="s">
        <v>1493</v>
      </c>
      <c r="C177" s="33" t="s">
        <v>735</v>
      </c>
      <c r="D177" s="14">
        <v>1403</v>
      </c>
      <c r="E177" s="15">
        <v>9.82</v>
      </c>
      <c r="F177" s="16">
        <v>1.9E-3</v>
      </c>
      <c r="G177" s="16"/>
    </row>
    <row r="178" spans="1:7" x14ac:dyDescent="0.3">
      <c r="A178" s="13" t="s">
        <v>1050</v>
      </c>
      <c r="B178" s="33" t="s">
        <v>1051</v>
      </c>
      <c r="C178" s="33" t="s">
        <v>770</v>
      </c>
      <c r="D178" s="14">
        <v>1703</v>
      </c>
      <c r="E178" s="15">
        <v>9.7100000000000009</v>
      </c>
      <c r="F178" s="16">
        <v>1.8E-3</v>
      </c>
      <c r="G178" s="16"/>
    </row>
    <row r="179" spans="1:7" x14ac:dyDescent="0.3">
      <c r="A179" s="13" t="s">
        <v>1316</v>
      </c>
      <c r="B179" s="33" t="s">
        <v>1317</v>
      </c>
      <c r="C179" s="33" t="s">
        <v>796</v>
      </c>
      <c r="D179" s="14">
        <v>621</v>
      </c>
      <c r="E179" s="15">
        <v>9.7100000000000009</v>
      </c>
      <c r="F179" s="16">
        <v>1.8E-3</v>
      </c>
      <c r="G179" s="16"/>
    </row>
    <row r="180" spans="1:7" x14ac:dyDescent="0.3">
      <c r="A180" s="13" t="s">
        <v>943</v>
      </c>
      <c r="B180" s="33" t="s">
        <v>944</v>
      </c>
      <c r="C180" s="33" t="s">
        <v>785</v>
      </c>
      <c r="D180" s="14">
        <v>39</v>
      </c>
      <c r="E180" s="15">
        <v>9.4600000000000009</v>
      </c>
      <c r="F180" s="16">
        <v>1.8E-3</v>
      </c>
      <c r="G180" s="16"/>
    </row>
    <row r="181" spans="1:7" x14ac:dyDescent="0.3">
      <c r="A181" s="13" t="s">
        <v>1601</v>
      </c>
      <c r="B181" s="33" t="s">
        <v>1602</v>
      </c>
      <c r="C181" s="33" t="s">
        <v>770</v>
      </c>
      <c r="D181" s="14">
        <v>375</v>
      </c>
      <c r="E181" s="15">
        <v>9.42</v>
      </c>
      <c r="F181" s="16">
        <v>1.8E-3</v>
      </c>
      <c r="G181" s="16"/>
    </row>
    <row r="182" spans="1:7" x14ac:dyDescent="0.3">
      <c r="A182" s="13" t="s">
        <v>778</v>
      </c>
      <c r="B182" s="33" t="s">
        <v>779</v>
      </c>
      <c r="C182" s="33" t="s">
        <v>735</v>
      </c>
      <c r="D182" s="14">
        <v>392</v>
      </c>
      <c r="E182" s="15">
        <v>9.3699999999999992</v>
      </c>
      <c r="F182" s="16">
        <v>1.8E-3</v>
      </c>
      <c r="G182" s="16"/>
    </row>
    <row r="183" spans="1:7" x14ac:dyDescent="0.3">
      <c r="A183" s="13" t="s">
        <v>845</v>
      </c>
      <c r="B183" s="33" t="s">
        <v>846</v>
      </c>
      <c r="C183" s="33" t="s">
        <v>702</v>
      </c>
      <c r="D183" s="14">
        <v>7461</v>
      </c>
      <c r="E183" s="15">
        <v>9.34</v>
      </c>
      <c r="F183" s="16">
        <v>1.8E-3</v>
      </c>
      <c r="G183" s="16"/>
    </row>
    <row r="184" spans="1:7" x14ac:dyDescent="0.3">
      <c r="A184" s="13" t="s">
        <v>935</v>
      </c>
      <c r="B184" s="33" t="s">
        <v>936</v>
      </c>
      <c r="C184" s="33" t="s">
        <v>732</v>
      </c>
      <c r="D184" s="14">
        <v>1712</v>
      </c>
      <c r="E184" s="15">
        <v>9.19</v>
      </c>
      <c r="F184" s="16">
        <v>1.6999999999999999E-3</v>
      </c>
      <c r="G184" s="16"/>
    </row>
    <row r="185" spans="1:7" x14ac:dyDescent="0.3">
      <c r="A185" s="13" t="s">
        <v>1048</v>
      </c>
      <c r="B185" s="33" t="s">
        <v>1049</v>
      </c>
      <c r="C185" s="33" t="s">
        <v>821</v>
      </c>
      <c r="D185" s="14">
        <v>1452</v>
      </c>
      <c r="E185" s="15">
        <v>8.99</v>
      </c>
      <c r="F185" s="16">
        <v>1.6999999999999999E-3</v>
      </c>
      <c r="G185" s="16"/>
    </row>
    <row r="186" spans="1:7" x14ac:dyDescent="0.3">
      <c r="A186" s="13" t="s">
        <v>1603</v>
      </c>
      <c r="B186" s="33" t="s">
        <v>1604</v>
      </c>
      <c r="C186" s="33" t="s">
        <v>702</v>
      </c>
      <c r="D186" s="14">
        <v>7102</v>
      </c>
      <c r="E186" s="15">
        <v>8.86</v>
      </c>
      <c r="F186" s="16">
        <v>1.6999999999999999E-3</v>
      </c>
      <c r="G186" s="16"/>
    </row>
    <row r="187" spans="1:7" x14ac:dyDescent="0.3">
      <c r="A187" s="13" t="s">
        <v>919</v>
      </c>
      <c r="B187" s="33" t="s">
        <v>920</v>
      </c>
      <c r="C187" s="33" t="s">
        <v>746</v>
      </c>
      <c r="D187" s="14">
        <v>735</v>
      </c>
      <c r="E187" s="15">
        <v>8.7100000000000009</v>
      </c>
      <c r="F187" s="16">
        <v>1.6999999999999999E-3</v>
      </c>
      <c r="G187" s="16"/>
    </row>
    <row r="188" spans="1:7" x14ac:dyDescent="0.3">
      <c r="A188" s="13" t="s">
        <v>949</v>
      </c>
      <c r="B188" s="33" t="s">
        <v>950</v>
      </c>
      <c r="C188" s="33" t="s">
        <v>735</v>
      </c>
      <c r="D188" s="14">
        <v>11601</v>
      </c>
      <c r="E188" s="15">
        <v>8.68</v>
      </c>
      <c r="F188" s="16">
        <v>1.6999999999999999E-3</v>
      </c>
      <c r="G188" s="16"/>
    </row>
    <row r="189" spans="1:7" x14ac:dyDescent="0.3">
      <c r="A189" s="13" t="s">
        <v>998</v>
      </c>
      <c r="B189" s="33" t="s">
        <v>999</v>
      </c>
      <c r="C189" s="33" t="s">
        <v>746</v>
      </c>
      <c r="D189" s="14">
        <v>465</v>
      </c>
      <c r="E189" s="15">
        <v>8.61</v>
      </c>
      <c r="F189" s="16">
        <v>1.6000000000000001E-3</v>
      </c>
      <c r="G189" s="16"/>
    </row>
    <row r="190" spans="1:7" x14ac:dyDescent="0.3">
      <c r="A190" s="13" t="s">
        <v>1605</v>
      </c>
      <c r="B190" s="33" t="s">
        <v>1606</v>
      </c>
      <c r="C190" s="33" t="s">
        <v>826</v>
      </c>
      <c r="D190" s="14">
        <v>312</v>
      </c>
      <c r="E190" s="15">
        <v>8.5299999999999994</v>
      </c>
      <c r="F190" s="16">
        <v>1.6000000000000001E-3</v>
      </c>
      <c r="G190" s="16"/>
    </row>
    <row r="191" spans="1:7" x14ac:dyDescent="0.3">
      <c r="A191" s="13" t="s">
        <v>1289</v>
      </c>
      <c r="B191" s="33" t="s">
        <v>1290</v>
      </c>
      <c r="C191" s="33" t="s">
        <v>801</v>
      </c>
      <c r="D191" s="14">
        <v>1182</v>
      </c>
      <c r="E191" s="15">
        <v>8.52</v>
      </c>
      <c r="F191" s="16">
        <v>1.6000000000000001E-3</v>
      </c>
      <c r="G191" s="16"/>
    </row>
    <row r="192" spans="1:7" x14ac:dyDescent="0.3">
      <c r="A192" s="13" t="s">
        <v>865</v>
      </c>
      <c r="B192" s="33" t="s">
        <v>866</v>
      </c>
      <c r="C192" s="33" t="s">
        <v>724</v>
      </c>
      <c r="D192" s="14">
        <v>134</v>
      </c>
      <c r="E192" s="15">
        <v>8.4</v>
      </c>
      <c r="F192" s="16">
        <v>1.6000000000000001E-3</v>
      </c>
      <c r="G192" s="16"/>
    </row>
    <row r="193" spans="1:7" x14ac:dyDescent="0.3">
      <c r="A193" s="13" t="s">
        <v>1607</v>
      </c>
      <c r="B193" s="33" t="s">
        <v>1608</v>
      </c>
      <c r="C193" s="33" t="s">
        <v>732</v>
      </c>
      <c r="D193" s="14">
        <v>821</v>
      </c>
      <c r="E193" s="15">
        <v>8.39</v>
      </c>
      <c r="F193" s="16">
        <v>1.6000000000000001E-3</v>
      </c>
      <c r="G193" s="16"/>
    </row>
    <row r="194" spans="1:7" x14ac:dyDescent="0.3">
      <c r="A194" s="13" t="s">
        <v>1609</v>
      </c>
      <c r="B194" s="33" t="s">
        <v>1610</v>
      </c>
      <c r="C194" s="33" t="s">
        <v>796</v>
      </c>
      <c r="D194" s="14">
        <v>380</v>
      </c>
      <c r="E194" s="15">
        <v>8.36</v>
      </c>
      <c r="F194" s="16">
        <v>1.6000000000000001E-3</v>
      </c>
      <c r="G194" s="16"/>
    </row>
    <row r="195" spans="1:7" x14ac:dyDescent="0.3">
      <c r="A195" s="13" t="s">
        <v>1611</v>
      </c>
      <c r="B195" s="33" t="s">
        <v>1612</v>
      </c>
      <c r="C195" s="33" t="s">
        <v>826</v>
      </c>
      <c r="D195" s="14">
        <v>358</v>
      </c>
      <c r="E195" s="15">
        <v>8.27</v>
      </c>
      <c r="F195" s="16">
        <v>1.6000000000000001E-3</v>
      </c>
      <c r="G195" s="16"/>
    </row>
    <row r="196" spans="1:7" x14ac:dyDescent="0.3">
      <c r="A196" s="13" t="s">
        <v>1613</v>
      </c>
      <c r="B196" s="33" t="s">
        <v>1614</v>
      </c>
      <c r="C196" s="33" t="s">
        <v>821</v>
      </c>
      <c r="D196" s="14">
        <v>515</v>
      </c>
      <c r="E196" s="15">
        <v>8.25</v>
      </c>
      <c r="F196" s="16">
        <v>1.6000000000000001E-3</v>
      </c>
      <c r="G196" s="16"/>
    </row>
    <row r="197" spans="1:7" x14ac:dyDescent="0.3">
      <c r="A197" s="13" t="s">
        <v>1615</v>
      </c>
      <c r="B197" s="33" t="s">
        <v>1616</v>
      </c>
      <c r="C197" s="33" t="s">
        <v>801</v>
      </c>
      <c r="D197" s="14">
        <v>2369</v>
      </c>
      <c r="E197" s="15">
        <v>8.14</v>
      </c>
      <c r="F197" s="16">
        <v>1.5E-3</v>
      </c>
      <c r="G197" s="16"/>
    </row>
    <row r="198" spans="1:7" x14ac:dyDescent="0.3">
      <c r="A198" s="13" t="s">
        <v>1617</v>
      </c>
      <c r="B198" s="33" t="s">
        <v>1618</v>
      </c>
      <c r="C198" s="33" t="s">
        <v>705</v>
      </c>
      <c r="D198" s="14">
        <v>17027</v>
      </c>
      <c r="E198" s="15">
        <v>8.07</v>
      </c>
      <c r="F198" s="16">
        <v>1.5E-3</v>
      </c>
      <c r="G198" s="16"/>
    </row>
    <row r="199" spans="1:7" x14ac:dyDescent="0.3">
      <c r="A199" s="13" t="s">
        <v>1490</v>
      </c>
      <c r="B199" s="33" t="s">
        <v>1491</v>
      </c>
      <c r="C199" s="33" t="s">
        <v>796</v>
      </c>
      <c r="D199" s="14">
        <v>1492</v>
      </c>
      <c r="E199" s="15">
        <v>8.01</v>
      </c>
      <c r="F199" s="16">
        <v>1.5E-3</v>
      </c>
      <c r="G199" s="16"/>
    </row>
    <row r="200" spans="1:7" x14ac:dyDescent="0.3">
      <c r="A200" s="13" t="s">
        <v>872</v>
      </c>
      <c r="B200" s="33" t="s">
        <v>873</v>
      </c>
      <c r="C200" s="33" t="s">
        <v>785</v>
      </c>
      <c r="D200" s="14">
        <v>2157</v>
      </c>
      <c r="E200" s="15">
        <v>7.88</v>
      </c>
      <c r="F200" s="16">
        <v>1.5E-3</v>
      </c>
      <c r="G200" s="16"/>
    </row>
    <row r="201" spans="1:7" x14ac:dyDescent="0.3">
      <c r="A201" s="13" t="s">
        <v>1498</v>
      </c>
      <c r="B201" s="33" t="s">
        <v>1499</v>
      </c>
      <c r="C201" s="33" t="s">
        <v>826</v>
      </c>
      <c r="D201" s="14">
        <v>392</v>
      </c>
      <c r="E201" s="15">
        <v>7.78</v>
      </c>
      <c r="F201" s="16">
        <v>1.5E-3</v>
      </c>
      <c r="G201" s="16"/>
    </row>
    <row r="202" spans="1:7" x14ac:dyDescent="0.3">
      <c r="A202" s="13" t="s">
        <v>1002</v>
      </c>
      <c r="B202" s="33" t="s">
        <v>1003</v>
      </c>
      <c r="C202" s="33" t="s">
        <v>834</v>
      </c>
      <c r="D202" s="14">
        <v>5344</v>
      </c>
      <c r="E202" s="15">
        <v>7.71</v>
      </c>
      <c r="F202" s="16">
        <v>1.5E-3</v>
      </c>
      <c r="G202" s="16"/>
    </row>
    <row r="203" spans="1:7" x14ac:dyDescent="0.3">
      <c r="A203" s="13" t="s">
        <v>773</v>
      </c>
      <c r="B203" s="33" t="s">
        <v>774</v>
      </c>
      <c r="C203" s="33" t="s">
        <v>775</v>
      </c>
      <c r="D203" s="14">
        <v>225</v>
      </c>
      <c r="E203" s="15">
        <v>7.61</v>
      </c>
      <c r="F203" s="16">
        <v>1.4E-3</v>
      </c>
      <c r="G203" s="16"/>
    </row>
    <row r="204" spans="1:7" x14ac:dyDescent="0.3">
      <c r="A204" s="13" t="s">
        <v>1619</v>
      </c>
      <c r="B204" s="33" t="s">
        <v>1620</v>
      </c>
      <c r="C204" s="33" t="s">
        <v>735</v>
      </c>
      <c r="D204" s="14">
        <v>147</v>
      </c>
      <c r="E204" s="15">
        <v>7.59</v>
      </c>
      <c r="F204" s="16">
        <v>1.4E-3</v>
      </c>
      <c r="G204" s="16"/>
    </row>
    <row r="205" spans="1:7" x14ac:dyDescent="0.3">
      <c r="A205" s="13" t="s">
        <v>822</v>
      </c>
      <c r="B205" s="33" t="s">
        <v>823</v>
      </c>
      <c r="C205" s="33" t="s">
        <v>732</v>
      </c>
      <c r="D205" s="14">
        <v>874</v>
      </c>
      <c r="E205" s="15">
        <v>7.57</v>
      </c>
      <c r="F205" s="16">
        <v>1.4E-3</v>
      </c>
      <c r="G205" s="16"/>
    </row>
    <row r="206" spans="1:7" x14ac:dyDescent="0.3">
      <c r="A206" s="13" t="s">
        <v>951</v>
      </c>
      <c r="B206" s="33" t="s">
        <v>952</v>
      </c>
      <c r="C206" s="33" t="s">
        <v>732</v>
      </c>
      <c r="D206" s="14">
        <v>1517</v>
      </c>
      <c r="E206" s="15">
        <v>7.32</v>
      </c>
      <c r="F206" s="16">
        <v>1.4E-3</v>
      </c>
      <c r="G206" s="16"/>
    </row>
    <row r="207" spans="1:7" x14ac:dyDescent="0.3">
      <c r="A207" s="13" t="s">
        <v>888</v>
      </c>
      <c r="B207" s="33" t="s">
        <v>889</v>
      </c>
      <c r="C207" s="33" t="s">
        <v>735</v>
      </c>
      <c r="D207" s="14">
        <v>1157</v>
      </c>
      <c r="E207" s="15">
        <v>7.28</v>
      </c>
      <c r="F207" s="16">
        <v>1.4E-3</v>
      </c>
      <c r="G207" s="16"/>
    </row>
    <row r="208" spans="1:7" x14ac:dyDescent="0.3">
      <c r="A208" s="13" t="s">
        <v>766</v>
      </c>
      <c r="B208" s="33" t="s">
        <v>767</v>
      </c>
      <c r="C208" s="33" t="s">
        <v>711</v>
      </c>
      <c r="D208" s="14">
        <v>1444</v>
      </c>
      <c r="E208" s="15">
        <v>7.19</v>
      </c>
      <c r="F208" s="16">
        <v>1.4E-3</v>
      </c>
      <c r="G208" s="16"/>
    </row>
    <row r="209" spans="1:7" x14ac:dyDescent="0.3">
      <c r="A209" s="13" t="s">
        <v>1621</v>
      </c>
      <c r="B209" s="33" t="s">
        <v>1622</v>
      </c>
      <c r="C209" s="33" t="s">
        <v>759</v>
      </c>
      <c r="D209" s="14">
        <v>1829</v>
      </c>
      <c r="E209" s="15">
        <v>7.14</v>
      </c>
      <c r="F209" s="16">
        <v>1.4E-3</v>
      </c>
      <c r="G209" s="16"/>
    </row>
    <row r="210" spans="1:7" x14ac:dyDescent="0.3">
      <c r="A210" s="13" t="s">
        <v>994</v>
      </c>
      <c r="B210" s="33" t="s">
        <v>995</v>
      </c>
      <c r="C210" s="33" t="s">
        <v>829</v>
      </c>
      <c r="D210" s="14">
        <v>1816</v>
      </c>
      <c r="E210" s="15">
        <v>7.1</v>
      </c>
      <c r="F210" s="16">
        <v>1.4E-3</v>
      </c>
      <c r="G210" s="16"/>
    </row>
    <row r="211" spans="1:7" x14ac:dyDescent="0.3">
      <c r="A211" s="13" t="s">
        <v>1303</v>
      </c>
      <c r="B211" s="33" t="s">
        <v>1304</v>
      </c>
      <c r="C211" s="33" t="s">
        <v>826</v>
      </c>
      <c r="D211" s="14">
        <v>210</v>
      </c>
      <c r="E211" s="15">
        <v>7.04</v>
      </c>
      <c r="F211" s="16">
        <v>1.2999999999999999E-3</v>
      </c>
      <c r="G211" s="16"/>
    </row>
    <row r="212" spans="1:7" x14ac:dyDescent="0.3">
      <c r="A212" s="13" t="s">
        <v>843</v>
      </c>
      <c r="B212" s="33" t="s">
        <v>844</v>
      </c>
      <c r="C212" s="33" t="s">
        <v>834</v>
      </c>
      <c r="D212" s="14">
        <v>840</v>
      </c>
      <c r="E212" s="15">
        <v>6.88</v>
      </c>
      <c r="F212" s="16">
        <v>1.2999999999999999E-3</v>
      </c>
      <c r="G212" s="16"/>
    </row>
    <row r="213" spans="1:7" x14ac:dyDescent="0.3">
      <c r="A213" s="13" t="s">
        <v>1012</v>
      </c>
      <c r="B213" s="33" t="s">
        <v>1013</v>
      </c>
      <c r="C213" s="33" t="s">
        <v>735</v>
      </c>
      <c r="D213" s="14">
        <v>775</v>
      </c>
      <c r="E213" s="15">
        <v>6.82</v>
      </c>
      <c r="F213" s="16">
        <v>1.2999999999999999E-3</v>
      </c>
      <c r="G213" s="16"/>
    </row>
    <row r="214" spans="1:7" x14ac:dyDescent="0.3">
      <c r="A214" s="13" t="s">
        <v>1036</v>
      </c>
      <c r="B214" s="33" t="s">
        <v>1037</v>
      </c>
      <c r="C214" s="33" t="s">
        <v>796</v>
      </c>
      <c r="D214" s="14">
        <v>893</v>
      </c>
      <c r="E214" s="15">
        <v>6.76</v>
      </c>
      <c r="F214" s="16">
        <v>1.2999999999999999E-3</v>
      </c>
      <c r="G214" s="16"/>
    </row>
    <row r="215" spans="1:7" x14ac:dyDescent="0.3">
      <c r="A215" s="13" t="s">
        <v>1623</v>
      </c>
      <c r="B215" s="33" t="s">
        <v>1624</v>
      </c>
      <c r="C215" s="33" t="s">
        <v>796</v>
      </c>
      <c r="D215" s="14">
        <v>707</v>
      </c>
      <c r="E215" s="15">
        <v>6.42</v>
      </c>
      <c r="F215" s="16">
        <v>1.1999999999999999E-3</v>
      </c>
      <c r="G215" s="16"/>
    </row>
    <row r="216" spans="1:7" x14ac:dyDescent="0.3">
      <c r="A216" s="13" t="s">
        <v>901</v>
      </c>
      <c r="B216" s="33" t="s">
        <v>902</v>
      </c>
      <c r="C216" s="33" t="s">
        <v>782</v>
      </c>
      <c r="D216" s="14">
        <v>1139</v>
      </c>
      <c r="E216" s="15">
        <v>6.38</v>
      </c>
      <c r="F216" s="16">
        <v>1.1999999999999999E-3</v>
      </c>
      <c r="G216" s="16"/>
    </row>
    <row r="217" spans="1:7" x14ac:dyDescent="0.3">
      <c r="A217" s="13" t="s">
        <v>1625</v>
      </c>
      <c r="B217" s="33" t="s">
        <v>1626</v>
      </c>
      <c r="C217" s="33" t="s">
        <v>732</v>
      </c>
      <c r="D217" s="14">
        <v>119</v>
      </c>
      <c r="E217" s="15">
        <v>6.28</v>
      </c>
      <c r="F217" s="16">
        <v>1.1999999999999999E-3</v>
      </c>
      <c r="G217" s="16"/>
    </row>
    <row r="218" spans="1:7" x14ac:dyDescent="0.3">
      <c r="A218" s="13" t="s">
        <v>792</v>
      </c>
      <c r="B218" s="33" t="s">
        <v>793</v>
      </c>
      <c r="C218" s="33" t="s">
        <v>705</v>
      </c>
      <c r="D218" s="14">
        <v>1986</v>
      </c>
      <c r="E218" s="15">
        <v>6.27</v>
      </c>
      <c r="F218" s="16">
        <v>1.1999999999999999E-3</v>
      </c>
      <c r="G218" s="16"/>
    </row>
    <row r="219" spans="1:7" x14ac:dyDescent="0.3">
      <c r="A219" s="13" t="s">
        <v>1627</v>
      </c>
      <c r="B219" s="33" t="s">
        <v>1628</v>
      </c>
      <c r="C219" s="33" t="s">
        <v>735</v>
      </c>
      <c r="D219" s="14">
        <v>26811</v>
      </c>
      <c r="E219" s="15">
        <v>6.26</v>
      </c>
      <c r="F219" s="16">
        <v>1.1999999999999999E-3</v>
      </c>
      <c r="G219" s="16"/>
    </row>
    <row r="220" spans="1:7" x14ac:dyDescent="0.3">
      <c r="A220" s="13" t="s">
        <v>1629</v>
      </c>
      <c r="B220" s="33" t="s">
        <v>1630</v>
      </c>
      <c r="C220" s="33" t="s">
        <v>801</v>
      </c>
      <c r="D220" s="14">
        <v>4751</v>
      </c>
      <c r="E220" s="15">
        <v>6.24</v>
      </c>
      <c r="F220" s="16">
        <v>1.1999999999999999E-3</v>
      </c>
      <c r="G220" s="16"/>
    </row>
    <row r="221" spans="1:7" x14ac:dyDescent="0.3">
      <c r="A221" s="13" t="s">
        <v>1631</v>
      </c>
      <c r="B221" s="33" t="s">
        <v>1632</v>
      </c>
      <c r="C221" s="33" t="s">
        <v>705</v>
      </c>
      <c r="D221" s="14">
        <v>11425</v>
      </c>
      <c r="E221" s="15">
        <v>6.2</v>
      </c>
      <c r="F221" s="16">
        <v>1.1999999999999999E-3</v>
      </c>
      <c r="G221" s="16"/>
    </row>
    <row r="222" spans="1:7" x14ac:dyDescent="0.3">
      <c r="A222" s="13" t="s">
        <v>1633</v>
      </c>
      <c r="B222" s="33" t="s">
        <v>1634</v>
      </c>
      <c r="C222" s="33" t="s">
        <v>810</v>
      </c>
      <c r="D222" s="14">
        <v>261</v>
      </c>
      <c r="E222" s="15">
        <v>6.07</v>
      </c>
      <c r="F222" s="16">
        <v>1.1999999999999999E-3</v>
      </c>
      <c r="G222" s="16"/>
    </row>
    <row r="223" spans="1:7" x14ac:dyDescent="0.3">
      <c r="A223" s="13" t="s">
        <v>1635</v>
      </c>
      <c r="B223" s="33" t="s">
        <v>1636</v>
      </c>
      <c r="C223" s="33" t="s">
        <v>699</v>
      </c>
      <c r="D223" s="14">
        <v>87</v>
      </c>
      <c r="E223" s="15">
        <v>6.03</v>
      </c>
      <c r="F223" s="16">
        <v>1.1000000000000001E-3</v>
      </c>
      <c r="G223" s="16"/>
    </row>
    <row r="224" spans="1:7" x14ac:dyDescent="0.3">
      <c r="A224" s="13" t="s">
        <v>1637</v>
      </c>
      <c r="B224" s="33" t="s">
        <v>1638</v>
      </c>
      <c r="C224" s="33" t="s">
        <v>708</v>
      </c>
      <c r="D224" s="14">
        <v>2373</v>
      </c>
      <c r="E224" s="15">
        <v>5.99</v>
      </c>
      <c r="F224" s="16">
        <v>1.1000000000000001E-3</v>
      </c>
      <c r="G224" s="16"/>
    </row>
    <row r="225" spans="1:7" x14ac:dyDescent="0.3">
      <c r="A225" s="13" t="s">
        <v>959</v>
      </c>
      <c r="B225" s="33" t="s">
        <v>960</v>
      </c>
      <c r="C225" s="33" t="s">
        <v>743</v>
      </c>
      <c r="D225" s="14">
        <v>4818</v>
      </c>
      <c r="E225" s="15">
        <v>5.95</v>
      </c>
      <c r="F225" s="16">
        <v>1.1000000000000001E-3</v>
      </c>
      <c r="G225" s="16"/>
    </row>
    <row r="226" spans="1:7" x14ac:dyDescent="0.3">
      <c r="A226" s="13" t="s">
        <v>804</v>
      </c>
      <c r="B226" s="33" t="s">
        <v>805</v>
      </c>
      <c r="C226" s="33" t="s">
        <v>702</v>
      </c>
      <c r="D226" s="14">
        <v>1874</v>
      </c>
      <c r="E226" s="15">
        <v>5.89</v>
      </c>
      <c r="F226" s="16">
        <v>1.1000000000000001E-3</v>
      </c>
      <c r="G226" s="16"/>
    </row>
    <row r="227" spans="1:7" x14ac:dyDescent="0.3">
      <c r="A227" s="13" t="s">
        <v>751</v>
      </c>
      <c r="B227" s="33" t="s">
        <v>752</v>
      </c>
      <c r="C227" s="33" t="s">
        <v>705</v>
      </c>
      <c r="D227" s="14">
        <v>5465</v>
      </c>
      <c r="E227" s="15">
        <v>5.88</v>
      </c>
      <c r="F227" s="16">
        <v>1.1000000000000001E-3</v>
      </c>
      <c r="G227" s="16"/>
    </row>
    <row r="228" spans="1:7" x14ac:dyDescent="0.3">
      <c r="A228" s="13" t="s">
        <v>1639</v>
      </c>
      <c r="B228" s="33" t="s">
        <v>1640</v>
      </c>
      <c r="C228" s="33" t="s">
        <v>746</v>
      </c>
      <c r="D228" s="14">
        <v>609</v>
      </c>
      <c r="E228" s="15">
        <v>5.84</v>
      </c>
      <c r="F228" s="16">
        <v>1.1000000000000001E-3</v>
      </c>
      <c r="G228" s="16"/>
    </row>
    <row r="229" spans="1:7" x14ac:dyDescent="0.3">
      <c r="A229" s="13" t="s">
        <v>815</v>
      </c>
      <c r="B229" s="33" t="s">
        <v>816</v>
      </c>
      <c r="C229" s="33" t="s">
        <v>759</v>
      </c>
      <c r="D229" s="14">
        <v>236</v>
      </c>
      <c r="E229" s="15">
        <v>5.74</v>
      </c>
      <c r="F229" s="16">
        <v>1.1000000000000001E-3</v>
      </c>
      <c r="G229" s="16"/>
    </row>
    <row r="230" spans="1:7" x14ac:dyDescent="0.3">
      <c r="A230" s="13" t="s">
        <v>1641</v>
      </c>
      <c r="B230" s="33" t="s">
        <v>1642</v>
      </c>
      <c r="C230" s="33" t="s">
        <v>732</v>
      </c>
      <c r="D230" s="14">
        <v>937</v>
      </c>
      <c r="E230" s="15">
        <v>5.74</v>
      </c>
      <c r="F230" s="16">
        <v>1.1000000000000001E-3</v>
      </c>
      <c r="G230" s="16"/>
    </row>
    <row r="231" spans="1:7" x14ac:dyDescent="0.3">
      <c r="A231" s="13" t="s">
        <v>1467</v>
      </c>
      <c r="B231" s="33" t="s">
        <v>1468</v>
      </c>
      <c r="C231" s="33" t="s">
        <v>705</v>
      </c>
      <c r="D231" s="14">
        <v>3650</v>
      </c>
      <c r="E231" s="15">
        <v>5.72</v>
      </c>
      <c r="F231" s="16">
        <v>1.1000000000000001E-3</v>
      </c>
      <c r="G231" s="16"/>
    </row>
    <row r="232" spans="1:7" x14ac:dyDescent="0.3">
      <c r="A232" s="13" t="s">
        <v>1010</v>
      </c>
      <c r="B232" s="33" t="s">
        <v>1011</v>
      </c>
      <c r="C232" s="33" t="s">
        <v>785</v>
      </c>
      <c r="D232" s="14">
        <v>248</v>
      </c>
      <c r="E232" s="15">
        <v>5.67</v>
      </c>
      <c r="F232" s="16">
        <v>1.1000000000000001E-3</v>
      </c>
      <c r="G232" s="16"/>
    </row>
    <row r="233" spans="1:7" x14ac:dyDescent="0.3">
      <c r="A233" s="13" t="s">
        <v>1004</v>
      </c>
      <c r="B233" s="33" t="s">
        <v>1005</v>
      </c>
      <c r="C233" s="33" t="s">
        <v>732</v>
      </c>
      <c r="D233" s="14">
        <v>391</v>
      </c>
      <c r="E233" s="15">
        <v>5.57</v>
      </c>
      <c r="F233" s="16">
        <v>1.1000000000000001E-3</v>
      </c>
      <c r="G233" s="16"/>
    </row>
    <row r="234" spans="1:7" x14ac:dyDescent="0.3">
      <c r="A234" s="13" t="s">
        <v>1514</v>
      </c>
      <c r="B234" s="33" t="s">
        <v>1515</v>
      </c>
      <c r="C234" s="33" t="s">
        <v>821</v>
      </c>
      <c r="D234" s="14">
        <v>69</v>
      </c>
      <c r="E234" s="15">
        <v>5.52</v>
      </c>
      <c r="F234" s="16">
        <v>1.1000000000000001E-3</v>
      </c>
      <c r="G234" s="16"/>
    </row>
    <row r="235" spans="1:7" x14ac:dyDescent="0.3">
      <c r="A235" s="13" t="s">
        <v>839</v>
      </c>
      <c r="B235" s="33" t="s">
        <v>840</v>
      </c>
      <c r="C235" s="33" t="s">
        <v>699</v>
      </c>
      <c r="D235" s="14">
        <v>283</v>
      </c>
      <c r="E235" s="15">
        <v>5.25</v>
      </c>
      <c r="F235" s="16">
        <v>1E-3</v>
      </c>
      <c r="G235" s="16"/>
    </row>
    <row r="236" spans="1:7" x14ac:dyDescent="0.3">
      <c r="A236" s="13" t="s">
        <v>851</v>
      </c>
      <c r="B236" s="33" t="s">
        <v>852</v>
      </c>
      <c r="C236" s="33" t="s">
        <v>796</v>
      </c>
      <c r="D236" s="14">
        <v>826</v>
      </c>
      <c r="E236" s="15">
        <v>5.24</v>
      </c>
      <c r="F236" s="16">
        <v>1E-3</v>
      </c>
      <c r="G236" s="16"/>
    </row>
    <row r="237" spans="1:7" x14ac:dyDescent="0.3">
      <c r="A237" s="13" t="s">
        <v>1643</v>
      </c>
      <c r="B237" s="33" t="s">
        <v>1644</v>
      </c>
      <c r="C237" s="33" t="s">
        <v>782</v>
      </c>
      <c r="D237" s="14">
        <v>3622</v>
      </c>
      <c r="E237" s="15">
        <v>5.21</v>
      </c>
      <c r="F237" s="16">
        <v>1E-3</v>
      </c>
      <c r="G237" s="16"/>
    </row>
    <row r="238" spans="1:7" x14ac:dyDescent="0.3">
      <c r="A238" s="13" t="s">
        <v>1534</v>
      </c>
      <c r="B238" s="33" t="s">
        <v>1535</v>
      </c>
      <c r="C238" s="33" t="s">
        <v>732</v>
      </c>
      <c r="D238" s="14">
        <v>713</v>
      </c>
      <c r="E238" s="15">
        <v>5.15</v>
      </c>
      <c r="F238" s="16">
        <v>1E-3</v>
      </c>
      <c r="G238" s="16"/>
    </row>
    <row r="239" spans="1:7" x14ac:dyDescent="0.3">
      <c r="A239" s="13" t="s">
        <v>1271</v>
      </c>
      <c r="B239" s="33" t="s">
        <v>1272</v>
      </c>
      <c r="C239" s="33" t="s">
        <v>796</v>
      </c>
      <c r="D239" s="14">
        <v>150</v>
      </c>
      <c r="E239" s="15">
        <v>5.14</v>
      </c>
      <c r="F239" s="16">
        <v>1E-3</v>
      </c>
      <c r="G239" s="16"/>
    </row>
    <row r="240" spans="1:7" x14ac:dyDescent="0.3">
      <c r="A240" s="13" t="s">
        <v>1645</v>
      </c>
      <c r="B240" s="33" t="s">
        <v>1646</v>
      </c>
      <c r="C240" s="33" t="s">
        <v>782</v>
      </c>
      <c r="D240" s="14">
        <v>3599</v>
      </c>
      <c r="E240" s="15">
        <v>5.14</v>
      </c>
      <c r="F240" s="16">
        <v>1E-3</v>
      </c>
      <c r="G240" s="16"/>
    </row>
    <row r="241" spans="1:7" x14ac:dyDescent="0.3">
      <c r="A241" s="13" t="s">
        <v>969</v>
      </c>
      <c r="B241" s="33" t="s">
        <v>970</v>
      </c>
      <c r="C241" s="33" t="s">
        <v>796</v>
      </c>
      <c r="D241" s="14">
        <v>1374</v>
      </c>
      <c r="E241" s="15">
        <v>5.04</v>
      </c>
      <c r="F241" s="16">
        <v>1E-3</v>
      </c>
      <c r="G241" s="16"/>
    </row>
    <row r="242" spans="1:7" x14ac:dyDescent="0.3">
      <c r="A242" s="13" t="s">
        <v>1540</v>
      </c>
      <c r="B242" s="33" t="s">
        <v>1647</v>
      </c>
      <c r="C242" s="33" t="s">
        <v>705</v>
      </c>
      <c r="D242" s="14">
        <v>37507</v>
      </c>
      <c r="E242" s="15">
        <v>4.99</v>
      </c>
      <c r="F242" s="16">
        <v>8.9999999999999998E-4</v>
      </c>
      <c r="G242" s="16"/>
    </row>
    <row r="243" spans="1:7" x14ac:dyDescent="0.3">
      <c r="A243" s="13" t="s">
        <v>728</v>
      </c>
      <c r="B243" s="33" t="s">
        <v>729</v>
      </c>
      <c r="C243" s="33" t="s">
        <v>714</v>
      </c>
      <c r="D243" s="14">
        <v>3355</v>
      </c>
      <c r="E243" s="15">
        <v>4.66</v>
      </c>
      <c r="F243" s="16">
        <v>8.9999999999999998E-4</v>
      </c>
      <c r="G243" s="16"/>
    </row>
    <row r="244" spans="1:7" x14ac:dyDescent="0.3">
      <c r="A244" s="13" t="s">
        <v>973</v>
      </c>
      <c r="B244" s="33" t="s">
        <v>974</v>
      </c>
      <c r="C244" s="33" t="s">
        <v>735</v>
      </c>
      <c r="D244" s="14">
        <v>318</v>
      </c>
      <c r="E244" s="15">
        <v>4.6399999999999997</v>
      </c>
      <c r="F244" s="16">
        <v>8.9999999999999998E-4</v>
      </c>
      <c r="G244" s="16"/>
    </row>
    <row r="245" spans="1:7" x14ac:dyDescent="0.3">
      <c r="A245" s="13" t="s">
        <v>788</v>
      </c>
      <c r="B245" s="33" t="s">
        <v>789</v>
      </c>
      <c r="C245" s="33" t="s">
        <v>738</v>
      </c>
      <c r="D245" s="14">
        <v>1198</v>
      </c>
      <c r="E245" s="15">
        <v>4.62</v>
      </c>
      <c r="F245" s="16">
        <v>8.9999999999999998E-4</v>
      </c>
      <c r="G245" s="16"/>
    </row>
    <row r="246" spans="1:7" x14ac:dyDescent="0.3">
      <c r="A246" s="13" t="s">
        <v>1648</v>
      </c>
      <c r="B246" s="33" t="s">
        <v>1649</v>
      </c>
      <c r="C246" s="33" t="s">
        <v>801</v>
      </c>
      <c r="D246" s="14">
        <v>496</v>
      </c>
      <c r="E246" s="15">
        <v>4.38</v>
      </c>
      <c r="F246" s="16">
        <v>8.0000000000000004E-4</v>
      </c>
      <c r="G246" s="16"/>
    </row>
    <row r="247" spans="1:7" x14ac:dyDescent="0.3">
      <c r="A247" s="13" t="s">
        <v>911</v>
      </c>
      <c r="B247" s="33" t="s">
        <v>912</v>
      </c>
      <c r="C247" s="33" t="s">
        <v>801</v>
      </c>
      <c r="D247" s="14">
        <v>194</v>
      </c>
      <c r="E247" s="15">
        <v>4.28</v>
      </c>
      <c r="F247" s="16">
        <v>8.0000000000000004E-4</v>
      </c>
      <c r="G247" s="16"/>
    </row>
    <row r="248" spans="1:7" x14ac:dyDescent="0.3">
      <c r="A248" s="13" t="s">
        <v>813</v>
      </c>
      <c r="B248" s="33" t="s">
        <v>814</v>
      </c>
      <c r="C248" s="33" t="s">
        <v>738</v>
      </c>
      <c r="D248" s="14">
        <v>4243</v>
      </c>
      <c r="E248" s="15">
        <v>4.18</v>
      </c>
      <c r="F248" s="16">
        <v>8.0000000000000004E-4</v>
      </c>
      <c r="G248" s="16"/>
    </row>
    <row r="249" spans="1:7" x14ac:dyDescent="0.3">
      <c r="A249" s="13" t="s">
        <v>1650</v>
      </c>
      <c r="B249" s="33" t="s">
        <v>1651</v>
      </c>
      <c r="C249" s="33" t="s">
        <v>732</v>
      </c>
      <c r="D249" s="14">
        <v>28</v>
      </c>
      <c r="E249" s="15">
        <v>4.13</v>
      </c>
      <c r="F249" s="16">
        <v>8.0000000000000004E-4</v>
      </c>
      <c r="G249" s="16"/>
    </row>
    <row r="250" spans="1:7" x14ac:dyDescent="0.3">
      <c r="A250" s="13" t="s">
        <v>1536</v>
      </c>
      <c r="B250" s="33" t="s">
        <v>1537</v>
      </c>
      <c r="C250" s="33" t="s">
        <v>821</v>
      </c>
      <c r="D250" s="14">
        <v>25</v>
      </c>
      <c r="E250" s="15">
        <v>4.13</v>
      </c>
      <c r="F250" s="16">
        <v>8.0000000000000004E-4</v>
      </c>
      <c r="G250" s="16"/>
    </row>
    <row r="251" spans="1:7" x14ac:dyDescent="0.3">
      <c r="A251" s="13" t="s">
        <v>832</v>
      </c>
      <c r="B251" s="33" t="s">
        <v>833</v>
      </c>
      <c r="C251" s="33" t="s">
        <v>834</v>
      </c>
      <c r="D251" s="14">
        <v>1027</v>
      </c>
      <c r="E251" s="15">
        <v>4.03</v>
      </c>
      <c r="F251" s="16">
        <v>8.0000000000000004E-4</v>
      </c>
      <c r="G251" s="16"/>
    </row>
    <row r="252" spans="1:7" x14ac:dyDescent="0.3">
      <c r="A252" s="13" t="s">
        <v>1426</v>
      </c>
      <c r="B252" s="33" t="s">
        <v>1427</v>
      </c>
      <c r="C252" s="33" t="s">
        <v>732</v>
      </c>
      <c r="D252" s="14">
        <v>224</v>
      </c>
      <c r="E252" s="15">
        <v>3.89</v>
      </c>
      <c r="F252" s="16">
        <v>6.9999999999999999E-4</v>
      </c>
      <c r="G252" s="16"/>
    </row>
    <row r="253" spans="1:7" x14ac:dyDescent="0.3">
      <c r="A253" s="13" t="s">
        <v>1652</v>
      </c>
      <c r="B253" s="33" t="s">
        <v>1653</v>
      </c>
      <c r="C253" s="33" t="s">
        <v>796</v>
      </c>
      <c r="D253" s="14">
        <v>144</v>
      </c>
      <c r="E253" s="15">
        <v>3.85</v>
      </c>
      <c r="F253" s="16">
        <v>6.9999999999999999E-4</v>
      </c>
      <c r="G253" s="16"/>
    </row>
    <row r="254" spans="1:7" x14ac:dyDescent="0.3">
      <c r="A254" s="13" t="s">
        <v>718</v>
      </c>
      <c r="B254" s="33" t="s">
        <v>719</v>
      </c>
      <c r="C254" s="33" t="s">
        <v>705</v>
      </c>
      <c r="D254" s="14">
        <v>8727</v>
      </c>
      <c r="E254" s="15">
        <v>3.63</v>
      </c>
      <c r="F254" s="16">
        <v>6.9999999999999999E-4</v>
      </c>
      <c r="G254" s="16"/>
    </row>
    <row r="255" spans="1:7" x14ac:dyDescent="0.3">
      <c r="A255" s="13" t="s">
        <v>1654</v>
      </c>
      <c r="B255" s="33" t="s">
        <v>1655</v>
      </c>
      <c r="C255" s="33" t="s">
        <v>885</v>
      </c>
      <c r="D255" s="14">
        <v>744</v>
      </c>
      <c r="E255" s="15">
        <v>3.44</v>
      </c>
      <c r="F255" s="16">
        <v>6.9999999999999999E-4</v>
      </c>
      <c r="G255" s="16"/>
    </row>
    <row r="256" spans="1:7" x14ac:dyDescent="0.3">
      <c r="A256" s="13" t="s">
        <v>794</v>
      </c>
      <c r="B256" s="33" t="s">
        <v>795</v>
      </c>
      <c r="C256" s="33" t="s">
        <v>796</v>
      </c>
      <c r="D256" s="14">
        <v>751</v>
      </c>
      <c r="E256" s="15">
        <v>3.05</v>
      </c>
      <c r="F256" s="16">
        <v>5.9999999999999995E-4</v>
      </c>
      <c r="G256" s="16"/>
    </row>
    <row r="257" spans="1:7" x14ac:dyDescent="0.3">
      <c r="A257" s="13" t="s">
        <v>1656</v>
      </c>
      <c r="B257" s="33" t="s">
        <v>1657</v>
      </c>
      <c r="C257" s="33" t="s">
        <v>1487</v>
      </c>
      <c r="D257" s="14">
        <v>1368</v>
      </c>
      <c r="E257" s="15">
        <v>1.58</v>
      </c>
      <c r="F257" s="16">
        <v>2.9999999999999997E-4</v>
      </c>
      <c r="G257" s="16"/>
    </row>
    <row r="258" spans="1:7" x14ac:dyDescent="0.3">
      <c r="A258" s="17" t="s">
        <v>100</v>
      </c>
      <c r="B258" s="34"/>
      <c r="C258" s="34"/>
      <c r="D258" s="18"/>
      <c r="E258" s="37">
        <v>5194.47</v>
      </c>
      <c r="F258" s="38">
        <v>0.98860000000000003</v>
      </c>
      <c r="G258" s="21"/>
    </row>
    <row r="259" spans="1:7" x14ac:dyDescent="0.3">
      <c r="A259" s="17" t="s">
        <v>1056</v>
      </c>
      <c r="B259" s="33"/>
      <c r="C259" s="33"/>
      <c r="D259" s="14"/>
      <c r="E259" s="15"/>
      <c r="F259" s="16"/>
      <c r="G259" s="16"/>
    </row>
    <row r="260" spans="1:7" x14ac:dyDescent="0.3">
      <c r="A260" s="17" t="s">
        <v>100</v>
      </c>
      <c r="B260" s="33"/>
      <c r="C260" s="33"/>
      <c r="D260" s="14"/>
      <c r="E260" s="39" t="s">
        <v>88</v>
      </c>
      <c r="F260" s="40" t="s">
        <v>88</v>
      </c>
      <c r="G260" s="16"/>
    </row>
    <row r="261" spans="1:7" x14ac:dyDescent="0.3">
      <c r="A261" s="24" t="s">
        <v>103</v>
      </c>
      <c r="B261" s="35"/>
      <c r="C261" s="35"/>
      <c r="D261" s="25"/>
      <c r="E261" s="30">
        <v>5194.47</v>
      </c>
      <c r="F261" s="31">
        <v>0.98860000000000003</v>
      </c>
      <c r="G261" s="21"/>
    </row>
    <row r="262" spans="1:7" x14ac:dyDescent="0.3">
      <c r="A262" s="13"/>
      <c r="B262" s="33"/>
      <c r="C262" s="33"/>
      <c r="D262" s="14"/>
      <c r="E262" s="15"/>
      <c r="F262" s="16"/>
      <c r="G262" s="16"/>
    </row>
    <row r="263" spans="1:7" x14ac:dyDescent="0.3">
      <c r="A263" s="13"/>
      <c r="B263" s="33"/>
      <c r="C263" s="33"/>
      <c r="D263" s="14"/>
      <c r="E263" s="15"/>
      <c r="F263" s="16"/>
      <c r="G263" s="16"/>
    </row>
    <row r="264" spans="1:7" x14ac:dyDescent="0.3">
      <c r="A264" s="17" t="s">
        <v>128</v>
      </c>
      <c r="B264" s="33"/>
      <c r="C264" s="33"/>
      <c r="D264" s="14"/>
      <c r="E264" s="15"/>
      <c r="F264" s="16"/>
      <c r="G264" s="16"/>
    </row>
    <row r="265" spans="1:7" x14ac:dyDescent="0.3">
      <c r="A265" s="13" t="s">
        <v>129</v>
      </c>
      <c r="B265" s="33"/>
      <c r="C265" s="33"/>
      <c r="D265" s="14"/>
      <c r="E265" s="15">
        <v>216.98</v>
      </c>
      <c r="F265" s="16">
        <v>4.1300000000000003E-2</v>
      </c>
      <c r="G265" s="16">
        <v>3.1375E-2</v>
      </c>
    </row>
    <row r="266" spans="1:7" x14ac:dyDescent="0.3">
      <c r="A266" s="17" t="s">
        <v>100</v>
      </c>
      <c r="B266" s="34"/>
      <c r="C266" s="34"/>
      <c r="D266" s="18"/>
      <c r="E266" s="37">
        <v>216.98</v>
      </c>
      <c r="F266" s="38">
        <v>4.1300000000000003E-2</v>
      </c>
      <c r="G266" s="21"/>
    </row>
    <row r="267" spans="1:7" x14ac:dyDescent="0.3">
      <c r="A267" s="13"/>
      <c r="B267" s="33"/>
      <c r="C267" s="33"/>
      <c r="D267" s="14"/>
      <c r="E267" s="15"/>
      <c r="F267" s="16"/>
      <c r="G267" s="16"/>
    </row>
    <row r="268" spans="1:7" x14ac:dyDescent="0.3">
      <c r="A268" s="24" t="s">
        <v>103</v>
      </c>
      <c r="B268" s="35"/>
      <c r="C268" s="35"/>
      <c r="D268" s="25"/>
      <c r="E268" s="19">
        <v>216.98</v>
      </c>
      <c r="F268" s="20">
        <v>4.1300000000000003E-2</v>
      </c>
      <c r="G268" s="21"/>
    </row>
    <row r="269" spans="1:7" x14ac:dyDescent="0.3">
      <c r="A269" s="13" t="s">
        <v>130</v>
      </c>
      <c r="B269" s="33"/>
      <c r="C269" s="33"/>
      <c r="D269" s="14"/>
      <c r="E269" s="15">
        <v>1.8651500000000001E-2</v>
      </c>
      <c r="F269" s="16">
        <v>3.0000000000000001E-6</v>
      </c>
      <c r="G269" s="16"/>
    </row>
    <row r="270" spans="1:7" x14ac:dyDescent="0.3">
      <c r="A270" s="13" t="s">
        <v>131</v>
      </c>
      <c r="B270" s="33"/>
      <c r="C270" s="33"/>
      <c r="D270" s="14"/>
      <c r="E270" s="26">
        <v>-156.60865150000001</v>
      </c>
      <c r="F270" s="27">
        <v>-2.9902999999999999E-2</v>
      </c>
      <c r="G270" s="16">
        <v>3.1375E-2</v>
      </c>
    </row>
    <row r="271" spans="1:7" x14ac:dyDescent="0.3">
      <c r="A271" s="28" t="s">
        <v>132</v>
      </c>
      <c r="B271" s="36"/>
      <c r="C271" s="36"/>
      <c r="D271" s="29"/>
      <c r="E271" s="30">
        <v>5254.86</v>
      </c>
      <c r="F271" s="31">
        <v>1</v>
      </c>
      <c r="G271" s="31"/>
    </row>
    <row r="276" spans="1:7" x14ac:dyDescent="0.3">
      <c r="A276" s="1" t="s">
        <v>1815</v>
      </c>
    </row>
    <row r="277" spans="1:7" x14ac:dyDescent="0.3">
      <c r="A277" s="47" t="s">
        <v>1816</v>
      </c>
      <c r="B277" s="3" t="s">
        <v>88</v>
      </c>
    </row>
    <row r="278" spans="1:7" x14ac:dyDescent="0.3">
      <c r="A278" t="s">
        <v>1817</v>
      </c>
    </row>
    <row r="279" spans="1:7" x14ac:dyDescent="0.3">
      <c r="A279" t="s">
        <v>1818</v>
      </c>
      <c r="B279" t="s">
        <v>1819</v>
      </c>
      <c r="C279" t="s">
        <v>1819</v>
      </c>
    </row>
    <row r="280" spans="1:7" x14ac:dyDescent="0.3">
      <c r="B280" s="48">
        <v>44561</v>
      </c>
      <c r="C280" s="48">
        <v>44592</v>
      </c>
    </row>
    <row r="281" spans="1:7" x14ac:dyDescent="0.3">
      <c r="A281" t="s">
        <v>1823</v>
      </c>
      <c r="B281">
        <v>10.0055</v>
      </c>
      <c r="C281">
        <v>9.9174000000000007</v>
      </c>
      <c r="E281" s="2"/>
      <c r="G281"/>
    </row>
    <row r="282" spans="1:7" x14ac:dyDescent="0.3">
      <c r="A282" t="s">
        <v>1824</v>
      </c>
      <c r="B282">
        <v>10.0054</v>
      </c>
      <c r="C282">
        <v>9.9174000000000007</v>
      </c>
      <c r="E282" s="2"/>
      <c r="G282"/>
    </row>
    <row r="283" spans="1:7" x14ac:dyDescent="0.3">
      <c r="A283" t="s">
        <v>1848</v>
      </c>
      <c r="B283">
        <v>9.9997000000000007</v>
      </c>
      <c r="C283">
        <v>9.9060000000000006</v>
      </c>
      <c r="E283" s="2"/>
      <c r="G283"/>
    </row>
    <row r="284" spans="1:7" x14ac:dyDescent="0.3">
      <c r="A284" t="s">
        <v>1849</v>
      </c>
      <c r="B284">
        <v>9.9995999999999992</v>
      </c>
      <c r="C284">
        <v>9.9060000000000006</v>
      </c>
      <c r="E284" s="2"/>
      <c r="G284"/>
    </row>
    <row r="285" spans="1:7" x14ac:dyDescent="0.3">
      <c r="E285" s="2"/>
      <c r="G285"/>
    </row>
    <row r="286" spans="1:7" x14ac:dyDescent="0.3">
      <c r="A286" t="s">
        <v>1834</v>
      </c>
      <c r="B286" s="3" t="s">
        <v>88</v>
      </c>
    </row>
    <row r="287" spans="1:7" x14ac:dyDescent="0.3">
      <c r="A287" t="s">
        <v>1835</v>
      </c>
      <c r="B287" s="3" t="s">
        <v>88</v>
      </c>
    </row>
    <row r="288" spans="1:7" ht="28.8" x14ac:dyDescent="0.3">
      <c r="A288" s="47" t="s">
        <v>1836</v>
      </c>
      <c r="B288" s="3" t="s">
        <v>88</v>
      </c>
    </row>
    <row r="289" spans="1:4" x14ac:dyDescent="0.3">
      <c r="A289" s="47" t="s">
        <v>1837</v>
      </c>
      <c r="B289" s="3" t="s">
        <v>88</v>
      </c>
    </row>
    <row r="290" spans="1:4" x14ac:dyDescent="0.3">
      <c r="A290" t="s">
        <v>1870</v>
      </c>
      <c r="B290" s="49" t="s">
        <v>88</v>
      </c>
    </row>
    <row r="291" spans="1:4" ht="28.8" x14ac:dyDescent="0.3">
      <c r="A291" s="47" t="s">
        <v>1839</v>
      </c>
      <c r="B291" s="3" t="s">
        <v>88</v>
      </c>
    </row>
    <row r="292" spans="1:4" ht="28.8" x14ac:dyDescent="0.3">
      <c r="A292" s="47" t="s">
        <v>1840</v>
      </c>
      <c r="B292" s="3" t="s">
        <v>88</v>
      </c>
    </row>
    <row r="293" spans="1:4" x14ac:dyDescent="0.3">
      <c r="A293" t="s">
        <v>1967</v>
      </c>
      <c r="B293" s="3" t="s">
        <v>88</v>
      </c>
    </row>
    <row r="294" spans="1:4" x14ac:dyDescent="0.3">
      <c r="A294" t="s">
        <v>1968</v>
      </c>
      <c r="B294" s="3" t="s">
        <v>88</v>
      </c>
    </row>
    <row r="296" spans="1:4" ht="28.8" x14ac:dyDescent="0.3">
      <c r="A296" s="66" t="s">
        <v>2016</v>
      </c>
      <c r="B296" s="61" t="s">
        <v>2017</v>
      </c>
      <c r="C296" s="61" t="s">
        <v>1982</v>
      </c>
      <c r="D296" s="67" t="s">
        <v>1983</v>
      </c>
    </row>
    <row r="297" spans="1:4" ht="28.8" x14ac:dyDescent="0.3">
      <c r="A297" s="51" t="str">
        <f>HYPERLINK("[EDEL_Portfolio Monthly 31-Jan-2022.xlsx]EELMIF!A1","Edelweiss Large &amp; Midcap Index Fund")</f>
        <v>Edelweiss Large &amp; Midcap Index Fund</v>
      </c>
      <c r="B297" s="63"/>
      <c r="C297" s="64" t="s">
        <v>2003</v>
      </c>
      <c r="D297" s="63"/>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18"/>
  <sheetViews>
    <sheetView showGridLines="0" workbookViewId="0">
      <pane ySplit="4" topLeftCell="A115" activePane="bottomLeft" state="frozen"/>
      <selection sqref="A1:G1"/>
      <selection pane="bottomLeft" activeCell="A118" sqref="A118:D118"/>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61</v>
      </c>
      <c r="B1" s="70"/>
      <c r="C1" s="70"/>
      <c r="D1" s="70"/>
      <c r="E1" s="70"/>
      <c r="F1" s="70"/>
      <c r="G1" s="70"/>
      <c r="H1" s="51" t="str">
        <f>HYPERLINK("[EDEL_Portfolio Monthly 31-Jan-2022.xlsx]Index!A1","Index")</f>
        <v>Index</v>
      </c>
    </row>
    <row r="2" spans="1:8" ht="18" x14ac:dyDescent="0.3">
      <c r="A2" s="70" t="s">
        <v>62</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1271</v>
      </c>
      <c r="B8" s="33" t="s">
        <v>1272</v>
      </c>
      <c r="C8" s="33" t="s">
        <v>796</v>
      </c>
      <c r="D8" s="14">
        <v>128500</v>
      </c>
      <c r="E8" s="15">
        <v>4405.17</v>
      </c>
      <c r="F8" s="16">
        <v>4.1099999999999998E-2</v>
      </c>
      <c r="G8" s="16"/>
    </row>
    <row r="9" spans="1:8" x14ac:dyDescent="0.3">
      <c r="A9" s="13" t="s">
        <v>1563</v>
      </c>
      <c r="B9" s="33" t="s">
        <v>1564</v>
      </c>
      <c r="C9" s="33" t="s">
        <v>821</v>
      </c>
      <c r="D9" s="14">
        <v>655000</v>
      </c>
      <c r="E9" s="15">
        <v>4207.3900000000003</v>
      </c>
      <c r="F9" s="16">
        <v>3.9199999999999999E-2</v>
      </c>
      <c r="G9" s="16"/>
    </row>
    <row r="10" spans="1:8" x14ac:dyDescent="0.3">
      <c r="A10" s="13" t="s">
        <v>1042</v>
      </c>
      <c r="B10" s="33" t="s">
        <v>1043</v>
      </c>
      <c r="C10" s="33" t="s">
        <v>882</v>
      </c>
      <c r="D10" s="14">
        <v>164600</v>
      </c>
      <c r="E10" s="15">
        <v>4154.34</v>
      </c>
      <c r="F10" s="16">
        <v>3.8699999999999998E-2</v>
      </c>
      <c r="G10" s="16"/>
    </row>
    <row r="11" spans="1:8" x14ac:dyDescent="0.3">
      <c r="A11" s="13" t="s">
        <v>1658</v>
      </c>
      <c r="B11" s="33" t="s">
        <v>1659</v>
      </c>
      <c r="C11" s="33" t="s">
        <v>896</v>
      </c>
      <c r="D11" s="14">
        <v>180000</v>
      </c>
      <c r="E11" s="15">
        <v>3894.03</v>
      </c>
      <c r="F11" s="16">
        <v>3.6299999999999999E-2</v>
      </c>
      <c r="G11" s="16"/>
    </row>
    <row r="12" spans="1:8" x14ac:dyDescent="0.3">
      <c r="A12" s="13" t="s">
        <v>1559</v>
      </c>
      <c r="B12" s="33" t="s">
        <v>1560</v>
      </c>
      <c r="C12" s="33" t="s">
        <v>735</v>
      </c>
      <c r="D12" s="14">
        <v>126000</v>
      </c>
      <c r="E12" s="15">
        <v>3621.37</v>
      </c>
      <c r="F12" s="16">
        <v>3.3799999999999997E-2</v>
      </c>
      <c r="G12" s="16"/>
    </row>
    <row r="13" spans="1:8" x14ac:dyDescent="0.3">
      <c r="A13" s="13" t="s">
        <v>1660</v>
      </c>
      <c r="B13" s="33" t="s">
        <v>1661</v>
      </c>
      <c r="C13" s="33" t="s">
        <v>885</v>
      </c>
      <c r="D13" s="14">
        <v>200000</v>
      </c>
      <c r="E13" s="15">
        <v>3303.1</v>
      </c>
      <c r="F13" s="16">
        <v>3.0800000000000001E-2</v>
      </c>
      <c r="G13" s="16"/>
    </row>
    <row r="14" spans="1:8" x14ac:dyDescent="0.3">
      <c r="A14" s="13" t="s">
        <v>1301</v>
      </c>
      <c r="B14" s="33" t="s">
        <v>1302</v>
      </c>
      <c r="C14" s="33" t="s">
        <v>746</v>
      </c>
      <c r="D14" s="14">
        <v>90000</v>
      </c>
      <c r="E14" s="15">
        <v>3249.05</v>
      </c>
      <c r="F14" s="16">
        <v>3.0300000000000001E-2</v>
      </c>
      <c r="G14" s="16"/>
    </row>
    <row r="15" spans="1:8" x14ac:dyDescent="0.3">
      <c r="A15" s="13" t="s">
        <v>1305</v>
      </c>
      <c r="B15" s="33" t="s">
        <v>1306</v>
      </c>
      <c r="C15" s="33" t="s">
        <v>801</v>
      </c>
      <c r="D15" s="14">
        <v>119000</v>
      </c>
      <c r="E15" s="15">
        <v>3209.85</v>
      </c>
      <c r="F15" s="16">
        <v>2.9899999999999999E-2</v>
      </c>
      <c r="G15" s="16"/>
    </row>
    <row r="16" spans="1:8" x14ac:dyDescent="0.3">
      <c r="A16" s="13" t="s">
        <v>1591</v>
      </c>
      <c r="B16" s="33" t="s">
        <v>1592</v>
      </c>
      <c r="C16" s="33" t="s">
        <v>724</v>
      </c>
      <c r="D16" s="14">
        <v>224000</v>
      </c>
      <c r="E16" s="15">
        <v>2935.18</v>
      </c>
      <c r="F16" s="16">
        <v>2.7400000000000001E-2</v>
      </c>
      <c r="G16" s="16"/>
    </row>
    <row r="17" spans="1:7" x14ac:dyDescent="0.3">
      <c r="A17" s="13" t="s">
        <v>1373</v>
      </c>
      <c r="B17" s="33" t="s">
        <v>1374</v>
      </c>
      <c r="C17" s="33" t="s">
        <v>829</v>
      </c>
      <c r="D17" s="14">
        <v>150000</v>
      </c>
      <c r="E17" s="15">
        <v>2872.8</v>
      </c>
      <c r="F17" s="16">
        <v>2.6800000000000001E-2</v>
      </c>
      <c r="G17" s="16"/>
    </row>
    <row r="18" spans="1:7" x14ac:dyDescent="0.3">
      <c r="A18" s="13" t="s">
        <v>780</v>
      </c>
      <c r="B18" s="33" t="s">
        <v>781</v>
      </c>
      <c r="C18" s="33" t="s">
        <v>782</v>
      </c>
      <c r="D18" s="14">
        <v>450000</v>
      </c>
      <c r="E18" s="15">
        <v>2801.03</v>
      </c>
      <c r="F18" s="16">
        <v>2.6100000000000002E-2</v>
      </c>
      <c r="G18" s="16"/>
    </row>
    <row r="19" spans="1:7" x14ac:dyDescent="0.3">
      <c r="A19" s="13" t="s">
        <v>1662</v>
      </c>
      <c r="B19" s="33" t="s">
        <v>1663</v>
      </c>
      <c r="C19" s="33" t="s">
        <v>885</v>
      </c>
      <c r="D19" s="14">
        <v>3000000</v>
      </c>
      <c r="E19" s="15">
        <v>2712</v>
      </c>
      <c r="F19" s="16">
        <v>2.53E-2</v>
      </c>
      <c r="G19" s="16"/>
    </row>
    <row r="20" spans="1:7" x14ac:dyDescent="0.3">
      <c r="A20" s="13" t="s">
        <v>1664</v>
      </c>
      <c r="B20" s="33" t="s">
        <v>1665</v>
      </c>
      <c r="C20" s="33" t="s">
        <v>724</v>
      </c>
      <c r="D20" s="14">
        <v>235000</v>
      </c>
      <c r="E20" s="15">
        <v>2704.62</v>
      </c>
      <c r="F20" s="16">
        <v>2.52E-2</v>
      </c>
      <c r="G20" s="16"/>
    </row>
    <row r="21" spans="1:7" x14ac:dyDescent="0.3">
      <c r="A21" s="13" t="s">
        <v>1666</v>
      </c>
      <c r="B21" s="33" t="s">
        <v>1667</v>
      </c>
      <c r="C21" s="33" t="s">
        <v>724</v>
      </c>
      <c r="D21" s="14">
        <v>495000</v>
      </c>
      <c r="E21" s="15">
        <v>2466.09</v>
      </c>
      <c r="F21" s="16">
        <v>2.3E-2</v>
      </c>
      <c r="G21" s="16"/>
    </row>
    <row r="22" spans="1:7" x14ac:dyDescent="0.3">
      <c r="A22" s="13" t="s">
        <v>1668</v>
      </c>
      <c r="B22" s="33" t="s">
        <v>1669</v>
      </c>
      <c r="C22" s="33" t="s">
        <v>826</v>
      </c>
      <c r="D22" s="14">
        <v>108500</v>
      </c>
      <c r="E22" s="15">
        <v>2419.77</v>
      </c>
      <c r="F22" s="16">
        <v>2.2599999999999999E-2</v>
      </c>
      <c r="G22" s="16"/>
    </row>
    <row r="23" spans="1:7" x14ac:dyDescent="0.3">
      <c r="A23" s="13" t="s">
        <v>1365</v>
      </c>
      <c r="B23" s="33" t="s">
        <v>1366</v>
      </c>
      <c r="C23" s="33" t="s">
        <v>885</v>
      </c>
      <c r="D23" s="14">
        <v>58000</v>
      </c>
      <c r="E23" s="15">
        <v>2386.3200000000002</v>
      </c>
      <c r="F23" s="16">
        <v>2.23E-2</v>
      </c>
      <c r="G23" s="16"/>
    </row>
    <row r="24" spans="1:7" x14ac:dyDescent="0.3">
      <c r="A24" s="13" t="s">
        <v>1670</v>
      </c>
      <c r="B24" s="33" t="s">
        <v>1671</v>
      </c>
      <c r="C24" s="33" t="s">
        <v>746</v>
      </c>
      <c r="D24" s="14">
        <v>385000</v>
      </c>
      <c r="E24" s="15">
        <v>2344.27</v>
      </c>
      <c r="F24" s="16">
        <v>2.1899999999999999E-2</v>
      </c>
      <c r="G24" s="16"/>
    </row>
    <row r="25" spans="1:7" x14ac:dyDescent="0.3">
      <c r="A25" s="13" t="s">
        <v>1370</v>
      </c>
      <c r="B25" s="33" t="s">
        <v>1371</v>
      </c>
      <c r="C25" s="33" t="s">
        <v>1372</v>
      </c>
      <c r="D25" s="14">
        <v>291500</v>
      </c>
      <c r="E25" s="15">
        <v>2317.5700000000002</v>
      </c>
      <c r="F25" s="16">
        <v>2.1600000000000001E-2</v>
      </c>
      <c r="G25" s="16"/>
    </row>
    <row r="26" spans="1:7" x14ac:dyDescent="0.3">
      <c r="A26" s="13" t="s">
        <v>1012</v>
      </c>
      <c r="B26" s="33" t="s">
        <v>1013</v>
      </c>
      <c r="C26" s="33" t="s">
        <v>735</v>
      </c>
      <c r="D26" s="14">
        <v>262000</v>
      </c>
      <c r="E26" s="15">
        <v>2304.29</v>
      </c>
      <c r="F26" s="16">
        <v>2.1499999999999998E-2</v>
      </c>
      <c r="G26" s="16"/>
    </row>
    <row r="27" spans="1:7" x14ac:dyDescent="0.3">
      <c r="A27" s="13" t="s">
        <v>1672</v>
      </c>
      <c r="B27" s="33" t="s">
        <v>1673</v>
      </c>
      <c r="C27" s="33" t="s">
        <v>724</v>
      </c>
      <c r="D27" s="14">
        <v>167000</v>
      </c>
      <c r="E27" s="15">
        <v>2271.12</v>
      </c>
      <c r="F27" s="16">
        <v>2.12E-2</v>
      </c>
      <c r="G27" s="16"/>
    </row>
    <row r="28" spans="1:7" x14ac:dyDescent="0.3">
      <c r="A28" s="13" t="s">
        <v>1674</v>
      </c>
      <c r="B28" s="33" t="s">
        <v>1675</v>
      </c>
      <c r="C28" s="33" t="s">
        <v>775</v>
      </c>
      <c r="D28" s="14">
        <v>1330000</v>
      </c>
      <c r="E28" s="15">
        <v>2237.06</v>
      </c>
      <c r="F28" s="16">
        <v>2.0899999999999998E-2</v>
      </c>
      <c r="G28" s="16"/>
    </row>
    <row r="29" spans="1:7" x14ac:dyDescent="0.3">
      <c r="A29" s="13" t="s">
        <v>1506</v>
      </c>
      <c r="B29" s="33" t="s">
        <v>1507</v>
      </c>
      <c r="C29" s="33" t="s">
        <v>770</v>
      </c>
      <c r="D29" s="14">
        <v>300000</v>
      </c>
      <c r="E29" s="15">
        <v>2109.75</v>
      </c>
      <c r="F29" s="16">
        <v>1.9699999999999999E-2</v>
      </c>
      <c r="G29" s="16"/>
    </row>
    <row r="30" spans="1:7" x14ac:dyDescent="0.3">
      <c r="A30" s="13" t="s">
        <v>911</v>
      </c>
      <c r="B30" s="33" t="s">
        <v>912</v>
      </c>
      <c r="C30" s="33" t="s">
        <v>801</v>
      </c>
      <c r="D30" s="14">
        <v>93999</v>
      </c>
      <c r="E30" s="15">
        <v>2072.87</v>
      </c>
      <c r="F30" s="16">
        <v>1.9300000000000001E-2</v>
      </c>
      <c r="G30" s="16"/>
    </row>
    <row r="31" spans="1:7" x14ac:dyDescent="0.3">
      <c r="A31" s="13" t="s">
        <v>1676</v>
      </c>
      <c r="B31" s="33" t="s">
        <v>1677</v>
      </c>
      <c r="C31" s="33" t="s">
        <v>826</v>
      </c>
      <c r="D31" s="14">
        <v>155000</v>
      </c>
      <c r="E31" s="15">
        <v>1856.59</v>
      </c>
      <c r="F31" s="16">
        <v>1.7299999999999999E-2</v>
      </c>
      <c r="G31" s="16"/>
    </row>
    <row r="32" spans="1:7" x14ac:dyDescent="0.3">
      <c r="A32" s="13" t="s">
        <v>1678</v>
      </c>
      <c r="B32" s="33" t="s">
        <v>1679</v>
      </c>
      <c r="C32" s="33" t="s">
        <v>785</v>
      </c>
      <c r="D32" s="14">
        <v>410000</v>
      </c>
      <c r="E32" s="15">
        <v>1848.9</v>
      </c>
      <c r="F32" s="16">
        <v>1.72E-2</v>
      </c>
      <c r="G32" s="16"/>
    </row>
    <row r="33" spans="1:7" x14ac:dyDescent="0.3">
      <c r="A33" s="13" t="s">
        <v>1680</v>
      </c>
      <c r="B33" s="33" t="s">
        <v>1681</v>
      </c>
      <c r="C33" s="33" t="s">
        <v>732</v>
      </c>
      <c r="D33" s="14">
        <v>90000</v>
      </c>
      <c r="E33" s="15">
        <v>1820.34</v>
      </c>
      <c r="F33" s="16">
        <v>1.7000000000000001E-2</v>
      </c>
      <c r="G33" s="16"/>
    </row>
    <row r="34" spans="1:7" x14ac:dyDescent="0.3">
      <c r="A34" s="13" t="s">
        <v>1682</v>
      </c>
      <c r="B34" s="33" t="s">
        <v>1683</v>
      </c>
      <c r="C34" s="33" t="s">
        <v>885</v>
      </c>
      <c r="D34" s="14">
        <v>185000</v>
      </c>
      <c r="E34" s="15">
        <v>1764.07</v>
      </c>
      <c r="F34" s="16">
        <v>1.6500000000000001E-2</v>
      </c>
      <c r="G34" s="16"/>
    </row>
    <row r="35" spans="1:7" x14ac:dyDescent="0.3">
      <c r="A35" s="13" t="s">
        <v>1520</v>
      </c>
      <c r="B35" s="33" t="s">
        <v>1521</v>
      </c>
      <c r="C35" s="33" t="s">
        <v>896</v>
      </c>
      <c r="D35" s="14">
        <v>234000</v>
      </c>
      <c r="E35" s="15">
        <v>1689.01</v>
      </c>
      <c r="F35" s="16">
        <v>1.5800000000000002E-2</v>
      </c>
      <c r="G35" s="16"/>
    </row>
    <row r="36" spans="1:7" x14ac:dyDescent="0.3">
      <c r="A36" s="13" t="s">
        <v>1281</v>
      </c>
      <c r="B36" s="33" t="s">
        <v>1282</v>
      </c>
      <c r="C36" s="33" t="s">
        <v>735</v>
      </c>
      <c r="D36" s="14">
        <v>460000</v>
      </c>
      <c r="E36" s="15">
        <v>1662.9</v>
      </c>
      <c r="F36" s="16">
        <v>1.55E-2</v>
      </c>
      <c r="G36" s="16"/>
    </row>
    <row r="37" spans="1:7" x14ac:dyDescent="0.3">
      <c r="A37" s="13" t="s">
        <v>1289</v>
      </c>
      <c r="B37" s="33" t="s">
        <v>1290</v>
      </c>
      <c r="C37" s="33" t="s">
        <v>801</v>
      </c>
      <c r="D37" s="14">
        <v>225000</v>
      </c>
      <c r="E37" s="15">
        <v>1622.7</v>
      </c>
      <c r="F37" s="16">
        <v>1.5100000000000001E-2</v>
      </c>
      <c r="G37" s="16"/>
    </row>
    <row r="38" spans="1:7" x14ac:dyDescent="0.3">
      <c r="A38" s="13" t="s">
        <v>1684</v>
      </c>
      <c r="B38" s="33" t="s">
        <v>1685</v>
      </c>
      <c r="C38" s="33" t="s">
        <v>885</v>
      </c>
      <c r="D38" s="14">
        <v>148500</v>
      </c>
      <c r="E38" s="15">
        <v>1612.19</v>
      </c>
      <c r="F38" s="16">
        <v>1.4999999999999999E-2</v>
      </c>
      <c r="G38" s="16"/>
    </row>
    <row r="39" spans="1:7" x14ac:dyDescent="0.3">
      <c r="A39" s="13" t="s">
        <v>947</v>
      </c>
      <c r="B39" s="33" t="s">
        <v>948</v>
      </c>
      <c r="C39" s="33" t="s">
        <v>782</v>
      </c>
      <c r="D39" s="14">
        <v>117250</v>
      </c>
      <c r="E39" s="15">
        <v>1445.99</v>
      </c>
      <c r="F39" s="16">
        <v>1.35E-2</v>
      </c>
      <c r="G39" s="16"/>
    </row>
    <row r="40" spans="1:7" x14ac:dyDescent="0.3">
      <c r="A40" s="13" t="s">
        <v>1686</v>
      </c>
      <c r="B40" s="33" t="s">
        <v>1687</v>
      </c>
      <c r="C40" s="33" t="s">
        <v>1438</v>
      </c>
      <c r="D40" s="14">
        <v>180078</v>
      </c>
      <c r="E40" s="15">
        <v>1301.33</v>
      </c>
      <c r="F40" s="16">
        <v>1.21E-2</v>
      </c>
      <c r="G40" s="16"/>
    </row>
    <row r="41" spans="1:7" x14ac:dyDescent="0.3">
      <c r="A41" s="13" t="s">
        <v>1688</v>
      </c>
      <c r="B41" s="33" t="s">
        <v>1689</v>
      </c>
      <c r="C41" s="33" t="s">
        <v>782</v>
      </c>
      <c r="D41" s="14">
        <v>165376</v>
      </c>
      <c r="E41" s="15">
        <v>1270.0899999999999</v>
      </c>
      <c r="F41" s="16">
        <v>1.18E-2</v>
      </c>
      <c r="G41" s="16"/>
    </row>
    <row r="42" spans="1:7" x14ac:dyDescent="0.3">
      <c r="A42" s="13" t="s">
        <v>1690</v>
      </c>
      <c r="B42" s="33" t="s">
        <v>1691</v>
      </c>
      <c r="C42" s="33" t="s">
        <v>732</v>
      </c>
      <c r="D42" s="14">
        <v>231000</v>
      </c>
      <c r="E42" s="15">
        <v>1209.29</v>
      </c>
      <c r="F42" s="16">
        <v>1.1299999999999999E-2</v>
      </c>
      <c r="G42" s="16"/>
    </row>
    <row r="43" spans="1:7" x14ac:dyDescent="0.3">
      <c r="A43" s="13" t="s">
        <v>1420</v>
      </c>
      <c r="B43" s="33" t="s">
        <v>1421</v>
      </c>
      <c r="C43" s="33" t="s">
        <v>735</v>
      </c>
      <c r="D43" s="14">
        <v>178915</v>
      </c>
      <c r="E43" s="15">
        <v>1123.5</v>
      </c>
      <c r="F43" s="16">
        <v>1.0500000000000001E-2</v>
      </c>
      <c r="G43" s="16"/>
    </row>
    <row r="44" spans="1:7" x14ac:dyDescent="0.3">
      <c r="A44" s="13" t="s">
        <v>1516</v>
      </c>
      <c r="B44" s="33" t="s">
        <v>1517</v>
      </c>
      <c r="C44" s="33" t="s">
        <v>708</v>
      </c>
      <c r="D44" s="14">
        <v>940000</v>
      </c>
      <c r="E44" s="15">
        <v>1084.29</v>
      </c>
      <c r="F44" s="16">
        <v>1.01E-2</v>
      </c>
      <c r="G44" s="16"/>
    </row>
    <row r="45" spans="1:7" x14ac:dyDescent="0.3">
      <c r="A45" s="13" t="s">
        <v>1692</v>
      </c>
      <c r="B45" s="33" t="s">
        <v>1693</v>
      </c>
      <c r="C45" s="33" t="s">
        <v>770</v>
      </c>
      <c r="D45" s="14">
        <v>200000</v>
      </c>
      <c r="E45" s="15">
        <v>1032.7</v>
      </c>
      <c r="F45" s="16">
        <v>9.5999999999999992E-3</v>
      </c>
      <c r="G45" s="16"/>
    </row>
    <row r="46" spans="1:7" x14ac:dyDescent="0.3">
      <c r="A46" s="13" t="s">
        <v>1694</v>
      </c>
      <c r="B46" s="33" t="s">
        <v>1695</v>
      </c>
      <c r="C46" s="33" t="s">
        <v>801</v>
      </c>
      <c r="D46" s="14">
        <v>180000</v>
      </c>
      <c r="E46" s="15">
        <v>934.92</v>
      </c>
      <c r="F46" s="16">
        <v>8.6999999999999994E-3</v>
      </c>
      <c r="G46" s="16"/>
    </row>
    <row r="47" spans="1:7" x14ac:dyDescent="0.3">
      <c r="A47" s="13" t="s">
        <v>1696</v>
      </c>
      <c r="B47" s="33" t="s">
        <v>1697</v>
      </c>
      <c r="C47" s="33" t="s">
        <v>724</v>
      </c>
      <c r="D47" s="14">
        <v>45000</v>
      </c>
      <c r="E47" s="15">
        <v>808.38</v>
      </c>
      <c r="F47" s="16">
        <v>7.4999999999999997E-3</v>
      </c>
      <c r="G47" s="16"/>
    </row>
    <row r="48" spans="1:7" x14ac:dyDescent="0.3">
      <c r="A48" s="13" t="s">
        <v>1698</v>
      </c>
      <c r="B48" s="33" t="s">
        <v>1699</v>
      </c>
      <c r="C48" s="33" t="s">
        <v>770</v>
      </c>
      <c r="D48" s="14">
        <v>90000</v>
      </c>
      <c r="E48" s="15">
        <v>592.83000000000004</v>
      </c>
      <c r="F48" s="16">
        <v>5.4999999999999997E-3</v>
      </c>
      <c r="G48" s="16"/>
    </row>
    <row r="49" spans="1:7" x14ac:dyDescent="0.3">
      <c r="A49" s="13" t="s">
        <v>1615</v>
      </c>
      <c r="B49" s="33" t="s">
        <v>1616</v>
      </c>
      <c r="C49" s="33" t="s">
        <v>801</v>
      </c>
      <c r="D49" s="14">
        <v>148800</v>
      </c>
      <c r="E49" s="15">
        <v>511.13</v>
      </c>
      <c r="F49" s="16">
        <v>4.7999999999999996E-3</v>
      </c>
      <c r="G49" s="16"/>
    </row>
    <row r="50" spans="1:7" x14ac:dyDescent="0.3">
      <c r="A50" s="13" t="s">
        <v>1400</v>
      </c>
      <c r="B50" s="33" t="s">
        <v>1401</v>
      </c>
      <c r="C50" s="33" t="s">
        <v>699</v>
      </c>
      <c r="D50" s="14">
        <v>50000</v>
      </c>
      <c r="E50" s="15">
        <v>291.27999999999997</v>
      </c>
      <c r="F50" s="16">
        <v>2.7000000000000001E-3</v>
      </c>
      <c r="G50" s="16"/>
    </row>
    <row r="51" spans="1:7" x14ac:dyDescent="0.3">
      <c r="A51" s="13" t="s">
        <v>792</v>
      </c>
      <c r="B51" s="33" t="s">
        <v>793</v>
      </c>
      <c r="C51" s="33" t="s">
        <v>705</v>
      </c>
      <c r="D51" s="14">
        <v>27000</v>
      </c>
      <c r="E51" s="15">
        <v>85.2</v>
      </c>
      <c r="F51" s="16">
        <v>8.0000000000000004E-4</v>
      </c>
      <c r="G51" s="16"/>
    </row>
    <row r="52" spans="1:7" x14ac:dyDescent="0.3">
      <c r="A52" s="17" t="s">
        <v>100</v>
      </c>
      <c r="B52" s="34"/>
      <c r="C52" s="34"/>
      <c r="D52" s="18"/>
      <c r="E52" s="37">
        <v>92566.67</v>
      </c>
      <c r="F52" s="38">
        <v>0.86319999999999997</v>
      </c>
      <c r="G52" s="21"/>
    </row>
    <row r="53" spans="1:7" x14ac:dyDescent="0.3">
      <c r="A53" s="17" t="s">
        <v>1056</v>
      </c>
      <c r="B53" s="33"/>
      <c r="C53" s="33"/>
      <c r="D53" s="14"/>
      <c r="E53" s="15"/>
      <c r="F53" s="16"/>
      <c r="G53" s="16"/>
    </row>
    <row r="54" spans="1:7" x14ac:dyDescent="0.3">
      <c r="A54" s="17" t="s">
        <v>100</v>
      </c>
      <c r="B54" s="33"/>
      <c r="C54" s="33"/>
      <c r="D54" s="14"/>
      <c r="E54" s="39" t="s">
        <v>88</v>
      </c>
      <c r="F54" s="40" t="s">
        <v>88</v>
      </c>
      <c r="G54" s="16"/>
    </row>
    <row r="55" spans="1:7" x14ac:dyDescent="0.3">
      <c r="A55" s="24" t="s">
        <v>103</v>
      </c>
      <c r="B55" s="35"/>
      <c r="C55" s="35"/>
      <c r="D55" s="25"/>
      <c r="E55" s="30">
        <v>92566.67</v>
      </c>
      <c r="F55" s="31">
        <v>0.86319999999999997</v>
      </c>
      <c r="G55" s="21"/>
    </row>
    <row r="56" spans="1:7" x14ac:dyDescent="0.3">
      <c r="A56" s="13"/>
      <c r="B56" s="33"/>
      <c r="C56" s="33"/>
      <c r="D56" s="14"/>
      <c r="E56" s="15"/>
      <c r="F56" s="16"/>
      <c r="G56" s="16"/>
    </row>
    <row r="57" spans="1:7" x14ac:dyDescent="0.3">
      <c r="A57" s="17" t="s">
        <v>1057</v>
      </c>
      <c r="B57" s="33"/>
      <c r="C57" s="33"/>
      <c r="D57" s="14"/>
      <c r="E57" s="15"/>
      <c r="F57" s="16"/>
      <c r="G57" s="16"/>
    </row>
    <row r="58" spans="1:7" x14ac:dyDescent="0.3">
      <c r="A58" s="17" t="s">
        <v>1058</v>
      </c>
      <c r="B58" s="33"/>
      <c r="C58" s="33"/>
      <c r="D58" s="14"/>
      <c r="E58" s="15"/>
      <c r="F58" s="16"/>
      <c r="G58" s="16"/>
    </row>
    <row r="59" spans="1:7" x14ac:dyDescent="0.3">
      <c r="A59" s="13" t="s">
        <v>1187</v>
      </c>
      <c r="B59" s="33"/>
      <c r="C59" s="33" t="s">
        <v>705</v>
      </c>
      <c r="D59" s="14">
        <v>1101600</v>
      </c>
      <c r="E59" s="15">
        <v>3488.77</v>
      </c>
      <c r="F59" s="16">
        <v>3.2537000000000003E-2</v>
      </c>
      <c r="G59" s="16"/>
    </row>
    <row r="60" spans="1:7" x14ac:dyDescent="0.3">
      <c r="A60" s="13" t="s">
        <v>1700</v>
      </c>
      <c r="B60" s="33"/>
      <c r="C60" s="33" t="s">
        <v>770</v>
      </c>
      <c r="D60" s="14">
        <v>120000</v>
      </c>
      <c r="E60" s="15">
        <v>3023.82</v>
      </c>
      <c r="F60" s="16">
        <v>2.8201E-2</v>
      </c>
      <c r="G60" s="16"/>
    </row>
    <row r="61" spans="1:7" x14ac:dyDescent="0.3">
      <c r="A61" s="13" t="s">
        <v>1701</v>
      </c>
      <c r="B61" s="33"/>
      <c r="C61" s="33" t="s">
        <v>746</v>
      </c>
      <c r="D61" s="14">
        <v>31375</v>
      </c>
      <c r="E61" s="15">
        <v>1384.7</v>
      </c>
      <c r="F61" s="16">
        <v>1.2914E-2</v>
      </c>
      <c r="G61" s="16"/>
    </row>
    <row r="62" spans="1:7" x14ac:dyDescent="0.3">
      <c r="A62" s="13" t="s">
        <v>1332</v>
      </c>
      <c r="B62" s="33"/>
      <c r="C62" s="33" t="s">
        <v>1327</v>
      </c>
      <c r="D62" s="14">
        <v>7950</v>
      </c>
      <c r="E62" s="15">
        <v>1380.28</v>
      </c>
      <c r="F62" s="16">
        <v>1.2873000000000001E-2</v>
      </c>
      <c r="G62" s="16"/>
    </row>
    <row r="63" spans="1:7" x14ac:dyDescent="0.3">
      <c r="A63" s="13" t="s">
        <v>1083</v>
      </c>
      <c r="B63" s="33"/>
      <c r="C63" s="33" t="s">
        <v>735</v>
      </c>
      <c r="D63" s="14">
        <v>92500</v>
      </c>
      <c r="E63" s="15">
        <v>814.51</v>
      </c>
      <c r="F63" s="16">
        <v>7.5960000000000003E-3</v>
      </c>
      <c r="G63" s="16"/>
    </row>
    <row r="64" spans="1:7" x14ac:dyDescent="0.3">
      <c r="A64" s="13" t="s">
        <v>1134</v>
      </c>
      <c r="B64" s="33"/>
      <c r="C64" s="33" t="s">
        <v>801</v>
      </c>
      <c r="D64" s="14">
        <v>28800</v>
      </c>
      <c r="E64" s="15">
        <v>636.71</v>
      </c>
      <c r="F64" s="16">
        <v>5.9379999999999997E-3</v>
      </c>
      <c r="G64" s="16"/>
    </row>
    <row r="65" spans="1:7" x14ac:dyDescent="0.3">
      <c r="A65" s="13" t="s">
        <v>1702</v>
      </c>
      <c r="B65" s="33"/>
      <c r="C65" s="33" t="s">
        <v>801</v>
      </c>
      <c r="D65" s="14">
        <v>131200</v>
      </c>
      <c r="E65" s="15">
        <v>449.56</v>
      </c>
      <c r="F65" s="16">
        <v>4.1920000000000004E-3</v>
      </c>
      <c r="G65" s="16"/>
    </row>
    <row r="66" spans="1:7" x14ac:dyDescent="0.3">
      <c r="A66" s="13" t="s">
        <v>1116</v>
      </c>
      <c r="B66" s="33"/>
      <c r="C66" s="33" t="s">
        <v>782</v>
      </c>
      <c r="D66" s="14">
        <v>36000</v>
      </c>
      <c r="E66" s="15">
        <v>445.63</v>
      </c>
      <c r="F66" s="16">
        <v>4.156E-3</v>
      </c>
      <c r="G66" s="16"/>
    </row>
    <row r="67" spans="1:7" x14ac:dyDescent="0.3">
      <c r="A67" s="13" t="s">
        <v>1066</v>
      </c>
      <c r="B67" s="33"/>
      <c r="C67" s="33" t="s">
        <v>882</v>
      </c>
      <c r="D67" s="14">
        <v>15300</v>
      </c>
      <c r="E67" s="15">
        <v>384.19</v>
      </c>
      <c r="F67" s="16">
        <v>3.5829999999999998E-3</v>
      </c>
      <c r="G67" s="16"/>
    </row>
    <row r="68" spans="1:7" x14ac:dyDescent="0.3">
      <c r="A68" s="13" t="s">
        <v>1192</v>
      </c>
      <c r="B68" s="33"/>
      <c r="C68" s="33" t="s">
        <v>782</v>
      </c>
      <c r="D68" s="14">
        <v>44000</v>
      </c>
      <c r="E68" s="15">
        <v>275.07</v>
      </c>
      <c r="F68" s="16">
        <v>2.565E-3</v>
      </c>
      <c r="G68" s="16"/>
    </row>
    <row r="69" spans="1:7" x14ac:dyDescent="0.3">
      <c r="A69" s="17" t="s">
        <v>100</v>
      </c>
      <c r="B69" s="34"/>
      <c r="C69" s="34"/>
      <c r="D69" s="18"/>
      <c r="E69" s="37">
        <v>12283.24</v>
      </c>
      <c r="F69" s="38">
        <v>0.114555</v>
      </c>
      <c r="G69" s="21"/>
    </row>
    <row r="70" spans="1:7" x14ac:dyDescent="0.3">
      <c r="A70" s="13"/>
      <c r="B70" s="33"/>
      <c r="C70" s="33"/>
      <c r="D70" s="14"/>
      <c r="E70" s="15"/>
      <c r="F70" s="16"/>
      <c r="G70" s="16"/>
    </row>
    <row r="71" spans="1:7" x14ac:dyDescent="0.3">
      <c r="A71" s="13"/>
      <c r="B71" s="33"/>
      <c r="C71" s="33"/>
      <c r="D71" s="14"/>
      <c r="E71" s="15"/>
      <c r="F71" s="16"/>
      <c r="G71" s="16"/>
    </row>
    <row r="72" spans="1:7" x14ac:dyDescent="0.3">
      <c r="A72" s="13"/>
      <c r="B72" s="33"/>
      <c r="C72" s="33"/>
      <c r="D72" s="14"/>
      <c r="E72" s="15"/>
      <c r="F72" s="16"/>
      <c r="G72" s="16"/>
    </row>
    <row r="73" spans="1:7" x14ac:dyDescent="0.3">
      <c r="A73" s="24" t="s">
        <v>103</v>
      </c>
      <c r="B73" s="35"/>
      <c r="C73" s="35"/>
      <c r="D73" s="25"/>
      <c r="E73" s="19">
        <v>12283.24</v>
      </c>
      <c r="F73" s="20">
        <v>0.114555</v>
      </c>
      <c r="G73" s="21"/>
    </row>
    <row r="74" spans="1:7" x14ac:dyDescent="0.3">
      <c r="A74" s="13"/>
      <c r="B74" s="33"/>
      <c r="C74" s="33"/>
      <c r="D74" s="14"/>
      <c r="E74" s="15"/>
      <c r="F74" s="16"/>
      <c r="G74" s="16"/>
    </row>
    <row r="75" spans="1:7" x14ac:dyDescent="0.3">
      <c r="A75" s="17" t="s">
        <v>104</v>
      </c>
      <c r="B75" s="33"/>
      <c r="C75" s="33"/>
      <c r="D75" s="14"/>
      <c r="E75" s="15"/>
      <c r="F75" s="16"/>
      <c r="G75" s="16"/>
    </row>
    <row r="76" spans="1:7" x14ac:dyDescent="0.3">
      <c r="A76" s="13"/>
      <c r="B76" s="33"/>
      <c r="C76" s="33"/>
      <c r="D76" s="14"/>
      <c r="E76" s="15"/>
      <c r="F76" s="16"/>
      <c r="G76" s="16"/>
    </row>
    <row r="77" spans="1:7" x14ac:dyDescent="0.3">
      <c r="A77" s="17" t="s">
        <v>105</v>
      </c>
      <c r="B77" s="33"/>
      <c r="C77" s="33"/>
      <c r="D77" s="14"/>
      <c r="E77" s="15"/>
      <c r="F77" s="16"/>
      <c r="G77" s="16"/>
    </row>
    <row r="78" spans="1:7" x14ac:dyDescent="0.3">
      <c r="A78" s="13" t="s">
        <v>1378</v>
      </c>
      <c r="B78" s="33" t="s">
        <v>1379</v>
      </c>
      <c r="C78" s="33" t="s">
        <v>108</v>
      </c>
      <c r="D78" s="14">
        <v>1000000</v>
      </c>
      <c r="E78" s="15">
        <v>999.81</v>
      </c>
      <c r="F78" s="16">
        <v>9.2999999999999992E-3</v>
      </c>
      <c r="G78" s="16">
        <v>3.3951000000000002E-2</v>
      </c>
    </row>
    <row r="79" spans="1:7" x14ac:dyDescent="0.3">
      <c r="A79" s="13" t="s">
        <v>1246</v>
      </c>
      <c r="B79" s="33" t="s">
        <v>1247</v>
      </c>
      <c r="C79" s="33" t="s">
        <v>108</v>
      </c>
      <c r="D79" s="14">
        <v>1000000</v>
      </c>
      <c r="E79" s="15">
        <v>991.97</v>
      </c>
      <c r="F79" s="16">
        <v>9.2999999999999992E-3</v>
      </c>
      <c r="G79" s="16">
        <v>3.7400999999999997E-2</v>
      </c>
    </row>
    <row r="80" spans="1:7" x14ac:dyDescent="0.3">
      <c r="A80" s="17" t="s">
        <v>100</v>
      </c>
      <c r="B80" s="34"/>
      <c r="C80" s="34"/>
      <c r="D80" s="18"/>
      <c r="E80" s="37">
        <v>1991.78</v>
      </c>
      <c r="F80" s="38">
        <v>1.8599999999999998E-2</v>
      </c>
      <c r="G80" s="21"/>
    </row>
    <row r="81" spans="1:7" x14ac:dyDescent="0.3">
      <c r="A81" s="13"/>
      <c r="B81" s="33"/>
      <c r="C81" s="33"/>
      <c r="D81" s="14"/>
      <c r="E81" s="15"/>
      <c r="F81" s="16"/>
      <c r="G81" s="16"/>
    </row>
    <row r="82" spans="1:7" x14ac:dyDescent="0.3">
      <c r="A82" s="24" t="s">
        <v>103</v>
      </c>
      <c r="B82" s="35"/>
      <c r="C82" s="35"/>
      <c r="D82" s="25"/>
      <c r="E82" s="19">
        <v>1991.78</v>
      </c>
      <c r="F82" s="20">
        <v>1.8599999999999998E-2</v>
      </c>
      <c r="G82" s="21"/>
    </row>
    <row r="83" spans="1:7" x14ac:dyDescent="0.3">
      <c r="A83" s="13"/>
      <c r="B83" s="33"/>
      <c r="C83" s="33"/>
      <c r="D83" s="14"/>
      <c r="E83" s="15"/>
      <c r="F83" s="16"/>
      <c r="G83" s="16"/>
    </row>
    <row r="84" spans="1:7" x14ac:dyDescent="0.3">
      <c r="A84" s="13"/>
      <c r="B84" s="33"/>
      <c r="C84" s="33"/>
      <c r="D84" s="14"/>
      <c r="E84" s="15"/>
      <c r="F84" s="16"/>
      <c r="G84" s="16"/>
    </row>
    <row r="85" spans="1:7" x14ac:dyDescent="0.3">
      <c r="A85" s="17" t="s">
        <v>128</v>
      </c>
      <c r="B85" s="33"/>
      <c r="C85" s="33"/>
      <c r="D85" s="14"/>
      <c r="E85" s="15"/>
      <c r="F85" s="16"/>
      <c r="G85" s="16"/>
    </row>
    <row r="86" spans="1:7" x14ac:dyDescent="0.3">
      <c r="A86" s="13" t="s">
        <v>129</v>
      </c>
      <c r="B86" s="33"/>
      <c r="C86" s="33"/>
      <c r="D86" s="14"/>
      <c r="E86" s="15">
        <v>13272.86</v>
      </c>
      <c r="F86" s="16">
        <v>0.12379999999999999</v>
      </c>
      <c r="G86" s="16">
        <v>3.1375E-2</v>
      </c>
    </row>
    <row r="87" spans="1:7" x14ac:dyDescent="0.3">
      <c r="A87" s="17" t="s">
        <v>100</v>
      </c>
      <c r="B87" s="34"/>
      <c r="C87" s="34"/>
      <c r="D87" s="18"/>
      <c r="E87" s="37">
        <v>13272.86</v>
      </c>
      <c r="F87" s="38">
        <v>0.12379999999999999</v>
      </c>
      <c r="G87" s="21"/>
    </row>
    <row r="88" spans="1:7" x14ac:dyDescent="0.3">
      <c r="A88" s="13"/>
      <c r="B88" s="33"/>
      <c r="C88" s="33"/>
      <c r="D88" s="14"/>
      <c r="E88" s="15"/>
      <c r="F88" s="16"/>
      <c r="G88" s="16"/>
    </row>
    <row r="89" spans="1:7" x14ac:dyDescent="0.3">
      <c r="A89" s="24" t="s">
        <v>103</v>
      </c>
      <c r="B89" s="35"/>
      <c r="C89" s="35"/>
      <c r="D89" s="25"/>
      <c r="E89" s="19">
        <v>13272.86</v>
      </c>
      <c r="F89" s="20">
        <v>0.12379999999999999</v>
      </c>
      <c r="G89" s="21"/>
    </row>
    <row r="90" spans="1:7" x14ac:dyDescent="0.3">
      <c r="A90" s="13" t="s">
        <v>130</v>
      </c>
      <c r="B90" s="33"/>
      <c r="C90" s="33"/>
      <c r="D90" s="14"/>
      <c r="E90" s="15">
        <v>1.1409203999999999</v>
      </c>
      <c r="F90" s="16">
        <v>1.0000000000000001E-5</v>
      </c>
      <c r="G90" s="16"/>
    </row>
    <row r="91" spans="1:7" x14ac:dyDescent="0.3">
      <c r="A91" s="13" t="s">
        <v>131</v>
      </c>
      <c r="B91" s="33"/>
      <c r="C91" s="33"/>
      <c r="D91" s="14"/>
      <c r="E91" s="26">
        <v>-610.69092039999998</v>
      </c>
      <c r="F91" s="27">
        <v>-5.6100000000000004E-3</v>
      </c>
      <c r="G91" s="16">
        <v>3.1375E-2</v>
      </c>
    </row>
    <row r="92" spans="1:7" x14ac:dyDescent="0.3">
      <c r="A92" s="28" t="s">
        <v>132</v>
      </c>
      <c r="B92" s="36"/>
      <c r="C92" s="36"/>
      <c r="D92" s="29"/>
      <c r="E92" s="30">
        <v>107221.75999999999</v>
      </c>
      <c r="F92" s="31">
        <v>1</v>
      </c>
      <c r="G92" s="31"/>
    </row>
    <row r="94" spans="1:7" x14ac:dyDescent="0.3">
      <c r="A94" s="1" t="s">
        <v>1266</v>
      </c>
    </row>
    <row r="97" spans="1:7" x14ac:dyDescent="0.3">
      <c r="A97" s="1" t="s">
        <v>1815</v>
      </c>
    </row>
    <row r="98" spans="1:7" x14ac:dyDescent="0.3">
      <c r="A98" s="47" t="s">
        <v>1816</v>
      </c>
      <c r="B98" s="3" t="s">
        <v>88</v>
      </c>
    </row>
    <row r="99" spans="1:7" x14ac:dyDescent="0.3">
      <c r="A99" t="s">
        <v>1817</v>
      </c>
    </row>
    <row r="100" spans="1:7" x14ac:dyDescent="0.3">
      <c r="A100" t="s">
        <v>1818</v>
      </c>
      <c r="B100" t="s">
        <v>1819</v>
      </c>
      <c r="C100" t="s">
        <v>1819</v>
      </c>
    </row>
    <row r="101" spans="1:7" x14ac:dyDescent="0.3">
      <c r="B101" s="48">
        <v>44561</v>
      </c>
      <c r="C101" s="48">
        <v>44592</v>
      </c>
    </row>
    <row r="102" spans="1:7" x14ac:dyDescent="0.3">
      <c r="A102" t="s">
        <v>1823</v>
      </c>
      <c r="B102">
        <v>21.253900000000002</v>
      </c>
      <c r="C102">
        <v>20.0642</v>
      </c>
      <c r="E102" s="2"/>
      <c r="G102"/>
    </row>
    <row r="103" spans="1:7" x14ac:dyDescent="0.3">
      <c r="A103" t="s">
        <v>1824</v>
      </c>
      <c r="B103">
        <v>21.253900000000002</v>
      </c>
      <c r="C103">
        <v>20.0642</v>
      </c>
      <c r="E103" s="2"/>
      <c r="G103"/>
    </row>
    <row r="104" spans="1:7" x14ac:dyDescent="0.3">
      <c r="A104" t="s">
        <v>1848</v>
      </c>
      <c r="B104">
        <v>20.814299999999999</v>
      </c>
      <c r="C104">
        <v>19.626200000000001</v>
      </c>
      <c r="E104" s="2"/>
      <c r="G104"/>
    </row>
    <row r="105" spans="1:7" x14ac:dyDescent="0.3">
      <c r="A105" t="s">
        <v>1849</v>
      </c>
      <c r="B105">
        <v>20.813500000000001</v>
      </c>
      <c r="C105">
        <v>19.625299999999999</v>
      </c>
      <c r="E105" s="2"/>
      <c r="G105"/>
    </row>
    <row r="106" spans="1:7" x14ac:dyDescent="0.3">
      <c r="E106" s="2"/>
      <c r="G106"/>
    </row>
    <row r="107" spans="1:7" x14ac:dyDescent="0.3">
      <c r="A107" t="s">
        <v>1834</v>
      </c>
      <c r="B107" s="3" t="s">
        <v>88</v>
      </c>
    </row>
    <row r="108" spans="1:7" x14ac:dyDescent="0.3">
      <c r="A108" t="s">
        <v>1835</v>
      </c>
      <c r="B108" s="3" t="s">
        <v>88</v>
      </c>
    </row>
    <row r="109" spans="1:7" ht="28.8" x14ac:dyDescent="0.3">
      <c r="A109" s="47" t="s">
        <v>1836</v>
      </c>
      <c r="B109" s="3" t="s">
        <v>88</v>
      </c>
    </row>
    <row r="110" spans="1:7" x14ac:dyDescent="0.3">
      <c r="A110" s="47" t="s">
        <v>1837</v>
      </c>
      <c r="B110" s="3" t="s">
        <v>88</v>
      </c>
    </row>
    <row r="111" spans="1:7" x14ac:dyDescent="0.3">
      <c r="A111" t="s">
        <v>1870</v>
      </c>
      <c r="B111" s="49">
        <v>2.1312669999999998</v>
      </c>
    </row>
    <row r="112" spans="1:7" ht="28.8" x14ac:dyDescent="0.3">
      <c r="A112" s="47" t="s">
        <v>1839</v>
      </c>
      <c r="B112" s="3">
        <v>12283.225075</v>
      </c>
    </row>
    <row r="113" spans="1:4" ht="28.8" x14ac:dyDescent="0.3">
      <c r="A113" s="47" t="s">
        <v>1840</v>
      </c>
      <c r="B113" s="3" t="s">
        <v>88</v>
      </c>
    </row>
    <row r="114" spans="1:4" x14ac:dyDescent="0.3">
      <c r="A114" t="s">
        <v>1967</v>
      </c>
      <c r="B114" s="3" t="s">
        <v>88</v>
      </c>
    </row>
    <row r="115" spans="1:4" x14ac:dyDescent="0.3">
      <c r="A115" t="s">
        <v>1968</v>
      </c>
      <c r="B115" s="3" t="s">
        <v>88</v>
      </c>
    </row>
    <row r="117" spans="1:4" ht="28.8" x14ac:dyDescent="0.3">
      <c r="A117" s="66" t="s">
        <v>2016</v>
      </c>
      <c r="B117" s="61" t="s">
        <v>2017</v>
      </c>
      <c r="C117" s="61" t="s">
        <v>1982</v>
      </c>
      <c r="D117" s="67" t="s">
        <v>1983</v>
      </c>
    </row>
    <row r="118" spans="1:4" x14ac:dyDescent="0.3">
      <c r="A118" s="51" t="str">
        <f>HYPERLINK("[EDEL_Portfolio Monthly 31-Jan-2022.xlsx]EEMOF1!A1","EDELWEISS RECENTLY LISTED IPO FUND")</f>
        <v>EDELWEISS RECENTLY LISTED IPO FUND</v>
      </c>
      <c r="B118" s="59"/>
      <c r="C118" s="60" t="s">
        <v>2004</v>
      </c>
      <c r="D118"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0"/>
  <sheetViews>
    <sheetView showGridLines="0" workbookViewId="0">
      <pane ySplit="4" topLeftCell="A92" activePane="bottomLeft" state="frozen"/>
      <selection sqref="A1:G1"/>
      <selection pane="bottomLeft" activeCell="C103" sqref="A1:XFD1048576"/>
    </sheetView>
  </sheetViews>
  <sheetFormatPr defaultRowHeight="14.4" x14ac:dyDescent="0.3"/>
  <cols>
    <col min="1" max="1" width="67.77734375" style="77" customWidth="1"/>
    <col min="2" max="2" width="18.33203125" style="77" customWidth="1"/>
    <col min="3" max="3" width="30.88671875" style="77" customWidth="1"/>
    <col min="4" max="4" width="15.44140625" style="77" customWidth="1"/>
    <col min="5" max="5" width="16.5546875" style="77" customWidth="1"/>
    <col min="6" max="6" width="15.44140625" style="77" customWidth="1"/>
    <col min="7" max="7" width="6" style="120" bestFit="1" customWidth="1"/>
    <col min="8" max="11" width="8.88671875" style="77"/>
    <col min="12" max="12" width="66.33203125" style="77" bestFit="1" customWidth="1"/>
    <col min="13" max="13" width="10" style="77" bestFit="1" customWidth="1"/>
    <col min="14" max="14" width="9.77734375" style="77" bestFit="1" customWidth="1"/>
    <col min="15" max="15" width="14.33203125" style="77" bestFit="1" customWidth="1"/>
    <col min="16" max="16" width="11.5546875" style="77" bestFit="1" customWidth="1"/>
    <col min="17" max="16384" width="8.88671875" style="77"/>
  </cols>
  <sheetData>
    <row r="1" spans="1:8" ht="18" x14ac:dyDescent="0.3">
      <c r="A1" s="89" t="s">
        <v>11</v>
      </c>
      <c r="B1" s="89"/>
      <c r="C1" s="89"/>
      <c r="D1" s="89"/>
      <c r="E1" s="89"/>
      <c r="F1" s="89"/>
      <c r="G1" s="89"/>
      <c r="H1" s="78" t="str">
        <f>HYPERLINK("[EDEL_Portfolio Monthly 31-Jan-2022.xlsx]Index!A1","Index")</f>
        <v>Index</v>
      </c>
    </row>
    <row r="2" spans="1:8" ht="18" x14ac:dyDescent="0.3">
      <c r="A2" s="89" t="s">
        <v>12</v>
      </c>
      <c r="B2" s="89"/>
      <c r="C2" s="89"/>
      <c r="D2" s="89"/>
      <c r="E2" s="89"/>
      <c r="F2" s="89"/>
      <c r="G2" s="89"/>
    </row>
    <row r="4" spans="1:8" ht="24" x14ac:dyDescent="0.3">
      <c r="A4" s="90" t="s">
        <v>0</v>
      </c>
      <c r="B4" s="90" t="s">
        <v>1</v>
      </c>
      <c r="C4" s="90" t="s">
        <v>5</v>
      </c>
      <c r="D4" s="91" t="s">
        <v>2</v>
      </c>
      <c r="E4" s="92" t="s">
        <v>4</v>
      </c>
      <c r="F4" s="92" t="s">
        <v>3</v>
      </c>
      <c r="G4" s="7" t="s">
        <v>6</v>
      </c>
    </row>
    <row r="5" spans="1:8" x14ac:dyDescent="0.3">
      <c r="A5" s="93"/>
      <c r="B5" s="94"/>
      <c r="C5" s="94"/>
      <c r="D5" s="95"/>
      <c r="E5" s="96"/>
      <c r="F5" s="97"/>
      <c r="G5" s="98"/>
    </row>
    <row r="6" spans="1:8" x14ac:dyDescent="0.3">
      <c r="A6" s="99"/>
      <c r="B6" s="100"/>
      <c r="C6" s="100"/>
      <c r="D6" s="101"/>
      <c r="E6" s="102"/>
      <c r="F6" s="103"/>
      <c r="G6" s="103"/>
    </row>
    <row r="7" spans="1:8" x14ac:dyDescent="0.3">
      <c r="A7" s="104" t="s">
        <v>87</v>
      </c>
      <c r="B7" s="100"/>
      <c r="C7" s="100"/>
      <c r="D7" s="101"/>
      <c r="E7" s="102" t="s">
        <v>88</v>
      </c>
      <c r="F7" s="103" t="s">
        <v>88</v>
      </c>
      <c r="G7" s="103"/>
    </row>
    <row r="8" spans="1:8" x14ac:dyDescent="0.3">
      <c r="A8" s="99"/>
      <c r="B8" s="100"/>
      <c r="C8" s="100"/>
      <c r="D8" s="101"/>
      <c r="E8" s="102"/>
      <c r="F8" s="103"/>
      <c r="G8" s="103"/>
    </row>
    <row r="9" spans="1:8" x14ac:dyDescent="0.3">
      <c r="A9" s="104" t="s">
        <v>89</v>
      </c>
      <c r="B9" s="100"/>
      <c r="C9" s="100"/>
      <c r="D9" s="101"/>
      <c r="E9" s="102"/>
      <c r="F9" s="103"/>
      <c r="G9" s="103"/>
    </row>
    <row r="10" spans="1:8" x14ac:dyDescent="0.3">
      <c r="A10" s="104" t="s">
        <v>90</v>
      </c>
      <c r="B10" s="100"/>
      <c r="C10" s="100"/>
      <c r="D10" s="101"/>
      <c r="E10" s="102"/>
      <c r="F10" s="103"/>
      <c r="G10" s="103"/>
    </row>
    <row r="11" spans="1:8" x14ac:dyDescent="0.3">
      <c r="A11" s="99" t="s">
        <v>193</v>
      </c>
      <c r="B11" s="100" t="s">
        <v>194</v>
      </c>
      <c r="C11" s="100" t="s">
        <v>93</v>
      </c>
      <c r="D11" s="101">
        <v>85000000</v>
      </c>
      <c r="E11" s="102">
        <v>84153.66</v>
      </c>
      <c r="F11" s="103">
        <v>8.4099999999999994E-2</v>
      </c>
      <c r="G11" s="103">
        <v>5.7468999999999999E-2</v>
      </c>
    </row>
    <row r="12" spans="1:8" x14ac:dyDescent="0.3">
      <c r="A12" s="99" t="s">
        <v>195</v>
      </c>
      <c r="B12" s="100" t="s">
        <v>196</v>
      </c>
      <c r="C12" s="100" t="s">
        <v>93</v>
      </c>
      <c r="D12" s="101">
        <v>83500000</v>
      </c>
      <c r="E12" s="102">
        <v>82744.58</v>
      </c>
      <c r="F12" s="103">
        <v>8.2600000000000007E-2</v>
      </c>
      <c r="G12" s="103">
        <v>5.6744999999999997E-2</v>
      </c>
    </row>
    <row r="13" spans="1:8" x14ac:dyDescent="0.3">
      <c r="A13" s="99" t="s">
        <v>197</v>
      </c>
      <c r="B13" s="100" t="s">
        <v>198</v>
      </c>
      <c r="C13" s="100" t="s">
        <v>93</v>
      </c>
      <c r="D13" s="101">
        <v>71500000</v>
      </c>
      <c r="E13" s="102">
        <v>71432.08</v>
      </c>
      <c r="F13" s="103">
        <v>7.1300000000000002E-2</v>
      </c>
      <c r="G13" s="103">
        <v>5.9299999999999999E-2</v>
      </c>
    </row>
    <row r="14" spans="1:8" x14ac:dyDescent="0.3">
      <c r="A14" s="99" t="s">
        <v>199</v>
      </c>
      <c r="B14" s="100" t="s">
        <v>200</v>
      </c>
      <c r="C14" s="100" t="s">
        <v>137</v>
      </c>
      <c r="D14" s="101">
        <v>66500000</v>
      </c>
      <c r="E14" s="102">
        <v>65683.58</v>
      </c>
      <c r="F14" s="103">
        <v>6.5600000000000006E-2</v>
      </c>
      <c r="G14" s="103">
        <v>5.8950000000000002E-2</v>
      </c>
    </row>
    <row r="15" spans="1:8" x14ac:dyDescent="0.3">
      <c r="A15" s="99" t="s">
        <v>201</v>
      </c>
      <c r="B15" s="100" t="s">
        <v>202</v>
      </c>
      <c r="C15" s="100" t="s">
        <v>93</v>
      </c>
      <c r="D15" s="101">
        <v>65000000</v>
      </c>
      <c r="E15" s="102">
        <v>64697.49</v>
      </c>
      <c r="F15" s="103">
        <v>6.4600000000000005E-2</v>
      </c>
      <c r="G15" s="103">
        <v>5.9299999999999999E-2</v>
      </c>
    </row>
    <row r="16" spans="1:8" x14ac:dyDescent="0.3">
      <c r="A16" s="99" t="s">
        <v>203</v>
      </c>
      <c r="B16" s="100" t="s">
        <v>204</v>
      </c>
      <c r="C16" s="100" t="s">
        <v>93</v>
      </c>
      <c r="D16" s="101">
        <v>61000000</v>
      </c>
      <c r="E16" s="102">
        <v>60067.68</v>
      </c>
      <c r="F16" s="103">
        <v>0.06</v>
      </c>
      <c r="G16" s="103">
        <v>5.8000000000000003E-2</v>
      </c>
    </row>
    <row r="17" spans="1:7" x14ac:dyDescent="0.3">
      <c r="A17" s="99" t="s">
        <v>205</v>
      </c>
      <c r="B17" s="100" t="s">
        <v>206</v>
      </c>
      <c r="C17" s="100" t="s">
        <v>137</v>
      </c>
      <c r="D17" s="101">
        <v>54500000</v>
      </c>
      <c r="E17" s="102">
        <v>53721.9</v>
      </c>
      <c r="F17" s="103">
        <v>5.3699999999999998E-2</v>
      </c>
      <c r="G17" s="103">
        <v>5.8500000000000003E-2</v>
      </c>
    </row>
    <row r="18" spans="1:7" x14ac:dyDescent="0.3">
      <c r="A18" s="99" t="s">
        <v>207</v>
      </c>
      <c r="B18" s="100" t="s">
        <v>208</v>
      </c>
      <c r="C18" s="100" t="s">
        <v>93</v>
      </c>
      <c r="D18" s="101">
        <v>50500000</v>
      </c>
      <c r="E18" s="102">
        <v>52228.82</v>
      </c>
      <c r="F18" s="103">
        <v>5.2200000000000003E-2</v>
      </c>
      <c r="G18" s="103">
        <v>5.595E-2</v>
      </c>
    </row>
    <row r="19" spans="1:7" x14ac:dyDescent="0.3">
      <c r="A19" s="99" t="s">
        <v>209</v>
      </c>
      <c r="B19" s="100" t="s">
        <v>210</v>
      </c>
      <c r="C19" s="100" t="s">
        <v>93</v>
      </c>
      <c r="D19" s="101">
        <v>46000000</v>
      </c>
      <c r="E19" s="102">
        <v>46805.23</v>
      </c>
      <c r="F19" s="103">
        <v>4.6800000000000001E-2</v>
      </c>
      <c r="G19" s="103">
        <v>5.7049999999999997E-2</v>
      </c>
    </row>
    <row r="20" spans="1:7" x14ac:dyDescent="0.3">
      <c r="A20" s="99" t="s">
        <v>211</v>
      </c>
      <c r="B20" s="100" t="s">
        <v>212</v>
      </c>
      <c r="C20" s="100" t="s">
        <v>137</v>
      </c>
      <c r="D20" s="101">
        <v>41500000</v>
      </c>
      <c r="E20" s="102">
        <v>40988.51</v>
      </c>
      <c r="F20" s="103">
        <v>4.0899999999999999E-2</v>
      </c>
      <c r="G20" s="103">
        <v>5.6797E-2</v>
      </c>
    </row>
    <row r="21" spans="1:7" x14ac:dyDescent="0.3">
      <c r="A21" s="99" t="s">
        <v>213</v>
      </c>
      <c r="B21" s="100" t="s">
        <v>214</v>
      </c>
      <c r="C21" s="100" t="s">
        <v>93</v>
      </c>
      <c r="D21" s="101">
        <v>39500000</v>
      </c>
      <c r="E21" s="102">
        <v>38969.589999999997</v>
      </c>
      <c r="F21" s="103">
        <v>3.8899999999999997E-2</v>
      </c>
      <c r="G21" s="103">
        <v>5.8095000000000001E-2</v>
      </c>
    </row>
    <row r="22" spans="1:7" x14ac:dyDescent="0.3">
      <c r="A22" s="99" t="s">
        <v>215</v>
      </c>
      <c r="B22" s="100" t="s">
        <v>216</v>
      </c>
      <c r="C22" s="100" t="s">
        <v>93</v>
      </c>
      <c r="D22" s="101">
        <v>34000000</v>
      </c>
      <c r="E22" s="102">
        <v>34669.800000000003</v>
      </c>
      <c r="F22" s="103">
        <v>3.4599999999999999E-2</v>
      </c>
      <c r="G22" s="103">
        <v>5.6718999999999999E-2</v>
      </c>
    </row>
    <row r="23" spans="1:7" x14ac:dyDescent="0.3">
      <c r="A23" s="99" t="s">
        <v>217</v>
      </c>
      <c r="B23" s="100" t="s">
        <v>218</v>
      </c>
      <c r="C23" s="100" t="s">
        <v>93</v>
      </c>
      <c r="D23" s="101">
        <v>32500000</v>
      </c>
      <c r="E23" s="102">
        <v>33843.129999999997</v>
      </c>
      <c r="F23" s="103">
        <v>3.3799999999999997E-2</v>
      </c>
      <c r="G23" s="103">
        <v>5.7648999999999999E-2</v>
      </c>
    </row>
    <row r="24" spans="1:7" x14ac:dyDescent="0.3">
      <c r="A24" s="99" t="s">
        <v>219</v>
      </c>
      <c r="B24" s="100" t="s">
        <v>220</v>
      </c>
      <c r="C24" s="100" t="s">
        <v>93</v>
      </c>
      <c r="D24" s="101">
        <v>21500000</v>
      </c>
      <c r="E24" s="102">
        <v>22389.3</v>
      </c>
      <c r="F24" s="103">
        <v>2.24E-2</v>
      </c>
      <c r="G24" s="103">
        <v>5.45E-2</v>
      </c>
    </row>
    <row r="25" spans="1:7" x14ac:dyDescent="0.3">
      <c r="A25" s="99" t="s">
        <v>221</v>
      </c>
      <c r="B25" s="100" t="s">
        <v>222</v>
      </c>
      <c r="C25" s="100" t="s">
        <v>93</v>
      </c>
      <c r="D25" s="101">
        <v>17000000</v>
      </c>
      <c r="E25" s="102">
        <v>17626.64</v>
      </c>
      <c r="F25" s="103">
        <v>1.7600000000000001E-2</v>
      </c>
      <c r="G25" s="103">
        <v>5.67E-2</v>
      </c>
    </row>
    <row r="26" spans="1:7" x14ac:dyDescent="0.3">
      <c r="A26" s="99" t="s">
        <v>223</v>
      </c>
      <c r="B26" s="100" t="s">
        <v>224</v>
      </c>
      <c r="C26" s="100" t="s">
        <v>93</v>
      </c>
      <c r="D26" s="101">
        <v>14000000</v>
      </c>
      <c r="E26" s="102">
        <v>14369.19</v>
      </c>
      <c r="F26" s="103">
        <v>1.44E-2</v>
      </c>
      <c r="G26" s="103">
        <v>5.9299999999999999E-2</v>
      </c>
    </row>
    <row r="27" spans="1:7" x14ac:dyDescent="0.3">
      <c r="A27" s="99" t="s">
        <v>225</v>
      </c>
      <c r="B27" s="100" t="s">
        <v>226</v>
      </c>
      <c r="C27" s="100" t="s">
        <v>93</v>
      </c>
      <c r="D27" s="101">
        <v>12500000</v>
      </c>
      <c r="E27" s="102">
        <v>13002.49</v>
      </c>
      <c r="F27" s="103">
        <v>1.2999999999999999E-2</v>
      </c>
      <c r="G27" s="103">
        <v>5.7998000000000001E-2</v>
      </c>
    </row>
    <row r="28" spans="1:7" x14ac:dyDescent="0.3">
      <c r="A28" s="99" t="s">
        <v>227</v>
      </c>
      <c r="B28" s="100" t="s">
        <v>228</v>
      </c>
      <c r="C28" s="100" t="s">
        <v>93</v>
      </c>
      <c r="D28" s="101">
        <v>10000000</v>
      </c>
      <c r="E28" s="102">
        <v>10970.84</v>
      </c>
      <c r="F28" s="103">
        <v>1.0999999999999999E-2</v>
      </c>
      <c r="G28" s="103">
        <v>5.6713E-2</v>
      </c>
    </row>
    <row r="29" spans="1:7" x14ac:dyDescent="0.3">
      <c r="A29" s="99" t="s">
        <v>229</v>
      </c>
      <c r="B29" s="100" t="s">
        <v>230</v>
      </c>
      <c r="C29" s="100" t="s">
        <v>93</v>
      </c>
      <c r="D29" s="101">
        <v>9500000</v>
      </c>
      <c r="E29" s="102">
        <v>10212.299999999999</v>
      </c>
      <c r="F29" s="103">
        <v>1.0200000000000001E-2</v>
      </c>
      <c r="G29" s="103">
        <v>5.7648999999999999E-2</v>
      </c>
    </row>
    <row r="30" spans="1:7" x14ac:dyDescent="0.3">
      <c r="A30" s="99" t="s">
        <v>231</v>
      </c>
      <c r="B30" s="100" t="s">
        <v>232</v>
      </c>
      <c r="C30" s="100" t="s">
        <v>93</v>
      </c>
      <c r="D30" s="101">
        <v>8500000</v>
      </c>
      <c r="E30" s="102">
        <v>9108.94</v>
      </c>
      <c r="F30" s="103">
        <v>9.1000000000000004E-3</v>
      </c>
      <c r="G30" s="103">
        <v>5.8006000000000002E-2</v>
      </c>
    </row>
    <row r="31" spans="1:7" x14ac:dyDescent="0.3">
      <c r="A31" s="99" t="s">
        <v>233</v>
      </c>
      <c r="B31" s="100" t="s">
        <v>234</v>
      </c>
      <c r="C31" s="100" t="s">
        <v>93</v>
      </c>
      <c r="D31" s="101">
        <v>7000000</v>
      </c>
      <c r="E31" s="102">
        <v>6941.61</v>
      </c>
      <c r="F31" s="103">
        <v>6.8999999999999999E-3</v>
      </c>
      <c r="G31" s="103">
        <v>5.6250000000000001E-2</v>
      </c>
    </row>
    <row r="32" spans="1:7" x14ac:dyDescent="0.3">
      <c r="A32" s="99" t="s">
        <v>235</v>
      </c>
      <c r="B32" s="100" t="s">
        <v>236</v>
      </c>
      <c r="C32" s="100" t="s">
        <v>93</v>
      </c>
      <c r="D32" s="101">
        <v>6500000</v>
      </c>
      <c r="E32" s="102">
        <v>6789.45</v>
      </c>
      <c r="F32" s="103">
        <v>6.7999999999999996E-3</v>
      </c>
      <c r="G32" s="103">
        <v>5.57E-2</v>
      </c>
    </row>
    <row r="33" spans="1:7" x14ac:dyDescent="0.3">
      <c r="A33" s="99" t="s">
        <v>237</v>
      </c>
      <c r="B33" s="100" t="s">
        <v>238</v>
      </c>
      <c r="C33" s="100" t="s">
        <v>93</v>
      </c>
      <c r="D33" s="101">
        <v>6500000</v>
      </c>
      <c r="E33" s="102">
        <v>6711.18</v>
      </c>
      <c r="F33" s="103">
        <v>6.7000000000000002E-3</v>
      </c>
      <c r="G33" s="103">
        <v>5.7000000000000002E-2</v>
      </c>
    </row>
    <row r="34" spans="1:7" x14ac:dyDescent="0.3">
      <c r="A34" s="99" t="s">
        <v>239</v>
      </c>
      <c r="B34" s="100" t="s">
        <v>240</v>
      </c>
      <c r="C34" s="100" t="s">
        <v>93</v>
      </c>
      <c r="D34" s="101">
        <v>6000000</v>
      </c>
      <c r="E34" s="102">
        <v>6376.81</v>
      </c>
      <c r="F34" s="103">
        <v>6.4000000000000003E-3</v>
      </c>
      <c r="G34" s="103">
        <v>5.9299999999999999E-2</v>
      </c>
    </row>
    <row r="35" spans="1:7" x14ac:dyDescent="0.3">
      <c r="A35" s="99" t="s">
        <v>241</v>
      </c>
      <c r="B35" s="100" t="s">
        <v>242</v>
      </c>
      <c r="C35" s="100" t="s">
        <v>93</v>
      </c>
      <c r="D35" s="101">
        <v>5500000</v>
      </c>
      <c r="E35" s="102">
        <v>5950.87</v>
      </c>
      <c r="F35" s="103">
        <v>5.8999999999999999E-3</v>
      </c>
      <c r="G35" s="103">
        <v>5.7749000000000002E-2</v>
      </c>
    </row>
    <row r="36" spans="1:7" x14ac:dyDescent="0.3">
      <c r="A36" s="99" t="s">
        <v>243</v>
      </c>
      <c r="B36" s="100" t="s">
        <v>244</v>
      </c>
      <c r="C36" s="100" t="s">
        <v>93</v>
      </c>
      <c r="D36" s="101">
        <v>5500000</v>
      </c>
      <c r="E36" s="102">
        <v>5835.71</v>
      </c>
      <c r="F36" s="103">
        <v>5.7999999999999996E-3</v>
      </c>
      <c r="G36" s="103">
        <v>5.9299999999999999E-2</v>
      </c>
    </row>
    <row r="37" spans="1:7" x14ac:dyDescent="0.3">
      <c r="A37" s="99" t="s">
        <v>245</v>
      </c>
      <c r="B37" s="100" t="s">
        <v>246</v>
      </c>
      <c r="C37" s="100" t="s">
        <v>93</v>
      </c>
      <c r="D37" s="101">
        <v>3500000</v>
      </c>
      <c r="E37" s="102">
        <v>3742.48</v>
      </c>
      <c r="F37" s="103">
        <v>3.7000000000000002E-3</v>
      </c>
      <c r="G37" s="103">
        <v>5.7648999999999999E-2</v>
      </c>
    </row>
    <row r="38" spans="1:7" x14ac:dyDescent="0.3">
      <c r="A38" s="99" t="s">
        <v>247</v>
      </c>
      <c r="B38" s="100" t="s">
        <v>248</v>
      </c>
      <c r="C38" s="100" t="s">
        <v>93</v>
      </c>
      <c r="D38" s="101">
        <v>3500000</v>
      </c>
      <c r="E38" s="102">
        <v>3506.39</v>
      </c>
      <c r="F38" s="103">
        <v>3.5000000000000001E-3</v>
      </c>
      <c r="G38" s="103">
        <v>5.6300000000000003E-2</v>
      </c>
    </row>
    <row r="39" spans="1:7" x14ac:dyDescent="0.3">
      <c r="A39" s="99" t="s">
        <v>249</v>
      </c>
      <c r="B39" s="100" t="s">
        <v>250</v>
      </c>
      <c r="C39" s="100" t="s">
        <v>93</v>
      </c>
      <c r="D39" s="101">
        <v>2500000</v>
      </c>
      <c r="E39" s="102">
        <v>2671.16</v>
      </c>
      <c r="F39" s="103">
        <v>2.7000000000000001E-3</v>
      </c>
      <c r="G39" s="103">
        <v>5.6346E-2</v>
      </c>
    </row>
    <row r="40" spans="1:7" x14ac:dyDescent="0.3">
      <c r="A40" s="99" t="s">
        <v>251</v>
      </c>
      <c r="B40" s="100" t="s">
        <v>252</v>
      </c>
      <c r="C40" s="100" t="s">
        <v>93</v>
      </c>
      <c r="D40" s="101">
        <v>2500000</v>
      </c>
      <c r="E40" s="102">
        <v>2663.55</v>
      </c>
      <c r="F40" s="103">
        <v>2.7000000000000001E-3</v>
      </c>
      <c r="G40" s="103">
        <v>5.9896999999999999E-2</v>
      </c>
    </row>
    <row r="41" spans="1:7" x14ac:dyDescent="0.3">
      <c r="A41" s="99" t="s">
        <v>253</v>
      </c>
      <c r="B41" s="100" t="s">
        <v>254</v>
      </c>
      <c r="C41" s="100" t="s">
        <v>93</v>
      </c>
      <c r="D41" s="101">
        <v>1998000</v>
      </c>
      <c r="E41" s="102">
        <v>2095.7399999999998</v>
      </c>
      <c r="F41" s="103">
        <v>2.0999999999999999E-3</v>
      </c>
      <c r="G41" s="103">
        <v>5.4948999999999998E-2</v>
      </c>
    </row>
    <row r="42" spans="1:7" x14ac:dyDescent="0.3">
      <c r="A42" s="99" t="s">
        <v>255</v>
      </c>
      <c r="B42" s="100" t="s">
        <v>256</v>
      </c>
      <c r="C42" s="100" t="s">
        <v>93</v>
      </c>
      <c r="D42" s="101">
        <v>1650000</v>
      </c>
      <c r="E42" s="102">
        <v>1791.84</v>
      </c>
      <c r="F42" s="103">
        <v>1.8E-3</v>
      </c>
      <c r="G42" s="103">
        <v>5.8749999999999997E-2</v>
      </c>
    </row>
    <row r="43" spans="1:7" x14ac:dyDescent="0.3">
      <c r="A43" s="99" t="s">
        <v>257</v>
      </c>
      <c r="B43" s="100" t="s">
        <v>258</v>
      </c>
      <c r="C43" s="100" t="s">
        <v>93</v>
      </c>
      <c r="D43" s="101">
        <v>1500000</v>
      </c>
      <c r="E43" s="102">
        <v>1631.51</v>
      </c>
      <c r="F43" s="103">
        <v>1.6000000000000001E-3</v>
      </c>
      <c r="G43" s="103">
        <v>5.7049999999999997E-2</v>
      </c>
    </row>
    <row r="44" spans="1:7" x14ac:dyDescent="0.3">
      <c r="A44" s="99" t="s">
        <v>259</v>
      </c>
      <c r="B44" s="100" t="s">
        <v>260</v>
      </c>
      <c r="C44" s="100" t="s">
        <v>93</v>
      </c>
      <c r="D44" s="101">
        <v>1500000</v>
      </c>
      <c r="E44" s="102">
        <v>1597.1</v>
      </c>
      <c r="F44" s="103">
        <v>1.6000000000000001E-3</v>
      </c>
      <c r="G44" s="103">
        <v>5.7049999999999997E-2</v>
      </c>
    </row>
    <row r="45" spans="1:7" x14ac:dyDescent="0.3">
      <c r="A45" s="99" t="s">
        <v>261</v>
      </c>
      <c r="B45" s="100" t="s">
        <v>262</v>
      </c>
      <c r="C45" s="100" t="s">
        <v>93</v>
      </c>
      <c r="D45" s="101">
        <v>1470000</v>
      </c>
      <c r="E45" s="102">
        <v>1583.4</v>
      </c>
      <c r="F45" s="103">
        <v>1.6000000000000001E-3</v>
      </c>
      <c r="G45" s="103">
        <v>5.8749999999999997E-2</v>
      </c>
    </row>
    <row r="46" spans="1:7" x14ac:dyDescent="0.3">
      <c r="A46" s="99" t="s">
        <v>263</v>
      </c>
      <c r="B46" s="100" t="s">
        <v>264</v>
      </c>
      <c r="C46" s="100" t="s">
        <v>93</v>
      </c>
      <c r="D46" s="101">
        <v>1000000</v>
      </c>
      <c r="E46" s="102">
        <v>1083.95</v>
      </c>
      <c r="F46" s="103">
        <v>1.1000000000000001E-3</v>
      </c>
      <c r="G46" s="103">
        <v>5.4948999999999998E-2</v>
      </c>
    </row>
    <row r="47" spans="1:7" x14ac:dyDescent="0.3">
      <c r="A47" s="99" t="s">
        <v>265</v>
      </c>
      <c r="B47" s="100" t="s">
        <v>266</v>
      </c>
      <c r="C47" s="100" t="s">
        <v>93</v>
      </c>
      <c r="D47" s="101">
        <v>1000000</v>
      </c>
      <c r="E47" s="102">
        <v>1029.47</v>
      </c>
      <c r="F47" s="103">
        <v>1E-3</v>
      </c>
      <c r="G47" s="103">
        <v>5.7749000000000002E-2</v>
      </c>
    </row>
    <row r="48" spans="1:7" x14ac:dyDescent="0.3">
      <c r="A48" s="99" t="s">
        <v>267</v>
      </c>
      <c r="B48" s="100" t="s">
        <v>268</v>
      </c>
      <c r="C48" s="100" t="s">
        <v>93</v>
      </c>
      <c r="D48" s="101">
        <v>500000</v>
      </c>
      <c r="E48" s="102">
        <v>547.17999999999995</v>
      </c>
      <c r="F48" s="103">
        <v>5.0000000000000001E-4</v>
      </c>
      <c r="G48" s="103">
        <v>5.67E-2</v>
      </c>
    </row>
    <row r="49" spans="1:7" x14ac:dyDescent="0.3">
      <c r="A49" s="99" t="s">
        <v>269</v>
      </c>
      <c r="B49" s="100" t="s">
        <v>270</v>
      </c>
      <c r="C49" s="100" t="s">
        <v>93</v>
      </c>
      <c r="D49" s="101">
        <v>500000</v>
      </c>
      <c r="E49" s="102">
        <v>544.14</v>
      </c>
      <c r="F49" s="103">
        <v>5.0000000000000001E-4</v>
      </c>
      <c r="G49" s="103">
        <v>5.6950000000000001E-2</v>
      </c>
    </row>
    <row r="50" spans="1:7" x14ac:dyDescent="0.3">
      <c r="A50" s="99" t="s">
        <v>271</v>
      </c>
      <c r="B50" s="100" t="s">
        <v>272</v>
      </c>
      <c r="C50" s="100" t="s">
        <v>93</v>
      </c>
      <c r="D50" s="101">
        <v>500000</v>
      </c>
      <c r="E50" s="102">
        <v>543.25</v>
      </c>
      <c r="F50" s="103">
        <v>5.0000000000000001E-4</v>
      </c>
      <c r="G50" s="103">
        <v>5.5299000000000001E-2</v>
      </c>
    </row>
    <row r="51" spans="1:7" x14ac:dyDescent="0.3">
      <c r="A51" s="99" t="s">
        <v>273</v>
      </c>
      <c r="B51" s="100" t="s">
        <v>274</v>
      </c>
      <c r="C51" s="100" t="s">
        <v>93</v>
      </c>
      <c r="D51" s="101">
        <v>500000</v>
      </c>
      <c r="E51" s="102">
        <v>534.74</v>
      </c>
      <c r="F51" s="103">
        <v>5.0000000000000001E-4</v>
      </c>
      <c r="G51" s="103">
        <v>5.6349999999999997E-2</v>
      </c>
    </row>
    <row r="52" spans="1:7" x14ac:dyDescent="0.3">
      <c r="A52" s="99" t="s">
        <v>275</v>
      </c>
      <c r="B52" s="100" t="s">
        <v>276</v>
      </c>
      <c r="C52" s="100" t="s">
        <v>93</v>
      </c>
      <c r="D52" s="101">
        <v>500000</v>
      </c>
      <c r="E52" s="102">
        <v>526.39</v>
      </c>
      <c r="F52" s="103">
        <v>5.0000000000000001E-4</v>
      </c>
      <c r="G52" s="103">
        <v>5.6050000000000003E-2</v>
      </c>
    </row>
    <row r="53" spans="1:7" x14ac:dyDescent="0.3">
      <c r="A53" s="104" t="s">
        <v>100</v>
      </c>
      <c r="B53" s="105"/>
      <c r="C53" s="105"/>
      <c r="D53" s="106"/>
      <c r="E53" s="107">
        <v>892383.67</v>
      </c>
      <c r="F53" s="108">
        <v>0.89119999999999999</v>
      </c>
      <c r="G53" s="109"/>
    </row>
    <row r="54" spans="1:7" x14ac:dyDescent="0.3">
      <c r="A54" s="99"/>
      <c r="B54" s="100"/>
      <c r="C54" s="100"/>
      <c r="D54" s="101"/>
      <c r="E54" s="102"/>
      <c r="F54" s="103"/>
      <c r="G54" s="103"/>
    </row>
    <row r="55" spans="1:7" x14ac:dyDescent="0.3">
      <c r="A55" s="104" t="s">
        <v>277</v>
      </c>
      <c r="B55" s="100"/>
      <c r="C55" s="100"/>
      <c r="D55" s="101"/>
      <c r="E55" s="102"/>
      <c r="F55" s="103"/>
      <c r="G55" s="103"/>
    </row>
    <row r="56" spans="1:7" x14ac:dyDescent="0.3">
      <c r="A56" s="99" t="s">
        <v>278</v>
      </c>
      <c r="B56" s="100" t="s">
        <v>279</v>
      </c>
      <c r="C56" s="100" t="s">
        <v>108</v>
      </c>
      <c r="D56" s="101">
        <v>37500000</v>
      </c>
      <c r="E56" s="102">
        <v>38334.559999999998</v>
      </c>
      <c r="F56" s="103">
        <v>3.8300000000000001E-2</v>
      </c>
      <c r="G56" s="103">
        <v>5.2982000000000001E-2</v>
      </c>
    </row>
    <row r="57" spans="1:7" x14ac:dyDescent="0.3">
      <c r="A57" s="99" t="s">
        <v>280</v>
      </c>
      <c r="B57" s="100" t="s">
        <v>281</v>
      </c>
      <c r="C57" s="100" t="s">
        <v>108</v>
      </c>
      <c r="D57" s="101">
        <v>25000000</v>
      </c>
      <c r="E57" s="102">
        <v>26774.9</v>
      </c>
      <c r="F57" s="103">
        <v>2.6700000000000002E-2</v>
      </c>
      <c r="G57" s="103">
        <v>5.3196E-2</v>
      </c>
    </row>
    <row r="58" spans="1:7" x14ac:dyDescent="0.3">
      <c r="A58" s="104" t="s">
        <v>100</v>
      </c>
      <c r="B58" s="105"/>
      <c r="C58" s="105"/>
      <c r="D58" s="106"/>
      <c r="E58" s="107">
        <v>65109.46</v>
      </c>
      <c r="F58" s="108">
        <v>6.5000000000000002E-2</v>
      </c>
      <c r="G58" s="109"/>
    </row>
    <row r="59" spans="1:7" x14ac:dyDescent="0.3">
      <c r="A59" s="99"/>
      <c r="B59" s="100"/>
      <c r="C59" s="100"/>
      <c r="D59" s="101"/>
      <c r="E59" s="102"/>
      <c r="F59" s="103"/>
      <c r="G59" s="103"/>
    </row>
    <row r="60" spans="1:7" x14ac:dyDescent="0.3">
      <c r="A60" s="104" t="s">
        <v>101</v>
      </c>
      <c r="B60" s="100"/>
      <c r="C60" s="100"/>
      <c r="D60" s="101"/>
      <c r="E60" s="102"/>
      <c r="F60" s="103"/>
      <c r="G60" s="103"/>
    </row>
    <row r="61" spans="1:7" x14ac:dyDescent="0.3">
      <c r="A61" s="104" t="s">
        <v>100</v>
      </c>
      <c r="B61" s="100"/>
      <c r="C61" s="100"/>
      <c r="D61" s="101"/>
      <c r="E61" s="110" t="s">
        <v>88</v>
      </c>
      <c r="F61" s="111" t="s">
        <v>88</v>
      </c>
      <c r="G61" s="103"/>
    </row>
    <row r="62" spans="1:7" x14ac:dyDescent="0.3">
      <c r="A62" s="99"/>
      <c r="B62" s="100"/>
      <c r="C62" s="100"/>
      <c r="D62" s="101"/>
      <c r="E62" s="102"/>
      <c r="F62" s="103"/>
      <c r="G62" s="103"/>
    </row>
    <row r="63" spans="1:7" x14ac:dyDescent="0.3">
      <c r="A63" s="104" t="s">
        <v>102</v>
      </c>
      <c r="B63" s="100"/>
      <c r="C63" s="100"/>
      <c r="D63" s="101"/>
      <c r="E63" s="102"/>
      <c r="F63" s="103"/>
      <c r="G63" s="103"/>
    </row>
    <row r="64" spans="1:7" x14ac:dyDescent="0.3">
      <c r="A64" s="104" t="s">
        <v>100</v>
      </c>
      <c r="B64" s="100"/>
      <c r="C64" s="100"/>
      <c r="D64" s="101"/>
      <c r="E64" s="110" t="s">
        <v>88</v>
      </c>
      <c r="F64" s="111" t="s">
        <v>88</v>
      </c>
      <c r="G64" s="103"/>
    </row>
    <row r="65" spans="1:7" x14ac:dyDescent="0.3">
      <c r="A65" s="99"/>
      <c r="B65" s="100"/>
      <c r="C65" s="100"/>
      <c r="D65" s="101"/>
      <c r="E65" s="102"/>
      <c r="F65" s="103"/>
      <c r="G65" s="103"/>
    </row>
    <row r="66" spans="1:7" x14ac:dyDescent="0.3">
      <c r="A66" s="112" t="s">
        <v>103</v>
      </c>
      <c r="B66" s="113"/>
      <c r="C66" s="113"/>
      <c r="D66" s="114"/>
      <c r="E66" s="107">
        <v>957493.13</v>
      </c>
      <c r="F66" s="108">
        <v>0.95620000000000005</v>
      </c>
      <c r="G66" s="109"/>
    </row>
    <row r="67" spans="1:7" x14ac:dyDescent="0.3">
      <c r="A67" s="99"/>
      <c r="B67" s="100"/>
      <c r="C67" s="100"/>
      <c r="D67" s="101"/>
      <c r="E67" s="102"/>
      <c r="F67" s="103"/>
      <c r="G67" s="103"/>
    </row>
    <row r="68" spans="1:7" x14ac:dyDescent="0.3">
      <c r="A68" s="99"/>
      <c r="B68" s="100"/>
      <c r="C68" s="100"/>
      <c r="D68" s="101"/>
      <c r="E68" s="102"/>
      <c r="F68" s="103"/>
      <c r="G68" s="103"/>
    </row>
    <row r="69" spans="1:7" x14ac:dyDescent="0.3">
      <c r="A69" s="104" t="s">
        <v>128</v>
      </c>
      <c r="B69" s="100"/>
      <c r="C69" s="100"/>
      <c r="D69" s="101"/>
      <c r="E69" s="102"/>
      <c r="F69" s="103"/>
      <c r="G69" s="103"/>
    </row>
    <row r="70" spans="1:7" x14ac:dyDescent="0.3">
      <c r="A70" s="99" t="s">
        <v>129</v>
      </c>
      <c r="B70" s="100"/>
      <c r="C70" s="100"/>
      <c r="D70" s="101"/>
      <c r="E70" s="102">
        <v>17623.490000000002</v>
      </c>
      <c r="F70" s="103">
        <v>1.7600000000000001E-2</v>
      </c>
      <c r="G70" s="103">
        <v>3.1375E-2</v>
      </c>
    </row>
    <row r="71" spans="1:7" x14ac:dyDescent="0.3">
      <c r="A71" s="104" t="s">
        <v>100</v>
      </c>
      <c r="B71" s="105"/>
      <c r="C71" s="105"/>
      <c r="D71" s="106"/>
      <c r="E71" s="107">
        <v>17623.490000000002</v>
      </c>
      <c r="F71" s="108">
        <v>1.7600000000000001E-2</v>
      </c>
      <c r="G71" s="109"/>
    </row>
    <row r="72" spans="1:7" x14ac:dyDescent="0.3">
      <c r="A72" s="99"/>
      <c r="B72" s="100"/>
      <c r="C72" s="100"/>
      <c r="D72" s="101"/>
      <c r="E72" s="102"/>
      <c r="F72" s="103"/>
      <c r="G72" s="103"/>
    </row>
    <row r="73" spans="1:7" x14ac:dyDescent="0.3">
      <c r="A73" s="112" t="s">
        <v>103</v>
      </c>
      <c r="B73" s="113"/>
      <c r="C73" s="113"/>
      <c r="D73" s="114"/>
      <c r="E73" s="107">
        <v>17623.490000000002</v>
      </c>
      <c r="F73" s="108">
        <v>1.7600000000000001E-2</v>
      </c>
      <c r="G73" s="109"/>
    </row>
    <row r="74" spans="1:7" x14ac:dyDescent="0.3">
      <c r="A74" s="99" t="s">
        <v>130</v>
      </c>
      <c r="B74" s="100"/>
      <c r="C74" s="100"/>
      <c r="D74" s="101"/>
      <c r="E74" s="102">
        <v>25937.610929300001</v>
      </c>
      <c r="F74" s="103">
        <v>2.5906999999999999E-2</v>
      </c>
      <c r="G74" s="103"/>
    </row>
    <row r="75" spans="1:7" x14ac:dyDescent="0.3">
      <c r="A75" s="99" t="s">
        <v>131</v>
      </c>
      <c r="B75" s="100"/>
      <c r="C75" s="100"/>
      <c r="D75" s="101"/>
      <c r="E75" s="102">
        <v>108.41907070000001</v>
      </c>
      <c r="F75" s="103">
        <v>2.9300000000000002E-4</v>
      </c>
      <c r="G75" s="103">
        <v>3.1375E-2</v>
      </c>
    </row>
    <row r="76" spans="1:7" x14ac:dyDescent="0.3">
      <c r="A76" s="115" t="s">
        <v>132</v>
      </c>
      <c r="B76" s="116"/>
      <c r="C76" s="116"/>
      <c r="D76" s="117"/>
      <c r="E76" s="118">
        <v>1001162.65</v>
      </c>
      <c r="F76" s="119">
        <v>1</v>
      </c>
      <c r="G76" s="119"/>
    </row>
    <row r="78" spans="1:7" x14ac:dyDescent="0.3">
      <c r="A78" s="74" t="s">
        <v>134</v>
      </c>
    </row>
    <row r="81" spans="1:7" x14ac:dyDescent="0.3">
      <c r="A81" s="74" t="s">
        <v>1815</v>
      </c>
    </row>
    <row r="82" spans="1:7" x14ac:dyDescent="0.3">
      <c r="A82" s="121" t="s">
        <v>1816</v>
      </c>
      <c r="B82" s="122" t="s">
        <v>88</v>
      </c>
    </row>
    <row r="83" spans="1:7" x14ac:dyDescent="0.3">
      <c r="A83" s="77" t="s">
        <v>1817</v>
      </c>
    </row>
    <row r="84" spans="1:7" x14ac:dyDescent="0.3">
      <c r="A84" s="77" t="s">
        <v>1841</v>
      </c>
      <c r="B84" s="77" t="s">
        <v>1819</v>
      </c>
      <c r="C84" s="77" t="s">
        <v>1819</v>
      </c>
    </row>
    <row r="85" spans="1:7" x14ac:dyDescent="0.3">
      <c r="B85" s="123">
        <v>44561</v>
      </c>
      <c r="C85" s="123">
        <v>44592</v>
      </c>
    </row>
    <row r="86" spans="1:7" x14ac:dyDescent="0.3">
      <c r="A86" s="77" t="s">
        <v>1842</v>
      </c>
      <c r="B86" s="77">
        <v>1072.6504</v>
      </c>
      <c r="C86" s="77">
        <v>1074.8348000000001</v>
      </c>
      <c r="E86" s="120"/>
      <c r="G86" s="77"/>
    </row>
    <row r="87" spans="1:7" x14ac:dyDescent="0.3">
      <c r="E87" s="120"/>
      <c r="G87" s="77"/>
    </row>
    <row r="88" spans="1:7" x14ac:dyDescent="0.3">
      <c r="A88" s="77" t="s">
        <v>1834</v>
      </c>
      <c r="B88" s="122" t="s">
        <v>88</v>
      </c>
    </row>
    <row r="89" spans="1:7" x14ac:dyDescent="0.3">
      <c r="A89" s="77" t="s">
        <v>1835</v>
      </c>
      <c r="B89" s="122" t="s">
        <v>88</v>
      </c>
    </row>
    <row r="90" spans="1:7" ht="28.8" x14ac:dyDescent="0.3">
      <c r="A90" s="121" t="s">
        <v>1836</v>
      </c>
      <c r="B90" s="122" t="s">
        <v>88</v>
      </c>
    </row>
    <row r="91" spans="1:7" x14ac:dyDescent="0.3">
      <c r="A91" s="121" t="s">
        <v>1837</v>
      </c>
      <c r="B91" s="122" t="s">
        <v>88</v>
      </c>
    </row>
    <row r="92" spans="1:7" x14ac:dyDescent="0.3">
      <c r="A92" s="77" t="s">
        <v>1838</v>
      </c>
      <c r="B92" s="124">
        <v>2.9215239999999998</v>
      </c>
    </row>
    <row r="93" spans="1:7" ht="28.8" x14ac:dyDescent="0.3">
      <c r="A93" s="121" t="s">
        <v>1839</v>
      </c>
      <c r="B93" s="122" t="s">
        <v>88</v>
      </c>
    </row>
    <row r="94" spans="1:7" ht="28.8" x14ac:dyDescent="0.3">
      <c r="A94" s="121" t="s">
        <v>1840</v>
      </c>
      <c r="B94" s="122" t="s">
        <v>88</v>
      </c>
    </row>
    <row r="95" spans="1:7" x14ac:dyDescent="0.3">
      <c r="A95" s="77" t="s">
        <v>1843</v>
      </c>
      <c r="B95" s="125">
        <v>344378.32</v>
      </c>
    </row>
    <row r="96" spans="1:7" x14ac:dyDescent="0.3">
      <c r="A96" s="77" t="s">
        <v>1969</v>
      </c>
      <c r="B96" s="122" t="s">
        <v>88</v>
      </c>
    </row>
    <row r="97" spans="1:4" x14ac:dyDescent="0.3">
      <c r="A97" s="77" t="s">
        <v>1970</v>
      </c>
      <c r="B97" s="122" t="s">
        <v>88</v>
      </c>
    </row>
    <row r="99" spans="1:4" ht="28.8" x14ac:dyDescent="0.3">
      <c r="A99" s="85" t="s">
        <v>2016</v>
      </c>
      <c r="B99" s="76" t="s">
        <v>2017</v>
      </c>
      <c r="C99" s="76" t="s">
        <v>1982</v>
      </c>
      <c r="D99" s="86" t="s">
        <v>1983</v>
      </c>
    </row>
    <row r="100" spans="1:4" ht="58.05" customHeight="1" x14ac:dyDescent="0.3">
      <c r="A100" s="78" t="str">
        <f>HYPERLINK("[EDEL_Portfolio Monthly 31-Jan-2022.xlsx]EDBE25!A1","BHARAT Bond ETF - April 2025")</f>
        <v>BHARAT Bond ETF - April 2025</v>
      </c>
      <c r="B100" s="81"/>
      <c r="C100" s="69" t="s">
        <v>1985</v>
      </c>
      <c r="D100" s="82"/>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57"/>
  <sheetViews>
    <sheetView showGridLines="0" workbookViewId="0">
      <pane ySplit="4" topLeftCell="A54" activePane="bottomLeft" state="frozen"/>
      <selection sqref="A1:G1"/>
      <selection pane="bottomLeft" activeCell="A57" sqref="A57:D57"/>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63</v>
      </c>
      <c r="B1" s="70"/>
      <c r="C1" s="70"/>
      <c r="D1" s="70"/>
      <c r="E1" s="70"/>
      <c r="F1" s="70"/>
      <c r="G1" s="70"/>
      <c r="H1" s="51" t="str">
        <f>HYPERLINK("[EDEL_Portfolio Monthly 31-Jan-2022.xlsx]Index!A1","Index")</f>
        <v>Index</v>
      </c>
    </row>
    <row r="2" spans="1:8" ht="18" x14ac:dyDescent="0.3">
      <c r="A2" s="70" t="s">
        <v>64</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747</v>
      </c>
      <c r="B8" s="33" t="s">
        <v>748</v>
      </c>
      <c r="C8" s="33" t="s">
        <v>705</v>
      </c>
      <c r="D8" s="14">
        <v>2497</v>
      </c>
      <c r="E8" s="15">
        <v>37.1</v>
      </c>
      <c r="F8" s="16">
        <v>0.25969999999999999</v>
      </c>
      <c r="G8" s="16"/>
    </row>
    <row r="9" spans="1:8" x14ac:dyDescent="0.3">
      <c r="A9" s="13" t="s">
        <v>703</v>
      </c>
      <c r="B9" s="33" t="s">
        <v>704</v>
      </c>
      <c r="C9" s="33" t="s">
        <v>705</v>
      </c>
      <c r="D9" s="14">
        <v>4061</v>
      </c>
      <c r="E9" s="15">
        <v>32.03</v>
      </c>
      <c r="F9" s="16">
        <v>0.22420000000000001</v>
      </c>
      <c r="G9" s="16"/>
    </row>
    <row r="10" spans="1:8" x14ac:dyDescent="0.3">
      <c r="A10" s="13" t="s">
        <v>1018</v>
      </c>
      <c r="B10" s="33" t="s">
        <v>1019</v>
      </c>
      <c r="C10" s="33" t="s">
        <v>705</v>
      </c>
      <c r="D10" s="14">
        <v>3304</v>
      </c>
      <c r="E10" s="15">
        <v>17.79</v>
      </c>
      <c r="F10" s="16">
        <v>0.1245</v>
      </c>
      <c r="G10" s="16"/>
    </row>
    <row r="11" spans="1:8" x14ac:dyDescent="0.3">
      <c r="A11" s="13" t="s">
        <v>764</v>
      </c>
      <c r="B11" s="33" t="s">
        <v>765</v>
      </c>
      <c r="C11" s="33" t="s">
        <v>705</v>
      </c>
      <c r="D11" s="14">
        <v>2256</v>
      </c>
      <c r="E11" s="15">
        <v>17.440000000000001</v>
      </c>
      <c r="F11" s="16">
        <v>0.1221</v>
      </c>
      <c r="G11" s="16"/>
    </row>
    <row r="12" spans="1:8" x14ac:dyDescent="0.3">
      <c r="A12" s="13" t="s">
        <v>797</v>
      </c>
      <c r="B12" s="33" t="s">
        <v>798</v>
      </c>
      <c r="C12" s="33" t="s">
        <v>705</v>
      </c>
      <c r="D12" s="14">
        <v>859</v>
      </c>
      <c r="E12" s="15">
        <v>15.95</v>
      </c>
      <c r="F12" s="16">
        <v>0.11169999999999999</v>
      </c>
      <c r="G12" s="16"/>
    </row>
    <row r="13" spans="1:8" x14ac:dyDescent="0.3">
      <c r="A13" s="13" t="s">
        <v>720</v>
      </c>
      <c r="B13" s="33" t="s">
        <v>721</v>
      </c>
      <c r="C13" s="33" t="s">
        <v>705</v>
      </c>
      <c r="D13" s="14">
        <v>884</v>
      </c>
      <c r="E13" s="15">
        <v>7.71</v>
      </c>
      <c r="F13" s="16">
        <v>5.3999999999999999E-2</v>
      </c>
      <c r="G13" s="16"/>
    </row>
    <row r="14" spans="1:8" x14ac:dyDescent="0.3">
      <c r="A14" s="13" t="s">
        <v>913</v>
      </c>
      <c r="B14" s="33" t="s">
        <v>914</v>
      </c>
      <c r="C14" s="33" t="s">
        <v>705</v>
      </c>
      <c r="D14" s="14">
        <v>299</v>
      </c>
      <c r="E14" s="15">
        <v>3.92</v>
      </c>
      <c r="F14" s="16">
        <v>2.7400000000000001E-2</v>
      </c>
      <c r="G14" s="16"/>
    </row>
    <row r="15" spans="1:8" x14ac:dyDescent="0.3">
      <c r="A15" s="13" t="s">
        <v>792</v>
      </c>
      <c r="B15" s="33" t="s">
        <v>793</v>
      </c>
      <c r="C15" s="33" t="s">
        <v>705</v>
      </c>
      <c r="D15" s="14">
        <v>919</v>
      </c>
      <c r="E15" s="15">
        <v>2.9</v>
      </c>
      <c r="F15" s="16">
        <v>2.0299999999999999E-2</v>
      </c>
      <c r="G15" s="16"/>
    </row>
    <row r="16" spans="1:8" x14ac:dyDescent="0.3">
      <c r="A16" s="13" t="s">
        <v>835</v>
      </c>
      <c r="B16" s="33" t="s">
        <v>836</v>
      </c>
      <c r="C16" s="33" t="s">
        <v>705</v>
      </c>
      <c r="D16" s="14">
        <v>2715</v>
      </c>
      <c r="E16" s="15">
        <v>2.73</v>
      </c>
      <c r="F16" s="16">
        <v>1.9099999999999999E-2</v>
      </c>
      <c r="G16" s="16"/>
    </row>
    <row r="17" spans="1:7" x14ac:dyDescent="0.3">
      <c r="A17" s="13" t="s">
        <v>857</v>
      </c>
      <c r="B17" s="33" t="s">
        <v>858</v>
      </c>
      <c r="C17" s="33" t="s">
        <v>705</v>
      </c>
      <c r="D17" s="14">
        <v>4223</v>
      </c>
      <c r="E17" s="15">
        <v>1.97</v>
      </c>
      <c r="F17" s="16">
        <v>1.38E-2</v>
      </c>
      <c r="G17" s="16"/>
    </row>
    <row r="18" spans="1:7" x14ac:dyDescent="0.3">
      <c r="A18" s="13" t="s">
        <v>718</v>
      </c>
      <c r="B18" s="33" t="s">
        <v>719</v>
      </c>
      <c r="C18" s="33" t="s">
        <v>705</v>
      </c>
      <c r="D18" s="14">
        <v>4041</v>
      </c>
      <c r="E18" s="15">
        <v>1.68</v>
      </c>
      <c r="F18" s="16">
        <v>1.18E-2</v>
      </c>
      <c r="G18" s="16"/>
    </row>
    <row r="19" spans="1:7" x14ac:dyDescent="0.3">
      <c r="A19" s="13" t="s">
        <v>830</v>
      </c>
      <c r="B19" s="33" t="s">
        <v>831</v>
      </c>
      <c r="C19" s="33" t="s">
        <v>705</v>
      </c>
      <c r="D19" s="14">
        <v>676</v>
      </c>
      <c r="E19" s="15">
        <v>1</v>
      </c>
      <c r="F19" s="16">
        <v>7.0000000000000001E-3</v>
      </c>
      <c r="G19" s="16"/>
    </row>
    <row r="20" spans="1:7" x14ac:dyDescent="0.3">
      <c r="A20" s="13" t="s">
        <v>1971</v>
      </c>
      <c r="B20" s="33" t="s">
        <v>1647</v>
      </c>
      <c r="C20" s="33" t="s">
        <v>705</v>
      </c>
      <c r="D20" s="14">
        <v>1752</v>
      </c>
      <c r="E20" s="15">
        <v>0</v>
      </c>
      <c r="F20" s="16">
        <v>0</v>
      </c>
      <c r="G20" s="16"/>
    </row>
    <row r="21" spans="1:7" x14ac:dyDescent="0.3">
      <c r="A21" s="17" t="s">
        <v>100</v>
      </c>
      <c r="B21" s="34"/>
      <c r="C21" s="34"/>
      <c r="D21" s="18"/>
      <c r="E21" s="37">
        <v>142.22</v>
      </c>
      <c r="F21" s="38">
        <v>0.99560000000000004</v>
      </c>
      <c r="G21" s="21"/>
    </row>
    <row r="22" spans="1:7" x14ac:dyDescent="0.3">
      <c r="A22" s="17" t="s">
        <v>1056</v>
      </c>
      <c r="B22" s="33"/>
      <c r="C22" s="33"/>
      <c r="D22" s="14"/>
      <c r="E22" s="15"/>
      <c r="F22" s="16"/>
      <c r="G22" s="16"/>
    </row>
    <row r="23" spans="1:7" x14ac:dyDescent="0.3">
      <c r="A23" s="17" t="s">
        <v>100</v>
      </c>
      <c r="B23" s="33"/>
      <c r="C23" s="33"/>
      <c r="D23" s="14"/>
      <c r="E23" s="39" t="s">
        <v>88</v>
      </c>
      <c r="F23" s="40" t="s">
        <v>88</v>
      </c>
      <c r="G23" s="16"/>
    </row>
    <row r="24" spans="1:7" x14ac:dyDescent="0.3">
      <c r="A24" s="24" t="s">
        <v>103</v>
      </c>
      <c r="B24" s="35"/>
      <c r="C24" s="35"/>
      <c r="D24" s="25"/>
      <c r="E24" s="30">
        <v>142.22</v>
      </c>
      <c r="F24" s="31">
        <v>0.99560000000000004</v>
      </c>
      <c r="G24" s="21"/>
    </row>
    <row r="25" spans="1:7" x14ac:dyDescent="0.3">
      <c r="A25" s="13"/>
      <c r="B25" s="33"/>
      <c r="C25" s="33"/>
      <c r="D25" s="14"/>
      <c r="E25" s="15"/>
      <c r="F25" s="16"/>
      <c r="G25" s="16"/>
    </row>
    <row r="26" spans="1:7" x14ac:dyDescent="0.3">
      <c r="A26" s="13"/>
      <c r="B26" s="33"/>
      <c r="C26" s="33"/>
      <c r="D26" s="14"/>
      <c r="E26" s="15"/>
      <c r="F26" s="16"/>
      <c r="G26" s="16"/>
    </row>
    <row r="27" spans="1:7" x14ac:dyDescent="0.3">
      <c r="A27" s="17" t="s">
        <v>128</v>
      </c>
      <c r="B27" s="33"/>
      <c r="C27" s="33"/>
      <c r="D27" s="14"/>
      <c r="E27" s="15"/>
      <c r="F27" s="16"/>
      <c r="G27" s="16"/>
    </row>
    <row r="28" spans="1:7" x14ac:dyDescent="0.3">
      <c r="A28" s="13" t="s">
        <v>129</v>
      </c>
      <c r="B28" s="33"/>
      <c r="C28" s="33"/>
      <c r="D28" s="14"/>
      <c r="E28" s="15">
        <v>0.6</v>
      </c>
      <c r="F28" s="16">
        <v>4.1999999999999997E-3</v>
      </c>
      <c r="G28" s="16">
        <v>3.1375E-2</v>
      </c>
    </row>
    <row r="29" spans="1:7" x14ac:dyDescent="0.3">
      <c r="A29" s="17" t="s">
        <v>100</v>
      </c>
      <c r="B29" s="34"/>
      <c r="C29" s="34"/>
      <c r="D29" s="18"/>
      <c r="E29" s="37">
        <v>0.6</v>
      </c>
      <c r="F29" s="38">
        <v>4.1999999999999997E-3</v>
      </c>
      <c r="G29" s="21"/>
    </row>
    <row r="30" spans="1:7" x14ac:dyDescent="0.3">
      <c r="A30" s="13"/>
      <c r="B30" s="33"/>
      <c r="C30" s="33"/>
      <c r="D30" s="14"/>
      <c r="E30" s="15"/>
      <c r="F30" s="16"/>
      <c r="G30" s="16"/>
    </row>
    <row r="31" spans="1:7" x14ac:dyDescent="0.3">
      <c r="A31" s="24" t="s">
        <v>103</v>
      </c>
      <c r="B31" s="35"/>
      <c r="C31" s="35"/>
      <c r="D31" s="25"/>
      <c r="E31" s="19">
        <v>0.6</v>
      </c>
      <c r="F31" s="20">
        <v>4.1999999999999997E-3</v>
      </c>
      <c r="G31" s="21"/>
    </row>
    <row r="32" spans="1:7" x14ac:dyDescent="0.3">
      <c r="A32" s="13" t="s">
        <v>130</v>
      </c>
      <c r="B32" s="33"/>
      <c r="C32" s="33"/>
      <c r="D32" s="14"/>
      <c r="E32" s="15">
        <v>5.1600000000000001E-5</v>
      </c>
      <c r="F32" s="16">
        <v>0</v>
      </c>
      <c r="G32" s="16"/>
    </row>
    <row r="33" spans="1:7" x14ac:dyDescent="0.3">
      <c r="A33" s="13" t="s">
        <v>131</v>
      </c>
      <c r="B33" s="33"/>
      <c r="C33" s="33"/>
      <c r="D33" s="14"/>
      <c r="E33" s="15">
        <v>4.9948399999999997E-2</v>
      </c>
      <c r="F33" s="16">
        <v>2.0000000000000001E-4</v>
      </c>
      <c r="G33" s="16">
        <v>3.1375E-2</v>
      </c>
    </row>
    <row r="34" spans="1:7" x14ac:dyDescent="0.3">
      <c r="A34" s="28" t="s">
        <v>132</v>
      </c>
      <c r="B34" s="36"/>
      <c r="C34" s="36"/>
      <c r="D34" s="29"/>
      <c r="E34" s="30">
        <v>142.87</v>
      </c>
      <c r="F34" s="31">
        <v>1</v>
      </c>
      <c r="G34" s="31"/>
    </row>
    <row r="36" spans="1:7" ht="48.6" customHeight="1" x14ac:dyDescent="0.3">
      <c r="A36" s="71" t="s">
        <v>1972</v>
      </c>
      <c r="B36" s="72"/>
      <c r="C36" s="72"/>
      <c r="D36" s="72"/>
      <c r="E36" s="72"/>
      <c r="F36" s="72"/>
    </row>
    <row r="39" spans="1:7" x14ac:dyDescent="0.3">
      <c r="A39" s="1" t="s">
        <v>1815</v>
      </c>
    </row>
    <row r="40" spans="1:7" x14ac:dyDescent="0.3">
      <c r="A40" s="47" t="s">
        <v>1816</v>
      </c>
      <c r="B40" s="3" t="s">
        <v>88</v>
      </c>
    </row>
    <row r="41" spans="1:7" x14ac:dyDescent="0.3">
      <c r="A41" t="s">
        <v>1817</v>
      </c>
    </row>
    <row r="42" spans="1:7" x14ac:dyDescent="0.3">
      <c r="A42" t="s">
        <v>1818</v>
      </c>
      <c r="B42" t="s">
        <v>1819</v>
      </c>
      <c r="C42" t="s">
        <v>1819</v>
      </c>
    </row>
    <row r="43" spans="1:7" x14ac:dyDescent="0.3">
      <c r="B43" s="48">
        <v>44561</v>
      </c>
      <c r="C43" s="48">
        <v>44592</v>
      </c>
    </row>
    <row r="44" spans="1:7" x14ac:dyDescent="0.3">
      <c r="A44" t="s">
        <v>1842</v>
      </c>
      <c r="B44">
        <v>3596.5448999999999</v>
      </c>
      <c r="C44">
        <v>3847.7687999999998</v>
      </c>
      <c r="E44" s="2"/>
      <c r="G44"/>
    </row>
    <row r="45" spans="1:7" x14ac:dyDescent="0.3">
      <c r="E45" s="2"/>
      <c r="G45"/>
    </row>
    <row r="46" spans="1:7" x14ac:dyDescent="0.3">
      <c r="A46" t="s">
        <v>1834</v>
      </c>
      <c r="B46" s="3" t="s">
        <v>88</v>
      </c>
    </row>
    <row r="47" spans="1:7" x14ac:dyDescent="0.3">
      <c r="A47" t="s">
        <v>1835</v>
      </c>
      <c r="B47" s="3" t="s">
        <v>88</v>
      </c>
    </row>
    <row r="48" spans="1:7" ht="28.8" x14ac:dyDescent="0.3">
      <c r="A48" s="47" t="s">
        <v>1836</v>
      </c>
      <c r="B48" s="3" t="s">
        <v>88</v>
      </c>
    </row>
    <row r="49" spans="1:4" x14ac:dyDescent="0.3">
      <c r="A49" s="47" t="s">
        <v>1837</v>
      </c>
      <c r="B49" s="3" t="s">
        <v>88</v>
      </c>
    </row>
    <row r="50" spans="1:4" x14ac:dyDescent="0.3">
      <c r="A50" t="s">
        <v>1870</v>
      </c>
      <c r="B50" s="49">
        <v>0.1852</v>
      </c>
    </row>
    <row r="51" spans="1:4" ht="28.8" x14ac:dyDescent="0.3">
      <c r="A51" s="47" t="s">
        <v>1839</v>
      </c>
      <c r="B51" s="3" t="s">
        <v>88</v>
      </c>
    </row>
    <row r="52" spans="1:4" ht="28.8" x14ac:dyDescent="0.3">
      <c r="A52" s="47" t="s">
        <v>1840</v>
      </c>
      <c r="B52" s="3" t="s">
        <v>88</v>
      </c>
    </row>
    <row r="53" spans="1:4" x14ac:dyDescent="0.3">
      <c r="A53" t="s">
        <v>1967</v>
      </c>
      <c r="B53" s="3" t="s">
        <v>88</v>
      </c>
    </row>
    <row r="54" spans="1:4" x14ac:dyDescent="0.3">
      <c r="A54" t="s">
        <v>1968</v>
      </c>
      <c r="B54" s="3" t="s">
        <v>88</v>
      </c>
    </row>
    <row r="56" spans="1:4" ht="28.8" x14ac:dyDescent="0.3">
      <c r="A56" s="66" t="s">
        <v>2016</v>
      </c>
      <c r="B56" s="61" t="s">
        <v>2017</v>
      </c>
      <c r="C56" s="61" t="s">
        <v>1982</v>
      </c>
      <c r="D56" s="67" t="s">
        <v>1983</v>
      </c>
    </row>
    <row r="57" spans="1:4" x14ac:dyDescent="0.3">
      <c r="A57" s="51" t="str">
        <f>HYPERLINK("[EDEL_Portfolio Monthly 31-Jan-2022.xlsx]EENFBA!A1","Edelweiss ETF - Nifty Bank")</f>
        <v>Edelweiss ETF - Nifty Bank</v>
      </c>
      <c r="B57" s="59"/>
      <c r="C57" s="60" t="s">
        <v>2005</v>
      </c>
      <c r="D57" s="60"/>
    </row>
  </sheetData>
  <mergeCells count="3">
    <mergeCell ref="A1:G1"/>
    <mergeCell ref="A2:G2"/>
    <mergeCell ref="A36:F36"/>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64"/>
  <sheetViews>
    <sheetView showGridLines="0" workbookViewId="0">
      <pane ySplit="4" topLeftCell="A162" activePane="bottomLeft" state="frozen"/>
      <selection sqref="A1:G1"/>
      <selection pane="bottomLeft" activeCell="A164" sqref="A164"/>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65</v>
      </c>
      <c r="B1" s="70"/>
      <c r="C1" s="70"/>
      <c r="D1" s="70"/>
      <c r="E1" s="70"/>
      <c r="F1" s="70"/>
      <c r="G1" s="70"/>
      <c r="H1" s="51" t="str">
        <f>HYPERLINK("[EDEL_Portfolio Monthly 31-Jan-2022.xlsx]Index!A1","Index")</f>
        <v>Index</v>
      </c>
    </row>
    <row r="2" spans="1:8" ht="18" x14ac:dyDescent="0.3">
      <c r="A2" s="70" t="s">
        <v>66</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703</v>
      </c>
      <c r="B8" s="33" t="s">
        <v>704</v>
      </c>
      <c r="C8" s="33" t="s">
        <v>705</v>
      </c>
      <c r="D8" s="14">
        <v>97703</v>
      </c>
      <c r="E8" s="15">
        <v>770.68</v>
      </c>
      <c r="F8" s="16">
        <v>4.9599999999999998E-2</v>
      </c>
      <c r="G8" s="16"/>
    </row>
    <row r="9" spans="1:8" x14ac:dyDescent="0.3">
      <c r="A9" s="13" t="s">
        <v>747</v>
      </c>
      <c r="B9" s="33" t="s">
        <v>748</v>
      </c>
      <c r="C9" s="33" t="s">
        <v>705</v>
      </c>
      <c r="D9" s="14">
        <v>45991</v>
      </c>
      <c r="E9" s="15">
        <v>683.29</v>
      </c>
      <c r="F9" s="16">
        <v>4.3999999999999997E-2</v>
      </c>
      <c r="G9" s="16"/>
    </row>
    <row r="10" spans="1:8" x14ac:dyDescent="0.3">
      <c r="A10" s="13" t="s">
        <v>1267</v>
      </c>
      <c r="B10" s="33" t="s">
        <v>1268</v>
      </c>
      <c r="C10" s="33" t="s">
        <v>724</v>
      </c>
      <c r="D10" s="14">
        <v>36519</v>
      </c>
      <c r="E10" s="15">
        <v>634.04</v>
      </c>
      <c r="F10" s="16">
        <v>4.0800000000000003E-2</v>
      </c>
      <c r="G10" s="16"/>
    </row>
    <row r="11" spans="1:8" x14ac:dyDescent="0.3">
      <c r="A11" s="13" t="s">
        <v>706</v>
      </c>
      <c r="B11" s="33" t="s">
        <v>707</v>
      </c>
      <c r="C11" s="33" t="s">
        <v>708</v>
      </c>
      <c r="D11" s="14">
        <v>70411</v>
      </c>
      <c r="E11" s="15">
        <v>513.51</v>
      </c>
      <c r="F11" s="16">
        <v>3.3000000000000002E-2</v>
      </c>
      <c r="G11" s="16"/>
    </row>
    <row r="12" spans="1:8" x14ac:dyDescent="0.3">
      <c r="A12" s="13" t="s">
        <v>700</v>
      </c>
      <c r="B12" s="33" t="s">
        <v>701</v>
      </c>
      <c r="C12" s="33" t="s">
        <v>702</v>
      </c>
      <c r="D12" s="14">
        <v>21111</v>
      </c>
      <c r="E12" s="15">
        <v>503.84</v>
      </c>
      <c r="F12" s="16">
        <v>3.2399999999999998E-2</v>
      </c>
      <c r="G12" s="16"/>
    </row>
    <row r="13" spans="1:8" x14ac:dyDescent="0.3">
      <c r="A13" s="13" t="s">
        <v>1018</v>
      </c>
      <c r="B13" s="33" t="s">
        <v>1019</v>
      </c>
      <c r="C13" s="33" t="s">
        <v>705</v>
      </c>
      <c r="D13" s="14">
        <v>75521</v>
      </c>
      <c r="E13" s="15">
        <v>406.53</v>
      </c>
      <c r="F13" s="16">
        <v>2.6200000000000001E-2</v>
      </c>
      <c r="G13" s="16"/>
    </row>
    <row r="14" spans="1:8" x14ac:dyDescent="0.3">
      <c r="A14" s="13" t="s">
        <v>869</v>
      </c>
      <c r="B14" s="33" t="s">
        <v>870</v>
      </c>
      <c r="C14" s="33" t="s">
        <v>871</v>
      </c>
      <c r="D14" s="14">
        <v>19347</v>
      </c>
      <c r="E14" s="15">
        <v>369.37</v>
      </c>
      <c r="F14" s="16">
        <v>2.3800000000000002E-2</v>
      </c>
      <c r="G14" s="16"/>
    </row>
    <row r="15" spans="1:8" x14ac:dyDescent="0.3">
      <c r="A15" s="13" t="s">
        <v>764</v>
      </c>
      <c r="B15" s="33" t="s">
        <v>765</v>
      </c>
      <c r="C15" s="33" t="s">
        <v>705</v>
      </c>
      <c r="D15" s="14">
        <v>43872</v>
      </c>
      <c r="E15" s="15">
        <v>339.15</v>
      </c>
      <c r="F15" s="16">
        <v>2.18E-2</v>
      </c>
      <c r="G15" s="16"/>
    </row>
    <row r="16" spans="1:8" x14ac:dyDescent="0.3">
      <c r="A16" s="13" t="s">
        <v>730</v>
      </c>
      <c r="B16" s="33" t="s">
        <v>731</v>
      </c>
      <c r="C16" s="33" t="s">
        <v>732</v>
      </c>
      <c r="D16" s="14">
        <v>136790</v>
      </c>
      <c r="E16" s="15">
        <v>301.20999999999998</v>
      </c>
      <c r="F16" s="16">
        <v>1.9400000000000001E-2</v>
      </c>
      <c r="G16" s="16"/>
    </row>
    <row r="17" spans="1:7" x14ac:dyDescent="0.3">
      <c r="A17" s="13" t="s">
        <v>996</v>
      </c>
      <c r="B17" s="33" t="s">
        <v>997</v>
      </c>
      <c r="C17" s="33" t="s">
        <v>717</v>
      </c>
      <c r="D17" s="14">
        <v>158101</v>
      </c>
      <c r="E17" s="15">
        <v>224.58</v>
      </c>
      <c r="F17" s="16">
        <v>1.44E-2</v>
      </c>
      <c r="G17" s="16"/>
    </row>
    <row r="18" spans="1:7" x14ac:dyDescent="0.3">
      <c r="A18" s="13" t="s">
        <v>861</v>
      </c>
      <c r="B18" s="33" t="s">
        <v>862</v>
      </c>
      <c r="C18" s="33" t="s">
        <v>724</v>
      </c>
      <c r="D18" s="14">
        <v>5351</v>
      </c>
      <c r="E18" s="15">
        <v>199.93</v>
      </c>
      <c r="F18" s="16">
        <v>1.29E-2</v>
      </c>
      <c r="G18" s="16"/>
    </row>
    <row r="19" spans="1:7" x14ac:dyDescent="0.3">
      <c r="A19" s="13" t="s">
        <v>961</v>
      </c>
      <c r="B19" s="33" t="s">
        <v>962</v>
      </c>
      <c r="C19" s="33" t="s">
        <v>727</v>
      </c>
      <c r="D19" s="14">
        <v>36464</v>
      </c>
      <c r="E19" s="15">
        <v>188.79</v>
      </c>
      <c r="F19" s="16">
        <v>1.21E-2</v>
      </c>
      <c r="G19" s="16"/>
    </row>
    <row r="20" spans="1:7" x14ac:dyDescent="0.3">
      <c r="A20" s="13" t="s">
        <v>849</v>
      </c>
      <c r="B20" s="33" t="s">
        <v>850</v>
      </c>
      <c r="C20" s="33" t="s">
        <v>796</v>
      </c>
      <c r="D20" s="14">
        <v>21058</v>
      </c>
      <c r="E20" s="15">
        <v>175.73</v>
      </c>
      <c r="F20" s="16">
        <v>1.1299999999999999E-2</v>
      </c>
      <c r="G20" s="16"/>
    </row>
    <row r="21" spans="1:7" x14ac:dyDescent="0.3">
      <c r="A21" s="13" t="s">
        <v>739</v>
      </c>
      <c r="B21" s="33" t="s">
        <v>740</v>
      </c>
      <c r="C21" s="33" t="s">
        <v>735</v>
      </c>
      <c r="D21" s="14">
        <v>6759</v>
      </c>
      <c r="E21" s="15">
        <v>170.39</v>
      </c>
      <c r="F21" s="16">
        <v>1.0999999999999999E-2</v>
      </c>
      <c r="G21" s="16"/>
    </row>
    <row r="22" spans="1:7" x14ac:dyDescent="0.3">
      <c r="A22" s="13" t="s">
        <v>1367</v>
      </c>
      <c r="B22" s="33" t="s">
        <v>1368</v>
      </c>
      <c r="C22" s="33" t="s">
        <v>1369</v>
      </c>
      <c r="D22" s="14">
        <v>89808</v>
      </c>
      <c r="E22" s="15">
        <v>155.01</v>
      </c>
      <c r="F22" s="16">
        <v>0.01</v>
      </c>
      <c r="G22" s="16"/>
    </row>
    <row r="23" spans="1:7" x14ac:dyDescent="0.3">
      <c r="A23" s="13" t="s">
        <v>1660</v>
      </c>
      <c r="B23" s="33" t="s">
        <v>1661</v>
      </c>
      <c r="C23" s="33" t="s">
        <v>885</v>
      </c>
      <c r="D23" s="14">
        <v>9348</v>
      </c>
      <c r="E23" s="15">
        <v>154.38999999999999</v>
      </c>
      <c r="F23" s="16">
        <v>9.9000000000000008E-3</v>
      </c>
      <c r="G23" s="16"/>
    </row>
    <row r="24" spans="1:7" x14ac:dyDescent="0.3">
      <c r="A24" s="13" t="s">
        <v>1024</v>
      </c>
      <c r="B24" s="33" t="s">
        <v>1025</v>
      </c>
      <c r="C24" s="33" t="s">
        <v>727</v>
      </c>
      <c r="D24" s="14">
        <v>1773</v>
      </c>
      <c r="E24" s="15">
        <v>152.43</v>
      </c>
      <c r="F24" s="16">
        <v>9.7999999999999997E-3</v>
      </c>
      <c r="G24" s="16"/>
    </row>
    <row r="25" spans="1:7" x14ac:dyDescent="0.3">
      <c r="A25" s="13" t="s">
        <v>987</v>
      </c>
      <c r="B25" s="33" t="s">
        <v>988</v>
      </c>
      <c r="C25" s="33" t="s">
        <v>724</v>
      </c>
      <c r="D25" s="14">
        <v>24667</v>
      </c>
      <c r="E25" s="15">
        <v>141.24</v>
      </c>
      <c r="F25" s="16">
        <v>9.1000000000000004E-3</v>
      </c>
      <c r="G25" s="16"/>
    </row>
    <row r="26" spans="1:7" x14ac:dyDescent="0.3">
      <c r="A26" s="13" t="s">
        <v>1672</v>
      </c>
      <c r="B26" s="33" t="s">
        <v>1673</v>
      </c>
      <c r="C26" s="33" t="s">
        <v>724</v>
      </c>
      <c r="D26" s="14">
        <v>9846</v>
      </c>
      <c r="E26" s="15">
        <v>133.9</v>
      </c>
      <c r="F26" s="16">
        <v>8.6E-3</v>
      </c>
      <c r="G26" s="16"/>
    </row>
    <row r="27" spans="1:7" x14ac:dyDescent="0.3">
      <c r="A27" s="13" t="s">
        <v>776</v>
      </c>
      <c r="B27" s="33" t="s">
        <v>777</v>
      </c>
      <c r="C27" s="33" t="s">
        <v>732</v>
      </c>
      <c r="D27" s="14">
        <v>5741</v>
      </c>
      <c r="E27" s="15">
        <v>130.54</v>
      </c>
      <c r="F27" s="16">
        <v>8.3999999999999995E-3</v>
      </c>
      <c r="G27" s="16"/>
    </row>
    <row r="28" spans="1:7" x14ac:dyDescent="0.3">
      <c r="A28" s="13" t="s">
        <v>736</v>
      </c>
      <c r="B28" s="33" t="s">
        <v>737</v>
      </c>
      <c r="C28" s="33" t="s">
        <v>738</v>
      </c>
      <c r="D28" s="14">
        <v>11747</v>
      </c>
      <c r="E28" s="15">
        <v>127.52</v>
      </c>
      <c r="F28" s="16">
        <v>8.2000000000000007E-3</v>
      </c>
      <c r="G28" s="16"/>
    </row>
    <row r="29" spans="1:7" x14ac:dyDescent="0.3">
      <c r="A29" s="13" t="s">
        <v>762</v>
      </c>
      <c r="B29" s="33" t="s">
        <v>763</v>
      </c>
      <c r="C29" s="33" t="s">
        <v>743</v>
      </c>
      <c r="D29" s="14">
        <v>25782</v>
      </c>
      <c r="E29" s="15">
        <v>126.09</v>
      </c>
      <c r="F29" s="16">
        <v>8.0999999999999996E-3</v>
      </c>
      <c r="G29" s="16"/>
    </row>
    <row r="30" spans="1:7" x14ac:dyDescent="0.3">
      <c r="A30" s="13" t="s">
        <v>783</v>
      </c>
      <c r="B30" s="33" t="s">
        <v>784</v>
      </c>
      <c r="C30" s="33" t="s">
        <v>785</v>
      </c>
      <c r="D30" s="14">
        <v>1639</v>
      </c>
      <c r="E30" s="15">
        <v>118.28</v>
      </c>
      <c r="F30" s="16">
        <v>7.6E-3</v>
      </c>
      <c r="G30" s="16"/>
    </row>
    <row r="31" spans="1:7" x14ac:dyDescent="0.3">
      <c r="A31" s="13" t="s">
        <v>985</v>
      </c>
      <c r="B31" s="33" t="s">
        <v>986</v>
      </c>
      <c r="C31" s="33" t="s">
        <v>796</v>
      </c>
      <c r="D31" s="14">
        <v>11929</v>
      </c>
      <c r="E31" s="15">
        <v>112.73</v>
      </c>
      <c r="F31" s="16">
        <v>7.3000000000000001E-3</v>
      </c>
      <c r="G31" s="16"/>
    </row>
    <row r="32" spans="1:7" x14ac:dyDescent="0.3">
      <c r="A32" s="13" t="s">
        <v>811</v>
      </c>
      <c r="B32" s="33" t="s">
        <v>812</v>
      </c>
      <c r="C32" s="33" t="s">
        <v>738</v>
      </c>
      <c r="D32" s="14">
        <v>17515</v>
      </c>
      <c r="E32" s="15">
        <v>110.16</v>
      </c>
      <c r="F32" s="16">
        <v>7.1000000000000004E-3</v>
      </c>
      <c r="G32" s="16"/>
    </row>
    <row r="33" spans="1:7" x14ac:dyDescent="0.3">
      <c r="A33" s="13" t="s">
        <v>975</v>
      </c>
      <c r="B33" s="33" t="s">
        <v>976</v>
      </c>
      <c r="C33" s="33" t="s">
        <v>896</v>
      </c>
      <c r="D33" s="14">
        <v>52020</v>
      </c>
      <c r="E33" s="15">
        <v>109.09</v>
      </c>
      <c r="F33" s="16">
        <v>7.0000000000000001E-3</v>
      </c>
      <c r="G33" s="16"/>
    </row>
    <row r="34" spans="1:7" x14ac:dyDescent="0.3">
      <c r="A34" s="13" t="s">
        <v>722</v>
      </c>
      <c r="B34" s="33" t="s">
        <v>723</v>
      </c>
      <c r="C34" s="33" t="s">
        <v>724</v>
      </c>
      <c r="D34" s="14">
        <v>9846</v>
      </c>
      <c r="E34" s="15">
        <v>108.25</v>
      </c>
      <c r="F34" s="16">
        <v>7.0000000000000001E-3</v>
      </c>
      <c r="G34" s="16"/>
    </row>
    <row r="35" spans="1:7" x14ac:dyDescent="0.3">
      <c r="A35" s="13" t="s">
        <v>744</v>
      </c>
      <c r="B35" s="33" t="s">
        <v>745</v>
      </c>
      <c r="C35" s="33" t="s">
        <v>746</v>
      </c>
      <c r="D35" s="14">
        <v>4512</v>
      </c>
      <c r="E35" s="15">
        <v>106.5</v>
      </c>
      <c r="F35" s="16">
        <v>6.8999999999999999E-3</v>
      </c>
      <c r="G35" s="16"/>
    </row>
    <row r="36" spans="1:7" x14ac:dyDescent="0.3">
      <c r="A36" s="13" t="s">
        <v>1032</v>
      </c>
      <c r="B36" s="33" t="s">
        <v>1033</v>
      </c>
      <c r="C36" s="33" t="s">
        <v>724</v>
      </c>
      <c r="D36" s="14">
        <v>2336</v>
      </c>
      <c r="E36" s="15">
        <v>102.79</v>
      </c>
      <c r="F36" s="16">
        <v>6.6E-3</v>
      </c>
      <c r="G36" s="16"/>
    </row>
    <row r="37" spans="1:7" x14ac:dyDescent="0.3">
      <c r="A37" s="13" t="s">
        <v>749</v>
      </c>
      <c r="B37" s="33" t="s">
        <v>750</v>
      </c>
      <c r="C37" s="33" t="s">
        <v>724</v>
      </c>
      <c r="D37" s="14">
        <v>6500</v>
      </c>
      <c r="E37" s="15">
        <v>96.14</v>
      </c>
      <c r="F37" s="16">
        <v>6.1999999999999998E-3</v>
      </c>
      <c r="G37" s="16"/>
    </row>
    <row r="38" spans="1:7" x14ac:dyDescent="0.3">
      <c r="A38" s="13" t="s">
        <v>1273</v>
      </c>
      <c r="B38" s="33" t="s">
        <v>1274</v>
      </c>
      <c r="C38" s="33" t="s">
        <v>724</v>
      </c>
      <c r="D38" s="14">
        <v>1262</v>
      </c>
      <c r="E38" s="15">
        <v>96</v>
      </c>
      <c r="F38" s="16">
        <v>6.1999999999999998E-3</v>
      </c>
      <c r="G38" s="16"/>
    </row>
    <row r="39" spans="1:7" x14ac:dyDescent="0.3">
      <c r="A39" s="13" t="s">
        <v>806</v>
      </c>
      <c r="B39" s="33" t="s">
        <v>807</v>
      </c>
      <c r="C39" s="33" t="s">
        <v>724</v>
      </c>
      <c r="D39" s="14">
        <v>2987</v>
      </c>
      <c r="E39" s="15">
        <v>92.79</v>
      </c>
      <c r="F39" s="16">
        <v>6.0000000000000001E-3</v>
      </c>
      <c r="G39" s="16"/>
    </row>
    <row r="40" spans="1:7" x14ac:dyDescent="0.3">
      <c r="A40" s="13" t="s">
        <v>1289</v>
      </c>
      <c r="B40" s="33" t="s">
        <v>1290</v>
      </c>
      <c r="C40" s="33" t="s">
        <v>801</v>
      </c>
      <c r="D40" s="14">
        <v>11661</v>
      </c>
      <c r="E40" s="15">
        <v>84.1</v>
      </c>
      <c r="F40" s="16">
        <v>5.4000000000000003E-3</v>
      </c>
      <c r="G40" s="16"/>
    </row>
    <row r="41" spans="1:7" x14ac:dyDescent="0.3">
      <c r="A41" s="13" t="s">
        <v>1512</v>
      </c>
      <c r="B41" s="33" t="s">
        <v>1513</v>
      </c>
      <c r="C41" s="33" t="s">
        <v>1438</v>
      </c>
      <c r="D41" s="14">
        <v>198</v>
      </c>
      <c r="E41" s="15">
        <v>84</v>
      </c>
      <c r="F41" s="16">
        <v>5.4000000000000003E-3</v>
      </c>
      <c r="G41" s="16"/>
    </row>
    <row r="42" spans="1:7" x14ac:dyDescent="0.3">
      <c r="A42" s="13" t="s">
        <v>892</v>
      </c>
      <c r="B42" s="33" t="s">
        <v>893</v>
      </c>
      <c r="C42" s="33" t="s">
        <v>829</v>
      </c>
      <c r="D42" s="14">
        <v>8909</v>
      </c>
      <c r="E42" s="15">
        <v>81.59</v>
      </c>
      <c r="F42" s="16">
        <v>5.1999999999999998E-3</v>
      </c>
      <c r="G42" s="16"/>
    </row>
    <row r="43" spans="1:7" x14ac:dyDescent="0.3">
      <c r="A43" s="13" t="s">
        <v>894</v>
      </c>
      <c r="B43" s="33" t="s">
        <v>895</v>
      </c>
      <c r="C43" s="33" t="s">
        <v>896</v>
      </c>
      <c r="D43" s="14">
        <v>5651</v>
      </c>
      <c r="E43" s="15">
        <v>81.58</v>
      </c>
      <c r="F43" s="16">
        <v>5.1999999999999998E-3</v>
      </c>
      <c r="G43" s="16"/>
    </row>
    <row r="44" spans="1:7" x14ac:dyDescent="0.3">
      <c r="A44" s="13" t="s">
        <v>947</v>
      </c>
      <c r="B44" s="33" t="s">
        <v>948</v>
      </c>
      <c r="C44" s="33" t="s">
        <v>782</v>
      </c>
      <c r="D44" s="14">
        <v>6352</v>
      </c>
      <c r="E44" s="15">
        <v>78.34</v>
      </c>
      <c r="F44" s="16">
        <v>5.0000000000000001E-3</v>
      </c>
      <c r="G44" s="16"/>
    </row>
    <row r="45" spans="1:7" x14ac:dyDescent="0.3">
      <c r="A45" s="13" t="s">
        <v>1279</v>
      </c>
      <c r="B45" s="33" t="s">
        <v>1280</v>
      </c>
      <c r="C45" s="33" t="s">
        <v>821</v>
      </c>
      <c r="D45" s="14">
        <v>4412</v>
      </c>
      <c r="E45" s="15">
        <v>74.8</v>
      </c>
      <c r="F45" s="16">
        <v>4.7999999999999996E-3</v>
      </c>
      <c r="G45" s="16"/>
    </row>
    <row r="46" spans="1:7" x14ac:dyDescent="0.3">
      <c r="A46" s="13" t="s">
        <v>880</v>
      </c>
      <c r="B46" s="33" t="s">
        <v>881</v>
      </c>
      <c r="C46" s="33" t="s">
        <v>882</v>
      </c>
      <c r="D46" s="14">
        <v>3301</v>
      </c>
      <c r="E46" s="15">
        <v>71.28</v>
      </c>
      <c r="F46" s="16">
        <v>4.5999999999999999E-3</v>
      </c>
      <c r="G46" s="16"/>
    </row>
    <row r="47" spans="1:7" x14ac:dyDescent="0.3">
      <c r="A47" s="13" t="s">
        <v>1275</v>
      </c>
      <c r="B47" s="33" t="s">
        <v>1276</v>
      </c>
      <c r="C47" s="33" t="s">
        <v>735</v>
      </c>
      <c r="D47" s="14">
        <v>64718</v>
      </c>
      <c r="E47" s="15">
        <v>70.87</v>
      </c>
      <c r="F47" s="16">
        <v>4.5999999999999999E-3</v>
      </c>
      <c r="G47" s="16"/>
    </row>
    <row r="48" spans="1:7" x14ac:dyDescent="0.3">
      <c r="A48" s="13" t="s">
        <v>890</v>
      </c>
      <c r="B48" s="33" t="s">
        <v>891</v>
      </c>
      <c r="C48" s="33" t="s">
        <v>826</v>
      </c>
      <c r="D48" s="14">
        <v>2914</v>
      </c>
      <c r="E48" s="15">
        <v>70.13</v>
      </c>
      <c r="F48" s="16">
        <v>4.4999999999999997E-3</v>
      </c>
      <c r="G48" s="16"/>
    </row>
    <row r="49" spans="1:7" x14ac:dyDescent="0.3">
      <c r="A49" s="13" t="s">
        <v>1311</v>
      </c>
      <c r="B49" s="33" t="s">
        <v>1312</v>
      </c>
      <c r="C49" s="33" t="s">
        <v>882</v>
      </c>
      <c r="D49" s="14">
        <v>782</v>
      </c>
      <c r="E49" s="15">
        <v>70.05</v>
      </c>
      <c r="F49" s="16">
        <v>4.4999999999999997E-3</v>
      </c>
      <c r="G49" s="16"/>
    </row>
    <row r="50" spans="1:7" x14ac:dyDescent="0.3">
      <c r="A50" s="13" t="s">
        <v>755</v>
      </c>
      <c r="B50" s="33" t="s">
        <v>756</v>
      </c>
      <c r="C50" s="33" t="s">
        <v>732</v>
      </c>
      <c r="D50" s="14">
        <v>2098</v>
      </c>
      <c r="E50" s="15">
        <v>66.13</v>
      </c>
      <c r="F50" s="16">
        <v>4.3E-3</v>
      </c>
      <c r="G50" s="16"/>
    </row>
    <row r="51" spans="1:7" x14ac:dyDescent="0.3">
      <c r="A51" s="13" t="s">
        <v>725</v>
      </c>
      <c r="B51" s="33" t="s">
        <v>726</v>
      </c>
      <c r="C51" s="33" t="s">
        <v>727</v>
      </c>
      <c r="D51" s="14">
        <v>3500</v>
      </c>
      <c r="E51" s="15">
        <v>64.760000000000005</v>
      </c>
      <c r="F51" s="16">
        <v>4.1999999999999997E-3</v>
      </c>
      <c r="G51" s="16"/>
    </row>
    <row r="52" spans="1:7" x14ac:dyDescent="0.3">
      <c r="A52" s="13" t="s">
        <v>822</v>
      </c>
      <c r="B52" s="33" t="s">
        <v>823</v>
      </c>
      <c r="C52" s="33" t="s">
        <v>732</v>
      </c>
      <c r="D52" s="14">
        <v>7369</v>
      </c>
      <c r="E52" s="15">
        <v>63.85</v>
      </c>
      <c r="F52" s="16">
        <v>4.1000000000000003E-3</v>
      </c>
      <c r="G52" s="16"/>
    </row>
    <row r="53" spans="1:7" x14ac:dyDescent="0.3">
      <c r="A53" s="13" t="s">
        <v>1402</v>
      </c>
      <c r="B53" s="33" t="s">
        <v>1403</v>
      </c>
      <c r="C53" s="33" t="s">
        <v>746</v>
      </c>
      <c r="D53" s="14">
        <v>1446</v>
      </c>
      <c r="E53" s="15">
        <v>63.73</v>
      </c>
      <c r="F53" s="16">
        <v>4.1000000000000003E-3</v>
      </c>
      <c r="G53" s="16"/>
    </row>
    <row r="54" spans="1:7" x14ac:dyDescent="0.3">
      <c r="A54" s="13" t="s">
        <v>797</v>
      </c>
      <c r="B54" s="33" t="s">
        <v>798</v>
      </c>
      <c r="C54" s="33" t="s">
        <v>705</v>
      </c>
      <c r="D54" s="14">
        <v>3430</v>
      </c>
      <c r="E54" s="15">
        <v>63.7</v>
      </c>
      <c r="F54" s="16">
        <v>4.1000000000000003E-3</v>
      </c>
      <c r="G54" s="16"/>
    </row>
    <row r="55" spans="1:7" x14ac:dyDescent="0.3">
      <c r="A55" s="13" t="s">
        <v>1538</v>
      </c>
      <c r="B55" s="33" t="s">
        <v>1539</v>
      </c>
      <c r="C55" s="33" t="s">
        <v>717</v>
      </c>
      <c r="D55" s="14">
        <v>29532</v>
      </c>
      <c r="E55" s="15">
        <v>63.61</v>
      </c>
      <c r="F55" s="16">
        <v>4.1000000000000003E-3</v>
      </c>
      <c r="G55" s="16"/>
    </row>
    <row r="56" spans="1:7" x14ac:dyDescent="0.3">
      <c r="A56" s="13" t="s">
        <v>1271</v>
      </c>
      <c r="B56" s="33" t="s">
        <v>1272</v>
      </c>
      <c r="C56" s="33" t="s">
        <v>796</v>
      </c>
      <c r="D56" s="14">
        <v>1805</v>
      </c>
      <c r="E56" s="15">
        <v>61.88</v>
      </c>
      <c r="F56" s="16">
        <v>4.0000000000000001E-3</v>
      </c>
      <c r="G56" s="16"/>
    </row>
    <row r="57" spans="1:7" x14ac:dyDescent="0.3">
      <c r="A57" s="13" t="s">
        <v>1313</v>
      </c>
      <c r="B57" s="33" t="s">
        <v>1314</v>
      </c>
      <c r="C57" s="33" t="s">
        <v>735</v>
      </c>
      <c r="D57" s="14">
        <v>8400</v>
      </c>
      <c r="E57" s="15">
        <v>60.98</v>
      </c>
      <c r="F57" s="16">
        <v>3.8999999999999998E-3</v>
      </c>
      <c r="G57" s="16"/>
    </row>
    <row r="58" spans="1:7" x14ac:dyDescent="0.3">
      <c r="A58" s="13" t="s">
        <v>845</v>
      </c>
      <c r="B58" s="33" t="s">
        <v>846</v>
      </c>
      <c r="C58" s="33" t="s">
        <v>702</v>
      </c>
      <c r="D58" s="14">
        <v>48484</v>
      </c>
      <c r="E58" s="15">
        <v>60.7</v>
      </c>
      <c r="F58" s="16">
        <v>3.8999999999999998E-3</v>
      </c>
      <c r="G58" s="16"/>
    </row>
    <row r="59" spans="1:7" x14ac:dyDescent="0.3">
      <c r="A59" s="13" t="s">
        <v>923</v>
      </c>
      <c r="B59" s="33" t="s">
        <v>924</v>
      </c>
      <c r="C59" s="33" t="s">
        <v>826</v>
      </c>
      <c r="D59" s="14">
        <v>2635</v>
      </c>
      <c r="E59" s="15">
        <v>58.8</v>
      </c>
      <c r="F59" s="16">
        <v>3.8E-3</v>
      </c>
      <c r="G59" s="16"/>
    </row>
    <row r="60" spans="1:7" x14ac:dyDescent="0.3">
      <c r="A60" s="13" t="s">
        <v>851</v>
      </c>
      <c r="B60" s="33" t="s">
        <v>852</v>
      </c>
      <c r="C60" s="33" t="s">
        <v>796</v>
      </c>
      <c r="D60" s="14">
        <v>9169</v>
      </c>
      <c r="E60" s="15">
        <v>58.17</v>
      </c>
      <c r="F60" s="16">
        <v>3.7000000000000002E-3</v>
      </c>
      <c r="G60" s="16"/>
    </row>
    <row r="61" spans="1:7" x14ac:dyDescent="0.3">
      <c r="A61" s="13" t="s">
        <v>991</v>
      </c>
      <c r="B61" s="33" t="s">
        <v>992</v>
      </c>
      <c r="C61" s="33" t="s">
        <v>993</v>
      </c>
      <c r="D61" s="14">
        <v>13409</v>
      </c>
      <c r="E61" s="15">
        <v>57.99</v>
      </c>
      <c r="F61" s="16">
        <v>3.7000000000000002E-3</v>
      </c>
      <c r="G61" s="16"/>
    </row>
    <row r="62" spans="1:7" x14ac:dyDescent="0.3">
      <c r="A62" s="13" t="s">
        <v>888</v>
      </c>
      <c r="B62" s="33" t="s">
        <v>889</v>
      </c>
      <c r="C62" s="33" t="s">
        <v>735</v>
      </c>
      <c r="D62" s="14">
        <v>9132</v>
      </c>
      <c r="E62" s="15">
        <v>57.49</v>
      </c>
      <c r="F62" s="16">
        <v>3.7000000000000002E-3</v>
      </c>
      <c r="G62" s="16"/>
    </row>
    <row r="63" spans="1:7" x14ac:dyDescent="0.3">
      <c r="A63" s="13" t="s">
        <v>1010</v>
      </c>
      <c r="B63" s="33" t="s">
        <v>1011</v>
      </c>
      <c r="C63" s="33" t="s">
        <v>785</v>
      </c>
      <c r="D63" s="14">
        <v>2494</v>
      </c>
      <c r="E63" s="15">
        <v>57.01</v>
      </c>
      <c r="F63" s="16">
        <v>3.7000000000000002E-3</v>
      </c>
      <c r="G63" s="16"/>
    </row>
    <row r="64" spans="1:7" x14ac:dyDescent="0.3">
      <c r="A64" s="13" t="s">
        <v>802</v>
      </c>
      <c r="B64" s="33" t="s">
        <v>803</v>
      </c>
      <c r="C64" s="33" t="s">
        <v>796</v>
      </c>
      <c r="D64" s="14">
        <v>1399</v>
      </c>
      <c r="E64" s="15">
        <v>56.47</v>
      </c>
      <c r="F64" s="16">
        <v>3.5999999999999999E-3</v>
      </c>
      <c r="G64" s="16"/>
    </row>
    <row r="65" spans="1:7" x14ac:dyDescent="0.3">
      <c r="A65" s="13" t="s">
        <v>1599</v>
      </c>
      <c r="B65" s="33" t="s">
        <v>1600</v>
      </c>
      <c r="C65" s="33" t="s">
        <v>735</v>
      </c>
      <c r="D65" s="14">
        <v>2015</v>
      </c>
      <c r="E65" s="15">
        <v>56.28</v>
      </c>
      <c r="F65" s="16">
        <v>3.5999999999999999E-3</v>
      </c>
      <c r="G65" s="16"/>
    </row>
    <row r="66" spans="1:7" x14ac:dyDescent="0.3">
      <c r="A66" s="13" t="s">
        <v>872</v>
      </c>
      <c r="B66" s="33" t="s">
        <v>873</v>
      </c>
      <c r="C66" s="33" t="s">
        <v>785</v>
      </c>
      <c r="D66" s="14">
        <v>15328</v>
      </c>
      <c r="E66" s="15">
        <v>55.97</v>
      </c>
      <c r="F66" s="16">
        <v>3.5999999999999999E-3</v>
      </c>
      <c r="G66" s="16"/>
    </row>
    <row r="67" spans="1:7" x14ac:dyDescent="0.3">
      <c r="A67" s="13" t="s">
        <v>799</v>
      </c>
      <c r="B67" s="33" t="s">
        <v>800</v>
      </c>
      <c r="C67" s="33" t="s">
        <v>801</v>
      </c>
      <c r="D67" s="14">
        <v>23424</v>
      </c>
      <c r="E67" s="15">
        <v>55.15</v>
      </c>
      <c r="F67" s="16">
        <v>3.5000000000000001E-3</v>
      </c>
      <c r="G67" s="16"/>
    </row>
    <row r="68" spans="1:7" x14ac:dyDescent="0.3">
      <c r="A68" s="13" t="s">
        <v>1611</v>
      </c>
      <c r="B68" s="33" t="s">
        <v>1612</v>
      </c>
      <c r="C68" s="33" t="s">
        <v>826</v>
      </c>
      <c r="D68" s="14">
        <v>2374</v>
      </c>
      <c r="E68" s="15">
        <v>54.81</v>
      </c>
      <c r="F68" s="16">
        <v>3.5000000000000001E-3</v>
      </c>
      <c r="G68" s="16"/>
    </row>
    <row r="69" spans="1:7" x14ac:dyDescent="0.3">
      <c r="A69" s="13" t="s">
        <v>933</v>
      </c>
      <c r="B69" s="33" t="s">
        <v>934</v>
      </c>
      <c r="C69" s="33" t="s">
        <v>821</v>
      </c>
      <c r="D69" s="14">
        <v>2344</v>
      </c>
      <c r="E69" s="15">
        <v>54.78</v>
      </c>
      <c r="F69" s="16">
        <v>3.5000000000000001E-3</v>
      </c>
      <c r="G69" s="16"/>
    </row>
    <row r="70" spans="1:7" x14ac:dyDescent="0.3">
      <c r="A70" s="13" t="s">
        <v>1609</v>
      </c>
      <c r="B70" s="33" t="s">
        <v>1610</v>
      </c>
      <c r="C70" s="33" t="s">
        <v>796</v>
      </c>
      <c r="D70" s="14">
        <v>2468</v>
      </c>
      <c r="E70" s="15">
        <v>54.32</v>
      </c>
      <c r="F70" s="16">
        <v>3.5000000000000001E-3</v>
      </c>
      <c r="G70" s="16"/>
    </row>
    <row r="71" spans="1:7" x14ac:dyDescent="0.3">
      <c r="A71" s="13" t="s">
        <v>977</v>
      </c>
      <c r="B71" s="33" t="s">
        <v>978</v>
      </c>
      <c r="C71" s="33" t="s">
        <v>735</v>
      </c>
      <c r="D71" s="14">
        <v>34349</v>
      </c>
      <c r="E71" s="15">
        <v>54.17</v>
      </c>
      <c r="F71" s="16">
        <v>3.5000000000000001E-3</v>
      </c>
      <c r="G71" s="16"/>
    </row>
    <row r="72" spans="1:7" x14ac:dyDescent="0.3">
      <c r="A72" s="13" t="s">
        <v>853</v>
      </c>
      <c r="B72" s="33" t="s">
        <v>854</v>
      </c>
      <c r="C72" s="33" t="s">
        <v>727</v>
      </c>
      <c r="D72" s="14">
        <v>6024</v>
      </c>
      <c r="E72" s="15">
        <v>53.36</v>
      </c>
      <c r="F72" s="16">
        <v>3.3999999999999998E-3</v>
      </c>
      <c r="G72" s="16"/>
    </row>
    <row r="73" spans="1:7" x14ac:dyDescent="0.3">
      <c r="A73" s="13" t="s">
        <v>1593</v>
      </c>
      <c r="B73" s="33" t="s">
        <v>1594</v>
      </c>
      <c r="C73" s="33" t="s">
        <v>796</v>
      </c>
      <c r="D73" s="14">
        <v>694</v>
      </c>
      <c r="E73" s="15">
        <v>52.47</v>
      </c>
      <c r="F73" s="16">
        <v>3.3999999999999998E-3</v>
      </c>
      <c r="G73" s="16"/>
    </row>
    <row r="74" spans="1:7" x14ac:dyDescent="0.3">
      <c r="A74" s="13" t="s">
        <v>1703</v>
      </c>
      <c r="B74" s="33" t="s">
        <v>1704</v>
      </c>
      <c r="C74" s="33" t="s">
        <v>724</v>
      </c>
      <c r="D74" s="14">
        <v>6390</v>
      </c>
      <c r="E74" s="15">
        <v>51.82</v>
      </c>
      <c r="F74" s="16">
        <v>3.3E-3</v>
      </c>
      <c r="G74" s="16"/>
    </row>
    <row r="75" spans="1:7" x14ac:dyDescent="0.3">
      <c r="A75" s="13" t="s">
        <v>1705</v>
      </c>
      <c r="B75" s="33" t="s">
        <v>1706</v>
      </c>
      <c r="C75" s="33" t="s">
        <v>826</v>
      </c>
      <c r="D75" s="14">
        <v>1552</v>
      </c>
      <c r="E75" s="15">
        <v>48.52</v>
      </c>
      <c r="F75" s="16">
        <v>3.0999999999999999E-3</v>
      </c>
      <c r="G75" s="16"/>
    </row>
    <row r="76" spans="1:7" x14ac:dyDescent="0.3">
      <c r="A76" s="13" t="s">
        <v>1458</v>
      </c>
      <c r="B76" s="33" t="s">
        <v>1459</v>
      </c>
      <c r="C76" s="33" t="s">
        <v>829</v>
      </c>
      <c r="D76" s="14">
        <v>15540</v>
      </c>
      <c r="E76" s="15">
        <v>45.84</v>
      </c>
      <c r="F76" s="16">
        <v>2.8999999999999998E-3</v>
      </c>
      <c r="G76" s="16"/>
    </row>
    <row r="77" spans="1:7" x14ac:dyDescent="0.3">
      <c r="A77" s="13" t="s">
        <v>1625</v>
      </c>
      <c r="B77" s="33" t="s">
        <v>1626</v>
      </c>
      <c r="C77" s="33" t="s">
        <v>732</v>
      </c>
      <c r="D77" s="14">
        <v>862</v>
      </c>
      <c r="E77" s="15">
        <v>45.52</v>
      </c>
      <c r="F77" s="16">
        <v>2.8999999999999998E-3</v>
      </c>
      <c r="G77" s="16"/>
    </row>
    <row r="78" spans="1:7" x14ac:dyDescent="0.3">
      <c r="A78" s="13" t="s">
        <v>951</v>
      </c>
      <c r="B78" s="33" t="s">
        <v>952</v>
      </c>
      <c r="C78" s="33" t="s">
        <v>732</v>
      </c>
      <c r="D78" s="14">
        <v>9144</v>
      </c>
      <c r="E78" s="15">
        <v>44.12</v>
      </c>
      <c r="F78" s="16">
        <v>2.8E-3</v>
      </c>
      <c r="G78" s="16"/>
    </row>
    <row r="79" spans="1:7" x14ac:dyDescent="0.3">
      <c r="A79" s="13" t="s">
        <v>1303</v>
      </c>
      <c r="B79" s="33" t="s">
        <v>1304</v>
      </c>
      <c r="C79" s="33" t="s">
        <v>826</v>
      </c>
      <c r="D79" s="14">
        <v>1296</v>
      </c>
      <c r="E79" s="15">
        <v>43.43</v>
      </c>
      <c r="F79" s="16">
        <v>2.8E-3</v>
      </c>
      <c r="G79" s="16"/>
    </row>
    <row r="80" spans="1:7" x14ac:dyDescent="0.3">
      <c r="A80" s="13" t="s">
        <v>794</v>
      </c>
      <c r="B80" s="33" t="s">
        <v>795</v>
      </c>
      <c r="C80" s="33" t="s">
        <v>796</v>
      </c>
      <c r="D80" s="14">
        <v>10278</v>
      </c>
      <c r="E80" s="15">
        <v>41.78</v>
      </c>
      <c r="F80" s="16">
        <v>2.7000000000000001E-3</v>
      </c>
      <c r="G80" s="16"/>
    </row>
    <row r="81" spans="1:7" x14ac:dyDescent="0.3">
      <c r="A81" s="13" t="s">
        <v>1277</v>
      </c>
      <c r="B81" s="33" t="s">
        <v>1278</v>
      </c>
      <c r="C81" s="33" t="s">
        <v>829</v>
      </c>
      <c r="D81" s="14">
        <v>10400</v>
      </c>
      <c r="E81" s="15">
        <v>31.24</v>
      </c>
      <c r="F81" s="16">
        <v>2E-3</v>
      </c>
      <c r="G81" s="16"/>
    </row>
    <row r="82" spans="1:7" x14ac:dyDescent="0.3">
      <c r="A82" s="13" t="s">
        <v>1520</v>
      </c>
      <c r="B82" s="33" t="s">
        <v>1521</v>
      </c>
      <c r="C82" s="33" t="s">
        <v>896</v>
      </c>
      <c r="D82" s="14">
        <v>1662</v>
      </c>
      <c r="E82" s="15">
        <v>12</v>
      </c>
      <c r="F82" s="16">
        <v>8.0000000000000004E-4</v>
      </c>
      <c r="G82" s="16"/>
    </row>
    <row r="83" spans="1:7" x14ac:dyDescent="0.3">
      <c r="A83" s="13" t="s">
        <v>706</v>
      </c>
      <c r="B83" s="33" t="s">
        <v>1315</v>
      </c>
      <c r="C83" s="33" t="s">
        <v>708</v>
      </c>
      <c r="D83" s="14">
        <v>1755</v>
      </c>
      <c r="E83" s="15">
        <v>6.7</v>
      </c>
      <c r="F83" s="16">
        <v>4.0000000000000002E-4</v>
      </c>
      <c r="G83" s="16"/>
    </row>
    <row r="84" spans="1:7" x14ac:dyDescent="0.3">
      <c r="A84" s="13" t="s">
        <v>1551</v>
      </c>
      <c r="B84" s="33" t="s">
        <v>1552</v>
      </c>
      <c r="C84" s="33" t="s">
        <v>724</v>
      </c>
      <c r="D84" s="14">
        <v>65</v>
      </c>
      <c r="E84" s="15">
        <v>3.13</v>
      </c>
      <c r="F84" s="16">
        <v>2.0000000000000001E-4</v>
      </c>
      <c r="G84" s="16"/>
    </row>
    <row r="85" spans="1:7" x14ac:dyDescent="0.3">
      <c r="A85" s="17" t="s">
        <v>100</v>
      </c>
      <c r="B85" s="34"/>
      <c r="C85" s="34"/>
      <c r="D85" s="18"/>
      <c r="E85" s="37">
        <v>10202.31</v>
      </c>
      <c r="F85" s="38">
        <v>0.65620000000000001</v>
      </c>
      <c r="G85" s="21"/>
    </row>
    <row r="86" spans="1:7" x14ac:dyDescent="0.3">
      <c r="A86" s="17" t="s">
        <v>1056</v>
      </c>
      <c r="B86" s="33"/>
      <c r="C86" s="33"/>
      <c r="D86" s="14"/>
      <c r="E86" s="15"/>
      <c r="F86" s="16"/>
      <c r="G86" s="16"/>
    </row>
    <row r="87" spans="1:7" x14ac:dyDescent="0.3">
      <c r="A87" s="17" t="s">
        <v>100</v>
      </c>
      <c r="B87" s="33"/>
      <c r="C87" s="33"/>
      <c r="D87" s="14"/>
      <c r="E87" s="39" t="s">
        <v>88</v>
      </c>
      <c r="F87" s="40" t="s">
        <v>88</v>
      </c>
      <c r="G87" s="16"/>
    </row>
    <row r="88" spans="1:7" x14ac:dyDescent="0.3">
      <c r="A88" s="24" t="s">
        <v>103</v>
      </c>
      <c r="B88" s="35"/>
      <c r="C88" s="35"/>
      <c r="D88" s="25"/>
      <c r="E88" s="30">
        <v>10202.31</v>
      </c>
      <c r="F88" s="31">
        <v>0.65620000000000001</v>
      </c>
      <c r="G88" s="21"/>
    </row>
    <row r="89" spans="1:7" x14ac:dyDescent="0.3">
      <c r="A89" s="13"/>
      <c r="B89" s="33"/>
      <c r="C89" s="33"/>
      <c r="D89" s="14"/>
      <c r="E89" s="15"/>
      <c r="F89" s="16"/>
      <c r="G89" s="16"/>
    </row>
    <row r="90" spans="1:7" x14ac:dyDescent="0.3">
      <c r="A90" s="17" t="s">
        <v>1057</v>
      </c>
      <c r="B90" s="33"/>
      <c r="C90" s="33"/>
      <c r="D90" s="14"/>
      <c r="E90" s="15"/>
      <c r="F90" s="16"/>
      <c r="G90" s="16"/>
    </row>
    <row r="91" spans="1:7" x14ac:dyDescent="0.3">
      <c r="A91" s="17" t="s">
        <v>1058</v>
      </c>
      <c r="B91" s="33"/>
      <c r="C91" s="33"/>
      <c r="D91" s="14"/>
      <c r="E91" s="15"/>
      <c r="F91" s="16"/>
      <c r="G91" s="16"/>
    </row>
    <row r="92" spans="1:7" x14ac:dyDescent="0.3">
      <c r="A92" s="13" t="s">
        <v>1332</v>
      </c>
      <c r="B92" s="33"/>
      <c r="C92" s="33" t="s">
        <v>1327</v>
      </c>
      <c r="D92" s="14">
        <v>1500</v>
      </c>
      <c r="E92" s="15">
        <v>260.43</v>
      </c>
      <c r="F92" s="16">
        <v>1.6753000000000001E-2</v>
      </c>
      <c r="G92" s="16"/>
    </row>
    <row r="93" spans="1:7" x14ac:dyDescent="0.3">
      <c r="A93" s="13" t="s">
        <v>1326</v>
      </c>
      <c r="B93" s="33"/>
      <c r="C93" s="33" t="s">
        <v>1327</v>
      </c>
      <c r="D93" s="14">
        <v>225</v>
      </c>
      <c r="E93" s="15">
        <v>85.76</v>
      </c>
      <c r="F93" s="16">
        <v>5.5160000000000001E-3</v>
      </c>
      <c r="G93" s="16"/>
    </row>
    <row r="94" spans="1:7" x14ac:dyDescent="0.3">
      <c r="A94" s="13" t="s">
        <v>1707</v>
      </c>
      <c r="B94" s="33"/>
      <c r="C94" s="33" t="s">
        <v>724</v>
      </c>
      <c r="D94" s="14">
        <v>900</v>
      </c>
      <c r="E94" s="15">
        <v>42.57</v>
      </c>
      <c r="F94" s="16">
        <v>2.738E-3</v>
      </c>
      <c r="G94" s="16"/>
    </row>
    <row r="95" spans="1:7" x14ac:dyDescent="0.3">
      <c r="A95" s="17" t="s">
        <v>100</v>
      </c>
      <c r="B95" s="34"/>
      <c r="C95" s="34"/>
      <c r="D95" s="18"/>
      <c r="E95" s="37">
        <v>388.76</v>
      </c>
      <c r="F95" s="38">
        <v>2.5007000000000001E-2</v>
      </c>
      <c r="G95" s="21"/>
    </row>
    <row r="96" spans="1:7" x14ac:dyDescent="0.3">
      <c r="A96" s="13"/>
      <c r="B96" s="33"/>
      <c r="C96" s="33"/>
      <c r="D96" s="14"/>
      <c r="E96" s="15"/>
      <c r="F96" s="16"/>
      <c r="G96" s="16"/>
    </row>
    <row r="97" spans="1:7" x14ac:dyDescent="0.3">
      <c r="A97" s="13"/>
      <c r="B97" s="33"/>
      <c r="C97" s="33"/>
      <c r="D97" s="14"/>
      <c r="E97" s="15"/>
      <c r="F97" s="16"/>
      <c r="G97" s="16"/>
    </row>
    <row r="98" spans="1:7" x14ac:dyDescent="0.3">
      <c r="A98" s="13"/>
      <c r="B98" s="33"/>
      <c r="C98" s="33"/>
      <c r="D98" s="14"/>
      <c r="E98" s="15"/>
      <c r="F98" s="16"/>
      <c r="G98" s="16"/>
    </row>
    <row r="99" spans="1:7" x14ac:dyDescent="0.3">
      <c r="A99" s="24" t="s">
        <v>103</v>
      </c>
      <c r="B99" s="35"/>
      <c r="C99" s="35"/>
      <c r="D99" s="25"/>
      <c r="E99" s="19">
        <v>388.76</v>
      </c>
      <c r="F99" s="20">
        <v>2.5007000000000001E-2</v>
      </c>
      <c r="G99" s="21"/>
    </row>
    <row r="100" spans="1:7" x14ac:dyDescent="0.3">
      <c r="A100" s="13"/>
      <c r="B100" s="33"/>
      <c r="C100" s="33"/>
      <c r="D100" s="14"/>
      <c r="E100" s="15"/>
      <c r="F100" s="16"/>
      <c r="G100" s="16"/>
    </row>
    <row r="101" spans="1:7" x14ac:dyDescent="0.3">
      <c r="A101" s="17" t="s">
        <v>89</v>
      </c>
      <c r="B101" s="33"/>
      <c r="C101" s="33"/>
      <c r="D101" s="14"/>
      <c r="E101" s="15"/>
      <c r="F101" s="16"/>
      <c r="G101" s="16"/>
    </row>
    <row r="102" spans="1:7" x14ac:dyDescent="0.3">
      <c r="A102" s="17" t="s">
        <v>90</v>
      </c>
      <c r="B102" s="33"/>
      <c r="C102" s="33"/>
      <c r="D102" s="14"/>
      <c r="E102" s="15"/>
      <c r="F102" s="16"/>
      <c r="G102" s="16"/>
    </row>
    <row r="103" spans="1:7" x14ac:dyDescent="0.3">
      <c r="A103" s="13" t="s">
        <v>1348</v>
      </c>
      <c r="B103" s="33" t="s">
        <v>1349</v>
      </c>
      <c r="C103" s="33" t="s">
        <v>93</v>
      </c>
      <c r="D103" s="14">
        <v>325</v>
      </c>
      <c r="E103" s="15">
        <v>0.09</v>
      </c>
      <c r="F103" s="16">
        <v>0</v>
      </c>
      <c r="G103" s="16">
        <v>5.7598999999999997E-2</v>
      </c>
    </row>
    <row r="104" spans="1:7" x14ac:dyDescent="0.3">
      <c r="A104" s="17" t="s">
        <v>100</v>
      </c>
      <c r="B104" s="34"/>
      <c r="C104" s="34"/>
      <c r="D104" s="18"/>
      <c r="E104" s="37">
        <v>0.09</v>
      </c>
      <c r="F104" s="38">
        <v>0</v>
      </c>
      <c r="G104" s="21"/>
    </row>
    <row r="105" spans="1:7" x14ac:dyDescent="0.3">
      <c r="A105" s="13"/>
      <c r="B105" s="33"/>
      <c r="C105" s="33"/>
      <c r="D105" s="14"/>
      <c r="E105" s="15"/>
      <c r="F105" s="16"/>
      <c r="G105" s="16"/>
    </row>
    <row r="106" spans="1:7" x14ac:dyDescent="0.3">
      <c r="A106" s="17" t="s">
        <v>277</v>
      </c>
      <c r="B106" s="33"/>
      <c r="C106" s="33"/>
      <c r="D106" s="14"/>
      <c r="E106" s="15"/>
      <c r="F106" s="16"/>
      <c r="G106" s="16"/>
    </row>
    <row r="107" spans="1:7" x14ac:dyDescent="0.3">
      <c r="A107" s="13" t="s">
        <v>497</v>
      </c>
      <c r="B107" s="33" t="s">
        <v>498</v>
      </c>
      <c r="C107" s="33" t="s">
        <v>108</v>
      </c>
      <c r="D107" s="14">
        <v>1600000</v>
      </c>
      <c r="E107" s="15">
        <v>1584.36</v>
      </c>
      <c r="F107" s="16">
        <v>0.1019</v>
      </c>
      <c r="G107" s="16">
        <v>5.8937000000000003E-2</v>
      </c>
    </row>
    <row r="108" spans="1:7" x14ac:dyDescent="0.3">
      <c r="A108" s="17" t="s">
        <v>100</v>
      </c>
      <c r="B108" s="34"/>
      <c r="C108" s="34"/>
      <c r="D108" s="18"/>
      <c r="E108" s="37">
        <v>1584.36</v>
      </c>
      <c r="F108" s="38">
        <v>0.1019</v>
      </c>
      <c r="G108" s="21"/>
    </row>
    <row r="109" spans="1:7" x14ac:dyDescent="0.3">
      <c r="A109" s="13"/>
      <c r="B109" s="33"/>
      <c r="C109" s="33"/>
      <c r="D109" s="14"/>
      <c r="E109" s="15"/>
      <c r="F109" s="16"/>
      <c r="G109" s="16"/>
    </row>
    <row r="110" spans="1:7" x14ac:dyDescent="0.3">
      <c r="A110" s="17" t="s">
        <v>101</v>
      </c>
      <c r="B110" s="33"/>
      <c r="C110" s="33"/>
      <c r="D110" s="14"/>
      <c r="E110" s="15"/>
      <c r="F110" s="16"/>
      <c r="G110" s="16"/>
    </row>
    <row r="111" spans="1:7" x14ac:dyDescent="0.3">
      <c r="A111" s="17" t="s">
        <v>100</v>
      </c>
      <c r="B111" s="33"/>
      <c r="C111" s="33"/>
      <c r="D111" s="14"/>
      <c r="E111" s="39" t="s">
        <v>88</v>
      </c>
      <c r="F111" s="40" t="s">
        <v>88</v>
      </c>
      <c r="G111" s="16"/>
    </row>
    <row r="112" spans="1:7" x14ac:dyDescent="0.3">
      <c r="A112" s="13"/>
      <c r="B112" s="33"/>
      <c r="C112" s="33"/>
      <c r="D112" s="14"/>
      <c r="E112" s="15"/>
      <c r="F112" s="16"/>
      <c r="G112" s="16"/>
    </row>
    <row r="113" spans="1:7" x14ac:dyDescent="0.3">
      <c r="A113" s="17" t="s">
        <v>102</v>
      </c>
      <c r="B113" s="33"/>
      <c r="C113" s="33"/>
      <c r="D113" s="14"/>
      <c r="E113" s="15"/>
      <c r="F113" s="16"/>
      <c r="G113" s="16"/>
    </row>
    <row r="114" spans="1:7" x14ac:dyDescent="0.3">
      <c r="A114" s="17" t="s">
        <v>100</v>
      </c>
      <c r="B114" s="33"/>
      <c r="C114" s="33"/>
      <c r="D114" s="14"/>
      <c r="E114" s="39" t="s">
        <v>88</v>
      </c>
      <c r="F114" s="40" t="s">
        <v>88</v>
      </c>
      <c r="G114" s="16"/>
    </row>
    <row r="115" spans="1:7" x14ac:dyDescent="0.3">
      <c r="A115" s="13"/>
      <c r="B115" s="33"/>
      <c r="C115" s="33"/>
      <c r="D115" s="14"/>
      <c r="E115" s="15"/>
      <c r="F115" s="16"/>
      <c r="G115" s="16"/>
    </row>
    <row r="116" spans="1:7" x14ac:dyDescent="0.3">
      <c r="A116" s="24" t="s">
        <v>103</v>
      </c>
      <c r="B116" s="35"/>
      <c r="C116" s="35"/>
      <c r="D116" s="25"/>
      <c r="E116" s="19">
        <v>1584.45</v>
      </c>
      <c r="F116" s="20">
        <v>0.1019</v>
      </c>
      <c r="G116" s="21"/>
    </row>
    <row r="117" spans="1:7" x14ac:dyDescent="0.3">
      <c r="A117" s="13"/>
      <c r="B117" s="33"/>
      <c r="C117" s="33"/>
      <c r="D117" s="14"/>
      <c r="E117" s="15"/>
      <c r="F117" s="16"/>
      <c r="G117" s="16"/>
    </row>
    <row r="118" spans="1:7" x14ac:dyDescent="0.3">
      <c r="A118" s="13"/>
      <c r="B118" s="33"/>
      <c r="C118" s="33"/>
      <c r="D118" s="14"/>
      <c r="E118" s="15"/>
      <c r="F118" s="16"/>
      <c r="G118" s="16"/>
    </row>
    <row r="119" spans="1:7" x14ac:dyDescent="0.3">
      <c r="A119" s="17" t="s">
        <v>481</v>
      </c>
      <c r="B119" s="33"/>
      <c r="C119" s="33"/>
      <c r="D119" s="14"/>
      <c r="E119" s="15"/>
      <c r="F119" s="16"/>
      <c r="G119" s="16"/>
    </row>
    <row r="120" spans="1:7" x14ac:dyDescent="0.3">
      <c r="A120" s="13" t="s">
        <v>1532</v>
      </c>
      <c r="B120" s="33" t="s">
        <v>1533</v>
      </c>
      <c r="C120" s="33"/>
      <c r="D120" s="14">
        <v>8338.1471999999994</v>
      </c>
      <c r="E120" s="15">
        <v>227.74</v>
      </c>
      <c r="F120" s="16">
        <v>1.47E-2</v>
      </c>
      <c r="G120" s="16"/>
    </row>
    <row r="121" spans="1:7" x14ac:dyDescent="0.3">
      <c r="A121" s="13"/>
      <c r="B121" s="33"/>
      <c r="C121" s="33"/>
      <c r="D121" s="14"/>
      <c r="E121" s="15"/>
      <c r="F121" s="16"/>
      <c r="G121" s="16"/>
    </row>
    <row r="122" spans="1:7" x14ac:dyDescent="0.3">
      <c r="A122" s="24" t="s">
        <v>103</v>
      </c>
      <c r="B122" s="35"/>
      <c r="C122" s="35"/>
      <c r="D122" s="25"/>
      <c r="E122" s="19">
        <v>227.74</v>
      </c>
      <c r="F122" s="20">
        <v>1.47E-2</v>
      </c>
      <c r="G122" s="21"/>
    </row>
    <row r="123" spans="1:7" x14ac:dyDescent="0.3">
      <c r="A123" s="13"/>
      <c r="B123" s="33"/>
      <c r="C123" s="33"/>
      <c r="D123" s="14"/>
      <c r="E123" s="15"/>
      <c r="F123" s="16"/>
      <c r="G123" s="16"/>
    </row>
    <row r="124" spans="1:7" x14ac:dyDescent="0.3">
      <c r="A124" s="17" t="s">
        <v>128</v>
      </c>
      <c r="B124" s="33"/>
      <c r="C124" s="33"/>
      <c r="D124" s="14"/>
      <c r="E124" s="15"/>
      <c r="F124" s="16"/>
      <c r="G124" s="16"/>
    </row>
    <row r="125" spans="1:7" x14ac:dyDescent="0.3">
      <c r="A125" s="13" t="s">
        <v>129</v>
      </c>
      <c r="B125" s="33"/>
      <c r="C125" s="33"/>
      <c r="D125" s="14"/>
      <c r="E125" s="15">
        <v>3476.7</v>
      </c>
      <c r="F125" s="16">
        <v>0.22370000000000001</v>
      </c>
      <c r="G125" s="16">
        <v>3.1375E-2</v>
      </c>
    </row>
    <row r="126" spans="1:7" x14ac:dyDescent="0.3">
      <c r="A126" s="17" t="s">
        <v>100</v>
      </c>
      <c r="B126" s="34"/>
      <c r="C126" s="34"/>
      <c r="D126" s="18"/>
      <c r="E126" s="37">
        <v>3476.7</v>
      </c>
      <c r="F126" s="38">
        <v>0.22370000000000001</v>
      </c>
      <c r="G126" s="21"/>
    </row>
    <row r="127" spans="1:7" x14ac:dyDescent="0.3">
      <c r="A127" s="13"/>
      <c r="B127" s="33"/>
      <c r="C127" s="33"/>
      <c r="D127" s="14"/>
      <c r="E127" s="15"/>
      <c r="F127" s="16"/>
      <c r="G127" s="16"/>
    </row>
    <row r="128" spans="1:7" x14ac:dyDescent="0.3">
      <c r="A128" s="24" t="s">
        <v>103</v>
      </c>
      <c r="B128" s="35"/>
      <c r="C128" s="35"/>
      <c r="D128" s="25"/>
      <c r="E128" s="19">
        <v>3476.7</v>
      </c>
      <c r="F128" s="20">
        <v>0.22370000000000001</v>
      </c>
      <c r="G128" s="21"/>
    </row>
    <row r="129" spans="1:7" x14ac:dyDescent="0.3">
      <c r="A129" s="13" t="s">
        <v>130</v>
      </c>
      <c r="B129" s="33"/>
      <c r="C129" s="33"/>
      <c r="D129" s="14"/>
      <c r="E129" s="15">
        <v>27.576526699999999</v>
      </c>
      <c r="F129" s="16">
        <v>1.7730000000000001E-3</v>
      </c>
      <c r="G129" s="16"/>
    </row>
    <row r="130" spans="1:7" x14ac:dyDescent="0.3">
      <c r="A130" s="13" t="s">
        <v>131</v>
      </c>
      <c r="B130" s="33"/>
      <c r="C130" s="33"/>
      <c r="D130" s="14"/>
      <c r="E130" s="15">
        <v>26.113473299999999</v>
      </c>
      <c r="F130" s="16">
        <v>1.727E-3</v>
      </c>
      <c r="G130" s="16">
        <v>3.1375E-2</v>
      </c>
    </row>
    <row r="131" spans="1:7" x14ac:dyDescent="0.3">
      <c r="A131" s="28" t="s">
        <v>132</v>
      </c>
      <c r="B131" s="36"/>
      <c r="C131" s="36"/>
      <c r="D131" s="29"/>
      <c r="E131" s="30">
        <v>15544.89</v>
      </c>
      <c r="F131" s="31">
        <v>1</v>
      </c>
      <c r="G131" s="31"/>
    </row>
    <row r="133" spans="1:7" x14ac:dyDescent="0.3">
      <c r="A133" s="1" t="s">
        <v>1266</v>
      </c>
    </row>
    <row r="134" spans="1:7" x14ac:dyDescent="0.3">
      <c r="A134" s="1" t="s">
        <v>134</v>
      </c>
    </row>
    <row r="136" spans="1:7" x14ac:dyDescent="0.3">
      <c r="A136" s="1" t="s">
        <v>1815</v>
      </c>
    </row>
    <row r="137" spans="1:7" x14ac:dyDescent="0.3">
      <c r="A137" s="47" t="s">
        <v>1816</v>
      </c>
      <c r="B137" s="3" t="s">
        <v>88</v>
      </c>
    </row>
    <row r="138" spans="1:7" x14ac:dyDescent="0.3">
      <c r="A138" t="s">
        <v>1817</v>
      </c>
    </row>
    <row r="139" spans="1:7" x14ac:dyDescent="0.3">
      <c r="A139" t="s">
        <v>1818</v>
      </c>
      <c r="B139" t="s">
        <v>1819</v>
      </c>
      <c r="C139" t="s">
        <v>1819</v>
      </c>
    </row>
    <row r="140" spans="1:7" x14ac:dyDescent="0.3">
      <c r="B140" s="48">
        <v>44561</v>
      </c>
      <c r="C140" s="48">
        <v>44592</v>
      </c>
    </row>
    <row r="141" spans="1:7" x14ac:dyDescent="0.3">
      <c r="A141" t="s">
        <v>1823</v>
      </c>
      <c r="B141">
        <v>41.8</v>
      </c>
      <c r="C141">
        <v>41.82</v>
      </c>
      <c r="E141" s="2"/>
      <c r="G141"/>
    </row>
    <row r="142" spans="1:7" x14ac:dyDescent="0.3">
      <c r="A142" t="s">
        <v>1824</v>
      </c>
      <c r="B142">
        <v>24.98</v>
      </c>
      <c r="C142">
        <v>24.85</v>
      </c>
      <c r="E142" s="2"/>
      <c r="G142"/>
    </row>
    <row r="143" spans="1:7" x14ac:dyDescent="0.3">
      <c r="A143" t="s">
        <v>1875</v>
      </c>
      <c r="B143">
        <v>38.15</v>
      </c>
      <c r="C143">
        <v>38.11</v>
      </c>
      <c r="E143" s="2"/>
      <c r="G143"/>
    </row>
    <row r="144" spans="1:7" x14ac:dyDescent="0.3">
      <c r="A144" t="s">
        <v>1876</v>
      </c>
      <c r="B144">
        <v>38.89</v>
      </c>
      <c r="C144">
        <v>38.85</v>
      </c>
      <c r="E144" s="2"/>
      <c r="G144"/>
    </row>
    <row r="145" spans="1:7" x14ac:dyDescent="0.3">
      <c r="A145" t="s">
        <v>1848</v>
      </c>
      <c r="B145">
        <v>38.659999999999997</v>
      </c>
      <c r="C145">
        <v>38.619999999999997</v>
      </c>
      <c r="E145" s="2"/>
      <c r="G145"/>
    </row>
    <row r="146" spans="1:7" x14ac:dyDescent="0.3">
      <c r="A146" t="s">
        <v>1849</v>
      </c>
      <c r="B146">
        <v>22.6</v>
      </c>
      <c r="C146">
        <v>22.42</v>
      </c>
      <c r="E146" s="2"/>
      <c r="G146"/>
    </row>
    <row r="147" spans="1:7" x14ac:dyDescent="0.3">
      <c r="E147" s="2"/>
      <c r="G147"/>
    </row>
    <row r="148" spans="1:7" x14ac:dyDescent="0.3">
      <c r="A148" t="s">
        <v>1852</v>
      </c>
    </row>
    <row r="150" spans="1:7" x14ac:dyDescent="0.3">
      <c r="A150" s="50" t="s">
        <v>1853</v>
      </c>
      <c r="B150" s="50" t="s">
        <v>1854</v>
      </c>
      <c r="C150" s="50" t="s">
        <v>1855</v>
      </c>
      <c r="D150" s="50" t="s">
        <v>1856</v>
      </c>
    </row>
    <row r="151" spans="1:7" x14ac:dyDescent="0.3">
      <c r="A151" s="50" t="s">
        <v>1881</v>
      </c>
      <c r="B151" s="50"/>
      <c r="C151" s="50">
        <v>0.15</v>
      </c>
      <c r="D151" s="50">
        <v>0.15</v>
      </c>
    </row>
    <row r="152" spans="1:7" x14ac:dyDescent="0.3">
      <c r="A152" s="50" t="s">
        <v>1858</v>
      </c>
      <c r="B152" s="50"/>
      <c r="C152" s="50">
        <v>0.15</v>
      </c>
      <c r="D152" s="50">
        <v>0.15</v>
      </c>
    </row>
    <row r="154" spans="1:7" x14ac:dyDescent="0.3">
      <c r="A154" t="s">
        <v>1835</v>
      </c>
      <c r="B154" s="3" t="s">
        <v>88</v>
      </c>
    </row>
    <row r="155" spans="1:7" ht="28.8" x14ac:dyDescent="0.3">
      <c r="A155" s="47" t="s">
        <v>1836</v>
      </c>
      <c r="B155" s="3" t="s">
        <v>88</v>
      </c>
    </row>
    <row r="156" spans="1:7" x14ac:dyDescent="0.3">
      <c r="A156" s="47" t="s">
        <v>1837</v>
      </c>
      <c r="B156" s="3" t="s">
        <v>88</v>
      </c>
    </row>
    <row r="157" spans="1:7" x14ac:dyDescent="0.3">
      <c r="A157" t="s">
        <v>1870</v>
      </c>
      <c r="B157" s="49">
        <v>1.628582</v>
      </c>
    </row>
    <row r="158" spans="1:7" ht="28.8" x14ac:dyDescent="0.3">
      <c r="A158" s="47" t="s">
        <v>1839</v>
      </c>
      <c r="B158" s="3">
        <v>388.75473749999998</v>
      </c>
    </row>
    <row r="159" spans="1:7" ht="28.8" x14ac:dyDescent="0.3">
      <c r="A159" s="47" t="s">
        <v>1840</v>
      </c>
      <c r="B159" s="3" t="s">
        <v>88</v>
      </c>
    </row>
    <row r="160" spans="1:7" x14ac:dyDescent="0.3">
      <c r="A160" t="s">
        <v>1967</v>
      </c>
      <c r="B160" s="3" t="s">
        <v>88</v>
      </c>
    </row>
    <row r="161" spans="1:4" x14ac:dyDescent="0.3">
      <c r="A161" t="s">
        <v>1968</v>
      </c>
      <c r="B161" s="3" t="s">
        <v>88</v>
      </c>
    </row>
    <row r="163" spans="1:4" ht="28.8" x14ac:dyDescent="0.3">
      <c r="A163" s="66" t="s">
        <v>2016</v>
      </c>
      <c r="B163" s="61" t="s">
        <v>2017</v>
      </c>
      <c r="C163" s="61" t="s">
        <v>1982</v>
      </c>
      <c r="D163" s="67" t="s">
        <v>1983</v>
      </c>
    </row>
    <row r="164" spans="1:4" ht="49.5" customHeight="1" x14ac:dyDescent="0.3">
      <c r="A164" s="68" t="str">
        <f>HYPERLINK("[EDEL_Portfolio Monthly 31-Jan-2022.xlsx]EEPRUA!A1","Edelweiss Aggressive Hybrid Fund")</f>
        <v>Edelweiss Aggressive Hybrid Fund</v>
      </c>
      <c r="B164" s="59"/>
      <c r="C164" s="62" t="s">
        <v>2006</v>
      </c>
      <c r="D164"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05"/>
  <sheetViews>
    <sheetView showGridLines="0" workbookViewId="0">
      <pane ySplit="4" topLeftCell="A97" activePane="bottomLeft" state="frozen"/>
      <selection sqref="A1:G1"/>
      <selection pane="bottomLeft" activeCell="A105" sqref="A105"/>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67</v>
      </c>
      <c r="B1" s="70"/>
      <c r="C1" s="70"/>
      <c r="D1" s="70"/>
      <c r="E1" s="70"/>
      <c r="F1" s="70"/>
      <c r="G1" s="70"/>
      <c r="H1" s="51" t="str">
        <f>HYPERLINK("[EDEL_Portfolio Monthly 31-Jan-2022.xlsx]Index!A1","Index")</f>
        <v>Index</v>
      </c>
    </row>
    <row r="2" spans="1:8" ht="18" x14ac:dyDescent="0.3">
      <c r="A2" s="70" t="s">
        <v>68</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1032</v>
      </c>
      <c r="B8" s="33" t="s">
        <v>1033</v>
      </c>
      <c r="C8" s="33" t="s">
        <v>724</v>
      </c>
      <c r="D8" s="14">
        <v>167621</v>
      </c>
      <c r="E8" s="15">
        <v>7375.49</v>
      </c>
      <c r="F8" s="16">
        <v>3.9600000000000003E-2</v>
      </c>
      <c r="G8" s="16"/>
    </row>
    <row r="9" spans="1:8" x14ac:dyDescent="0.3">
      <c r="A9" s="13" t="s">
        <v>835</v>
      </c>
      <c r="B9" s="33" t="s">
        <v>836</v>
      </c>
      <c r="C9" s="33" t="s">
        <v>705</v>
      </c>
      <c r="D9" s="14">
        <v>6988568</v>
      </c>
      <c r="E9" s="15">
        <v>7030.5</v>
      </c>
      <c r="F9" s="16">
        <v>3.7699999999999997E-2</v>
      </c>
      <c r="G9" s="16"/>
    </row>
    <row r="10" spans="1:8" x14ac:dyDescent="0.3">
      <c r="A10" s="13" t="s">
        <v>715</v>
      </c>
      <c r="B10" s="33" t="s">
        <v>716</v>
      </c>
      <c r="C10" s="33" t="s">
        <v>717</v>
      </c>
      <c r="D10" s="14">
        <v>2712240</v>
      </c>
      <c r="E10" s="15">
        <v>6673.47</v>
      </c>
      <c r="F10" s="16">
        <v>3.5799999999999998E-2</v>
      </c>
      <c r="G10" s="16"/>
    </row>
    <row r="11" spans="1:8" x14ac:dyDescent="0.3">
      <c r="A11" s="13" t="s">
        <v>1361</v>
      </c>
      <c r="B11" s="33" t="s">
        <v>1362</v>
      </c>
      <c r="C11" s="33" t="s">
        <v>746</v>
      </c>
      <c r="D11" s="14">
        <v>1552416</v>
      </c>
      <c r="E11" s="15">
        <v>6589.23</v>
      </c>
      <c r="F11" s="16">
        <v>3.5400000000000001E-2</v>
      </c>
      <c r="G11" s="16"/>
    </row>
    <row r="12" spans="1:8" x14ac:dyDescent="0.3">
      <c r="A12" s="13" t="s">
        <v>1044</v>
      </c>
      <c r="B12" s="33" t="s">
        <v>1045</v>
      </c>
      <c r="C12" s="33" t="s">
        <v>882</v>
      </c>
      <c r="D12" s="14">
        <v>781694</v>
      </c>
      <c r="E12" s="15">
        <v>5745.45</v>
      </c>
      <c r="F12" s="16">
        <v>3.0800000000000001E-2</v>
      </c>
      <c r="G12" s="16"/>
    </row>
    <row r="13" spans="1:8" x14ac:dyDescent="0.3">
      <c r="A13" s="13" t="s">
        <v>1392</v>
      </c>
      <c r="B13" s="33" t="s">
        <v>1393</v>
      </c>
      <c r="C13" s="33" t="s">
        <v>885</v>
      </c>
      <c r="D13" s="14">
        <v>555254</v>
      </c>
      <c r="E13" s="15">
        <v>5727.72</v>
      </c>
      <c r="F13" s="16">
        <v>3.0800000000000001E-2</v>
      </c>
      <c r="G13" s="16"/>
    </row>
    <row r="14" spans="1:8" x14ac:dyDescent="0.3">
      <c r="A14" s="13" t="s">
        <v>1380</v>
      </c>
      <c r="B14" s="33" t="s">
        <v>1381</v>
      </c>
      <c r="C14" s="33" t="s">
        <v>770</v>
      </c>
      <c r="D14" s="14">
        <v>1502551</v>
      </c>
      <c r="E14" s="15">
        <v>5521.12</v>
      </c>
      <c r="F14" s="16">
        <v>2.9600000000000001E-2</v>
      </c>
      <c r="G14" s="16"/>
    </row>
    <row r="15" spans="1:8" x14ac:dyDescent="0.3">
      <c r="A15" s="13" t="s">
        <v>1390</v>
      </c>
      <c r="B15" s="33" t="s">
        <v>1391</v>
      </c>
      <c r="C15" s="33" t="s">
        <v>810</v>
      </c>
      <c r="D15" s="14">
        <v>238668</v>
      </c>
      <c r="E15" s="15">
        <v>5491.87</v>
      </c>
      <c r="F15" s="16">
        <v>2.9499999999999998E-2</v>
      </c>
      <c r="G15" s="16"/>
    </row>
    <row r="16" spans="1:8" x14ac:dyDescent="0.3">
      <c r="A16" s="13" t="s">
        <v>890</v>
      </c>
      <c r="B16" s="33" t="s">
        <v>891</v>
      </c>
      <c r="C16" s="33" t="s">
        <v>826</v>
      </c>
      <c r="D16" s="14">
        <v>227856</v>
      </c>
      <c r="E16" s="15">
        <v>5484.04</v>
      </c>
      <c r="F16" s="16">
        <v>2.9399999999999999E-2</v>
      </c>
      <c r="G16" s="16"/>
    </row>
    <row r="17" spans="1:7" x14ac:dyDescent="0.3">
      <c r="A17" s="13" t="s">
        <v>888</v>
      </c>
      <c r="B17" s="33" t="s">
        <v>889</v>
      </c>
      <c r="C17" s="33" t="s">
        <v>735</v>
      </c>
      <c r="D17" s="14">
        <v>859864</v>
      </c>
      <c r="E17" s="15">
        <v>5412.84</v>
      </c>
      <c r="F17" s="16">
        <v>2.9100000000000001E-2</v>
      </c>
      <c r="G17" s="16"/>
    </row>
    <row r="18" spans="1:7" x14ac:dyDescent="0.3">
      <c r="A18" s="13" t="s">
        <v>1402</v>
      </c>
      <c r="B18" s="33" t="s">
        <v>1403</v>
      </c>
      <c r="C18" s="33" t="s">
        <v>746</v>
      </c>
      <c r="D18" s="14">
        <v>117860</v>
      </c>
      <c r="E18" s="15">
        <v>5194.38</v>
      </c>
      <c r="F18" s="16">
        <v>2.7900000000000001E-2</v>
      </c>
      <c r="G18" s="16"/>
    </row>
    <row r="19" spans="1:7" x14ac:dyDescent="0.3">
      <c r="A19" s="13" t="s">
        <v>915</v>
      </c>
      <c r="B19" s="33" t="s">
        <v>916</v>
      </c>
      <c r="C19" s="33" t="s">
        <v>735</v>
      </c>
      <c r="D19" s="14">
        <v>421762</v>
      </c>
      <c r="E19" s="15">
        <v>5180.92</v>
      </c>
      <c r="F19" s="16">
        <v>2.7799999999999998E-2</v>
      </c>
      <c r="G19" s="16"/>
    </row>
    <row r="20" spans="1:7" x14ac:dyDescent="0.3">
      <c r="A20" s="13" t="s">
        <v>941</v>
      </c>
      <c r="B20" s="33" t="s">
        <v>942</v>
      </c>
      <c r="C20" s="33" t="s">
        <v>727</v>
      </c>
      <c r="D20" s="14">
        <v>3709075</v>
      </c>
      <c r="E20" s="15">
        <v>4916.38</v>
      </c>
      <c r="F20" s="16">
        <v>2.64E-2</v>
      </c>
      <c r="G20" s="16"/>
    </row>
    <row r="21" spans="1:7" x14ac:dyDescent="0.3">
      <c r="A21" s="13" t="s">
        <v>1030</v>
      </c>
      <c r="B21" s="33" t="s">
        <v>1031</v>
      </c>
      <c r="C21" s="33" t="s">
        <v>882</v>
      </c>
      <c r="D21" s="14">
        <v>508774</v>
      </c>
      <c r="E21" s="15">
        <v>4792.6499999999996</v>
      </c>
      <c r="F21" s="16">
        <v>2.5700000000000001E-2</v>
      </c>
      <c r="G21" s="16"/>
    </row>
    <row r="22" spans="1:7" x14ac:dyDescent="0.3">
      <c r="A22" s="13" t="s">
        <v>1388</v>
      </c>
      <c r="B22" s="33" t="s">
        <v>1389</v>
      </c>
      <c r="C22" s="33" t="s">
        <v>826</v>
      </c>
      <c r="D22" s="14">
        <v>116536</v>
      </c>
      <c r="E22" s="15">
        <v>4584.88</v>
      </c>
      <c r="F22" s="16">
        <v>2.46E-2</v>
      </c>
      <c r="G22" s="16"/>
    </row>
    <row r="23" spans="1:7" x14ac:dyDescent="0.3">
      <c r="A23" s="13" t="s">
        <v>1467</v>
      </c>
      <c r="B23" s="33" t="s">
        <v>1468</v>
      </c>
      <c r="C23" s="33" t="s">
        <v>705</v>
      </c>
      <c r="D23" s="14">
        <v>2691935</v>
      </c>
      <c r="E23" s="15">
        <v>4218.26</v>
      </c>
      <c r="F23" s="16">
        <v>2.2599999999999999E-2</v>
      </c>
      <c r="G23" s="16"/>
    </row>
    <row r="24" spans="1:7" x14ac:dyDescent="0.3">
      <c r="A24" s="13" t="s">
        <v>1545</v>
      </c>
      <c r="B24" s="33" t="s">
        <v>1546</v>
      </c>
      <c r="C24" s="33" t="s">
        <v>782</v>
      </c>
      <c r="D24" s="14">
        <v>434874</v>
      </c>
      <c r="E24" s="15">
        <v>4140.6499999999996</v>
      </c>
      <c r="F24" s="16">
        <v>2.2200000000000001E-2</v>
      </c>
      <c r="G24" s="16"/>
    </row>
    <row r="25" spans="1:7" x14ac:dyDescent="0.3">
      <c r="A25" s="13" t="s">
        <v>1285</v>
      </c>
      <c r="B25" s="33" t="s">
        <v>1286</v>
      </c>
      <c r="C25" s="33" t="s">
        <v>821</v>
      </c>
      <c r="D25" s="14">
        <v>358387</v>
      </c>
      <c r="E25" s="15">
        <v>3953.55</v>
      </c>
      <c r="F25" s="16">
        <v>2.12E-2</v>
      </c>
      <c r="G25" s="16"/>
    </row>
    <row r="26" spans="1:7" x14ac:dyDescent="0.3">
      <c r="A26" s="13" t="s">
        <v>1386</v>
      </c>
      <c r="B26" s="33" t="s">
        <v>1387</v>
      </c>
      <c r="C26" s="33" t="s">
        <v>785</v>
      </c>
      <c r="D26" s="14">
        <v>221456</v>
      </c>
      <c r="E26" s="15">
        <v>3945.9</v>
      </c>
      <c r="F26" s="16">
        <v>2.12E-2</v>
      </c>
      <c r="G26" s="16"/>
    </row>
    <row r="27" spans="1:7" x14ac:dyDescent="0.3">
      <c r="A27" s="13" t="s">
        <v>933</v>
      </c>
      <c r="B27" s="33" t="s">
        <v>934</v>
      </c>
      <c r="C27" s="33" t="s">
        <v>821</v>
      </c>
      <c r="D27" s="14">
        <v>167635</v>
      </c>
      <c r="E27" s="15">
        <v>3917.71</v>
      </c>
      <c r="F27" s="16">
        <v>2.1000000000000001E-2</v>
      </c>
      <c r="G27" s="16"/>
    </row>
    <row r="28" spans="1:7" x14ac:dyDescent="0.3">
      <c r="A28" s="13" t="s">
        <v>1297</v>
      </c>
      <c r="B28" s="33" t="s">
        <v>1298</v>
      </c>
      <c r="C28" s="33" t="s">
        <v>732</v>
      </c>
      <c r="D28" s="14">
        <v>785181</v>
      </c>
      <c r="E28" s="15">
        <v>3912.56</v>
      </c>
      <c r="F28" s="16">
        <v>2.1000000000000001E-2</v>
      </c>
      <c r="G28" s="16"/>
    </row>
    <row r="29" spans="1:7" x14ac:dyDescent="0.3">
      <c r="A29" s="13" t="s">
        <v>975</v>
      </c>
      <c r="B29" s="33" t="s">
        <v>976</v>
      </c>
      <c r="C29" s="33" t="s">
        <v>896</v>
      </c>
      <c r="D29" s="14">
        <v>1750826</v>
      </c>
      <c r="E29" s="15">
        <v>3671.48</v>
      </c>
      <c r="F29" s="16">
        <v>1.9699999999999999E-2</v>
      </c>
      <c r="G29" s="16"/>
    </row>
    <row r="30" spans="1:7" x14ac:dyDescent="0.3">
      <c r="A30" s="13" t="s">
        <v>1000</v>
      </c>
      <c r="B30" s="33" t="s">
        <v>1001</v>
      </c>
      <c r="C30" s="33" t="s">
        <v>724</v>
      </c>
      <c r="D30" s="14">
        <v>769598</v>
      </c>
      <c r="E30" s="15">
        <v>3660.21</v>
      </c>
      <c r="F30" s="16">
        <v>1.9699999999999999E-2</v>
      </c>
      <c r="G30" s="16"/>
    </row>
    <row r="31" spans="1:7" x14ac:dyDescent="0.3">
      <c r="A31" s="13" t="s">
        <v>1410</v>
      </c>
      <c r="B31" s="33" t="s">
        <v>1411</v>
      </c>
      <c r="C31" s="33" t="s">
        <v>834</v>
      </c>
      <c r="D31" s="14">
        <v>534969</v>
      </c>
      <c r="E31" s="15">
        <v>3598.47</v>
      </c>
      <c r="F31" s="16">
        <v>1.9300000000000001E-2</v>
      </c>
      <c r="G31" s="16"/>
    </row>
    <row r="32" spans="1:7" x14ac:dyDescent="0.3">
      <c r="A32" s="13" t="s">
        <v>1022</v>
      </c>
      <c r="B32" s="33" t="s">
        <v>1023</v>
      </c>
      <c r="C32" s="33" t="s">
        <v>796</v>
      </c>
      <c r="D32" s="14">
        <v>708082</v>
      </c>
      <c r="E32" s="15">
        <v>3559.53</v>
      </c>
      <c r="F32" s="16">
        <v>1.9099999999999999E-2</v>
      </c>
      <c r="G32" s="16"/>
    </row>
    <row r="33" spans="1:7" x14ac:dyDescent="0.3">
      <c r="A33" s="13" t="s">
        <v>1434</v>
      </c>
      <c r="B33" s="33" t="s">
        <v>1435</v>
      </c>
      <c r="C33" s="33" t="s">
        <v>796</v>
      </c>
      <c r="D33" s="14">
        <v>184577</v>
      </c>
      <c r="E33" s="15">
        <v>3212.93</v>
      </c>
      <c r="F33" s="16">
        <v>1.7299999999999999E-2</v>
      </c>
      <c r="G33" s="16"/>
    </row>
    <row r="34" spans="1:7" x14ac:dyDescent="0.3">
      <c r="A34" s="13" t="s">
        <v>1287</v>
      </c>
      <c r="B34" s="33" t="s">
        <v>1288</v>
      </c>
      <c r="C34" s="33" t="s">
        <v>829</v>
      </c>
      <c r="D34" s="14">
        <v>621223</v>
      </c>
      <c r="E34" s="15">
        <v>3105.18</v>
      </c>
      <c r="F34" s="16">
        <v>1.67E-2</v>
      </c>
      <c r="G34" s="16"/>
    </row>
    <row r="35" spans="1:7" x14ac:dyDescent="0.3">
      <c r="A35" s="13" t="s">
        <v>1008</v>
      </c>
      <c r="B35" s="33" t="s">
        <v>1009</v>
      </c>
      <c r="C35" s="33" t="s">
        <v>796</v>
      </c>
      <c r="D35" s="14">
        <v>285874</v>
      </c>
      <c r="E35" s="15">
        <v>2957.8</v>
      </c>
      <c r="F35" s="16">
        <v>1.5900000000000001E-2</v>
      </c>
      <c r="G35" s="16"/>
    </row>
    <row r="36" spans="1:7" x14ac:dyDescent="0.3">
      <c r="A36" s="13" t="s">
        <v>806</v>
      </c>
      <c r="B36" s="33" t="s">
        <v>807</v>
      </c>
      <c r="C36" s="33" t="s">
        <v>724</v>
      </c>
      <c r="D36" s="14">
        <v>92984</v>
      </c>
      <c r="E36" s="15">
        <v>2888.55</v>
      </c>
      <c r="F36" s="16">
        <v>1.55E-2</v>
      </c>
      <c r="G36" s="16"/>
    </row>
    <row r="37" spans="1:7" x14ac:dyDescent="0.3">
      <c r="A37" s="13" t="s">
        <v>909</v>
      </c>
      <c r="B37" s="33" t="s">
        <v>910</v>
      </c>
      <c r="C37" s="33" t="s">
        <v>705</v>
      </c>
      <c r="D37" s="14">
        <v>2007093</v>
      </c>
      <c r="E37" s="15">
        <v>2885.2</v>
      </c>
      <c r="F37" s="16">
        <v>1.55E-2</v>
      </c>
      <c r="G37" s="16"/>
    </row>
    <row r="38" spans="1:7" x14ac:dyDescent="0.3">
      <c r="A38" s="13" t="s">
        <v>1384</v>
      </c>
      <c r="B38" s="33" t="s">
        <v>1385</v>
      </c>
      <c r="C38" s="33" t="s">
        <v>746</v>
      </c>
      <c r="D38" s="14">
        <v>427206</v>
      </c>
      <c r="E38" s="15">
        <v>2517.9499999999998</v>
      </c>
      <c r="F38" s="16">
        <v>1.35E-2</v>
      </c>
      <c r="G38" s="16"/>
    </row>
    <row r="39" spans="1:7" x14ac:dyDescent="0.3">
      <c r="A39" s="13" t="s">
        <v>788</v>
      </c>
      <c r="B39" s="33" t="s">
        <v>789</v>
      </c>
      <c r="C39" s="33" t="s">
        <v>738</v>
      </c>
      <c r="D39" s="14">
        <v>630576</v>
      </c>
      <c r="E39" s="15">
        <v>2434.02</v>
      </c>
      <c r="F39" s="16">
        <v>1.3100000000000001E-2</v>
      </c>
      <c r="G39" s="16"/>
    </row>
    <row r="40" spans="1:7" x14ac:dyDescent="0.3">
      <c r="A40" s="13" t="s">
        <v>815</v>
      </c>
      <c r="B40" s="33" t="s">
        <v>816</v>
      </c>
      <c r="C40" s="33" t="s">
        <v>759</v>
      </c>
      <c r="D40" s="14">
        <v>97075</v>
      </c>
      <c r="E40" s="15">
        <v>2362.3200000000002</v>
      </c>
      <c r="F40" s="16">
        <v>1.2699999999999999E-2</v>
      </c>
      <c r="G40" s="16"/>
    </row>
    <row r="41" spans="1:7" x14ac:dyDescent="0.3">
      <c r="A41" s="13" t="s">
        <v>1447</v>
      </c>
      <c r="B41" s="33" t="s">
        <v>1448</v>
      </c>
      <c r="C41" s="33" t="s">
        <v>882</v>
      </c>
      <c r="D41" s="14">
        <v>288937</v>
      </c>
      <c r="E41" s="15">
        <v>2155.04</v>
      </c>
      <c r="F41" s="16">
        <v>1.1599999999999999E-2</v>
      </c>
      <c r="G41" s="16"/>
    </row>
    <row r="42" spans="1:7" x14ac:dyDescent="0.3">
      <c r="A42" s="13" t="s">
        <v>1445</v>
      </c>
      <c r="B42" s="33" t="s">
        <v>1446</v>
      </c>
      <c r="C42" s="33" t="s">
        <v>699</v>
      </c>
      <c r="D42" s="14">
        <v>105204</v>
      </c>
      <c r="E42" s="15">
        <v>2044.22</v>
      </c>
      <c r="F42" s="16">
        <v>1.0999999999999999E-2</v>
      </c>
      <c r="G42" s="16"/>
    </row>
    <row r="43" spans="1:7" x14ac:dyDescent="0.3">
      <c r="A43" s="13" t="s">
        <v>827</v>
      </c>
      <c r="B43" s="33" t="s">
        <v>828</v>
      </c>
      <c r="C43" s="33" t="s">
        <v>829</v>
      </c>
      <c r="D43" s="14">
        <v>117385</v>
      </c>
      <c r="E43" s="15">
        <v>2013.33</v>
      </c>
      <c r="F43" s="16">
        <v>1.0800000000000001E-2</v>
      </c>
      <c r="G43" s="16"/>
    </row>
    <row r="44" spans="1:7" x14ac:dyDescent="0.3">
      <c r="A44" s="13" t="s">
        <v>1396</v>
      </c>
      <c r="B44" s="33" t="s">
        <v>1397</v>
      </c>
      <c r="C44" s="33" t="s">
        <v>810</v>
      </c>
      <c r="D44" s="14">
        <v>40141</v>
      </c>
      <c r="E44" s="15">
        <v>2004.56</v>
      </c>
      <c r="F44" s="16">
        <v>1.0800000000000001E-2</v>
      </c>
      <c r="G44" s="16"/>
    </row>
    <row r="45" spans="1:7" x14ac:dyDescent="0.3">
      <c r="A45" s="13" t="s">
        <v>1398</v>
      </c>
      <c r="B45" s="33" t="s">
        <v>1399</v>
      </c>
      <c r="C45" s="33" t="s">
        <v>705</v>
      </c>
      <c r="D45" s="14">
        <v>791804</v>
      </c>
      <c r="E45" s="15">
        <v>1994.55</v>
      </c>
      <c r="F45" s="16">
        <v>1.0699999999999999E-2</v>
      </c>
      <c r="G45" s="16"/>
    </row>
    <row r="46" spans="1:7" x14ac:dyDescent="0.3">
      <c r="A46" s="13" t="s">
        <v>991</v>
      </c>
      <c r="B46" s="33" t="s">
        <v>992</v>
      </c>
      <c r="C46" s="33" t="s">
        <v>993</v>
      </c>
      <c r="D46" s="14">
        <v>459982</v>
      </c>
      <c r="E46" s="15">
        <v>1989.19</v>
      </c>
      <c r="F46" s="16">
        <v>1.0699999999999999E-2</v>
      </c>
      <c r="G46" s="16"/>
    </row>
    <row r="47" spans="1:7" x14ac:dyDescent="0.3">
      <c r="A47" s="13" t="s">
        <v>1394</v>
      </c>
      <c r="B47" s="33" t="s">
        <v>1395</v>
      </c>
      <c r="C47" s="33" t="s">
        <v>810</v>
      </c>
      <c r="D47" s="14">
        <v>447265</v>
      </c>
      <c r="E47" s="15">
        <v>1891.26</v>
      </c>
      <c r="F47" s="16">
        <v>1.0200000000000001E-2</v>
      </c>
      <c r="G47" s="16"/>
    </row>
    <row r="48" spans="1:7" x14ac:dyDescent="0.3">
      <c r="A48" s="13" t="s">
        <v>1275</v>
      </c>
      <c r="B48" s="33" t="s">
        <v>1276</v>
      </c>
      <c r="C48" s="33" t="s">
        <v>735</v>
      </c>
      <c r="D48" s="14">
        <v>1650469</v>
      </c>
      <c r="E48" s="15">
        <v>1807.26</v>
      </c>
      <c r="F48" s="16">
        <v>9.7000000000000003E-3</v>
      </c>
      <c r="G48" s="16"/>
    </row>
    <row r="49" spans="1:7" x14ac:dyDescent="0.3">
      <c r="A49" s="13" t="s">
        <v>1320</v>
      </c>
      <c r="B49" s="33" t="s">
        <v>1321</v>
      </c>
      <c r="C49" s="33" t="s">
        <v>785</v>
      </c>
      <c r="D49" s="14">
        <v>54591</v>
      </c>
      <c r="E49" s="15">
        <v>1805.84</v>
      </c>
      <c r="F49" s="16">
        <v>9.7000000000000003E-3</v>
      </c>
      <c r="G49" s="16"/>
    </row>
    <row r="50" spans="1:7" x14ac:dyDescent="0.3">
      <c r="A50" s="13" t="s">
        <v>1050</v>
      </c>
      <c r="B50" s="33" t="s">
        <v>1051</v>
      </c>
      <c r="C50" s="33" t="s">
        <v>770</v>
      </c>
      <c r="D50" s="14">
        <v>304589</v>
      </c>
      <c r="E50" s="15">
        <v>1736.46</v>
      </c>
      <c r="F50" s="16">
        <v>9.2999999999999992E-3</v>
      </c>
      <c r="G50" s="16"/>
    </row>
    <row r="51" spans="1:7" x14ac:dyDescent="0.3">
      <c r="A51" s="13" t="s">
        <v>1418</v>
      </c>
      <c r="B51" s="33" t="s">
        <v>1419</v>
      </c>
      <c r="C51" s="33" t="s">
        <v>826</v>
      </c>
      <c r="D51" s="14">
        <v>168276</v>
      </c>
      <c r="E51" s="15">
        <v>1660.72</v>
      </c>
      <c r="F51" s="16">
        <v>8.8999999999999999E-3</v>
      </c>
      <c r="G51" s="16"/>
    </row>
    <row r="52" spans="1:7" x14ac:dyDescent="0.3">
      <c r="A52" s="13" t="s">
        <v>1291</v>
      </c>
      <c r="B52" s="33" t="s">
        <v>1292</v>
      </c>
      <c r="C52" s="33" t="s">
        <v>829</v>
      </c>
      <c r="D52" s="14">
        <v>516408</v>
      </c>
      <c r="E52" s="15">
        <v>1628.49</v>
      </c>
      <c r="F52" s="16">
        <v>8.6999999999999994E-3</v>
      </c>
      <c r="G52" s="16"/>
    </row>
    <row r="53" spans="1:7" x14ac:dyDescent="0.3">
      <c r="A53" s="13" t="s">
        <v>1611</v>
      </c>
      <c r="B53" s="33" t="s">
        <v>1612</v>
      </c>
      <c r="C53" s="33" t="s">
        <v>826</v>
      </c>
      <c r="D53" s="14">
        <v>67595</v>
      </c>
      <c r="E53" s="15">
        <v>1560.57</v>
      </c>
      <c r="F53" s="16">
        <v>8.3999999999999995E-3</v>
      </c>
      <c r="G53" s="16"/>
    </row>
    <row r="54" spans="1:7" x14ac:dyDescent="0.3">
      <c r="A54" s="13" t="s">
        <v>1406</v>
      </c>
      <c r="B54" s="33" t="s">
        <v>1407</v>
      </c>
      <c r="C54" s="33" t="s">
        <v>810</v>
      </c>
      <c r="D54" s="14">
        <v>646929</v>
      </c>
      <c r="E54" s="15">
        <v>1437.8</v>
      </c>
      <c r="F54" s="16">
        <v>7.7000000000000002E-3</v>
      </c>
      <c r="G54" s="16"/>
    </row>
    <row r="55" spans="1:7" x14ac:dyDescent="0.3">
      <c r="A55" s="13" t="s">
        <v>1420</v>
      </c>
      <c r="B55" s="33" t="s">
        <v>1421</v>
      </c>
      <c r="C55" s="33" t="s">
        <v>735</v>
      </c>
      <c r="D55" s="14">
        <v>193854</v>
      </c>
      <c r="E55" s="15">
        <v>1217.31</v>
      </c>
      <c r="F55" s="16">
        <v>6.4999999999999997E-3</v>
      </c>
      <c r="G55" s="16"/>
    </row>
    <row r="56" spans="1:7" x14ac:dyDescent="0.3">
      <c r="A56" s="13" t="s">
        <v>1473</v>
      </c>
      <c r="B56" s="33" t="s">
        <v>1474</v>
      </c>
      <c r="C56" s="33" t="s">
        <v>821</v>
      </c>
      <c r="D56" s="14">
        <v>320594</v>
      </c>
      <c r="E56" s="15">
        <v>1163.28</v>
      </c>
      <c r="F56" s="16">
        <v>6.1999999999999998E-3</v>
      </c>
      <c r="G56" s="16"/>
    </row>
    <row r="57" spans="1:7" x14ac:dyDescent="0.3">
      <c r="A57" s="13" t="s">
        <v>1424</v>
      </c>
      <c r="B57" s="33" t="s">
        <v>1425</v>
      </c>
      <c r="C57" s="33" t="s">
        <v>785</v>
      </c>
      <c r="D57" s="14">
        <v>189223</v>
      </c>
      <c r="E57" s="15">
        <v>1065.7</v>
      </c>
      <c r="F57" s="16">
        <v>5.7000000000000002E-3</v>
      </c>
      <c r="G57" s="16"/>
    </row>
    <row r="58" spans="1:7" x14ac:dyDescent="0.3">
      <c r="A58" s="13" t="s">
        <v>1426</v>
      </c>
      <c r="B58" s="33" t="s">
        <v>1427</v>
      </c>
      <c r="C58" s="33" t="s">
        <v>732</v>
      </c>
      <c r="D58" s="14">
        <v>55016</v>
      </c>
      <c r="E58" s="15">
        <v>955.77</v>
      </c>
      <c r="F58" s="16">
        <v>5.1000000000000004E-3</v>
      </c>
      <c r="G58" s="16"/>
    </row>
    <row r="59" spans="1:7" x14ac:dyDescent="0.3">
      <c r="A59" s="13" t="s">
        <v>1498</v>
      </c>
      <c r="B59" s="33" t="s">
        <v>1499</v>
      </c>
      <c r="C59" s="33" t="s">
        <v>826</v>
      </c>
      <c r="D59" s="14">
        <v>47118</v>
      </c>
      <c r="E59" s="15">
        <v>934.87</v>
      </c>
      <c r="F59" s="16">
        <v>5.0000000000000001E-3</v>
      </c>
      <c r="G59" s="16"/>
    </row>
    <row r="60" spans="1:7" x14ac:dyDescent="0.3">
      <c r="A60" s="13" t="s">
        <v>824</v>
      </c>
      <c r="B60" s="33" t="s">
        <v>825</v>
      </c>
      <c r="C60" s="33" t="s">
        <v>826</v>
      </c>
      <c r="D60" s="14">
        <v>96790</v>
      </c>
      <c r="E60" s="15">
        <v>903.78</v>
      </c>
      <c r="F60" s="16">
        <v>4.8999999999999998E-3</v>
      </c>
      <c r="G60" s="16"/>
    </row>
    <row r="61" spans="1:7" x14ac:dyDescent="0.3">
      <c r="A61" s="13" t="s">
        <v>1400</v>
      </c>
      <c r="B61" s="33" t="s">
        <v>1401</v>
      </c>
      <c r="C61" s="33" t="s">
        <v>699</v>
      </c>
      <c r="D61" s="14">
        <v>147301</v>
      </c>
      <c r="E61" s="15">
        <v>858.1</v>
      </c>
      <c r="F61" s="16">
        <v>4.5999999999999999E-3</v>
      </c>
      <c r="G61" s="16"/>
    </row>
    <row r="62" spans="1:7" x14ac:dyDescent="0.3">
      <c r="A62" s="13" t="s">
        <v>1432</v>
      </c>
      <c r="B62" s="33" t="s">
        <v>1433</v>
      </c>
      <c r="C62" s="33" t="s">
        <v>882</v>
      </c>
      <c r="D62" s="14">
        <v>33920</v>
      </c>
      <c r="E62" s="15">
        <v>640.75</v>
      </c>
      <c r="F62" s="16">
        <v>3.3999999999999998E-3</v>
      </c>
      <c r="G62" s="16"/>
    </row>
    <row r="63" spans="1:7" x14ac:dyDescent="0.3">
      <c r="A63" s="13" t="s">
        <v>1504</v>
      </c>
      <c r="B63" s="33" t="s">
        <v>1505</v>
      </c>
      <c r="C63" s="33" t="s">
        <v>882</v>
      </c>
      <c r="D63" s="14">
        <v>36372</v>
      </c>
      <c r="E63" s="15">
        <v>196.77</v>
      </c>
      <c r="F63" s="16">
        <v>1.1000000000000001E-3</v>
      </c>
      <c r="G63" s="16"/>
    </row>
    <row r="64" spans="1:7" x14ac:dyDescent="0.3">
      <c r="A64" s="17" t="s">
        <v>100</v>
      </c>
      <c r="B64" s="34"/>
      <c r="C64" s="34"/>
      <c r="D64" s="18"/>
      <c r="E64" s="37">
        <f>SUM(E8:E63)</f>
        <v>180328.82999999996</v>
      </c>
      <c r="F64" s="38">
        <f>SUM(F8:F63)</f>
        <v>0.96800000000000042</v>
      </c>
      <c r="G64" s="21"/>
    </row>
    <row r="65" spans="1:7" x14ac:dyDescent="0.3">
      <c r="A65" s="13"/>
      <c r="B65" s="33"/>
      <c r="C65" s="33"/>
      <c r="D65" s="14"/>
      <c r="E65" s="15"/>
      <c r="F65" s="16"/>
      <c r="G65" s="16"/>
    </row>
    <row r="66" spans="1:7" x14ac:dyDescent="0.3">
      <c r="A66" s="17" t="s">
        <v>1056</v>
      </c>
      <c r="B66" s="33"/>
      <c r="C66" s="33"/>
      <c r="D66" s="14"/>
      <c r="E66" s="15"/>
      <c r="F66" s="16"/>
      <c r="G66" s="16"/>
    </row>
    <row r="67" spans="1:7" x14ac:dyDescent="0.3">
      <c r="A67" s="13" t="s">
        <v>1412</v>
      </c>
      <c r="B67" s="33" t="s">
        <v>1413</v>
      </c>
      <c r="C67" s="33" t="s">
        <v>699</v>
      </c>
      <c r="D67" s="14">
        <v>1397220</v>
      </c>
      <c r="E67" s="15">
        <v>979.31</v>
      </c>
      <c r="F67" s="16">
        <v>5.3E-3</v>
      </c>
      <c r="G67" s="16"/>
    </row>
    <row r="68" spans="1:7" x14ac:dyDescent="0.3">
      <c r="A68" s="17" t="s">
        <v>100</v>
      </c>
      <c r="B68" s="34"/>
      <c r="C68" s="34"/>
      <c r="D68" s="18"/>
      <c r="E68" s="37">
        <v>979.31</v>
      </c>
      <c r="F68" s="38">
        <v>5.3E-3</v>
      </c>
      <c r="G68" s="21"/>
    </row>
    <row r="69" spans="1:7" x14ac:dyDescent="0.3">
      <c r="A69" s="24" t="s">
        <v>103</v>
      </c>
      <c r="B69" s="35"/>
      <c r="C69" s="35"/>
      <c r="D69" s="25"/>
      <c r="E69" s="30">
        <v>181308.14</v>
      </c>
      <c r="F69" s="31">
        <v>0.97330000000000005</v>
      </c>
      <c r="G69" s="21"/>
    </row>
    <row r="70" spans="1:7" x14ac:dyDescent="0.3">
      <c r="A70" s="13"/>
      <c r="B70" s="33"/>
      <c r="C70" s="33"/>
      <c r="D70" s="14"/>
      <c r="E70" s="15"/>
      <c r="F70" s="16"/>
      <c r="G70" s="16"/>
    </row>
    <row r="71" spans="1:7" x14ac:dyDescent="0.3">
      <c r="A71" s="13"/>
      <c r="B71" s="33"/>
      <c r="C71" s="33"/>
      <c r="D71" s="14"/>
      <c r="E71" s="15"/>
      <c r="F71" s="16"/>
      <c r="G71" s="16"/>
    </row>
    <row r="72" spans="1:7" x14ac:dyDescent="0.3">
      <c r="A72" s="17" t="s">
        <v>128</v>
      </c>
      <c r="B72" s="33"/>
      <c r="C72" s="33"/>
      <c r="D72" s="14"/>
      <c r="E72" s="15"/>
      <c r="F72" s="16"/>
      <c r="G72" s="16"/>
    </row>
    <row r="73" spans="1:7" x14ac:dyDescent="0.3">
      <c r="A73" s="13" t="s">
        <v>129</v>
      </c>
      <c r="B73" s="33"/>
      <c r="C73" s="33"/>
      <c r="D73" s="14"/>
      <c r="E73" s="15">
        <v>6256.46</v>
      </c>
      <c r="F73" s="16">
        <v>3.3599999999999998E-2</v>
      </c>
      <c r="G73" s="16">
        <v>3.1375E-2</v>
      </c>
    </row>
    <row r="74" spans="1:7" x14ac:dyDescent="0.3">
      <c r="A74" s="17" t="s">
        <v>100</v>
      </c>
      <c r="B74" s="34"/>
      <c r="C74" s="34"/>
      <c r="D74" s="18"/>
      <c r="E74" s="37">
        <v>6256.46</v>
      </c>
      <c r="F74" s="38">
        <v>3.3599999999999998E-2</v>
      </c>
      <c r="G74" s="21"/>
    </row>
    <row r="75" spans="1:7" x14ac:dyDescent="0.3">
      <c r="A75" s="13"/>
      <c r="B75" s="33"/>
      <c r="C75" s="33"/>
      <c r="D75" s="14"/>
      <c r="E75" s="15"/>
      <c r="F75" s="16"/>
      <c r="G75" s="16"/>
    </row>
    <row r="76" spans="1:7" x14ac:dyDescent="0.3">
      <c r="A76" s="24" t="s">
        <v>103</v>
      </c>
      <c r="B76" s="35"/>
      <c r="C76" s="35"/>
      <c r="D76" s="25"/>
      <c r="E76" s="19">
        <v>6256.46</v>
      </c>
      <c r="F76" s="20">
        <v>3.3599999999999998E-2</v>
      </c>
      <c r="G76" s="21"/>
    </row>
    <row r="77" spans="1:7" x14ac:dyDescent="0.3">
      <c r="A77" s="13" t="s">
        <v>130</v>
      </c>
      <c r="B77" s="33"/>
      <c r="C77" s="33"/>
      <c r="D77" s="14"/>
      <c r="E77" s="15">
        <v>0.53779860000000002</v>
      </c>
      <c r="F77" s="16">
        <v>1.9999999999999999E-6</v>
      </c>
      <c r="G77" s="16"/>
    </row>
    <row r="78" spans="1:7" x14ac:dyDescent="0.3">
      <c r="A78" s="13" t="s">
        <v>131</v>
      </c>
      <c r="B78" s="33"/>
      <c r="C78" s="33"/>
      <c r="D78" s="14"/>
      <c r="E78" s="26">
        <v>-1308.9077986</v>
      </c>
      <c r="F78" s="27">
        <v>-6.9020000000000001E-3</v>
      </c>
      <c r="G78" s="16">
        <v>3.1375E-2</v>
      </c>
    </row>
    <row r="79" spans="1:7" x14ac:dyDescent="0.3">
      <c r="A79" s="28" t="s">
        <v>132</v>
      </c>
      <c r="B79" s="36"/>
      <c r="C79" s="36"/>
      <c r="D79" s="29"/>
      <c r="E79" s="30">
        <v>186256.23</v>
      </c>
      <c r="F79" s="31">
        <v>1</v>
      </c>
      <c r="G79" s="31"/>
    </row>
    <row r="84" spans="1:7" x14ac:dyDescent="0.3">
      <c r="A84" s="1" t="s">
        <v>1815</v>
      </c>
    </row>
    <row r="85" spans="1:7" x14ac:dyDescent="0.3">
      <c r="A85" s="47" t="s">
        <v>1816</v>
      </c>
      <c r="B85" s="3" t="s">
        <v>88</v>
      </c>
    </row>
    <row r="86" spans="1:7" x14ac:dyDescent="0.3">
      <c r="A86" t="s">
        <v>1817</v>
      </c>
    </row>
    <row r="87" spans="1:7" x14ac:dyDescent="0.3">
      <c r="A87" t="s">
        <v>1818</v>
      </c>
      <c r="B87" t="s">
        <v>1819</v>
      </c>
      <c r="C87" t="s">
        <v>1819</v>
      </c>
    </row>
    <row r="88" spans="1:7" x14ac:dyDescent="0.3">
      <c r="B88" s="48">
        <v>44561</v>
      </c>
      <c r="C88" s="48">
        <v>44592</v>
      </c>
    </row>
    <row r="89" spans="1:7" x14ac:dyDescent="0.3">
      <c r="A89" t="s">
        <v>1823</v>
      </c>
      <c r="B89">
        <v>56.790999999999997</v>
      </c>
      <c r="C89">
        <v>55.768999999999998</v>
      </c>
      <c r="E89" s="2"/>
      <c r="G89"/>
    </row>
    <row r="90" spans="1:7" x14ac:dyDescent="0.3">
      <c r="A90" t="s">
        <v>1824</v>
      </c>
      <c r="B90">
        <v>43.49</v>
      </c>
      <c r="C90">
        <v>42.707999999999998</v>
      </c>
      <c r="E90" s="2"/>
      <c r="G90"/>
    </row>
    <row r="91" spans="1:7" x14ac:dyDescent="0.3">
      <c r="A91" t="s">
        <v>1848</v>
      </c>
      <c r="B91">
        <v>51.192999999999998</v>
      </c>
      <c r="C91">
        <v>50.204000000000001</v>
      </c>
      <c r="E91" s="2"/>
      <c r="G91"/>
    </row>
    <row r="92" spans="1:7" x14ac:dyDescent="0.3">
      <c r="A92" t="s">
        <v>1849</v>
      </c>
      <c r="B92">
        <v>31.605</v>
      </c>
      <c r="C92">
        <v>30.995000000000001</v>
      </c>
      <c r="E92" s="2"/>
      <c r="G92"/>
    </row>
    <row r="93" spans="1:7" x14ac:dyDescent="0.3">
      <c r="E93" s="2"/>
      <c r="G93"/>
    </row>
    <row r="94" spans="1:7" x14ac:dyDescent="0.3">
      <c r="A94" t="s">
        <v>1834</v>
      </c>
      <c r="B94" s="3" t="s">
        <v>88</v>
      </c>
    </row>
    <row r="95" spans="1:7" x14ac:dyDescent="0.3">
      <c r="A95" t="s">
        <v>1835</v>
      </c>
      <c r="B95" s="3" t="s">
        <v>88</v>
      </c>
    </row>
    <row r="96" spans="1:7" ht="28.8" x14ac:dyDescent="0.3">
      <c r="A96" s="47" t="s">
        <v>1836</v>
      </c>
      <c r="B96" s="3" t="s">
        <v>88</v>
      </c>
    </row>
    <row r="97" spans="1:4" x14ac:dyDescent="0.3">
      <c r="A97" s="47" t="s">
        <v>1837</v>
      </c>
      <c r="B97" s="3" t="s">
        <v>88</v>
      </c>
    </row>
    <row r="98" spans="1:4" x14ac:dyDescent="0.3">
      <c r="A98" t="s">
        <v>1870</v>
      </c>
      <c r="B98" s="49">
        <v>0.46462599999999998</v>
      </c>
    </row>
    <row r="99" spans="1:4" ht="28.8" x14ac:dyDescent="0.3">
      <c r="A99" s="47" t="s">
        <v>1839</v>
      </c>
      <c r="B99" s="3" t="s">
        <v>88</v>
      </c>
    </row>
    <row r="100" spans="1:4" ht="28.8" x14ac:dyDescent="0.3">
      <c r="A100" s="47" t="s">
        <v>1840</v>
      </c>
      <c r="B100" s="3" t="s">
        <v>88</v>
      </c>
    </row>
    <row r="101" spans="1:4" x14ac:dyDescent="0.3">
      <c r="A101" t="s">
        <v>1967</v>
      </c>
      <c r="B101" s="3" t="s">
        <v>88</v>
      </c>
    </row>
    <row r="102" spans="1:4" x14ac:dyDescent="0.3">
      <c r="A102" t="s">
        <v>1968</v>
      </c>
      <c r="B102" s="3" t="s">
        <v>88</v>
      </c>
    </row>
    <row r="104" spans="1:4" ht="28.8" x14ac:dyDescent="0.3">
      <c r="A104" s="66" t="s">
        <v>2016</v>
      </c>
      <c r="B104" s="61" t="s">
        <v>2017</v>
      </c>
      <c r="C104" s="61" t="s">
        <v>1982</v>
      </c>
      <c r="D104" s="67" t="s">
        <v>1983</v>
      </c>
    </row>
    <row r="105" spans="1:4" x14ac:dyDescent="0.3">
      <c r="A105" s="68" t="str">
        <f>HYPERLINK("[EDEL_Portfolio Monthly 31-Jan-2022.xlsx]EESMCF!A1","Edelweiss Mid Cap Fund")</f>
        <v>Edelweiss Mid Cap Fund</v>
      </c>
      <c r="B105" s="59"/>
      <c r="C105" s="62" t="s">
        <v>2007</v>
      </c>
      <c r="D105"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5"/>
  <sheetViews>
    <sheetView showGridLines="0" workbookViewId="0">
      <pane ySplit="4" topLeftCell="A65" activePane="bottomLeft" state="frozen"/>
      <selection sqref="A1:G1"/>
      <selection pane="bottomLeft" activeCell="A75" sqref="A75:D75"/>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69</v>
      </c>
      <c r="B1" s="70"/>
      <c r="C1" s="70"/>
      <c r="D1" s="70"/>
      <c r="E1" s="70"/>
      <c r="F1" s="70"/>
      <c r="G1" s="70"/>
      <c r="H1" s="51" t="str">
        <f>HYPERLINK("[EDEL_Portfolio Monthly 31-Jan-2022.xlsx]Index!A1","Index")</f>
        <v>Index</v>
      </c>
    </row>
    <row r="2" spans="1:8" ht="18" x14ac:dyDescent="0.3">
      <c r="A2" s="70" t="s">
        <v>70</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7" t="s">
        <v>89</v>
      </c>
      <c r="B9" s="33"/>
      <c r="C9" s="33"/>
      <c r="D9" s="14"/>
      <c r="E9" s="15"/>
      <c r="F9" s="16"/>
      <c r="G9" s="16"/>
    </row>
    <row r="10" spans="1:8" x14ac:dyDescent="0.3">
      <c r="A10" s="17" t="s">
        <v>90</v>
      </c>
      <c r="B10" s="33"/>
      <c r="C10" s="33"/>
      <c r="D10" s="14"/>
      <c r="E10" s="15"/>
      <c r="F10" s="16"/>
      <c r="G10" s="16"/>
    </row>
    <row r="11" spans="1:8" x14ac:dyDescent="0.3">
      <c r="A11" s="13" t="s">
        <v>1708</v>
      </c>
      <c r="B11" s="33" t="s">
        <v>1709</v>
      </c>
      <c r="C11" s="33" t="s">
        <v>1710</v>
      </c>
      <c r="D11" s="14">
        <v>790000</v>
      </c>
      <c r="E11" s="15">
        <v>1094.21</v>
      </c>
      <c r="F11" s="16">
        <v>0.1057</v>
      </c>
      <c r="G11" s="16">
        <v>6.1926000000000002E-2</v>
      </c>
    </row>
    <row r="12" spans="1:8" x14ac:dyDescent="0.3">
      <c r="A12" s="13" t="s">
        <v>1711</v>
      </c>
      <c r="B12" s="33" t="s">
        <v>1712</v>
      </c>
      <c r="C12" s="33" t="s">
        <v>137</v>
      </c>
      <c r="D12" s="14">
        <v>700000</v>
      </c>
      <c r="E12" s="15">
        <v>934.11</v>
      </c>
      <c r="F12" s="16">
        <v>9.0200000000000002E-2</v>
      </c>
      <c r="G12" s="16">
        <v>4.3749999999999997E-2</v>
      </c>
    </row>
    <row r="13" spans="1:8" x14ac:dyDescent="0.3">
      <c r="A13" s="13" t="s">
        <v>1713</v>
      </c>
      <c r="B13" s="33" t="s">
        <v>1714</v>
      </c>
      <c r="C13" s="33" t="s">
        <v>1715</v>
      </c>
      <c r="D13" s="14">
        <v>500000</v>
      </c>
      <c r="E13" s="15">
        <v>918.66</v>
      </c>
      <c r="F13" s="16">
        <v>8.8700000000000001E-2</v>
      </c>
      <c r="G13" s="16">
        <v>4.2349999999999999E-2</v>
      </c>
    </row>
    <row r="14" spans="1:8" x14ac:dyDescent="0.3">
      <c r="A14" s="13" t="s">
        <v>91</v>
      </c>
      <c r="B14" s="33" t="s">
        <v>92</v>
      </c>
      <c r="C14" s="33" t="s">
        <v>93</v>
      </c>
      <c r="D14" s="14">
        <v>850000</v>
      </c>
      <c r="E14" s="15">
        <v>853.27</v>
      </c>
      <c r="F14" s="16">
        <v>8.2400000000000001E-2</v>
      </c>
      <c r="G14" s="16">
        <v>5.8508999999999999E-2</v>
      </c>
    </row>
    <row r="15" spans="1:8" x14ac:dyDescent="0.3">
      <c r="A15" s="13" t="s">
        <v>1716</v>
      </c>
      <c r="B15" s="33" t="s">
        <v>1717</v>
      </c>
      <c r="C15" s="33" t="s">
        <v>1710</v>
      </c>
      <c r="D15" s="14">
        <v>840000</v>
      </c>
      <c r="E15" s="15">
        <v>845.98</v>
      </c>
      <c r="F15" s="16">
        <v>8.1699999999999995E-2</v>
      </c>
      <c r="G15" s="16">
        <v>4.2500000000000003E-2</v>
      </c>
    </row>
    <row r="16" spans="1:8" x14ac:dyDescent="0.3">
      <c r="A16" s="13" t="s">
        <v>1718</v>
      </c>
      <c r="B16" s="33" t="s">
        <v>1719</v>
      </c>
      <c r="C16" s="33" t="s">
        <v>1720</v>
      </c>
      <c r="D16" s="14">
        <v>800000</v>
      </c>
      <c r="E16" s="15">
        <v>807.05</v>
      </c>
      <c r="F16" s="16">
        <v>7.7899999999999997E-2</v>
      </c>
      <c r="G16" s="16">
        <v>4.7052999999999998E-2</v>
      </c>
    </row>
    <row r="17" spans="1:7" x14ac:dyDescent="0.3">
      <c r="A17" s="13" t="s">
        <v>1721</v>
      </c>
      <c r="B17" s="33" t="s">
        <v>1722</v>
      </c>
      <c r="C17" s="33" t="s">
        <v>93</v>
      </c>
      <c r="D17" s="14">
        <v>800000</v>
      </c>
      <c r="E17" s="15">
        <v>802.3</v>
      </c>
      <c r="F17" s="16">
        <v>7.7499999999999999E-2</v>
      </c>
      <c r="G17" s="16">
        <v>6.1015E-2</v>
      </c>
    </row>
    <row r="18" spans="1:7" x14ac:dyDescent="0.3">
      <c r="A18" s="13" t="s">
        <v>1723</v>
      </c>
      <c r="B18" s="33" t="s">
        <v>1724</v>
      </c>
      <c r="C18" s="33" t="s">
        <v>1725</v>
      </c>
      <c r="D18" s="14">
        <v>500000</v>
      </c>
      <c r="E18" s="15">
        <v>661.02</v>
      </c>
      <c r="F18" s="16">
        <v>6.3799999999999996E-2</v>
      </c>
      <c r="G18" s="16">
        <v>3.9501000000000001E-2</v>
      </c>
    </row>
    <row r="19" spans="1:7" x14ac:dyDescent="0.3">
      <c r="A19" s="13" t="s">
        <v>1726</v>
      </c>
      <c r="B19" s="33" t="s">
        <v>1727</v>
      </c>
      <c r="C19" s="33" t="s">
        <v>93</v>
      </c>
      <c r="D19" s="14">
        <v>600000</v>
      </c>
      <c r="E19" s="15">
        <v>602.41999999999996</v>
      </c>
      <c r="F19" s="16">
        <v>5.8200000000000002E-2</v>
      </c>
      <c r="G19" s="16">
        <v>3.7999999999999999E-2</v>
      </c>
    </row>
    <row r="20" spans="1:7" x14ac:dyDescent="0.3">
      <c r="A20" s="13" t="s">
        <v>1728</v>
      </c>
      <c r="B20" s="33" t="s">
        <v>1729</v>
      </c>
      <c r="C20" s="33" t="s">
        <v>1720</v>
      </c>
      <c r="D20" s="14">
        <v>500000</v>
      </c>
      <c r="E20" s="15">
        <v>505.62</v>
      </c>
      <c r="F20" s="16">
        <v>4.8800000000000003E-2</v>
      </c>
      <c r="G20" s="16">
        <v>4.2500000000000003E-2</v>
      </c>
    </row>
    <row r="21" spans="1:7" x14ac:dyDescent="0.3">
      <c r="A21" s="13" t="s">
        <v>1730</v>
      </c>
      <c r="B21" s="33" t="s">
        <v>1731</v>
      </c>
      <c r="C21" s="33" t="s">
        <v>93</v>
      </c>
      <c r="D21" s="14">
        <v>500000</v>
      </c>
      <c r="E21" s="15">
        <v>502.61</v>
      </c>
      <c r="F21" s="16">
        <v>4.8500000000000001E-2</v>
      </c>
      <c r="G21" s="16">
        <v>3.7451999999999999E-2</v>
      </c>
    </row>
    <row r="22" spans="1:7" x14ac:dyDescent="0.3">
      <c r="A22" s="13" t="s">
        <v>1732</v>
      </c>
      <c r="B22" s="33" t="s">
        <v>1733</v>
      </c>
      <c r="C22" s="33" t="s">
        <v>137</v>
      </c>
      <c r="D22" s="14">
        <v>50000</v>
      </c>
      <c r="E22" s="15">
        <v>50.43</v>
      </c>
      <c r="F22" s="16">
        <v>4.8999999999999998E-3</v>
      </c>
      <c r="G22" s="16">
        <v>3.9501000000000001E-2</v>
      </c>
    </row>
    <row r="23" spans="1:7" x14ac:dyDescent="0.3">
      <c r="A23" s="13" t="s">
        <v>1734</v>
      </c>
      <c r="B23" s="33" t="s">
        <v>1735</v>
      </c>
      <c r="C23" s="33" t="s">
        <v>137</v>
      </c>
      <c r="D23" s="14">
        <v>50000</v>
      </c>
      <c r="E23" s="15">
        <v>50.41</v>
      </c>
      <c r="F23" s="16">
        <v>4.8999999999999998E-3</v>
      </c>
      <c r="G23" s="16">
        <v>4.0198999999999999E-2</v>
      </c>
    </row>
    <row r="24" spans="1:7" x14ac:dyDescent="0.3">
      <c r="A24" s="17" t="s">
        <v>100</v>
      </c>
      <c r="B24" s="34"/>
      <c r="C24" s="34"/>
      <c r="D24" s="18"/>
      <c r="E24" s="19">
        <v>8628.09</v>
      </c>
      <c r="F24" s="20">
        <v>0.83320000000000005</v>
      </c>
      <c r="G24" s="21"/>
    </row>
    <row r="25" spans="1:7" x14ac:dyDescent="0.3">
      <c r="A25" s="13"/>
      <c r="B25" s="33"/>
      <c r="C25" s="33"/>
      <c r="D25" s="14"/>
      <c r="E25" s="15"/>
      <c r="F25" s="16"/>
      <c r="G25" s="16"/>
    </row>
    <row r="26" spans="1:7" x14ac:dyDescent="0.3">
      <c r="A26" s="17" t="s">
        <v>101</v>
      </c>
      <c r="B26" s="34"/>
      <c r="C26" s="34"/>
      <c r="D26" s="18"/>
      <c r="E26" s="46"/>
      <c r="F26" s="21"/>
      <c r="G26" s="21"/>
    </row>
    <row r="27" spans="1:7" x14ac:dyDescent="0.3">
      <c r="A27" s="13" t="s">
        <v>1736</v>
      </c>
      <c r="B27" s="33" t="s">
        <v>1737</v>
      </c>
      <c r="C27" s="33" t="s">
        <v>93</v>
      </c>
      <c r="D27" s="14">
        <v>400000</v>
      </c>
      <c r="E27" s="15">
        <v>404.32</v>
      </c>
      <c r="F27" s="16">
        <v>3.9E-2</v>
      </c>
      <c r="G27" s="16">
        <v>4.8384999999999997E-2</v>
      </c>
    </row>
    <row r="28" spans="1:7" x14ac:dyDescent="0.3">
      <c r="A28" s="17" t="s">
        <v>100</v>
      </c>
      <c r="B28" s="34"/>
      <c r="C28" s="34"/>
      <c r="D28" s="18"/>
      <c r="E28" s="19">
        <v>404.32</v>
      </c>
      <c r="F28" s="20">
        <v>3.9E-2</v>
      </c>
      <c r="G28" s="21"/>
    </row>
    <row r="29" spans="1:7" x14ac:dyDescent="0.3">
      <c r="A29" s="17" t="s">
        <v>102</v>
      </c>
      <c r="B29" s="33"/>
      <c r="C29" s="33"/>
      <c r="D29" s="14"/>
      <c r="E29" s="15"/>
      <c r="F29" s="16"/>
      <c r="G29" s="16"/>
    </row>
    <row r="30" spans="1:7" x14ac:dyDescent="0.3">
      <c r="A30" s="17" t="s">
        <v>100</v>
      </c>
      <c r="B30" s="33"/>
      <c r="C30" s="33"/>
      <c r="D30" s="14"/>
      <c r="E30" s="22" t="s">
        <v>88</v>
      </c>
      <c r="F30" s="23" t="s">
        <v>88</v>
      </c>
      <c r="G30" s="16"/>
    </row>
    <row r="31" spans="1:7" x14ac:dyDescent="0.3">
      <c r="A31" s="13"/>
      <c r="B31" s="33"/>
      <c r="C31" s="33"/>
      <c r="D31" s="14"/>
      <c r="E31" s="15"/>
      <c r="F31" s="16"/>
      <c r="G31" s="16"/>
    </row>
    <row r="32" spans="1:7" x14ac:dyDescent="0.3">
      <c r="A32" s="24" t="s">
        <v>103</v>
      </c>
      <c r="B32" s="35"/>
      <c r="C32" s="35"/>
      <c r="D32" s="25"/>
      <c r="E32" s="19">
        <v>9032.41</v>
      </c>
      <c r="F32" s="20">
        <v>0.87219999999999998</v>
      </c>
      <c r="G32" s="21"/>
    </row>
    <row r="33" spans="1:7" x14ac:dyDescent="0.3">
      <c r="A33" s="13"/>
      <c r="B33" s="33"/>
      <c r="C33" s="33"/>
      <c r="D33" s="14"/>
      <c r="E33" s="15"/>
      <c r="F33" s="16"/>
      <c r="G33" s="16"/>
    </row>
    <row r="34" spans="1:7" x14ac:dyDescent="0.3">
      <c r="A34" s="17" t="s">
        <v>104</v>
      </c>
      <c r="B34" s="33"/>
      <c r="C34" s="33"/>
      <c r="D34" s="14"/>
      <c r="E34" s="15"/>
      <c r="F34" s="16"/>
      <c r="G34" s="16"/>
    </row>
    <row r="35" spans="1:7" x14ac:dyDescent="0.3">
      <c r="A35" s="13"/>
      <c r="B35" s="33"/>
      <c r="C35" s="33"/>
      <c r="D35" s="14"/>
      <c r="E35" s="15"/>
      <c r="F35" s="16"/>
      <c r="G35" s="16"/>
    </row>
    <row r="36" spans="1:7" x14ac:dyDescent="0.3">
      <c r="A36" s="17" t="s">
        <v>105</v>
      </c>
      <c r="B36" s="33"/>
      <c r="C36" s="33"/>
      <c r="D36" s="14"/>
      <c r="E36" s="15"/>
      <c r="F36" s="16"/>
      <c r="G36" s="16"/>
    </row>
    <row r="37" spans="1:7" x14ac:dyDescent="0.3">
      <c r="A37" s="13" t="s">
        <v>1738</v>
      </c>
      <c r="B37" s="33" t="s">
        <v>1739</v>
      </c>
      <c r="C37" s="33" t="s">
        <v>108</v>
      </c>
      <c r="D37" s="14">
        <v>1000000</v>
      </c>
      <c r="E37" s="15">
        <v>991.97</v>
      </c>
      <c r="F37" s="16">
        <v>9.5799999999999996E-2</v>
      </c>
      <c r="G37" s="16">
        <v>3.7400999999999997E-2</v>
      </c>
    </row>
    <row r="38" spans="1:7" x14ac:dyDescent="0.3">
      <c r="A38" s="17" t="s">
        <v>100</v>
      </c>
      <c r="B38" s="34"/>
      <c r="C38" s="34"/>
      <c r="D38" s="18"/>
      <c r="E38" s="19">
        <v>991.97</v>
      </c>
      <c r="F38" s="20">
        <v>9.5799999999999996E-2</v>
      </c>
      <c r="G38" s="21"/>
    </row>
    <row r="39" spans="1:7" x14ac:dyDescent="0.3">
      <c r="A39" s="13"/>
      <c r="B39" s="33"/>
      <c r="C39" s="33"/>
      <c r="D39" s="14"/>
      <c r="E39" s="15"/>
      <c r="F39" s="16"/>
      <c r="G39" s="16"/>
    </row>
    <row r="40" spans="1:7" x14ac:dyDescent="0.3">
      <c r="A40" s="24" t="s">
        <v>103</v>
      </c>
      <c r="B40" s="35"/>
      <c r="C40" s="35"/>
      <c r="D40" s="25"/>
      <c r="E40" s="19">
        <v>991.97</v>
      </c>
      <c r="F40" s="20">
        <v>9.5799999999999996E-2</v>
      </c>
      <c r="G40" s="21"/>
    </row>
    <row r="41" spans="1:7" x14ac:dyDescent="0.3">
      <c r="A41" s="13"/>
      <c r="B41" s="33"/>
      <c r="C41" s="33"/>
      <c r="D41" s="14"/>
      <c r="E41" s="15"/>
      <c r="F41" s="16"/>
      <c r="G41" s="16"/>
    </row>
    <row r="42" spans="1:7" x14ac:dyDescent="0.3">
      <c r="A42" s="13"/>
      <c r="B42" s="33"/>
      <c r="C42" s="33"/>
      <c r="D42" s="14"/>
      <c r="E42" s="15"/>
      <c r="F42" s="16"/>
      <c r="G42" s="16"/>
    </row>
    <row r="43" spans="1:7" x14ac:dyDescent="0.3">
      <c r="A43" s="17" t="s">
        <v>128</v>
      </c>
      <c r="B43" s="33"/>
      <c r="C43" s="33"/>
      <c r="D43" s="14"/>
      <c r="E43" s="15"/>
      <c r="F43" s="16"/>
      <c r="G43" s="16"/>
    </row>
    <row r="44" spans="1:7" x14ac:dyDescent="0.3">
      <c r="A44" s="13" t="s">
        <v>129</v>
      </c>
      <c r="B44" s="33"/>
      <c r="C44" s="33"/>
      <c r="D44" s="14"/>
      <c r="E44" s="15">
        <v>98.99</v>
      </c>
      <c r="F44" s="16">
        <v>9.5999999999999992E-3</v>
      </c>
      <c r="G44" s="16">
        <v>3.1375E-2</v>
      </c>
    </row>
    <row r="45" spans="1:7" x14ac:dyDescent="0.3">
      <c r="A45" s="17" t="s">
        <v>100</v>
      </c>
      <c r="B45" s="34"/>
      <c r="C45" s="34"/>
      <c r="D45" s="18"/>
      <c r="E45" s="19">
        <v>98.99</v>
      </c>
      <c r="F45" s="20">
        <v>9.5999999999999992E-3</v>
      </c>
      <c r="G45" s="21"/>
    </row>
    <row r="46" spans="1:7" x14ac:dyDescent="0.3">
      <c r="A46" s="13"/>
      <c r="B46" s="33"/>
      <c r="C46" s="33"/>
      <c r="D46" s="14"/>
      <c r="E46" s="15"/>
      <c r="F46" s="16"/>
      <c r="G46" s="16"/>
    </row>
    <row r="47" spans="1:7" x14ac:dyDescent="0.3">
      <c r="A47" s="24" t="s">
        <v>103</v>
      </c>
      <c r="B47" s="35"/>
      <c r="C47" s="35"/>
      <c r="D47" s="25"/>
      <c r="E47" s="19">
        <v>98.99</v>
      </c>
      <c r="F47" s="20">
        <v>9.5999999999999992E-3</v>
      </c>
      <c r="G47" s="21"/>
    </row>
    <row r="48" spans="1:7" x14ac:dyDescent="0.3">
      <c r="A48" s="13" t="s">
        <v>130</v>
      </c>
      <c r="B48" s="33"/>
      <c r="C48" s="33"/>
      <c r="D48" s="14"/>
      <c r="E48" s="15">
        <v>252.5799475</v>
      </c>
      <c r="F48" s="16">
        <v>2.4393999999999999E-2</v>
      </c>
      <c r="G48" s="16"/>
    </row>
    <row r="49" spans="1:7" x14ac:dyDescent="0.3">
      <c r="A49" s="13" t="s">
        <v>131</v>
      </c>
      <c r="B49" s="33"/>
      <c r="C49" s="33"/>
      <c r="D49" s="14"/>
      <c r="E49" s="26">
        <v>-22.069947500000001</v>
      </c>
      <c r="F49" s="27">
        <v>-1.9940000000000001E-3</v>
      </c>
      <c r="G49" s="16">
        <v>3.1375E-2</v>
      </c>
    </row>
    <row r="50" spans="1:7" x14ac:dyDescent="0.3">
      <c r="A50" s="28" t="s">
        <v>132</v>
      </c>
      <c r="B50" s="36"/>
      <c r="C50" s="36"/>
      <c r="D50" s="29"/>
      <c r="E50" s="30">
        <v>10353.879999999999</v>
      </c>
      <c r="F50" s="31">
        <v>1</v>
      </c>
      <c r="G50" s="31"/>
    </row>
    <row r="52" spans="1:7" x14ac:dyDescent="0.3">
      <c r="A52" s="1" t="s">
        <v>133</v>
      </c>
    </row>
    <row r="53" spans="1:7" x14ac:dyDescent="0.3">
      <c r="A53" s="1" t="s">
        <v>134</v>
      </c>
    </row>
    <row r="55" spans="1:7" x14ac:dyDescent="0.3">
      <c r="A55" s="1" t="s">
        <v>1815</v>
      </c>
    </row>
    <row r="56" spans="1:7" x14ac:dyDescent="0.3">
      <c r="A56" s="47" t="s">
        <v>1816</v>
      </c>
      <c r="B56" s="3" t="s">
        <v>88</v>
      </c>
    </row>
    <row r="57" spans="1:7" x14ac:dyDescent="0.3">
      <c r="A57" t="s">
        <v>1817</v>
      </c>
    </row>
    <row r="58" spans="1:7" x14ac:dyDescent="0.3">
      <c r="A58" t="s">
        <v>1818</v>
      </c>
      <c r="B58" t="s">
        <v>1819</v>
      </c>
      <c r="C58" t="s">
        <v>1819</v>
      </c>
    </row>
    <row r="59" spans="1:7" x14ac:dyDescent="0.3">
      <c r="B59" s="48">
        <v>44561</v>
      </c>
      <c r="C59" s="48">
        <v>44592</v>
      </c>
    </row>
    <row r="60" spans="1:7" x14ac:dyDescent="0.3">
      <c r="A60" t="s">
        <v>1823</v>
      </c>
      <c r="B60">
        <v>12.7873</v>
      </c>
      <c r="C60">
        <v>12.8398</v>
      </c>
      <c r="E60" s="2"/>
      <c r="G60"/>
    </row>
    <row r="61" spans="1:7" x14ac:dyDescent="0.3">
      <c r="A61" t="s">
        <v>1824</v>
      </c>
      <c r="B61">
        <v>12.7873</v>
      </c>
      <c r="C61">
        <v>12.8398</v>
      </c>
      <c r="E61" s="2"/>
      <c r="G61"/>
    </row>
    <row r="62" spans="1:7" x14ac:dyDescent="0.3">
      <c r="A62" t="s">
        <v>1848</v>
      </c>
      <c r="B62">
        <v>12.6449</v>
      </c>
      <c r="C62">
        <v>12.692500000000001</v>
      </c>
      <c r="E62" s="2"/>
      <c r="G62"/>
    </row>
    <row r="63" spans="1:7" x14ac:dyDescent="0.3">
      <c r="A63" t="s">
        <v>1849</v>
      </c>
      <c r="B63">
        <v>12.6449</v>
      </c>
      <c r="C63">
        <v>12.692500000000001</v>
      </c>
      <c r="E63" s="2"/>
      <c r="G63"/>
    </row>
    <row r="64" spans="1:7" x14ac:dyDescent="0.3">
      <c r="E64" s="2"/>
      <c r="G64"/>
    </row>
    <row r="65" spans="1:4" x14ac:dyDescent="0.3">
      <c r="A65" t="s">
        <v>1834</v>
      </c>
      <c r="B65" s="3" t="s">
        <v>88</v>
      </c>
    </row>
    <row r="66" spans="1:4" x14ac:dyDescent="0.3">
      <c r="A66" t="s">
        <v>1835</v>
      </c>
      <c r="B66" s="3" t="s">
        <v>88</v>
      </c>
    </row>
    <row r="67" spans="1:4" ht="28.8" x14ac:dyDescent="0.3">
      <c r="A67" s="47" t="s">
        <v>1836</v>
      </c>
      <c r="B67" s="3" t="s">
        <v>88</v>
      </c>
    </row>
    <row r="68" spans="1:4" x14ac:dyDescent="0.3">
      <c r="A68" s="47" t="s">
        <v>1837</v>
      </c>
      <c r="B68" s="3" t="s">
        <v>88</v>
      </c>
    </row>
    <row r="69" spans="1:4" ht="28.8" x14ac:dyDescent="0.3">
      <c r="A69" s="47" t="s">
        <v>1839</v>
      </c>
      <c r="B69" s="3" t="s">
        <v>88</v>
      </c>
    </row>
    <row r="70" spans="1:4" ht="28.8" x14ac:dyDescent="0.3">
      <c r="A70" s="47" t="s">
        <v>1840</v>
      </c>
      <c r="B70" s="3" t="s">
        <v>88</v>
      </c>
    </row>
    <row r="71" spans="1:4" x14ac:dyDescent="0.3">
      <c r="A71" t="s">
        <v>1967</v>
      </c>
      <c r="B71" s="3" t="s">
        <v>88</v>
      </c>
    </row>
    <row r="72" spans="1:4" x14ac:dyDescent="0.3">
      <c r="A72" t="s">
        <v>1968</v>
      </c>
      <c r="B72" s="3" t="s">
        <v>88</v>
      </c>
    </row>
    <row r="74" spans="1:4" ht="28.8" x14ac:dyDescent="0.3">
      <c r="A74" s="66" t="s">
        <v>2016</v>
      </c>
      <c r="B74" s="61" t="s">
        <v>2017</v>
      </c>
      <c r="C74" s="61" t="s">
        <v>1982</v>
      </c>
      <c r="D74" s="67" t="s">
        <v>1983</v>
      </c>
    </row>
    <row r="75" spans="1:4" x14ac:dyDescent="0.3">
      <c r="A75" s="51" t="str">
        <f>HYPERLINK("[EDEL_Portfolio Monthly 31-Jan-2022.xlsx]EFMS55!A1","Edelweiss Fixed Maturity Plan - Series 55")</f>
        <v>Edelweiss Fixed Maturity Plan - Series 55</v>
      </c>
      <c r="B75" s="59"/>
      <c r="C75" s="62" t="s">
        <v>2008</v>
      </c>
      <c r="D75"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10"/>
  <sheetViews>
    <sheetView showGridLines="0" tabSelected="1" workbookViewId="0">
      <pane ySplit="4" topLeftCell="A5" activePane="bottomLeft" state="frozen"/>
      <selection sqref="A1:G1"/>
      <selection pane="bottomLeft" activeCell="A115" sqref="A1:XFD1048576"/>
    </sheetView>
  </sheetViews>
  <sheetFormatPr defaultRowHeight="14.4" x14ac:dyDescent="0.3"/>
  <cols>
    <col min="1" max="1" width="67.77734375" style="77" customWidth="1"/>
    <col min="2" max="2" width="18.33203125" style="77" customWidth="1"/>
    <col min="3" max="3" width="30.88671875" style="77" customWidth="1"/>
    <col min="4" max="4" width="15.44140625" style="77" customWidth="1"/>
    <col min="5" max="5" width="16.5546875" style="77" customWidth="1"/>
    <col min="6" max="6" width="15.44140625" style="77" customWidth="1"/>
    <col min="7" max="7" width="6" style="120" bestFit="1" customWidth="1"/>
    <col min="8" max="11" width="8.88671875" style="77"/>
    <col min="12" max="12" width="66.33203125" style="77" bestFit="1" customWidth="1"/>
    <col min="13" max="13" width="10" style="77" bestFit="1" customWidth="1"/>
    <col min="14" max="14" width="9.77734375" style="77" bestFit="1" customWidth="1"/>
    <col min="15" max="15" width="14.33203125" style="77" bestFit="1" customWidth="1"/>
    <col min="16" max="16" width="11.5546875" style="77" bestFit="1" customWidth="1"/>
    <col min="17" max="16384" width="8.88671875" style="77"/>
  </cols>
  <sheetData>
    <row r="1" spans="1:8" ht="18" x14ac:dyDescent="0.3">
      <c r="A1" s="89" t="s">
        <v>71</v>
      </c>
      <c r="B1" s="89"/>
      <c r="C1" s="89"/>
      <c r="D1" s="89"/>
      <c r="E1" s="89"/>
      <c r="F1" s="89"/>
      <c r="G1" s="89"/>
      <c r="H1" s="78" t="str">
        <f>HYPERLINK("[EDEL_Portfolio Monthly 31-Jan-2022.xlsx]Index!A1","Index")</f>
        <v>Index</v>
      </c>
    </row>
    <row r="2" spans="1:8" ht="18" x14ac:dyDescent="0.3">
      <c r="A2" s="89" t="s">
        <v>72</v>
      </c>
      <c r="B2" s="89"/>
      <c r="C2" s="89"/>
      <c r="D2" s="89"/>
      <c r="E2" s="89"/>
      <c r="F2" s="89"/>
      <c r="G2" s="89"/>
    </row>
    <row r="4" spans="1:8" ht="24" x14ac:dyDescent="0.3">
      <c r="A4" s="90" t="s">
        <v>0</v>
      </c>
      <c r="B4" s="90" t="s">
        <v>1</v>
      </c>
      <c r="C4" s="90" t="s">
        <v>5</v>
      </c>
      <c r="D4" s="91" t="s">
        <v>2</v>
      </c>
      <c r="E4" s="92" t="s">
        <v>4</v>
      </c>
      <c r="F4" s="92" t="s">
        <v>3</v>
      </c>
      <c r="G4" s="7" t="s">
        <v>6</v>
      </c>
    </row>
    <row r="5" spans="1:8" x14ac:dyDescent="0.3">
      <c r="A5" s="93"/>
      <c r="B5" s="94"/>
      <c r="C5" s="94"/>
      <c r="D5" s="95"/>
      <c r="E5" s="96"/>
      <c r="F5" s="97"/>
      <c r="G5" s="98"/>
    </row>
    <row r="6" spans="1:8" x14ac:dyDescent="0.3">
      <c r="A6" s="99"/>
      <c r="B6" s="100"/>
      <c r="C6" s="100"/>
      <c r="D6" s="101"/>
      <c r="E6" s="102"/>
      <c r="F6" s="103"/>
      <c r="G6" s="103"/>
    </row>
    <row r="7" spans="1:8" x14ac:dyDescent="0.3">
      <c r="A7" s="104" t="s">
        <v>87</v>
      </c>
      <c r="B7" s="100"/>
      <c r="C7" s="100"/>
      <c r="D7" s="101"/>
      <c r="E7" s="102" t="s">
        <v>88</v>
      </c>
      <c r="F7" s="103" t="s">
        <v>88</v>
      </c>
      <c r="G7" s="103"/>
    </row>
    <row r="8" spans="1:8" x14ac:dyDescent="0.3">
      <c r="A8" s="99"/>
      <c r="B8" s="100"/>
      <c r="C8" s="100"/>
      <c r="D8" s="101"/>
      <c r="E8" s="102"/>
      <c r="F8" s="103"/>
      <c r="G8" s="103"/>
    </row>
    <row r="9" spans="1:8" x14ac:dyDescent="0.3">
      <c r="A9" s="104" t="s">
        <v>104</v>
      </c>
      <c r="B9" s="100"/>
      <c r="C9" s="100"/>
      <c r="D9" s="101"/>
      <c r="E9" s="102"/>
      <c r="F9" s="103"/>
      <c r="G9" s="103"/>
    </row>
    <row r="10" spans="1:8" x14ac:dyDescent="0.3">
      <c r="A10" s="99"/>
      <c r="B10" s="100"/>
      <c r="C10" s="100"/>
      <c r="D10" s="101"/>
      <c r="E10" s="102"/>
      <c r="F10" s="103"/>
      <c r="G10" s="103"/>
    </row>
    <row r="11" spans="1:8" x14ac:dyDescent="0.3">
      <c r="A11" s="104" t="s">
        <v>105</v>
      </c>
      <c r="B11" s="100"/>
      <c r="C11" s="100"/>
      <c r="D11" s="101"/>
      <c r="E11" s="102"/>
      <c r="F11" s="103"/>
      <c r="G11" s="103"/>
    </row>
    <row r="12" spans="1:8" x14ac:dyDescent="0.3">
      <c r="A12" s="99" t="s">
        <v>1378</v>
      </c>
      <c r="B12" s="100" t="s">
        <v>1379</v>
      </c>
      <c r="C12" s="100" t="s">
        <v>108</v>
      </c>
      <c r="D12" s="101">
        <v>10000000</v>
      </c>
      <c r="E12" s="102">
        <v>9998.14</v>
      </c>
      <c r="F12" s="103">
        <v>9.5699999999999993E-2</v>
      </c>
      <c r="G12" s="103">
        <v>3.3951000000000002E-2</v>
      </c>
    </row>
    <row r="13" spans="1:8" x14ac:dyDescent="0.3">
      <c r="A13" s="99" t="s">
        <v>109</v>
      </c>
      <c r="B13" s="100" t="s">
        <v>110</v>
      </c>
      <c r="C13" s="100" t="s">
        <v>108</v>
      </c>
      <c r="D13" s="101">
        <v>5000000</v>
      </c>
      <c r="E13" s="102">
        <v>4981.49</v>
      </c>
      <c r="F13" s="103">
        <v>4.7699999999999999E-2</v>
      </c>
      <c r="G13" s="103">
        <v>3.5700000000000003E-2</v>
      </c>
    </row>
    <row r="14" spans="1:8" x14ac:dyDescent="0.3">
      <c r="A14" s="104" t="s">
        <v>100</v>
      </c>
      <c r="B14" s="105"/>
      <c r="C14" s="105"/>
      <c r="D14" s="106"/>
      <c r="E14" s="107">
        <v>14979.63</v>
      </c>
      <c r="F14" s="108">
        <v>0.1434</v>
      </c>
      <c r="G14" s="109"/>
    </row>
    <row r="15" spans="1:8" x14ac:dyDescent="0.3">
      <c r="A15" s="104" t="s">
        <v>111</v>
      </c>
      <c r="B15" s="100"/>
      <c r="C15" s="100"/>
      <c r="D15" s="101"/>
      <c r="E15" s="102"/>
      <c r="F15" s="103"/>
      <c r="G15" s="103"/>
    </row>
    <row r="16" spans="1:8" x14ac:dyDescent="0.3">
      <c r="A16" s="99" t="s">
        <v>1740</v>
      </c>
      <c r="B16" s="100" t="s">
        <v>1741</v>
      </c>
      <c r="C16" s="100" t="s">
        <v>1742</v>
      </c>
      <c r="D16" s="101">
        <v>10000000</v>
      </c>
      <c r="E16" s="102">
        <v>9927.75</v>
      </c>
      <c r="F16" s="103">
        <v>9.5000000000000001E-2</v>
      </c>
      <c r="G16" s="103">
        <v>3.8497000000000003E-2</v>
      </c>
    </row>
    <row r="17" spans="1:7" x14ac:dyDescent="0.3">
      <c r="A17" s="99" t="s">
        <v>1978</v>
      </c>
      <c r="B17" s="100" t="s">
        <v>1743</v>
      </c>
      <c r="C17" s="100" t="s">
        <v>114</v>
      </c>
      <c r="D17" s="101">
        <v>2500000</v>
      </c>
      <c r="E17" s="102">
        <v>2488.7399999999998</v>
      </c>
      <c r="F17" s="103">
        <v>2.3800000000000002E-2</v>
      </c>
      <c r="G17" s="103">
        <v>3.6706000000000003E-2</v>
      </c>
    </row>
    <row r="18" spans="1:7" x14ac:dyDescent="0.3">
      <c r="A18" s="104" t="s">
        <v>100</v>
      </c>
      <c r="B18" s="105"/>
      <c r="C18" s="105"/>
      <c r="D18" s="106"/>
      <c r="E18" s="107">
        <v>12416.49</v>
      </c>
      <c r="F18" s="108">
        <v>0.1188</v>
      </c>
      <c r="G18" s="109"/>
    </row>
    <row r="19" spans="1:7" x14ac:dyDescent="0.3">
      <c r="A19" s="99"/>
      <c r="B19" s="100"/>
      <c r="C19" s="100"/>
      <c r="D19" s="101"/>
      <c r="E19" s="102"/>
      <c r="F19" s="103"/>
      <c r="G19" s="103"/>
    </row>
    <row r="20" spans="1:7" x14ac:dyDescent="0.3">
      <c r="A20" s="104" t="s">
        <v>121</v>
      </c>
      <c r="B20" s="100"/>
      <c r="C20" s="100"/>
      <c r="D20" s="101"/>
      <c r="E20" s="102"/>
      <c r="F20" s="103"/>
      <c r="G20" s="103"/>
    </row>
    <row r="21" spans="1:7" x14ac:dyDescent="0.3">
      <c r="A21" s="99" t="s">
        <v>1952</v>
      </c>
      <c r="B21" s="100" t="s">
        <v>1744</v>
      </c>
      <c r="C21" s="100" t="s">
        <v>114</v>
      </c>
      <c r="D21" s="101">
        <v>10000000</v>
      </c>
      <c r="E21" s="102">
        <v>9951.19</v>
      </c>
      <c r="F21" s="103">
        <v>9.5200000000000007E-2</v>
      </c>
      <c r="G21" s="103">
        <v>3.7297999999999998E-2</v>
      </c>
    </row>
    <row r="22" spans="1:7" x14ac:dyDescent="0.3">
      <c r="A22" s="99" t="s">
        <v>1953</v>
      </c>
      <c r="B22" s="100" t="s">
        <v>1745</v>
      </c>
      <c r="C22" s="100" t="s">
        <v>114</v>
      </c>
      <c r="D22" s="101">
        <v>7500000</v>
      </c>
      <c r="E22" s="102">
        <v>7461.77</v>
      </c>
      <c r="F22" s="103">
        <v>7.1400000000000005E-2</v>
      </c>
      <c r="G22" s="103">
        <v>3.7401999999999998E-2</v>
      </c>
    </row>
    <row r="23" spans="1:7" x14ac:dyDescent="0.3">
      <c r="A23" s="99" t="s">
        <v>1954</v>
      </c>
      <c r="B23" s="100" t="s">
        <v>1746</v>
      </c>
      <c r="C23" s="100" t="s">
        <v>114</v>
      </c>
      <c r="D23" s="101">
        <v>7500000</v>
      </c>
      <c r="E23" s="102">
        <v>7456.4</v>
      </c>
      <c r="F23" s="103">
        <v>7.1300000000000002E-2</v>
      </c>
      <c r="G23" s="103">
        <v>3.7450999999999998E-2</v>
      </c>
    </row>
    <row r="24" spans="1:7" x14ac:dyDescent="0.3">
      <c r="A24" s="99" t="s">
        <v>1955</v>
      </c>
      <c r="B24" s="100" t="s">
        <v>1747</v>
      </c>
      <c r="C24" s="100" t="s">
        <v>114</v>
      </c>
      <c r="D24" s="101">
        <v>7500000</v>
      </c>
      <c r="E24" s="102">
        <v>7441.52</v>
      </c>
      <c r="F24" s="103">
        <v>7.1199999999999999E-2</v>
      </c>
      <c r="G24" s="103">
        <v>4.0400999999999999E-2</v>
      </c>
    </row>
    <row r="25" spans="1:7" x14ac:dyDescent="0.3">
      <c r="A25" s="99" t="s">
        <v>1956</v>
      </c>
      <c r="B25" s="100" t="s">
        <v>1748</v>
      </c>
      <c r="C25" s="100" t="s">
        <v>114</v>
      </c>
      <c r="D25" s="101">
        <v>5000000</v>
      </c>
      <c r="E25" s="102">
        <v>4992.6400000000003</v>
      </c>
      <c r="F25" s="103">
        <v>4.7800000000000002E-2</v>
      </c>
      <c r="G25" s="103">
        <v>3.5908000000000002E-2</v>
      </c>
    </row>
    <row r="26" spans="1:7" x14ac:dyDescent="0.3">
      <c r="A26" s="99" t="s">
        <v>1957</v>
      </c>
      <c r="B26" s="100" t="s">
        <v>1749</v>
      </c>
      <c r="C26" s="100" t="s">
        <v>114</v>
      </c>
      <c r="D26" s="101">
        <v>5000000</v>
      </c>
      <c r="E26" s="102">
        <v>4988.46</v>
      </c>
      <c r="F26" s="103">
        <v>4.7699999999999999E-2</v>
      </c>
      <c r="G26" s="103">
        <v>4.0208000000000001E-2</v>
      </c>
    </row>
    <row r="27" spans="1:7" x14ac:dyDescent="0.3">
      <c r="A27" s="99" t="s">
        <v>1958</v>
      </c>
      <c r="B27" s="100" t="s">
        <v>1750</v>
      </c>
      <c r="C27" s="100" t="s">
        <v>114</v>
      </c>
      <c r="D27" s="101">
        <v>5000000</v>
      </c>
      <c r="E27" s="102">
        <v>4972.6899999999996</v>
      </c>
      <c r="F27" s="103">
        <v>4.7600000000000003E-2</v>
      </c>
      <c r="G27" s="103">
        <v>3.8550000000000001E-2</v>
      </c>
    </row>
    <row r="28" spans="1:7" x14ac:dyDescent="0.3">
      <c r="A28" s="99" t="s">
        <v>1959</v>
      </c>
      <c r="B28" s="100" t="s">
        <v>1751</v>
      </c>
      <c r="C28" s="100" t="s">
        <v>114</v>
      </c>
      <c r="D28" s="101">
        <v>5000000</v>
      </c>
      <c r="E28" s="102">
        <v>4961.88</v>
      </c>
      <c r="F28" s="103">
        <v>4.7500000000000001E-2</v>
      </c>
      <c r="G28" s="103">
        <v>3.95E-2</v>
      </c>
    </row>
    <row r="29" spans="1:7" x14ac:dyDescent="0.3">
      <c r="A29" s="99" t="s">
        <v>1979</v>
      </c>
      <c r="B29" s="100" t="s">
        <v>1752</v>
      </c>
      <c r="C29" s="100" t="s">
        <v>114</v>
      </c>
      <c r="D29" s="101">
        <v>2500000</v>
      </c>
      <c r="E29" s="102">
        <v>2498.06</v>
      </c>
      <c r="F29" s="103">
        <v>2.3900000000000001E-2</v>
      </c>
      <c r="G29" s="103">
        <v>3.5524E-2</v>
      </c>
    </row>
    <row r="30" spans="1:7" x14ac:dyDescent="0.3">
      <c r="A30" s="99" t="s">
        <v>1960</v>
      </c>
      <c r="B30" s="100" t="s">
        <v>1753</v>
      </c>
      <c r="C30" s="100" t="s">
        <v>114</v>
      </c>
      <c r="D30" s="101">
        <v>2500000</v>
      </c>
      <c r="E30" s="102">
        <v>2495.6999999999998</v>
      </c>
      <c r="F30" s="103">
        <v>2.3900000000000001E-2</v>
      </c>
      <c r="G30" s="103">
        <v>3.6992999999999998E-2</v>
      </c>
    </row>
    <row r="31" spans="1:7" x14ac:dyDescent="0.3">
      <c r="A31" s="99" t="s">
        <v>1961</v>
      </c>
      <c r="B31" s="100" t="s">
        <v>1754</v>
      </c>
      <c r="C31" s="100" t="s">
        <v>114</v>
      </c>
      <c r="D31" s="101">
        <v>2500000</v>
      </c>
      <c r="E31" s="102">
        <v>2479.4499999999998</v>
      </c>
      <c r="F31" s="103">
        <v>2.3699999999999999E-2</v>
      </c>
      <c r="G31" s="103">
        <v>3.9800000000000002E-2</v>
      </c>
    </row>
    <row r="32" spans="1:7" x14ac:dyDescent="0.3">
      <c r="A32" s="104" t="s">
        <v>100</v>
      </c>
      <c r="B32" s="105"/>
      <c r="C32" s="105"/>
      <c r="D32" s="106"/>
      <c r="E32" s="107">
        <v>59699.76</v>
      </c>
      <c r="F32" s="108">
        <v>0.57120000000000004</v>
      </c>
      <c r="G32" s="109"/>
    </row>
    <row r="33" spans="1:7" x14ac:dyDescent="0.3">
      <c r="A33" s="99"/>
      <c r="B33" s="100"/>
      <c r="C33" s="100"/>
      <c r="D33" s="101"/>
      <c r="E33" s="102"/>
      <c r="F33" s="103"/>
      <c r="G33" s="103"/>
    </row>
    <row r="34" spans="1:7" x14ac:dyDescent="0.3">
      <c r="A34" s="112" t="s">
        <v>103</v>
      </c>
      <c r="B34" s="113"/>
      <c r="C34" s="113"/>
      <c r="D34" s="114"/>
      <c r="E34" s="107">
        <v>87095.88</v>
      </c>
      <c r="F34" s="108">
        <v>0.83340000000000003</v>
      </c>
      <c r="G34" s="109"/>
    </row>
    <row r="35" spans="1:7" x14ac:dyDescent="0.3">
      <c r="A35" s="99"/>
      <c r="B35" s="100"/>
      <c r="C35" s="100"/>
      <c r="D35" s="101"/>
      <c r="E35" s="102"/>
      <c r="F35" s="103"/>
      <c r="G35" s="103"/>
    </row>
    <row r="36" spans="1:7" x14ac:dyDescent="0.3">
      <c r="A36" s="99"/>
      <c r="B36" s="100"/>
      <c r="C36" s="100"/>
      <c r="D36" s="101"/>
      <c r="E36" s="102"/>
      <c r="F36" s="103"/>
      <c r="G36" s="103"/>
    </row>
    <row r="37" spans="1:7" x14ac:dyDescent="0.3">
      <c r="A37" s="104" t="s">
        <v>128</v>
      </c>
      <c r="B37" s="100"/>
      <c r="C37" s="100"/>
      <c r="D37" s="101"/>
      <c r="E37" s="102"/>
      <c r="F37" s="103"/>
      <c r="G37" s="103"/>
    </row>
    <row r="38" spans="1:7" x14ac:dyDescent="0.3">
      <c r="A38" s="99" t="s">
        <v>129</v>
      </c>
      <c r="B38" s="100"/>
      <c r="C38" s="100"/>
      <c r="D38" s="101"/>
      <c r="E38" s="102">
        <v>18198.439999999999</v>
      </c>
      <c r="F38" s="103">
        <v>0.1741</v>
      </c>
      <c r="G38" s="103">
        <v>3.1375E-2</v>
      </c>
    </row>
    <row r="39" spans="1:7" x14ac:dyDescent="0.3">
      <c r="A39" s="104" t="s">
        <v>100</v>
      </c>
      <c r="B39" s="105"/>
      <c r="C39" s="105"/>
      <c r="D39" s="106"/>
      <c r="E39" s="107">
        <v>18198.439999999999</v>
      </c>
      <c r="F39" s="108">
        <v>0.1741</v>
      </c>
      <c r="G39" s="109"/>
    </row>
    <row r="40" spans="1:7" x14ac:dyDescent="0.3">
      <c r="A40" s="99"/>
      <c r="B40" s="100"/>
      <c r="C40" s="100"/>
      <c r="D40" s="101"/>
      <c r="E40" s="102"/>
      <c r="F40" s="103"/>
      <c r="G40" s="103"/>
    </row>
    <row r="41" spans="1:7" x14ac:dyDescent="0.3">
      <c r="A41" s="112" t="s">
        <v>103</v>
      </c>
      <c r="B41" s="113"/>
      <c r="C41" s="113"/>
      <c r="D41" s="114"/>
      <c r="E41" s="107">
        <v>18198.439999999999</v>
      </c>
      <c r="F41" s="108">
        <v>0.1741</v>
      </c>
      <c r="G41" s="109"/>
    </row>
    <row r="42" spans="1:7" x14ac:dyDescent="0.3">
      <c r="A42" s="99" t="s">
        <v>130</v>
      </c>
      <c r="B42" s="100"/>
      <c r="C42" s="100"/>
      <c r="D42" s="101"/>
      <c r="E42" s="102">
        <v>1.5643176000000001</v>
      </c>
      <c r="F42" s="103">
        <v>1.4E-5</v>
      </c>
      <c r="G42" s="103"/>
    </row>
    <row r="43" spans="1:7" x14ac:dyDescent="0.3">
      <c r="A43" s="99" t="s">
        <v>131</v>
      </c>
      <c r="B43" s="100"/>
      <c r="C43" s="100"/>
      <c r="D43" s="101"/>
      <c r="E43" s="126">
        <v>-773.87431760000004</v>
      </c>
      <c r="F43" s="127">
        <v>-7.5139999999999998E-3</v>
      </c>
      <c r="G43" s="103">
        <v>3.1375E-2</v>
      </c>
    </row>
    <row r="44" spans="1:7" x14ac:dyDescent="0.3">
      <c r="A44" s="115" t="s">
        <v>132</v>
      </c>
      <c r="B44" s="116"/>
      <c r="C44" s="116"/>
      <c r="D44" s="117"/>
      <c r="E44" s="118">
        <v>104522.01</v>
      </c>
      <c r="F44" s="119">
        <v>1</v>
      </c>
      <c r="G44" s="119"/>
    </row>
    <row r="46" spans="1:7" x14ac:dyDescent="0.3">
      <c r="A46" s="74" t="s">
        <v>133</v>
      </c>
    </row>
    <row r="47" spans="1:7" x14ac:dyDescent="0.3">
      <c r="A47" s="74" t="s">
        <v>134</v>
      </c>
    </row>
    <row r="49" spans="1:7" x14ac:dyDescent="0.3">
      <c r="A49" s="74" t="s">
        <v>1815</v>
      </c>
    </row>
    <row r="50" spans="1:7" x14ac:dyDescent="0.3">
      <c r="A50" s="121" t="s">
        <v>1816</v>
      </c>
      <c r="B50" s="122" t="s">
        <v>88</v>
      </c>
    </row>
    <row r="51" spans="1:7" x14ac:dyDescent="0.3">
      <c r="A51" s="77" t="s">
        <v>1817</v>
      </c>
    </row>
    <row r="52" spans="1:7" x14ac:dyDescent="0.3">
      <c r="A52" s="77" t="s">
        <v>1841</v>
      </c>
      <c r="B52" s="77" t="s">
        <v>1819</v>
      </c>
      <c r="C52" s="77" t="s">
        <v>1819</v>
      </c>
    </row>
    <row r="53" spans="1:7" x14ac:dyDescent="0.3">
      <c r="B53" s="123">
        <v>44561</v>
      </c>
      <c r="C53" s="123">
        <v>44592</v>
      </c>
    </row>
    <row r="54" spans="1:7" x14ac:dyDescent="0.3">
      <c r="A54" s="77" t="s">
        <v>1820</v>
      </c>
      <c r="B54" s="122">
        <v>2723.5549000000001</v>
      </c>
      <c r="C54" s="122">
        <v>2731.3060999999998</v>
      </c>
      <c r="E54" s="120"/>
      <c r="G54" s="77"/>
    </row>
    <row r="55" spans="1:7" x14ac:dyDescent="0.3">
      <c r="A55" s="77" t="s">
        <v>1821</v>
      </c>
      <c r="B55" s="122">
        <v>1584.5248999999999</v>
      </c>
      <c r="C55" s="122">
        <v>1589.0345</v>
      </c>
      <c r="E55" s="120"/>
      <c r="G55" s="77"/>
    </row>
    <row r="56" spans="1:7" x14ac:dyDescent="0.3">
      <c r="A56" s="77" t="s">
        <v>1860</v>
      </c>
      <c r="B56" s="122">
        <v>1002.9603</v>
      </c>
      <c r="C56" s="122">
        <v>1002.909</v>
      </c>
      <c r="E56" s="120"/>
      <c r="G56" s="77"/>
    </row>
    <row r="57" spans="1:7" x14ac:dyDescent="0.3">
      <c r="A57" s="77" t="s">
        <v>1844</v>
      </c>
      <c r="B57" s="122">
        <v>2171.3746999999998</v>
      </c>
      <c r="C57" s="122">
        <v>2171.4439000000002</v>
      </c>
      <c r="E57" s="120"/>
      <c r="G57" s="77"/>
    </row>
    <row r="58" spans="1:7" x14ac:dyDescent="0.3">
      <c r="A58" s="77" t="s">
        <v>1823</v>
      </c>
      <c r="B58" s="122">
        <v>2723.5630999999998</v>
      </c>
      <c r="C58" s="122">
        <v>2731.3144000000002</v>
      </c>
      <c r="E58" s="120"/>
      <c r="G58" s="77"/>
    </row>
    <row r="59" spans="1:7" x14ac:dyDescent="0.3">
      <c r="A59" s="77" t="s">
        <v>1824</v>
      </c>
      <c r="B59" s="122">
        <v>2723.5769</v>
      </c>
      <c r="C59" s="122">
        <v>2731.3283000000001</v>
      </c>
      <c r="E59" s="120"/>
      <c r="G59" s="77"/>
    </row>
    <row r="60" spans="1:7" x14ac:dyDescent="0.3">
      <c r="A60" s="77" t="s">
        <v>1845</v>
      </c>
      <c r="B60" s="122">
        <v>1004.869</v>
      </c>
      <c r="C60" s="122">
        <v>1004.8315</v>
      </c>
      <c r="E60" s="120"/>
      <c r="G60" s="77"/>
    </row>
    <row r="61" spans="1:7" x14ac:dyDescent="0.3">
      <c r="A61" s="77" t="s">
        <v>1846</v>
      </c>
      <c r="B61" s="122">
        <v>2172.1738999999998</v>
      </c>
      <c r="C61" s="122">
        <v>2172.7415000000001</v>
      </c>
      <c r="E61" s="120"/>
      <c r="G61" s="77"/>
    </row>
    <row r="62" spans="1:7" x14ac:dyDescent="0.3">
      <c r="A62" s="77" t="s">
        <v>1882</v>
      </c>
      <c r="B62" s="122">
        <v>1859.5877</v>
      </c>
      <c r="C62" s="122">
        <v>1864.4996000000001</v>
      </c>
      <c r="E62" s="120"/>
      <c r="G62" s="77"/>
    </row>
    <row r="63" spans="1:7" x14ac:dyDescent="0.3">
      <c r="A63" s="77" t="s">
        <v>1832</v>
      </c>
      <c r="B63" s="122">
        <v>1565.5098</v>
      </c>
      <c r="C63" s="122">
        <v>1569.6285</v>
      </c>
      <c r="E63" s="120"/>
      <c r="G63" s="77"/>
    </row>
    <row r="64" spans="1:7" x14ac:dyDescent="0.3">
      <c r="A64" s="77" t="s">
        <v>1883</v>
      </c>
      <c r="B64" s="122">
        <v>1003.3973999999999</v>
      </c>
      <c r="C64" s="122">
        <v>1003.3329</v>
      </c>
      <c r="E64" s="120"/>
      <c r="G64" s="77"/>
    </row>
    <row r="65" spans="1:7" x14ac:dyDescent="0.3">
      <c r="A65" s="77" t="s">
        <v>1884</v>
      </c>
      <c r="B65" s="122">
        <v>2153.2869999999998</v>
      </c>
      <c r="C65" s="122">
        <v>2153.3595</v>
      </c>
      <c r="E65" s="120"/>
      <c r="G65" s="77"/>
    </row>
    <row r="66" spans="1:7" x14ac:dyDescent="0.3">
      <c r="A66" s="77" t="s">
        <v>1885</v>
      </c>
      <c r="B66" s="122">
        <v>2687.5927000000001</v>
      </c>
      <c r="C66" s="122">
        <v>2694.6923999999999</v>
      </c>
      <c r="E66" s="120"/>
      <c r="G66" s="77"/>
    </row>
    <row r="67" spans="1:7" x14ac:dyDescent="0.3">
      <c r="A67" s="77" t="s">
        <v>1858</v>
      </c>
      <c r="B67" s="122">
        <v>2687.5967000000001</v>
      </c>
      <c r="C67" s="122">
        <v>2694.6963999999998</v>
      </c>
      <c r="E67" s="120"/>
      <c r="G67" s="77"/>
    </row>
    <row r="68" spans="1:7" x14ac:dyDescent="0.3">
      <c r="A68" s="77" t="s">
        <v>1880</v>
      </c>
      <c r="B68" s="122">
        <v>1004.5982</v>
      </c>
      <c r="C68" s="122">
        <v>1004.5617</v>
      </c>
      <c r="E68" s="120"/>
      <c r="G68" s="77"/>
    </row>
    <row r="69" spans="1:7" x14ac:dyDescent="0.3">
      <c r="A69" s="77" t="s">
        <v>1886</v>
      </c>
      <c r="B69" s="122">
        <v>1018.2868999999999</v>
      </c>
      <c r="C69" s="122">
        <v>1018.5314</v>
      </c>
      <c r="E69" s="120"/>
      <c r="G69" s="77"/>
    </row>
    <row r="70" spans="1:7" x14ac:dyDescent="0.3">
      <c r="A70" s="77" t="s">
        <v>1887</v>
      </c>
      <c r="B70" s="122" t="s">
        <v>1822</v>
      </c>
      <c r="C70" s="122" t="s">
        <v>1822</v>
      </c>
      <c r="E70" s="120"/>
      <c r="G70" s="77"/>
    </row>
    <row r="71" spans="1:7" x14ac:dyDescent="0.3">
      <c r="A71" s="77" t="s">
        <v>1888</v>
      </c>
      <c r="B71" s="122" t="s">
        <v>1822</v>
      </c>
      <c r="C71" s="122" t="s">
        <v>1822</v>
      </c>
      <c r="E71" s="120"/>
      <c r="G71" s="77"/>
    </row>
    <row r="72" spans="1:7" x14ac:dyDescent="0.3">
      <c r="A72" s="77" t="s">
        <v>1889</v>
      </c>
      <c r="B72" s="122">
        <v>1003.1709</v>
      </c>
      <c r="C72" s="122">
        <v>1003.1064</v>
      </c>
      <c r="E72" s="120"/>
      <c r="G72" s="77"/>
    </row>
    <row r="73" spans="1:7" x14ac:dyDescent="0.3">
      <c r="A73" s="77" t="s">
        <v>1890</v>
      </c>
      <c r="B73" s="122" t="s">
        <v>1822</v>
      </c>
      <c r="C73" s="122" t="s">
        <v>1822</v>
      </c>
      <c r="E73" s="120"/>
      <c r="G73" s="77"/>
    </row>
    <row r="74" spans="1:7" x14ac:dyDescent="0.3">
      <c r="A74" s="77" t="s">
        <v>1891</v>
      </c>
      <c r="B74" s="122">
        <v>2444.1786999999999</v>
      </c>
      <c r="C74" s="122">
        <v>2450.6359000000002</v>
      </c>
      <c r="E74" s="120"/>
      <c r="G74" s="77"/>
    </row>
    <row r="75" spans="1:7" x14ac:dyDescent="0.3">
      <c r="A75" s="77" t="s">
        <v>1892</v>
      </c>
      <c r="B75" s="122" t="s">
        <v>1822</v>
      </c>
      <c r="C75" s="122" t="s">
        <v>1822</v>
      </c>
      <c r="E75" s="120"/>
      <c r="G75" s="77"/>
    </row>
    <row r="76" spans="1:7" x14ac:dyDescent="0.3">
      <c r="A76" s="77" t="s">
        <v>1893</v>
      </c>
      <c r="B76" s="122">
        <v>1244.0827999999999</v>
      </c>
      <c r="C76" s="122">
        <v>1244.0379</v>
      </c>
      <c r="E76" s="120"/>
      <c r="G76" s="77"/>
    </row>
    <row r="77" spans="1:7" x14ac:dyDescent="0.3">
      <c r="A77" s="77" t="s">
        <v>1894</v>
      </c>
      <c r="B77" s="122">
        <v>1230.6733999999999</v>
      </c>
      <c r="C77" s="122">
        <v>1230.9695999999999</v>
      </c>
      <c r="E77" s="120"/>
      <c r="G77" s="77"/>
    </row>
    <row r="78" spans="1:7" x14ac:dyDescent="0.3">
      <c r="A78" s="77" t="s">
        <v>1895</v>
      </c>
      <c r="B78" s="122" t="s">
        <v>1822</v>
      </c>
      <c r="C78" s="122" t="s">
        <v>1822</v>
      </c>
      <c r="E78" s="120"/>
      <c r="G78" s="77"/>
    </row>
    <row r="79" spans="1:7" x14ac:dyDescent="0.3">
      <c r="A79" s="77" t="s">
        <v>1896</v>
      </c>
      <c r="B79" s="122" t="s">
        <v>1822</v>
      </c>
      <c r="C79" s="122" t="s">
        <v>1822</v>
      </c>
      <c r="E79" s="120"/>
      <c r="G79" s="77"/>
    </row>
    <row r="80" spans="1:7" x14ac:dyDescent="0.3">
      <c r="A80" s="77" t="s">
        <v>1897</v>
      </c>
      <c r="B80" s="122" t="s">
        <v>1822</v>
      </c>
      <c r="C80" s="122" t="s">
        <v>1822</v>
      </c>
      <c r="E80" s="120"/>
      <c r="G80" s="77"/>
    </row>
    <row r="81" spans="1:7" x14ac:dyDescent="0.3">
      <c r="A81" s="77" t="s">
        <v>1898</v>
      </c>
      <c r="B81" s="122" t="s">
        <v>1822</v>
      </c>
      <c r="C81" s="122" t="s">
        <v>1822</v>
      </c>
      <c r="E81" s="120"/>
      <c r="G81" s="77"/>
    </row>
    <row r="82" spans="1:7" x14ac:dyDescent="0.3">
      <c r="A82" s="77" t="s">
        <v>1833</v>
      </c>
      <c r="E82" s="120"/>
      <c r="G82" s="77"/>
    </row>
    <row r="84" spans="1:7" x14ac:dyDescent="0.3">
      <c r="A84" s="77" t="s">
        <v>1852</v>
      </c>
    </row>
    <row r="86" spans="1:7" x14ac:dyDescent="0.3">
      <c r="A86" s="128" t="s">
        <v>1853</v>
      </c>
      <c r="B86" s="128" t="s">
        <v>1854</v>
      </c>
      <c r="C86" s="128" t="s">
        <v>1855</v>
      </c>
      <c r="D86" s="128" t="s">
        <v>1856</v>
      </c>
    </row>
    <row r="87" spans="1:7" x14ac:dyDescent="0.3">
      <c r="A87" s="128" t="s">
        <v>1899</v>
      </c>
      <c r="B87" s="128"/>
      <c r="C87" s="128">
        <v>2.9016201000000001</v>
      </c>
      <c r="D87" s="128">
        <v>2.9016201000000001</v>
      </c>
    </row>
    <row r="88" spans="1:7" x14ac:dyDescent="0.3">
      <c r="A88" s="128" t="s">
        <v>1900</v>
      </c>
      <c r="B88" s="128"/>
      <c r="C88" s="128">
        <v>6.1015544000000004</v>
      </c>
      <c r="D88" s="128">
        <v>6.1015544000000004</v>
      </c>
    </row>
    <row r="89" spans="1:7" x14ac:dyDescent="0.3">
      <c r="A89" s="128" t="s">
        <v>1879</v>
      </c>
      <c r="B89" s="128"/>
      <c r="C89" s="128">
        <v>2.8945324000000001</v>
      </c>
      <c r="D89" s="128">
        <v>2.8945324000000001</v>
      </c>
    </row>
    <row r="90" spans="1:7" x14ac:dyDescent="0.3">
      <c r="A90" s="128" t="s">
        <v>1859</v>
      </c>
      <c r="B90" s="128"/>
      <c r="C90" s="128">
        <v>5.6045505999999996</v>
      </c>
      <c r="D90" s="128">
        <v>5.6045505999999996</v>
      </c>
    </row>
    <row r="91" spans="1:7" x14ac:dyDescent="0.3">
      <c r="A91" s="128" t="s">
        <v>1883</v>
      </c>
      <c r="B91" s="128"/>
      <c r="C91" s="128">
        <v>2.7204514999999998</v>
      </c>
      <c r="D91" s="128">
        <v>2.7204514999999998</v>
      </c>
    </row>
    <row r="92" spans="1:7" x14ac:dyDescent="0.3">
      <c r="A92" s="128" t="s">
        <v>1884</v>
      </c>
      <c r="B92" s="128"/>
      <c r="C92" s="128">
        <v>5.6305562</v>
      </c>
      <c r="D92" s="128">
        <v>5.6305562</v>
      </c>
    </row>
    <row r="93" spans="1:7" x14ac:dyDescent="0.3">
      <c r="A93" s="128" t="s">
        <v>1880</v>
      </c>
      <c r="B93" s="128"/>
      <c r="C93" s="128">
        <v>2.6887979</v>
      </c>
      <c r="D93" s="128">
        <v>2.6887979</v>
      </c>
    </row>
    <row r="94" spans="1:7" x14ac:dyDescent="0.3">
      <c r="A94" s="128" t="s">
        <v>1886</v>
      </c>
      <c r="B94" s="128"/>
      <c r="C94" s="128">
        <v>2.4392352000000002</v>
      </c>
      <c r="D94" s="128">
        <v>2.4392352000000002</v>
      </c>
    </row>
    <row r="95" spans="1:7" x14ac:dyDescent="0.3">
      <c r="A95" s="128" t="s">
        <v>1901</v>
      </c>
      <c r="B95" s="128"/>
      <c r="C95" s="128">
        <v>2.7113895000000001</v>
      </c>
      <c r="D95" s="128">
        <v>2.7113895000000001</v>
      </c>
    </row>
    <row r="96" spans="1:7" x14ac:dyDescent="0.3">
      <c r="A96" s="128" t="s">
        <v>1902</v>
      </c>
      <c r="B96" s="128"/>
      <c r="C96" s="128">
        <v>3.331016</v>
      </c>
      <c r="D96" s="128">
        <v>3.331016</v>
      </c>
    </row>
    <row r="97" spans="1:4" x14ac:dyDescent="0.3">
      <c r="A97" s="128" t="s">
        <v>1903</v>
      </c>
      <c r="B97" s="128"/>
      <c r="C97" s="128">
        <v>2.9505859000000001</v>
      </c>
      <c r="D97" s="128">
        <v>2.9505859000000001</v>
      </c>
    </row>
    <row r="99" spans="1:4" x14ac:dyDescent="0.3">
      <c r="A99" s="77" t="s">
        <v>1835</v>
      </c>
      <c r="B99" s="122" t="s">
        <v>88</v>
      </c>
    </row>
    <row r="100" spans="1:4" ht="28.8" x14ac:dyDescent="0.3">
      <c r="A100" s="121" t="s">
        <v>1836</v>
      </c>
      <c r="B100" s="122" t="s">
        <v>88</v>
      </c>
    </row>
    <row r="101" spans="1:4" x14ac:dyDescent="0.3">
      <c r="A101" s="121" t="s">
        <v>1837</v>
      </c>
      <c r="B101" s="122" t="s">
        <v>88</v>
      </c>
    </row>
    <row r="102" spans="1:4" x14ac:dyDescent="0.3">
      <c r="A102" s="77" t="s">
        <v>1838</v>
      </c>
      <c r="B102" s="124">
        <v>0.100962</v>
      </c>
    </row>
    <row r="103" spans="1:4" ht="28.8" x14ac:dyDescent="0.3">
      <c r="A103" s="121" t="s">
        <v>1839</v>
      </c>
      <c r="B103" s="122" t="s">
        <v>88</v>
      </c>
    </row>
    <row r="104" spans="1:4" ht="28.8" x14ac:dyDescent="0.3">
      <c r="A104" s="121" t="s">
        <v>1840</v>
      </c>
      <c r="B104" s="122" t="s">
        <v>88</v>
      </c>
    </row>
    <row r="105" spans="1:4" ht="28.8" x14ac:dyDescent="0.3">
      <c r="A105" s="121" t="s">
        <v>1843</v>
      </c>
      <c r="B105" s="124">
        <v>1514.1559562</v>
      </c>
    </row>
    <row r="106" spans="1:4" x14ac:dyDescent="0.3">
      <c r="A106" s="77" t="s">
        <v>1969</v>
      </c>
      <c r="B106" s="122" t="s">
        <v>88</v>
      </c>
    </row>
    <row r="107" spans="1:4" x14ac:dyDescent="0.3">
      <c r="A107" s="77" t="s">
        <v>1970</v>
      </c>
      <c r="B107" s="122" t="s">
        <v>88</v>
      </c>
    </row>
    <row r="109" spans="1:4" ht="28.8" x14ac:dyDescent="0.3">
      <c r="A109" s="85" t="s">
        <v>2016</v>
      </c>
      <c r="B109" s="76" t="s">
        <v>2017</v>
      </c>
      <c r="C109" s="76" t="s">
        <v>1982</v>
      </c>
      <c r="D109" s="86" t="s">
        <v>1983</v>
      </c>
    </row>
    <row r="110" spans="1:4" ht="70.2" customHeight="1" x14ac:dyDescent="0.3">
      <c r="A110" s="78" t="str">
        <f>HYPERLINK("[EDEL_Portfolio Monthly 31-Jan-2022.xlsx]ELLIQF!A1","Edelweiss Liquid Fund")</f>
        <v>Edelweiss Liquid Fund</v>
      </c>
      <c r="B110" s="79"/>
      <c r="C110" s="80" t="s">
        <v>2009</v>
      </c>
      <c r="D110" s="8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45"/>
  <sheetViews>
    <sheetView showGridLines="0" workbookViewId="0">
      <pane ySplit="4" topLeftCell="A42" activePane="bottomLeft" state="frozen"/>
      <selection sqref="A1:G1"/>
      <selection pane="bottomLeft" activeCell="A45" sqref="A45:D45"/>
    </sheetView>
  </sheetViews>
  <sheetFormatPr defaultRowHeight="14.4" x14ac:dyDescent="0.3"/>
  <cols>
    <col min="1" max="1" width="70.3320312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73</v>
      </c>
      <c r="B1" s="70"/>
      <c r="C1" s="70"/>
      <c r="D1" s="70"/>
      <c r="E1" s="70"/>
      <c r="F1" s="70"/>
      <c r="G1" s="70"/>
      <c r="H1" s="51" t="str">
        <f>HYPERLINK("[EDEL_Portfolio Monthly 31-Jan-2022.xlsx]Index!A1","Index")</f>
        <v>Index</v>
      </c>
    </row>
    <row r="2" spans="1:8" ht="18" x14ac:dyDescent="0.3">
      <c r="A2" s="70" t="s">
        <v>74</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1755</v>
      </c>
      <c r="B7" s="33"/>
      <c r="C7" s="33"/>
      <c r="D7" s="14"/>
      <c r="E7" s="15"/>
      <c r="F7" s="16"/>
      <c r="G7" s="16"/>
    </row>
    <row r="8" spans="1:8" x14ac:dyDescent="0.3">
      <c r="A8" s="17" t="s">
        <v>1756</v>
      </c>
      <c r="B8" s="34"/>
      <c r="C8" s="34"/>
      <c r="D8" s="18"/>
      <c r="E8" s="46"/>
      <c r="F8" s="21"/>
      <c r="G8" s="21"/>
    </row>
    <row r="9" spans="1:8" x14ac:dyDescent="0.3">
      <c r="A9" s="13" t="s">
        <v>1757</v>
      </c>
      <c r="B9" s="33" t="s">
        <v>1758</v>
      </c>
      <c r="C9" s="33"/>
      <c r="D9" s="14">
        <v>47411.654999999999</v>
      </c>
      <c r="E9" s="15">
        <v>6208.35</v>
      </c>
      <c r="F9" s="16">
        <v>0.95799999999999996</v>
      </c>
      <c r="G9" s="16"/>
    </row>
    <row r="10" spans="1:8" x14ac:dyDescent="0.3">
      <c r="A10" s="17" t="s">
        <v>100</v>
      </c>
      <c r="B10" s="34"/>
      <c r="C10" s="34"/>
      <c r="D10" s="18"/>
      <c r="E10" s="19">
        <v>6208.35</v>
      </c>
      <c r="F10" s="20">
        <v>0.95799999999999996</v>
      </c>
      <c r="G10" s="21"/>
    </row>
    <row r="11" spans="1:8" x14ac:dyDescent="0.3">
      <c r="A11" s="13"/>
      <c r="B11" s="33"/>
      <c r="C11" s="33"/>
      <c r="D11" s="14"/>
      <c r="E11" s="15"/>
      <c r="F11" s="16"/>
      <c r="G11" s="16"/>
    </row>
    <row r="12" spans="1:8" x14ac:dyDescent="0.3">
      <c r="A12" s="24" t="s">
        <v>103</v>
      </c>
      <c r="B12" s="35"/>
      <c r="C12" s="35"/>
      <c r="D12" s="25"/>
      <c r="E12" s="19">
        <v>6208.35</v>
      </c>
      <c r="F12" s="20">
        <v>0.95799999999999996</v>
      </c>
      <c r="G12" s="21"/>
    </row>
    <row r="13" spans="1:8" x14ac:dyDescent="0.3">
      <c r="A13" s="13"/>
      <c r="B13" s="33"/>
      <c r="C13" s="33"/>
      <c r="D13" s="14"/>
      <c r="E13" s="15"/>
      <c r="F13" s="16"/>
      <c r="G13" s="16"/>
    </row>
    <row r="14" spans="1:8" x14ac:dyDescent="0.3">
      <c r="A14" s="17" t="s">
        <v>128</v>
      </c>
      <c r="B14" s="33"/>
      <c r="C14" s="33"/>
      <c r="D14" s="14"/>
      <c r="E14" s="15"/>
      <c r="F14" s="16"/>
      <c r="G14" s="16"/>
    </row>
    <row r="15" spans="1:8" x14ac:dyDescent="0.3">
      <c r="A15" s="13" t="s">
        <v>129</v>
      </c>
      <c r="B15" s="33"/>
      <c r="C15" s="33"/>
      <c r="D15" s="14"/>
      <c r="E15" s="15">
        <v>229.98</v>
      </c>
      <c r="F15" s="16">
        <v>3.5499999999999997E-2</v>
      </c>
      <c r="G15" s="16">
        <v>3.1375E-2</v>
      </c>
    </row>
    <row r="16" spans="1:8" x14ac:dyDescent="0.3">
      <c r="A16" s="17" t="s">
        <v>100</v>
      </c>
      <c r="B16" s="34"/>
      <c r="C16" s="34"/>
      <c r="D16" s="18"/>
      <c r="E16" s="19">
        <v>229.98</v>
      </c>
      <c r="F16" s="20">
        <v>3.5499999999999997E-2</v>
      </c>
      <c r="G16" s="21"/>
    </row>
    <row r="17" spans="1:7" x14ac:dyDescent="0.3">
      <c r="A17" s="13"/>
      <c r="B17" s="33"/>
      <c r="C17" s="33"/>
      <c r="D17" s="14"/>
      <c r="E17" s="15"/>
      <c r="F17" s="16"/>
      <c r="G17" s="16"/>
    </row>
    <row r="18" spans="1:7" x14ac:dyDescent="0.3">
      <c r="A18" s="24" t="s">
        <v>103</v>
      </c>
      <c r="B18" s="35"/>
      <c r="C18" s="35"/>
      <c r="D18" s="25"/>
      <c r="E18" s="19">
        <v>229.98</v>
      </c>
      <c r="F18" s="20">
        <v>3.5499999999999997E-2</v>
      </c>
      <c r="G18" s="21"/>
    </row>
    <row r="19" spans="1:7" x14ac:dyDescent="0.3">
      <c r="A19" s="13" t="s">
        <v>130</v>
      </c>
      <c r="B19" s="33"/>
      <c r="C19" s="33"/>
      <c r="D19" s="14"/>
      <c r="E19" s="15">
        <v>1.97688E-2</v>
      </c>
      <c r="F19" s="16">
        <v>3.0000000000000001E-6</v>
      </c>
      <c r="G19" s="16"/>
    </row>
    <row r="20" spans="1:7" x14ac:dyDescent="0.3">
      <c r="A20" s="13" t="s">
        <v>131</v>
      </c>
      <c r="B20" s="33"/>
      <c r="C20" s="33"/>
      <c r="D20" s="14"/>
      <c r="E20" s="15">
        <v>42.290231200000001</v>
      </c>
      <c r="F20" s="16">
        <v>6.4970000000000002E-3</v>
      </c>
      <c r="G20" s="16">
        <v>3.1375E-2</v>
      </c>
    </row>
    <row r="21" spans="1:7" x14ac:dyDescent="0.3">
      <c r="A21" s="28" t="s">
        <v>132</v>
      </c>
      <c r="B21" s="36"/>
      <c r="C21" s="36"/>
      <c r="D21" s="29"/>
      <c r="E21" s="30">
        <v>6480.64</v>
      </c>
      <c r="F21" s="31">
        <v>1</v>
      </c>
      <c r="G21" s="31"/>
    </row>
    <row r="26" spans="1:7" x14ac:dyDescent="0.3">
      <c r="A26" s="1" t="s">
        <v>1815</v>
      </c>
    </row>
    <row r="27" spans="1:7" x14ac:dyDescent="0.3">
      <c r="A27" s="47" t="s">
        <v>1816</v>
      </c>
      <c r="B27" s="3" t="s">
        <v>88</v>
      </c>
    </row>
    <row r="28" spans="1:7" x14ac:dyDescent="0.3">
      <c r="A28" t="s">
        <v>1817</v>
      </c>
    </row>
    <row r="29" spans="1:7" x14ac:dyDescent="0.3">
      <c r="A29" t="s">
        <v>1818</v>
      </c>
      <c r="B29" t="s">
        <v>1819</v>
      </c>
      <c r="C29" t="s">
        <v>1819</v>
      </c>
    </row>
    <row r="30" spans="1:7" x14ac:dyDescent="0.3">
      <c r="B30" s="48">
        <v>44560</v>
      </c>
      <c r="C30" s="48">
        <v>44592</v>
      </c>
    </row>
    <row r="31" spans="1:7" x14ac:dyDescent="0.3">
      <c r="A31" t="s">
        <v>1823</v>
      </c>
      <c r="B31">
        <v>25.637</v>
      </c>
      <c r="C31">
        <v>25.539000000000001</v>
      </c>
      <c r="E31" s="2"/>
      <c r="G31"/>
    </row>
    <row r="32" spans="1:7" x14ac:dyDescent="0.3">
      <c r="A32" t="s">
        <v>1848</v>
      </c>
      <c r="B32">
        <v>23.559000000000001</v>
      </c>
      <c r="C32">
        <v>23.452000000000002</v>
      </c>
      <c r="E32" s="2"/>
      <c r="G32"/>
    </row>
    <row r="33" spans="1:7" x14ac:dyDescent="0.3">
      <c r="E33" s="2"/>
      <c r="G33"/>
    </row>
    <row r="34" spans="1:7" x14ac:dyDescent="0.3">
      <c r="A34" t="s">
        <v>1834</v>
      </c>
      <c r="B34" s="3" t="s">
        <v>88</v>
      </c>
    </row>
    <row r="35" spans="1:7" x14ac:dyDescent="0.3">
      <c r="A35" t="s">
        <v>1835</v>
      </c>
      <c r="B35" s="3" t="s">
        <v>88</v>
      </c>
    </row>
    <row r="36" spans="1:7" ht="28.8" x14ac:dyDescent="0.3">
      <c r="A36" s="47" t="s">
        <v>1836</v>
      </c>
      <c r="B36" s="3" t="s">
        <v>88</v>
      </c>
    </row>
    <row r="37" spans="1:7" x14ac:dyDescent="0.3">
      <c r="A37" s="47" t="s">
        <v>1837</v>
      </c>
      <c r="B37" s="49">
        <v>6208.3456006000006</v>
      </c>
    </row>
    <row r="38" spans="1:7" ht="28.8" x14ac:dyDescent="0.3">
      <c r="A38" s="47" t="s">
        <v>1904</v>
      </c>
      <c r="B38" s="3" t="s">
        <v>88</v>
      </c>
    </row>
    <row r="39" spans="1:7" ht="28.8" x14ac:dyDescent="0.3">
      <c r="A39" s="47" t="s">
        <v>1905</v>
      </c>
      <c r="B39" s="3" t="s">
        <v>88</v>
      </c>
    </row>
    <row r="40" spans="1:7" x14ac:dyDescent="0.3">
      <c r="A40" s="47" t="s">
        <v>1906</v>
      </c>
      <c r="B40" s="3" t="s">
        <v>88</v>
      </c>
    </row>
    <row r="41" spans="1:7" x14ac:dyDescent="0.3">
      <c r="A41" t="s">
        <v>1967</v>
      </c>
      <c r="B41" s="3" t="s">
        <v>88</v>
      </c>
    </row>
    <row r="42" spans="1:7" x14ac:dyDescent="0.3">
      <c r="A42" t="s">
        <v>1968</v>
      </c>
      <c r="B42" s="3" t="s">
        <v>88</v>
      </c>
    </row>
    <row r="44" spans="1:7" ht="28.8" x14ac:dyDescent="0.3">
      <c r="A44" s="66" t="s">
        <v>2016</v>
      </c>
      <c r="B44" s="61" t="s">
        <v>2017</v>
      </c>
      <c r="C44" s="61" t="s">
        <v>1982</v>
      </c>
      <c r="D44" s="67" t="s">
        <v>1983</v>
      </c>
    </row>
    <row r="45" spans="1:7" x14ac:dyDescent="0.3">
      <c r="A45" s="51" t="str">
        <f>HYPERLINK("[EDEL_Portfolio Monthly 31-Jan-2022.xlsx]EOASEF!A1","Edelweiss ASEAN Equity Off-shore Fund")</f>
        <v>Edelweiss ASEAN Equity Off-shore Fund</v>
      </c>
      <c r="B45" s="59"/>
      <c r="C45" s="60" t="s">
        <v>2010</v>
      </c>
      <c r="D45"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45"/>
  <sheetViews>
    <sheetView showGridLines="0" workbookViewId="0">
      <pane ySplit="4" topLeftCell="A38" activePane="bottomLeft" state="frozen"/>
      <selection sqref="A1:G1"/>
      <selection pane="bottomLeft" activeCell="A49" sqref="A49"/>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75</v>
      </c>
      <c r="B1" s="70"/>
      <c r="C1" s="70"/>
      <c r="D1" s="70"/>
      <c r="E1" s="70"/>
      <c r="F1" s="70"/>
      <c r="G1" s="70"/>
      <c r="H1" s="51" t="str">
        <f>HYPERLINK("[EDEL_Portfolio Monthly 31-Jan-2022.xlsx]Index!A1","Index")</f>
        <v>Index</v>
      </c>
    </row>
    <row r="2" spans="1:8" ht="18" x14ac:dyDescent="0.3">
      <c r="A2" s="70" t="s">
        <v>76</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1755</v>
      </c>
      <c r="B7" s="33"/>
      <c r="C7" s="33"/>
      <c r="D7" s="14"/>
      <c r="E7" s="15"/>
      <c r="F7" s="16"/>
      <c r="G7" s="16"/>
    </row>
    <row r="8" spans="1:8" x14ac:dyDescent="0.3">
      <c r="A8" s="17" t="s">
        <v>1756</v>
      </c>
      <c r="B8" s="34"/>
      <c r="C8" s="34"/>
      <c r="D8" s="18"/>
      <c r="E8" s="46"/>
      <c r="F8" s="21"/>
      <c r="G8" s="21"/>
    </row>
    <row r="9" spans="1:8" x14ac:dyDescent="0.3">
      <c r="A9" s="13" t="s">
        <v>1759</v>
      </c>
      <c r="B9" s="33" t="s">
        <v>1760</v>
      </c>
      <c r="C9" s="33"/>
      <c r="D9" s="14">
        <v>1336809.2949999999</v>
      </c>
      <c r="E9" s="15">
        <v>187716.68</v>
      </c>
      <c r="F9" s="16">
        <v>0.99519999999999997</v>
      </c>
      <c r="G9" s="16"/>
    </row>
    <row r="10" spans="1:8" x14ac:dyDescent="0.3">
      <c r="A10" s="17" t="s">
        <v>100</v>
      </c>
      <c r="B10" s="34"/>
      <c r="C10" s="34"/>
      <c r="D10" s="18"/>
      <c r="E10" s="19">
        <v>187716.68</v>
      </c>
      <c r="F10" s="20">
        <v>0.99519999999999997</v>
      </c>
      <c r="G10" s="21"/>
    </row>
    <row r="11" spans="1:8" x14ac:dyDescent="0.3">
      <c r="A11" s="13"/>
      <c r="B11" s="33"/>
      <c r="C11" s="33"/>
      <c r="D11" s="14"/>
      <c r="E11" s="15"/>
      <c r="F11" s="16"/>
      <c r="G11" s="16"/>
    </row>
    <row r="12" spans="1:8" x14ac:dyDescent="0.3">
      <c r="A12" s="24" t="s">
        <v>103</v>
      </c>
      <c r="B12" s="35"/>
      <c r="C12" s="35"/>
      <c r="D12" s="25"/>
      <c r="E12" s="19">
        <v>187716.68</v>
      </c>
      <c r="F12" s="20">
        <v>0.99519999999999997</v>
      </c>
      <c r="G12" s="21"/>
    </row>
    <row r="13" spans="1:8" x14ac:dyDescent="0.3">
      <c r="A13" s="13"/>
      <c r="B13" s="33"/>
      <c r="C13" s="33"/>
      <c r="D13" s="14"/>
      <c r="E13" s="15"/>
      <c r="F13" s="16"/>
      <c r="G13" s="16"/>
    </row>
    <row r="14" spans="1:8" x14ac:dyDescent="0.3">
      <c r="A14" s="17" t="s">
        <v>128</v>
      </c>
      <c r="B14" s="33"/>
      <c r="C14" s="33"/>
      <c r="D14" s="14"/>
      <c r="E14" s="15"/>
      <c r="F14" s="16"/>
      <c r="G14" s="16"/>
    </row>
    <row r="15" spans="1:8" x14ac:dyDescent="0.3">
      <c r="A15" s="13" t="s">
        <v>129</v>
      </c>
      <c r="B15" s="33"/>
      <c r="C15" s="33"/>
      <c r="D15" s="14"/>
      <c r="E15" s="15">
        <v>1507.87</v>
      </c>
      <c r="F15" s="16">
        <v>8.0000000000000002E-3</v>
      </c>
      <c r="G15" s="16">
        <v>3.1375E-2</v>
      </c>
    </row>
    <row r="16" spans="1:8" x14ac:dyDescent="0.3">
      <c r="A16" s="17" t="s">
        <v>100</v>
      </c>
      <c r="B16" s="34"/>
      <c r="C16" s="34"/>
      <c r="D16" s="18"/>
      <c r="E16" s="19">
        <v>1507.87</v>
      </c>
      <c r="F16" s="20">
        <v>8.0000000000000002E-3</v>
      </c>
      <c r="G16" s="21"/>
    </row>
    <row r="17" spans="1:7" x14ac:dyDescent="0.3">
      <c r="A17" s="13"/>
      <c r="B17" s="33"/>
      <c r="C17" s="33"/>
      <c r="D17" s="14"/>
      <c r="E17" s="15"/>
      <c r="F17" s="16"/>
      <c r="G17" s="16"/>
    </row>
    <row r="18" spans="1:7" x14ac:dyDescent="0.3">
      <c r="A18" s="24" t="s">
        <v>103</v>
      </c>
      <c r="B18" s="35"/>
      <c r="C18" s="35"/>
      <c r="D18" s="25"/>
      <c r="E18" s="19">
        <v>1507.87</v>
      </c>
      <c r="F18" s="20">
        <v>8.0000000000000002E-3</v>
      </c>
      <c r="G18" s="21"/>
    </row>
    <row r="19" spans="1:7" x14ac:dyDescent="0.3">
      <c r="A19" s="13" t="s">
        <v>130</v>
      </c>
      <c r="B19" s="33"/>
      <c r="C19" s="33"/>
      <c r="D19" s="14"/>
      <c r="E19" s="15">
        <v>0.12961490000000001</v>
      </c>
      <c r="F19" s="16">
        <v>0</v>
      </c>
      <c r="G19" s="16"/>
    </row>
    <row r="20" spans="1:7" x14ac:dyDescent="0.3">
      <c r="A20" s="13" t="s">
        <v>131</v>
      </c>
      <c r="B20" s="33"/>
      <c r="C20" s="33"/>
      <c r="D20" s="14"/>
      <c r="E20" s="26">
        <v>-611.01961489999997</v>
      </c>
      <c r="F20" s="27">
        <v>-3.2000000000000002E-3</v>
      </c>
      <c r="G20" s="16">
        <v>3.1375E-2</v>
      </c>
    </row>
    <row r="21" spans="1:7" x14ac:dyDescent="0.3">
      <c r="A21" s="28" t="s">
        <v>132</v>
      </c>
      <c r="B21" s="36"/>
      <c r="C21" s="36"/>
      <c r="D21" s="29"/>
      <c r="E21" s="30">
        <v>188613.66</v>
      </c>
      <c r="F21" s="31">
        <v>1</v>
      </c>
      <c r="G21" s="31"/>
    </row>
    <row r="26" spans="1:7" x14ac:dyDescent="0.3">
      <c r="A26" s="1" t="s">
        <v>1815</v>
      </c>
    </row>
    <row r="27" spans="1:7" x14ac:dyDescent="0.3">
      <c r="A27" s="47" t="s">
        <v>1816</v>
      </c>
      <c r="B27" s="3" t="s">
        <v>88</v>
      </c>
    </row>
    <row r="28" spans="1:7" x14ac:dyDescent="0.3">
      <c r="A28" t="s">
        <v>1817</v>
      </c>
    </row>
    <row r="29" spans="1:7" x14ac:dyDescent="0.3">
      <c r="A29" t="s">
        <v>1818</v>
      </c>
      <c r="B29" t="s">
        <v>1819</v>
      </c>
      <c r="C29" t="s">
        <v>1819</v>
      </c>
    </row>
    <row r="30" spans="1:7" x14ac:dyDescent="0.3">
      <c r="B30" s="48">
        <v>44560</v>
      </c>
      <c r="C30" s="48">
        <v>44589</v>
      </c>
    </row>
    <row r="31" spans="1:7" x14ac:dyDescent="0.3">
      <c r="A31" t="s">
        <v>1823</v>
      </c>
      <c r="B31">
        <v>51.031999999999996</v>
      </c>
      <c r="C31">
        <v>47.895000000000003</v>
      </c>
      <c r="E31" s="2"/>
      <c r="G31"/>
    </row>
    <row r="32" spans="1:7" x14ac:dyDescent="0.3">
      <c r="A32" t="s">
        <v>1848</v>
      </c>
      <c r="B32">
        <v>46.917000000000002</v>
      </c>
      <c r="C32">
        <v>43.997999999999998</v>
      </c>
      <c r="E32" s="2"/>
      <c r="G32"/>
    </row>
    <row r="33" spans="1:7" x14ac:dyDescent="0.3">
      <c r="E33" s="2"/>
      <c r="G33"/>
    </row>
    <row r="34" spans="1:7" x14ac:dyDescent="0.3">
      <c r="A34" t="s">
        <v>1834</v>
      </c>
      <c r="B34" s="3" t="s">
        <v>88</v>
      </c>
    </row>
    <row r="35" spans="1:7" x14ac:dyDescent="0.3">
      <c r="A35" t="s">
        <v>1835</v>
      </c>
      <c r="B35" s="3" t="s">
        <v>88</v>
      </c>
    </row>
    <row r="36" spans="1:7" ht="28.8" x14ac:dyDescent="0.3">
      <c r="A36" s="47" t="s">
        <v>1836</v>
      </c>
      <c r="B36" s="3" t="s">
        <v>88</v>
      </c>
    </row>
    <row r="37" spans="1:7" x14ac:dyDescent="0.3">
      <c r="A37" s="47" t="s">
        <v>1837</v>
      </c>
      <c r="B37" s="49">
        <v>187716.68212129999</v>
      </c>
    </row>
    <row r="38" spans="1:7" ht="28.8" x14ac:dyDescent="0.3">
      <c r="A38" s="47" t="s">
        <v>1904</v>
      </c>
      <c r="B38" s="3" t="s">
        <v>88</v>
      </c>
    </row>
    <row r="39" spans="1:7" ht="28.8" x14ac:dyDescent="0.3">
      <c r="A39" s="47" t="s">
        <v>1905</v>
      </c>
      <c r="B39" s="3" t="s">
        <v>88</v>
      </c>
    </row>
    <row r="40" spans="1:7" ht="28.8" x14ac:dyDescent="0.3">
      <c r="A40" s="47" t="s">
        <v>1906</v>
      </c>
      <c r="B40" s="3" t="s">
        <v>88</v>
      </c>
    </row>
    <row r="41" spans="1:7" x14ac:dyDescent="0.3">
      <c r="A41" t="s">
        <v>1967</v>
      </c>
      <c r="B41" s="3" t="s">
        <v>88</v>
      </c>
    </row>
    <row r="42" spans="1:7" x14ac:dyDescent="0.3">
      <c r="A42" t="s">
        <v>1968</v>
      </c>
      <c r="B42" s="3" t="s">
        <v>88</v>
      </c>
    </row>
    <row r="44" spans="1:7" ht="28.8" x14ac:dyDescent="0.3">
      <c r="A44" s="66" t="s">
        <v>2016</v>
      </c>
      <c r="B44" s="61" t="s">
        <v>2017</v>
      </c>
      <c r="C44" s="61" t="s">
        <v>1982</v>
      </c>
      <c r="D44" s="67" t="s">
        <v>1983</v>
      </c>
    </row>
    <row r="45" spans="1:7" ht="28.8" x14ac:dyDescent="0.3">
      <c r="A45" s="51" t="str">
        <f>HYPERLINK("[EDEL_Portfolio Monthly 31-Jan-2022.xlsx]EOCHIF!A1","Edelweiss Greater China Equity Off-shore Fund")</f>
        <v>Edelweiss Greater China Equity Off-shore Fund</v>
      </c>
      <c r="B45" s="59"/>
      <c r="C45" s="62" t="s">
        <v>2011</v>
      </c>
      <c r="D45"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96"/>
  <sheetViews>
    <sheetView showGridLines="0" workbookViewId="0">
      <pane ySplit="4" topLeftCell="A93" activePane="bottomLeft" state="frozen"/>
      <selection sqref="A1:G1"/>
      <selection pane="bottomLeft" activeCell="A96" sqref="A96:D96"/>
    </sheetView>
  </sheetViews>
  <sheetFormatPr defaultRowHeight="14.4" x14ac:dyDescent="0.3"/>
  <cols>
    <col min="1" max="1" width="71"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77</v>
      </c>
      <c r="B1" s="70"/>
      <c r="C1" s="70"/>
      <c r="D1" s="70"/>
      <c r="E1" s="70"/>
      <c r="F1" s="70"/>
      <c r="G1" s="70"/>
      <c r="H1" s="51" t="str">
        <f>HYPERLINK("[EDEL_Portfolio Monthly 31-Jan-2022.xlsx]Index!A1","Index")</f>
        <v>Index</v>
      </c>
    </row>
    <row r="2" spans="1:8" ht="18" x14ac:dyDescent="0.3">
      <c r="A2" s="70" t="s">
        <v>78</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7" t="s">
        <v>87</v>
      </c>
      <c r="B6" s="33"/>
      <c r="C6" s="33"/>
      <c r="D6" s="14"/>
      <c r="E6" s="15"/>
      <c r="F6" s="16"/>
      <c r="G6" s="16"/>
    </row>
    <row r="7" spans="1:8" x14ac:dyDescent="0.3">
      <c r="A7" s="17" t="s">
        <v>696</v>
      </c>
      <c r="B7" s="33"/>
      <c r="C7" s="33"/>
      <c r="D7" s="14"/>
      <c r="E7" s="15"/>
      <c r="F7" s="16"/>
      <c r="G7" s="16"/>
    </row>
    <row r="8" spans="1:8" x14ac:dyDescent="0.3">
      <c r="A8" s="13" t="s">
        <v>849</v>
      </c>
      <c r="B8" s="33" t="s">
        <v>850</v>
      </c>
      <c r="C8" s="33" t="s">
        <v>796</v>
      </c>
      <c r="D8" s="14">
        <v>215377</v>
      </c>
      <c r="E8" s="15">
        <v>1797.32</v>
      </c>
      <c r="F8" s="16">
        <v>0.1056</v>
      </c>
      <c r="G8" s="16"/>
    </row>
    <row r="9" spans="1:8" x14ac:dyDescent="0.3">
      <c r="A9" s="13" t="s">
        <v>802</v>
      </c>
      <c r="B9" s="33" t="s">
        <v>803</v>
      </c>
      <c r="C9" s="33" t="s">
        <v>796</v>
      </c>
      <c r="D9" s="14">
        <v>34043</v>
      </c>
      <c r="E9" s="15">
        <v>1374.01</v>
      </c>
      <c r="F9" s="16">
        <v>8.0699999999999994E-2</v>
      </c>
      <c r="G9" s="16"/>
    </row>
    <row r="10" spans="1:8" x14ac:dyDescent="0.3">
      <c r="A10" s="13" t="s">
        <v>1299</v>
      </c>
      <c r="B10" s="33" t="s">
        <v>1300</v>
      </c>
      <c r="C10" s="33" t="s">
        <v>796</v>
      </c>
      <c r="D10" s="14">
        <v>29869</v>
      </c>
      <c r="E10" s="15">
        <v>1285.2</v>
      </c>
      <c r="F10" s="16">
        <v>7.5499999999999998E-2</v>
      </c>
      <c r="G10" s="16"/>
    </row>
    <row r="11" spans="1:8" x14ac:dyDescent="0.3">
      <c r="A11" s="13" t="s">
        <v>985</v>
      </c>
      <c r="B11" s="33" t="s">
        <v>986</v>
      </c>
      <c r="C11" s="33" t="s">
        <v>796</v>
      </c>
      <c r="D11" s="14">
        <v>124133</v>
      </c>
      <c r="E11" s="15">
        <v>1173.06</v>
      </c>
      <c r="F11" s="16">
        <v>6.8900000000000003E-2</v>
      </c>
      <c r="G11" s="16"/>
    </row>
    <row r="12" spans="1:8" x14ac:dyDescent="0.3">
      <c r="A12" s="13" t="s">
        <v>768</v>
      </c>
      <c r="B12" s="33" t="s">
        <v>769</v>
      </c>
      <c r="C12" s="33" t="s">
        <v>770</v>
      </c>
      <c r="D12" s="14">
        <v>25814</v>
      </c>
      <c r="E12" s="15">
        <v>1150.6199999999999</v>
      </c>
      <c r="F12" s="16">
        <v>6.7599999999999993E-2</v>
      </c>
      <c r="G12" s="16"/>
    </row>
    <row r="13" spans="1:8" x14ac:dyDescent="0.3">
      <c r="A13" s="13" t="s">
        <v>1623</v>
      </c>
      <c r="B13" s="33" t="s">
        <v>1624</v>
      </c>
      <c r="C13" s="33" t="s">
        <v>796</v>
      </c>
      <c r="D13" s="14">
        <v>58223</v>
      </c>
      <c r="E13" s="15">
        <v>528.72</v>
      </c>
      <c r="F13" s="16">
        <v>3.1099999999999999E-2</v>
      </c>
      <c r="G13" s="16"/>
    </row>
    <row r="14" spans="1:8" x14ac:dyDescent="0.3">
      <c r="A14" s="13" t="s">
        <v>851</v>
      </c>
      <c r="B14" s="33" t="s">
        <v>852</v>
      </c>
      <c r="C14" s="33" t="s">
        <v>796</v>
      </c>
      <c r="D14" s="14">
        <v>75140</v>
      </c>
      <c r="E14" s="15">
        <v>476.73</v>
      </c>
      <c r="F14" s="16">
        <v>2.8000000000000001E-2</v>
      </c>
      <c r="G14" s="16"/>
    </row>
    <row r="15" spans="1:8" x14ac:dyDescent="0.3">
      <c r="A15" s="13" t="s">
        <v>1022</v>
      </c>
      <c r="B15" s="33" t="s">
        <v>1023</v>
      </c>
      <c r="C15" s="33" t="s">
        <v>796</v>
      </c>
      <c r="D15" s="14">
        <v>82576</v>
      </c>
      <c r="E15" s="15">
        <v>415.11</v>
      </c>
      <c r="F15" s="16">
        <v>2.4400000000000002E-2</v>
      </c>
      <c r="G15" s="16"/>
    </row>
    <row r="16" spans="1:8" x14ac:dyDescent="0.3">
      <c r="A16" s="13" t="s">
        <v>969</v>
      </c>
      <c r="B16" s="33" t="s">
        <v>970</v>
      </c>
      <c r="C16" s="33" t="s">
        <v>796</v>
      </c>
      <c r="D16" s="14">
        <v>107775</v>
      </c>
      <c r="E16" s="15">
        <v>395.64</v>
      </c>
      <c r="F16" s="16">
        <v>2.3199999999999998E-2</v>
      </c>
      <c r="G16" s="16"/>
    </row>
    <row r="17" spans="1:7" x14ac:dyDescent="0.3">
      <c r="A17" s="13" t="s">
        <v>1008</v>
      </c>
      <c r="B17" s="33" t="s">
        <v>1009</v>
      </c>
      <c r="C17" s="33" t="s">
        <v>796</v>
      </c>
      <c r="D17" s="14">
        <v>35788</v>
      </c>
      <c r="E17" s="15">
        <v>370.28</v>
      </c>
      <c r="F17" s="16">
        <v>2.18E-2</v>
      </c>
      <c r="G17" s="16"/>
    </row>
    <row r="18" spans="1:7" x14ac:dyDescent="0.3">
      <c r="A18" s="13" t="s">
        <v>1652</v>
      </c>
      <c r="B18" s="33" t="s">
        <v>1653</v>
      </c>
      <c r="C18" s="33" t="s">
        <v>796</v>
      </c>
      <c r="D18" s="14">
        <v>13021</v>
      </c>
      <c r="E18" s="15">
        <v>347.85</v>
      </c>
      <c r="F18" s="16">
        <v>2.0400000000000001E-2</v>
      </c>
      <c r="G18" s="16"/>
    </row>
    <row r="19" spans="1:7" x14ac:dyDescent="0.3">
      <c r="A19" s="13" t="s">
        <v>1553</v>
      </c>
      <c r="B19" s="33" t="s">
        <v>1554</v>
      </c>
      <c r="C19" s="33" t="s">
        <v>770</v>
      </c>
      <c r="D19" s="14">
        <v>116178</v>
      </c>
      <c r="E19" s="15">
        <v>314.02999999999997</v>
      </c>
      <c r="F19" s="16">
        <v>1.8499999999999999E-2</v>
      </c>
      <c r="G19" s="16"/>
    </row>
    <row r="20" spans="1:7" x14ac:dyDescent="0.3">
      <c r="A20" s="13" t="s">
        <v>1380</v>
      </c>
      <c r="B20" s="33" t="s">
        <v>1381</v>
      </c>
      <c r="C20" s="33" t="s">
        <v>770</v>
      </c>
      <c r="D20" s="14">
        <v>74323</v>
      </c>
      <c r="E20" s="15">
        <v>273.10000000000002</v>
      </c>
      <c r="F20" s="16">
        <v>1.6E-2</v>
      </c>
      <c r="G20" s="16"/>
    </row>
    <row r="21" spans="1:7" x14ac:dyDescent="0.3">
      <c r="A21" s="13" t="s">
        <v>1375</v>
      </c>
      <c r="B21" s="33" t="s">
        <v>1376</v>
      </c>
      <c r="C21" s="33" t="s">
        <v>770</v>
      </c>
      <c r="D21" s="14">
        <v>8478</v>
      </c>
      <c r="E21" s="15">
        <v>251.83</v>
      </c>
      <c r="F21" s="16">
        <v>1.4800000000000001E-2</v>
      </c>
      <c r="G21" s="16"/>
    </row>
    <row r="22" spans="1:7" x14ac:dyDescent="0.3">
      <c r="A22" s="13" t="s">
        <v>886</v>
      </c>
      <c r="B22" s="33" t="s">
        <v>887</v>
      </c>
      <c r="C22" s="33" t="s">
        <v>796</v>
      </c>
      <c r="D22" s="14">
        <v>1363</v>
      </c>
      <c r="E22" s="15">
        <v>219.17</v>
      </c>
      <c r="F22" s="16">
        <v>1.29E-2</v>
      </c>
      <c r="G22" s="16"/>
    </row>
    <row r="23" spans="1:7" x14ac:dyDescent="0.3">
      <c r="A23" s="13" t="s">
        <v>1577</v>
      </c>
      <c r="B23" s="33" t="s">
        <v>1578</v>
      </c>
      <c r="C23" s="33" t="s">
        <v>796</v>
      </c>
      <c r="D23" s="14">
        <v>23383</v>
      </c>
      <c r="E23" s="15">
        <v>212.87</v>
      </c>
      <c r="F23" s="16">
        <v>1.2500000000000001E-2</v>
      </c>
      <c r="G23" s="16"/>
    </row>
    <row r="24" spans="1:7" x14ac:dyDescent="0.3">
      <c r="A24" s="13" t="s">
        <v>1034</v>
      </c>
      <c r="B24" s="33" t="s">
        <v>1035</v>
      </c>
      <c r="C24" s="33" t="s">
        <v>796</v>
      </c>
      <c r="D24" s="14">
        <v>36185</v>
      </c>
      <c r="E24" s="15">
        <v>176.06</v>
      </c>
      <c r="F24" s="16">
        <v>1.03E-2</v>
      </c>
      <c r="G24" s="16"/>
    </row>
    <row r="25" spans="1:7" x14ac:dyDescent="0.3">
      <c r="A25" s="13" t="s">
        <v>1050</v>
      </c>
      <c r="B25" s="33" t="s">
        <v>1051</v>
      </c>
      <c r="C25" s="33" t="s">
        <v>770</v>
      </c>
      <c r="D25" s="14">
        <v>30839</v>
      </c>
      <c r="E25" s="15">
        <v>175.81</v>
      </c>
      <c r="F25" s="16">
        <v>1.03E-2</v>
      </c>
      <c r="G25" s="16"/>
    </row>
    <row r="26" spans="1:7" x14ac:dyDescent="0.3">
      <c r="A26" s="13" t="s">
        <v>1601</v>
      </c>
      <c r="B26" s="33" t="s">
        <v>1602</v>
      </c>
      <c r="C26" s="33" t="s">
        <v>770</v>
      </c>
      <c r="D26" s="14">
        <v>6562</v>
      </c>
      <c r="E26" s="15">
        <v>164.91</v>
      </c>
      <c r="F26" s="16">
        <v>9.7000000000000003E-3</v>
      </c>
      <c r="G26" s="16"/>
    </row>
    <row r="27" spans="1:7" x14ac:dyDescent="0.3">
      <c r="A27" s="13" t="s">
        <v>1016</v>
      </c>
      <c r="B27" s="33" t="s">
        <v>1017</v>
      </c>
      <c r="C27" s="33" t="s">
        <v>796</v>
      </c>
      <c r="D27" s="14">
        <v>3520</v>
      </c>
      <c r="E27" s="15">
        <v>159.44999999999999</v>
      </c>
      <c r="F27" s="16">
        <v>9.4000000000000004E-3</v>
      </c>
      <c r="G27" s="16"/>
    </row>
    <row r="28" spans="1:7" x14ac:dyDescent="0.3">
      <c r="A28" s="13" t="s">
        <v>1593</v>
      </c>
      <c r="B28" s="33" t="s">
        <v>1594</v>
      </c>
      <c r="C28" s="33" t="s">
        <v>796</v>
      </c>
      <c r="D28" s="14">
        <v>2067</v>
      </c>
      <c r="E28" s="15">
        <v>156.29</v>
      </c>
      <c r="F28" s="16">
        <v>9.1999999999999998E-3</v>
      </c>
      <c r="G28" s="16"/>
    </row>
    <row r="29" spans="1:7" x14ac:dyDescent="0.3">
      <c r="A29" s="13" t="s">
        <v>1609</v>
      </c>
      <c r="B29" s="33" t="s">
        <v>1610</v>
      </c>
      <c r="C29" s="33" t="s">
        <v>796</v>
      </c>
      <c r="D29" s="14">
        <v>6658</v>
      </c>
      <c r="E29" s="15">
        <v>146.53</v>
      </c>
      <c r="F29" s="16">
        <v>8.6E-3</v>
      </c>
      <c r="G29" s="16"/>
    </row>
    <row r="30" spans="1:7" x14ac:dyDescent="0.3">
      <c r="A30" s="13" t="s">
        <v>1316</v>
      </c>
      <c r="B30" s="33" t="s">
        <v>1317</v>
      </c>
      <c r="C30" s="33" t="s">
        <v>796</v>
      </c>
      <c r="D30" s="14">
        <v>8690</v>
      </c>
      <c r="E30" s="15">
        <v>135.86000000000001</v>
      </c>
      <c r="F30" s="16">
        <v>8.0000000000000002E-3</v>
      </c>
      <c r="G30" s="16"/>
    </row>
    <row r="31" spans="1:7" x14ac:dyDescent="0.3">
      <c r="A31" s="13" t="s">
        <v>1036</v>
      </c>
      <c r="B31" s="33" t="s">
        <v>1037</v>
      </c>
      <c r="C31" s="33" t="s">
        <v>796</v>
      </c>
      <c r="D31" s="14">
        <v>15124</v>
      </c>
      <c r="E31" s="15">
        <v>114.45</v>
      </c>
      <c r="F31" s="16">
        <v>6.7000000000000002E-3</v>
      </c>
      <c r="G31" s="16"/>
    </row>
    <row r="32" spans="1:7" x14ac:dyDescent="0.3">
      <c r="A32" s="13" t="s">
        <v>1801</v>
      </c>
      <c r="B32" s="33" t="s">
        <v>1802</v>
      </c>
      <c r="C32" s="33" t="s">
        <v>796</v>
      </c>
      <c r="D32" s="14">
        <v>16330</v>
      </c>
      <c r="E32" s="15">
        <v>84.78</v>
      </c>
      <c r="F32" s="16">
        <v>5.0000000000000001E-3</v>
      </c>
      <c r="G32" s="16"/>
    </row>
    <row r="33" spans="1:7" x14ac:dyDescent="0.3">
      <c r="A33" s="17" t="s">
        <v>100</v>
      </c>
      <c r="B33" s="34"/>
      <c r="C33" s="34"/>
      <c r="D33" s="18"/>
      <c r="E33" s="37">
        <f>SUM(E8:E32)</f>
        <v>11899.680000000006</v>
      </c>
      <c r="F33" s="38">
        <f>SUM(F8:F32)</f>
        <v>0.69910000000000005</v>
      </c>
      <c r="G33" s="21"/>
    </row>
    <row r="34" spans="1:7" x14ac:dyDescent="0.3">
      <c r="A34" s="17" t="s">
        <v>1056</v>
      </c>
      <c r="B34" s="33"/>
      <c r="C34" s="33"/>
      <c r="D34" s="14"/>
      <c r="E34" s="15"/>
      <c r="F34" s="16"/>
      <c r="G34" s="16"/>
    </row>
    <row r="35" spans="1:7" x14ac:dyDescent="0.3">
      <c r="A35" s="17" t="s">
        <v>100</v>
      </c>
      <c r="B35" s="33"/>
      <c r="C35" s="33"/>
      <c r="D35" s="14"/>
      <c r="E35" s="39" t="s">
        <v>88</v>
      </c>
      <c r="F35" s="40" t="s">
        <v>88</v>
      </c>
      <c r="G35" s="16"/>
    </row>
    <row r="36" spans="1:7" x14ac:dyDescent="0.3">
      <c r="A36" s="17"/>
      <c r="B36" s="33"/>
      <c r="C36" s="33"/>
      <c r="D36" s="14"/>
      <c r="E36" s="14"/>
      <c r="F36" s="14"/>
      <c r="G36" s="16"/>
    </row>
    <row r="37" spans="1:7" x14ac:dyDescent="0.3">
      <c r="A37" s="55" t="s">
        <v>1973</v>
      </c>
      <c r="B37" s="33"/>
      <c r="C37" s="33"/>
      <c r="D37" s="14"/>
      <c r="E37" s="14"/>
      <c r="F37" s="14"/>
      <c r="G37" s="16"/>
    </row>
    <row r="38" spans="1:7" x14ac:dyDescent="0.3">
      <c r="A38" s="13" t="s">
        <v>1761</v>
      </c>
      <c r="B38" s="33" t="s">
        <v>1762</v>
      </c>
      <c r="C38" s="33" t="s">
        <v>1763</v>
      </c>
      <c r="D38" s="14">
        <v>5846</v>
      </c>
      <c r="E38" s="15">
        <v>755.08</v>
      </c>
      <c r="F38" s="16">
        <v>4.4400000000000002E-2</v>
      </c>
      <c r="G38" s="16"/>
    </row>
    <row r="39" spans="1:7" x14ac:dyDescent="0.3">
      <c r="A39" s="13" t="s">
        <v>1764</v>
      </c>
      <c r="B39" s="33" t="s">
        <v>1765</v>
      </c>
      <c r="C39" s="33" t="s">
        <v>1763</v>
      </c>
      <c r="D39" s="14">
        <v>12453</v>
      </c>
      <c r="E39" s="15">
        <v>491.9</v>
      </c>
      <c r="F39" s="16">
        <v>2.8899999999999999E-2</v>
      </c>
      <c r="G39" s="16"/>
    </row>
    <row r="40" spans="1:7" x14ac:dyDescent="0.3">
      <c r="A40" s="13" t="s">
        <v>1766</v>
      </c>
      <c r="B40" s="33" t="s">
        <v>1767</v>
      </c>
      <c r="C40" s="33" t="s">
        <v>1768</v>
      </c>
      <c r="D40" s="14">
        <v>3925</v>
      </c>
      <c r="E40" s="15">
        <v>402.79</v>
      </c>
      <c r="F40" s="16">
        <v>2.3699999999999999E-2</v>
      </c>
      <c r="G40" s="16"/>
    </row>
    <row r="41" spans="1:7" x14ac:dyDescent="0.3">
      <c r="A41" s="13" t="s">
        <v>1769</v>
      </c>
      <c r="B41" s="33" t="s">
        <v>1770</v>
      </c>
      <c r="C41" s="33" t="s">
        <v>1771</v>
      </c>
      <c r="D41" s="14">
        <v>874</v>
      </c>
      <c r="E41" s="15">
        <v>380.88</v>
      </c>
      <c r="F41" s="16">
        <v>2.24E-2</v>
      </c>
      <c r="G41" s="16"/>
    </row>
    <row r="42" spans="1:7" x14ac:dyDescent="0.3">
      <c r="A42" s="13" t="s">
        <v>1772</v>
      </c>
      <c r="B42" s="33" t="s">
        <v>1773</v>
      </c>
      <c r="C42" s="33" t="s">
        <v>1774</v>
      </c>
      <c r="D42" s="14">
        <v>3936</v>
      </c>
      <c r="E42" s="15">
        <v>376.1</v>
      </c>
      <c r="F42" s="16">
        <v>2.2100000000000002E-2</v>
      </c>
      <c r="G42" s="16"/>
    </row>
    <row r="43" spans="1:7" x14ac:dyDescent="0.3">
      <c r="A43" s="13" t="s">
        <v>1775</v>
      </c>
      <c r="B43" s="33" t="s">
        <v>1776</v>
      </c>
      <c r="C43" s="33" t="s">
        <v>1763</v>
      </c>
      <c r="D43" s="14">
        <v>5623</v>
      </c>
      <c r="E43" s="15">
        <v>343.47</v>
      </c>
      <c r="F43" s="16">
        <v>2.0199999999999999E-2</v>
      </c>
      <c r="G43" s="16"/>
    </row>
    <row r="44" spans="1:7" x14ac:dyDescent="0.3">
      <c r="A44" s="13" t="s">
        <v>1777</v>
      </c>
      <c r="B44" s="33" t="s">
        <v>1778</v>
      </c>
      <c r="C44" s="33" t="s">
        <v>1763</v>
      </c>
      <c r="D44" s="14">
        <v>4864</v>
      </c>
      <c r="E44" s="15">
        <v>316.91000000000003</v>
      </c>
      <c r="F44" s="16">
        <v>1.8599999999999998E-2</v>
      </c>
      <c r="G44" s="16"/>
    </row>
    <row r="45" spans="1:7" x14ac:dyDescent="0.3">
      <c r="A45" s="13" t="s">
        <v>1779</v>
      </c>
      <c r="B45" s="33" t="s">
        <v>1780</v>
      </c>
      <c r="C45" s="33" t="s">
        <v>1774</v>
      </c>
      <c r="D45" s="14">
        <v>1426</v>
      </c>
      <c r="E45" s="15">
        <v>305.52</v>
      </c>
      <c r="F45" s="16">
        <v>1.7999999999999999E-2</v>
      </c>
      <c r="G45" s="16"/>
    </row>
    <row r="46" spans="1:7" x14ac:dyDescent="0.3">
      <c r="A46" s="13" t="s">
        <v>1781</v>
      </c>
      <c r="B46" s="33" t="s">
        <v>1782</v>
      </c>
      <c r="C46" s="33" t="s">
        <v>1763</v>
      </c>
      <c r="D46" s="14">
        <v>4936</v>
      </c>
      <c r="E46" s="15">
        <v>240.12</v>
      </c>
      <c r="F46" s="16">
        <v>1.41E-2</v>
      </c>
      <c r="G46" s="16"/>
    </row>
    <row r="47" spans="1:7" x14ac:dyDescent="0.3">
      <c r="A47" s="13" t="s">
        <v>1783</v>
      </c>
      <c r="B47" s="33" t="s">
        <v>1784</v>
      </c>
      <c r="C47" s="33" t="s">
        <v>1774</v>
      </c>
      <c r="D47" s="14">
        <v>2986</v>
      </c>
      <c r="E47" s="15">
        <v>231.67</v>
      </c>
      <c r="F47" s="16">
        <v>1.3599999999999999E-2</v>
      </c>
      <c r="G47" s="16"/>
    </row>
    <row r="48" spans="1:7" x14ac:dyDescent="0.3">
      <c r="A48" s="13" t="s">
        <v>1785</v>
      </c>
      <c r="B48" s="33" t="s">
        <v>1786</v>
      </c>
      <c r="C48" s="33" t="s">
        <v>1768</v>
      </c>
      <c r="D48" s="14">
        <v>1262</v>
      </c>
      <c r="E48" s="15">
        <v>214.89</v>
      </c>
      <c r="F48" s="16">
        <v>1.26E-2</v>
      </c>
      <c r="G48" s="16"/>
    </row>
    <row r="49" spans="1:9" x14ac:dyDescent="0.3">
      <c r="A49" s="13" t="s">
        <v>1787</v>
      </c>
      <c r="B49" s="33" t="s">
        <v>1788</v>
      </c>
      <c r="C49" s="33" t="s">
        <v>1774</v>
      </c>
      <c r="D49" s="14">
        <v>793</v>
      </c>
      <c r="E49" s="15">
        <v>168.94</v>
      </c>
      <c r="F49" s="16">
        <v>9.9000000000000008E-3</v>
      </c>
      <c r="G49" s="16"/>
    </row>
    <row r="50" spans="1:9" x14ac:dyDescent="0.3">
      <c r="A50" s="13" t="s">
        <v>1789</v>
      </c>
      <c r="B50" s="33" t="s">
        <v>1790</v>
      </c>
      <c r="C50" s="33" t="s">
        <v>1768</v>
      </c>
      <c r="D50" s="14">
        <v>2784</v>
      </c>
      <c r="E50" s="15">
        <v>143.34</v>
      </c>
      <c r="F50" s="16">
        <v>8.3999999999999995E-3</v>
      </c>
      <c r="G50" s="16"/>
    </row>
    <row r="51" spans="1:9" x14ac:dyDescent="0.3">
      <c r="A51" s="13" t="s">
        <v>1791</v>
      </c>
      <c r="B51" s="33" t="s">
        <v>1792</v>
      </c>
      <c r="C51" s="33" t="s">
        <v>1774</v>
      </c>
      <c r="D51" s="14">
        <v>754</v>
      </c>
      <c r="E51" s="15">
        <v>140.21</v>
      </c>
      <c r="F51" s="16">
        <v>8.2000000000000007E-3</v>
      </c>
      <c r="G51" s="16"/>
    </row>
    <row r="52" spans="1:9" x14ac:dyDescent="0.3">
      <c r="A52" s="13" t="s">
        <v>1793</v>
      </c>
      <c r="B52" s="33" t="s">
        <v>1794</v>
      </c>
      <c r="C52" s="33" t="s">
        <v>1774</v>
      </c>
      <c r="D52" s="14">
        <v>638</v>
      </c>
      <c r="E52" s="15">
        <v>121.55</v>
      </c>
      <c r="F52" s="16">
        <v>7.1000000000000004E-3</v>
      </c>
      <c r="G52" s="16"/>
    </row>
    <row r="53" spans="1:9" x14ac:dyDescent="0.3">
      <c r="A53" s="13" t="s">
        <v>1795</v>
      </c>
      <c r="B53" s="33" t="s">
        <v>1796</v>
      </c>
      <c r="C53" s="33" t="s">
        <v>1768</v>
      </c>
      <c r="D53" s="14">
        <v>576</v>
      </c>
      <c r="E53" s="15">
        <v>104.95</v>
      </c>
      <c r="F53" s="16">
        <v>6.1999999999999998E-3</v>
      </c>
      <c r="G53" s="16"/>
    </row>
    <row r="54" spans="1:9" x14ac:dyDescent="0.3">
      <c r="A54" s="13" t="s">
        <v>1797</v>
      </c>
      <c r="B54" s="33" t="s">
        <v>1798</v>
      </c>
      <c r="C54" s="33" t="s">
        <v>796</v>
      </c>
      <c r="D54" s="14">
        <v>762</v>
      </c>
      <c r="E54" s="15">
        <v>96.73</v>
      </c>
      <c r="F54" s="16">
        <v>5.7000000000000002E-3</v>
      </c>
      <c r="G54" s="16"/>
    </row>
    <row r="55" spans="1:9" x14ac:dyDescent="0.3">
      <c r="A55" s="13" t="s">
        <v>1799</v>
      </c>
      <c r="B55" s="33" t="s">
        <v>1800</v>
      </c>
      <c r="C55" s="33" t="s">
        <v>1771</v>
      </c>
      <c r="D55" s="14">
        <v>325</v>
      </c>
      <c r="E55" s="15">
        <v>84.99</v>
      </c>
      <c r="F55" s="16">
        <v>5.0000000000000001E-3</v>
      </c>
      <c r="G55" s="16"/>
    </row>
    <row r="56" spans="1:9" x14ac:dyDescent="0.3">
      <c r="A56" s="13" t="s">
        <v>1803</v>
      </c>
      <c r="B56" s="33" t="s">
        <v>1804</v>
      </c>
      <c r="C56" s="33" t="s">
        <v>1771</v>
      </c>
      <c r="D56" s="14">
        <v>425</v>
      </c>
      <c r="E56" s="15">
        <v>78.03</v>
      </c>
      <c r="F56" s="16">
        <v>4.5999999999999999E-3</v>
      </c>
      <c r="G56" s="16"/>
    </row>
    <row r="57" spans="1:9" x14ac:dyDescent="0.3">
      <c r="A57" s="13" t="s">
        <v>1805</v>
      </c>
      <c r="B57" s="33" t="s">
        <v>1806</v>
      </c>
      <c r="C57" s="33" t="s">
        <v>1771</v>
      </c>
      <c r="D57" s="14">
        <v>673</v>
      </c>
      <c r="E57" s="15">
        <v>70.290000000000006</v>
      </c>
      <c r="F57" s="16">
        <v>4.1000000000000003E-3</v>
      </c>
      <c r="G57" s="16"/>
    </row>
    <row r="58" spans="1:9" x14ac:dyDescent="0.3">
      <c r="A58" s="17" t="s">
        <v>100</v>
      </c>
      <c r="B58" s="33"/>
      <c r="C58" s="33"/>
      <c r="D58" s="14"/>
      <c r="E58" s="56">
        <f>SUM(E38:E57)</f>
        <v>5068.3599999999988</v>
      </c>
      <c r="F58" s="57">
        <f>SUM(F38:F57)</f>
        <v>0.29779999999999995</v>
      </c>
      <c r="G58" s="16"/>
    </row>
    <row r="59" spans="1:9" x14ac:dyDescent="0.3">
      <c r="A59" s="17"/>
      <c r="B59" s="33"/>
      <c r="C59" s="33"/>
      <c r="D59" s="14"/>
      <c r="E59" s="53"/>
      <c r="F59" s="54"/>
      <c r="G59" s="16"/>
    </row>
    <row r="60" spans="1:9" x14ac:dyDescent="0.3">
      <c r="A60" s="24" t="s">
        <v>103</v>
      </c>
      <c r="B60" s="35"/>
      <c r="C60" s="35"/>
      <c r="D60" s="25"/>
      <c r="E60" s="30">
        <v>16968.04</v>
      </c>
      <c r="F60" s="31">
        <v>0.99690000000000001</v>
      </c>
      <c r="G60" s="21"/>
      <c r="H60" s="52"/>
      <c r="I60" s="58"/>
    </row>
    <row r="61" spans="1:9" x14ac:dyDescent="0.3">
      <c r="A61" s="13"/>
      <c r="B61" s="33"/>
      <c r="C61" s="33"/>
      <c r="D61" s="14"/>
      <c r="E61" s="15"/>
      <c r="F61" s="16"/>
      <c r="G61" s="16"/>
      <c r="H61" s="52"/>
    </row>
    <row r="62" spans="1:9" x14ac:dyDescent="0.3">
      <c r="A62" s="13"/>
      <c r="B62" s="33"/>
      <c r="C62" s="33"/>
      <c r="D62" s="14"/>
      <c r="E62" s="15"/>
      <c r="F62" s="16"/>
      <c r="G62" s="16"/>
    </row>
    <row r="63" spans="1:9" x14ac:dyDescent="0.3">
      <c r="A63" s="17" t="s">
        <v>128</v>
      </c>
      <c r="B63" s="33"/>
      <c r="C63" s="33"/>
      <c r="D63" s="14"/>
      <c r="E63" s="15"/>
      <c r="F63" s="16"/>
      <c r="G63" s="16"/>
    </row>
    <row r="64" spans="1:9" x14ac:dyDescent="0.3">
      <c r="A64" s="13" t="s">
        <v>129</v>
      </c>
      <c r="B64" s="33"/>
      <c r="C64" s="33"/>
      <c r="D64" s="14"/>
      <c r="E64" s="15">
        <v>451.96</v>
      </c>
      <c r="F64" s="16">
        <v>2.6599999999999999E-2</v>
      </c>
      <c r="G64" s="16">
        <v>3.1375E-2</v>
      </c>
    </row>
    <row r="65" spans="1:7" x14ac:dyDescent="0.3">
      <c r="A65" s="17" t="s">
        <v>100</v>
      </c>
      <c r="B65" s="34"/>
      <c r="C65" s="34"/>
      <c r="D65" s="18"/>
      <c r="E65" s="37">
        <v>451.96</v>
      </c>
      <c r="F65" s="38">
        <v>2.6599999999999999E-2</v>
      </c>
      <c r="G65" s="21"/>
    </row>
    <row r="66" spans="1:7" x14ac:dyDescent="0.3">
      <c r="A66" s="13"/>
      <c r="B66" s="33"/>
      <c r="C66" s="33"/>
      <c r="D66" s="14"/>
      <c r="E66" s="15"/>
      <c r="F66" s="16"/>
      <c r="G66" s="16"/>
    </row>
    <row r="67" spans="1:7" x14ac:dyDescent="0.3">
      <c r="A67" s="24" t="s">
        <v>103</v>
      </c>
      <c r="B67" s="35"/>
      <c r="C67" s="35"/>
      <c r="D67" s="25"/>
      <c r="E67" s="19">
        <v>451.96</v>
      </c>
      <c r="F67" s="20">
        <v>2.6599999999999999E-2</v>
      </c>
      <c r="G67" s="21"/>
    </row>
    <row r="68" spans="1:7" x14ac:dyDescent="0.3">
      <c r="A68" s="13" t="s">
        <v>130</v>
      </c>
      <c r="B68" s="33"/>
      <c r="C68" s="33"/>
      <c r="D68" s="14"/>
      <c r="E68" s="15">
        <v>3.8850099999999999E-2</v>
      </c>
      <c r="F68" s="16">
        <v>1.9999999999999999E-6</v>
      </c>
      <c r="G68" s="16"/>
    </row>
    <row r="69" spans="1:7" x14ac:dyDescent="0.3">
      <c r="A69" s="13" t="s">
        <v>131</v>
      </c>
      <c r="B69" s="33"/>
      <c r="C69" s="33"/>
      <c r="D69" s="14"/>
      <c r="E69" s="26">
        <v>-402.35885009999998</v>
      </c>
      <c r="F69" s="27">
        <v>-2.3501999999999999E-2</v>
      </c>
      <c r="G69" s="16">
        <v>3.1375E-2</v>
      </c>
    </row>
    <row r="70" spans="1:7" x14ac:dyDescent="0.3">
      <c r="A70" s="28" t="s">
        <v>132</v>
      </c>
      <c r="B70" s="36"/>
      <c r="C70" s="36"/>
      <c r="D70" s="29"/>
      <c r="E70" s="30">
        <v>17017.68</v>
      </c>
      <c r="F70" s="31">
        <v>1</v>
      </c>
      <c r="G70" s="31"/>
    </row>
    <row r="75" spans="1:7" x14ac:dyDescent="0.3">
      <c r="A75" s="1" t="s">
        <v>1815</v>
      </c>
    </row>
    <row r="76" spans="1:7" x14ac:dyDescent="0.3">
      <c r="A76" s="47" t="s">
        <v>1816</v>
      </c>
      <c r="B76" s="3" t="s">
        <v>88</v>
      </c>
    </row>
    <row r="77" spans="1:7" x14ac:dyDescent="0.3">
      <c r="A77" t="s">
        <v>1817</v>
      </c>
    </row>
    <row r="78" spans="1:7" x14ac:dyDescent="0.3">
      <c r="A78" t="s">
        <v>1818</v>
      </c>
      <c r="B78" t="s">
        <v>1819</v>
      </c>
      <c r="C78" t="s">
        <v>1819</v>
      </c>
    </row>
    <row r="79" spans="1:7" x14ac:dyDescent="0.3">
      <c r="B79" s="48">
        <v>44561</v>
      </c>
      <c r="C79" s="48">
        <v>44592</v>
      </c>
    </row>
    <row r="80" spans="1:7" x14ac:dyDescent="0.3">
      <c r="A80" t="s">
        <v>1823</v>
      </c>
      <c r="B80">
        <v>13.161</v>
      </c>
      <c r="C80">
        <v>12.166600000000001</v>
      </c>
      <c r="E80" s="2"/>
      <c r="G80"/>
    </row>
    <row r="81" spans="1:7" x14ac:dyDescent="0.3">
      <c r="A81" t="s">
        <v>1824</v>
      </c>
      <c r="B81">
        <v>13.161</v>
      </c>
      <c r="C81">
        <v>12.166600000000001</v>
      </c>
      <c r="E81" s="2"/>
      <c r="G81"/>
    </row>
    <row r="82" spans="1:7" x14ac:dyDescent="0.3">
      <c r="A82" t="s">
        <v>1848</v>
      </c>
      <c r="B82">
        <v>13.064500000000001</v>
      </c>
      <c r="C82">
        <v>12.070499999999999</v>
      </c>
      <c r="E82" s="2"/>
      <c r="G82"/>
    </row>
    <row r="83" spans="1:7" x14ac:dyDescent="0.3">
      <c r="A83" t="s">
        <v>1849</v>
      </c>
      <c r="B83">
        <v>13.064500000000001</v>
      </c>
      <c r="C83">
        <v>12.070499999999999</v>
      </c>
      <c r="E83" s="2"/>
      <c r="G83"/>
    </row>
    <row r="84" spans="1:7" x14ac:dyDescent="0.3">
      <c r="E84" s="2"/>
      <c r="G84"/>
    </row>
    <row r="85" spans="1:7" x14ac:dyDescent="0.3">
      <c r="A85" t="s">
        <v>1834</v>
      </c>
      <c r="B85" s="3" t="s">
        <v>88</v>
      </c>
    </row>
    <row r="86" spans="1:7" x14ac:dyDescent="0.3">
      <c r="A86" t="s">
        <v>1835</v>
      </c>
      <c r="B86" s="3" t="s">
        <v>88</v>
      </c>
    </row>
    <row r="87" spans="1:7" ht="28.8" x14ac:dyDescent="0.3">
      <c r="A87" s="47" t="s">
        <v>1836</v>
      </c>
      <c r="B87" s="3" t="s">
        <v>88</v>
      </c>
    </row>
    <row r="88" spans="1:7" x14ac:dyDescent="0.3">
      <c r="A88" s="47" t="s">
        <v>1837</v>
      </c>
      <c r="B88" s="3">
        <v>5068.3599999999988</v>
      </c>
    </row>
    <row r="89" spans="1:7" ht="28.8" x14ac:dyDescent="0.3">
      <c r="A89" s="47" t="s">
        <v>1904</v>
      </c>
      <c r="B89" s="3" t="s">
        <v>88</v>
      </c>
    </row>
    <row r="90" spans="1:7" ht="28.8" x14ac:dyDescent="0.3">
      <c r="A90" s="47" t="s">
        <v>1905</v>
      </c>
      <c r="B90" s="3" t="s">
        <v>88</v>
      </c>
    </row>
    <row r="91" spans="1:7" x14ac:dyDescent="0.3">
      <c r="A91" s="47" t="s">
        <v>1906</v>
      </c>
      <c r="B91" s="3" t="s">
        <v>88</v>
      </c>
    </row>
    <row r="92" spans="1:7" x14ac:dyDescent="0.3">
      <c r="A92" t="s">
        <v>1967</v>
      </c>
      <c r="B92" s="3" t="s">
        <v>88</v>
      </c>
    </row>
    <row r="93" spans="1:7" x14ac:dyDescent="0.3">
      <c r="A93" t="s">
        <v>1968</v>
      </c>
      <c r="B93" s="3" t="s">
        <v>88</v>
      </c>
    </row>
    <row r="95" spans="1:7" ht="28.8" x14ac:dyDescent="0.3">
      <c r="A95" s="66" t="s">
        <v>2016</v>
      </c>
      <c r="B95" s="61" t="s">
        <v>2017</v>
      </c>
      <c r="C95" s="61" t="s">
        <v>1982</v>
      </c>
      <c r="D95" s="67" t="s">
        <v>1983</v>
      </c>
    </row>
    <row r="96" spans="1:7" ht="28.8" x14ac:dyDescent="0.3">
      <c r="A96" s="51" t="str">
        <f>HYPERLINK("[EDEL_Portfolio Monthly 31-Jan-2022.xlsx]EODWHF!A1","Edelweiss MSCI (I) DM &amp; WD HC 45 ID Fund")</f>
        <v>Edelweiss MSCI (I) DM &amp; WD HC 45 ID Fund</v>
      </c>
      <c r="B96" s="59"/>
      <c r="C96" s="62" t="s">
        <v>2012</v>
      </c>
      <c r="D96"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45"/>
  <sheetViews>
    <sheetView showGridLines="0" workbookViewId="0">
      <pane ySplit="4" topLeftCell="A34" activePane="bottomLeft" state="frozen"/>
      <selection sqref="A1:G1"/>
      <selection pane="bottomLeft" activeCell="A45" sqref="A45:D45"/>
    </sheetView>
  </sheetViews>
  <sheetFormatPr defaultRowHeight="14.4" x14ac:dyDescent="0.3"/>
  <cols>
    <col min="1" max="1" width="70.886718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79</v>
      </c>
      <c r="B1" s="70"/>
      <c r="C1" s="70"/>
      <c r="D1" s="70"/>
      <c r="E1" s="70"/>
      <c r="F1" s="70"/>
      <c r="G1" s="70"/>
      <c r="H1" s="51" t="str">
        <f>HYPERLINK("[EDEL_Portfolio Monthly 31-Jan-2022.xlsx]Index!A1","Index")</f>
        <v>Index</v>
      </c>
    </row>
    <row r="2" spans="1:8" ht="18" x14ac:dyDescent="0.3">
      <c r="A2" s="70" t="s">
        <v>80</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1755</v>
      </c>
      <c r="B7" s="33"/>
      <c r="C7" s="33"/>
      <c r="D7" s="14"/>
      <c r="E7" s="15"/>
      <c r="F7" s="16"/>
      <c r="G7" s="16"/>
    </row>
    <row r="8" spans="1:8" x14ac:dyDescent="0.3">
      <c r="A8" s="17" t="s">
        <v>1756</v>
      </c>
      <c r="B8" s="34"/>
      <c r="C8" s="34"/>
      <c r="D8" s="18"/>
      <c r="E8" s="46"/>
      <c r="F8" s="21"/>
      <c r="G8" s="21"/>
    </row>
    <row r="9" spans="1:8" x14ac:dyDescent="0.3">
      <c r="A9" s="13" t="s">
        <v>1807</v>
      </c>
      <c r="B9" s="33" t="s">
        <v>1808</v>
      </c>
      <c r="C9" s="33"/>
      <c r="D9" s="14">
        <v>509948.85499999998</v>
      </c>
      <c r="E9" s="15">
        <v>16753.490000000002</v>
      </c>
      <c r="F9" s="16">
        <v>0.99270000000000003</v>
      </c>
      <c r="G9" s="16"/>
    </row>
    <row r="10" spans="1:8" x14ac:dyDescent="0.3">
      <c r="A10" s="17" t="s">
        <v>100</v>
      </c>
      <c r="B10" s="34"/>
      <c r="C10" s="34"/>
      <c r="D10" s="18"/>
      <c r="E10" s="19">
        <v>16753.490000000002</v>
      </c>
      <c r="F10" s="20">
        <v>0.99270000000000003</v>
      </c>
      <c r="G10" s="21"/>
    </row>
    <row r="11" spans="1:8" x14ac:dyDescent="0.3">
      <c r="A11" s="13"/>
      <c r="B11" s="33"/>
      <c r="C11" s="33"/>
      <c r="D11" s="14"/>
      <c r="E11" s="15"/>
      <c r="F11" s="16"/>
      <c r="G11" s="16"/>
    </row>
    <row r="12" spans="1:8" x14ac:dyDescent="0.3">
      <c r="A12" s="24" t="s">
        <v>103</v>
      </c>
      <c r="B12" s="35"/>
      <c r="C12" s="35"/>
      <c r="D12" s="25"/>
      <c r="E12" s="19">
        <v>16753.490000000002</v>
      </c>
      <c r="F12" s="20">
        <v>0.99270000000000003</v>
      </c>
      <c r="G12" s="21"/>
    </row>
    <row r="13" spans="1:8" x14ac:dyDescent="0.3">
      <c r="A13" s="13"/>
      <c r="B13" s="33"/>
      <c r="C13" s="33"/>
      <c r="D13" s="14"/>
      <c r="E13" s="15"/>
      <c r="F13" s="16"/>
      <c r="G13" s="16"/>
    </row>
    <row r="14" spans="1:8" x14ac:dyDescent="0.3">
      <c r="A14" s="17" t="s">
        <v>128</v>
      </c>
      <c r="B14" s="33"/>
      <c r="C14" s="33"/>
      <c r="D14" s="14"/>
      <c r="E14" s="15"/>
      <c r="F14" s="16"/>
      <c r="G14" s="16"/>
    </row>
    <row r="15" spans="1:8" x14ac:dyDescent="0.3">
      <c r="A15" s="13" t="s">
        <v>129</v>
      </c>
      <c r="B15" s="33"/>
      <c r="C15" s="33"/>
      <c r="D15" s="14"/>
      <c r="E15" s="15">
        <v>300.97000000000003</v>
      </c>
      <c r="F15" s="16">
        <v>1.78E-2</v>
      </c>
      <c r="G15" s="16">
        <v>3.1375E-2</v>
      </c>
    </row>
    <row r="16" spans="1:8" x14ac:dyDescent="0.3">
      <c r="A16" s="17" t="s">
        <v>100</v>
      </c>
      <c r="B16" s="34"/>
      <c r="C16" s="34"/>
      <c r="D16" s="18"/>
      <c r="E16" s="19">
        <v>300.97000000000003</v>
      </c>
      <c r="F16" s="20">
        <v>1.78E-2</v>
      </c>
      <c r="G16" s="21"/>
    </row>
    <row r="17" spans="1:7" x14ac:dyDescent="0.3">
      <c r="A17" s="13"/>
      <c r="B17" s="33"/>
      <c r="C17" s="33"/>
      <c r="D17" s="14"/>
      <c r="E17" s="15"/>
      <c r="F17" s="16"/>
      <c r="G17" s="16"/>
    </row>
    <row r="18" spans="1:7" x14ac:dyDescent="0.3">
      <c r="A18" s="24" t="s">
        <v>103</v>
      </c>
      <c r="B18" s="35"/>
      <c r="C18" s="35"/>
      <c r="D18" s="25"/>
      <c r="E18" s="19">
        <v>300.97000000000003</v>
      </c>
      <c r="F18" s="20">
        <v>1.78E-2</v>
      </c>
      <c r="G18" s="21"/>
    </row>
    <row r="19" spans="1:7" x14ac:dyDescent="0.3">
      <c r="A19" s="13" t="s">
        <v>130</v>
      </c>
      <c r="B19" s="33"/>
      <c r="C19" s="33"/>
      <c r="D19" s="14"/>
      <c r="E19" s="15">
        <v>2.5871399999999999E-2</v>
      </c>
      <c r="F19" s="16">
        <v>9.9999999999999995E-7</v>
      </c>
      <c r="G19" s="16"/>
    </row>
    <row r="20" spans="1:7" x14ac:dyDescent="0.3">
      <c r="A20" s="13" t="s">
        <v>131</v>
      </c>
      <c r="B20" s="33"/>
      <c r="C20" s="33"/>
      <c r="D20" s="14"/>
      <c r="E20" s="26">
        <v>-177.78587139999999</v>
      </c>
      <c r="F20" s="27">
        <v>-1.0501E-2</v>
      </c>
      <c r="G20" s="16">
        <v>3.1375E-2</v>
      </c>
    </row>
    <row r="21" spans="1:7" x14ac:dyDescent="0.3">
      <c r="A21" s="28" t="s">
        <v>132</v>
      </c>
      <c r="B21" s="36"/>
      <c r="C21" s="36"/>
      <c r="D21" s="29"/>
      <c r="E21" s="30">
        <v>16876.7</v>
      </c>
      <c r="F21" s="31">
        <v>1</v>
      </c>
      <c r="G21" s="31"/>
    </row>
    <row r="26" spans="1:7" x14ac:dyDescent="0.3">
      <c r="A26" s="1" t="s">
        <v>1815</v>
      </c>
    </row>
    <row r="27" spans="1:7" x14ac:dyDescent="0.3">
      <c r="A27" s="47" t="s">
        <v>1816</v>
      </c>
      <c r="B27" s="3" t="s">
        <v>88</v>
      </c>
    </row>
    <row r="28" spans="1:7" x14ac:dyDescent="0.3">
      <c r="A28" t="s">
        <v>1817</v>
      </c>
    </row>
    <row r="29" spans="1:7" x14ac:dyDescent="0.3">
      <c r="A29" t="s">
        <v>1818</v>
      </c>
      <c r="B29" t="s">
        <v>1819</v>
      </c>
      <c r="C29" t="s">
        <v>1819</v>
      </c>
    </row>
    <row r="30" spans="1:7" x14ac:dyDescent="0.3">
      <c r="B30" s="48">
        <v>44560</v>
      </c>
      <c r="C30" s="48">
        <v>44592</v>
      </c>
    </row>
    <row r="31" spans="1:7" x14ac:dyDescent="0.3">
      <c r="A31" t="s">
        <v>1823</v>
      </c>
      <c r="B31">
        <v>16.974</v>
      </c>
      <c r="C31">
        <v>16.113399999999999</v>
      </c>
      <c r="E31" s="2"/>
      <c r="G31"/>
    </row>
    <row r="32" spans="1:7" x14ac:dyDescent="0.3">
      <c r="A32" t="s">
        <v>1848</v>
      </c>
      <c r="B32">
        <v>15.848800000000001</v>
      </c>
      <c r="C32">
        <v>15.0336</v>
      </c>
      <c r="E32" s="2"/>
      <c r="G32"/>
    </row>
    <row r="33" spans="1:7" x14ac:dyDescent="0.3">
      <c r="E33" s="2"/>
      <c r="G33"/>
    </row>
    <row r="34" spans="1:7" x14ac:dyDescent="0.3">
      <c r="A34" t="s">
        <v>1834</v>
      </c>
      <c r="B34" s="3" t="s">
        <v>88</v>
      </c>
    </row>
    <row r="35" spans="1:7" x14ac:dyDescent="0.3">
      <c r="A35" t="s">
        <v>1835</v>
      </c>
      <c r="B35" s="3" t="s">
        <v>88</v>
      </c>
    </row>
    <row r="36" spans="1:7" ht="28.8" x14ac:dyDescent="0.3">
      <c r="A36" s="47" t="s">
        <v>1836</v>
      </c>
      <c r="B36" s="3" t="s">
        <v>88</v>
      </c>
    </row>
    <row r="37" spans="1:7" x14ac:dyDescent="0.3">
      <c r="A37" s="47" t="s">
        <v>1837</v>
      </c>
      <c r="B37" s="49">
        <v>16753.488476099999</v>
      </c>
    </row>
    <row r="38" spans="1:7" ht="28.8" x14ac:dyDescent="0.3">
      <c r="A38" s="47" t="s">
        <v>1904</v>
      </c>
      <c r="B38" s="3" t="s">
        <v>88</v>
      </c>
    </row>
    <row r="39" spans="1:7" ht="28.8" x14ac:dyDescent="0.3">
      <c r="A39" s="47" t="s">
        <v>1905</v>
      </c>
      <c r="B39" s="3" t="s">
        <v>88</v>
      </c>
    </row>
    <row r="40" spans="1:7" x14ac:dyDescent="0.3">
      <c r="A40" s="47" t="s">
        <v>1906</v>
      </c>
      <c r="B40" s="3" t="s">
        <v>88</v>
      </c>
    </row>
    <row r="41" spans="1:7" x14ac:dyDescent="0.3">
      <c r="A41" t="s">
        <v>1967</v>
      </c>
      <c r="B41" s="3" t="s">
        <v>88</v>
      </c>
    </row>
    <row r="42" spans="1:7" x14ac:dyDescent="0.3">
      <c r="A42" t="s">
        <v>1968</v>
      </c>
      <c r="B42" s="3" t="s">
        <v>88</v>
      </c>
    </row>
    <row r="44" spans="1:7" ht="28.8" x14ac:dyDescent="0.3">
      <c r="A44" s="66" t="s">
        <v>2016</v>
      </c>
      <c r="B44" s="61" t="s">
        <v>2017</v>
      </c>
      <c r="C44" s="61" t="s">
        <v>1982</v>
      </c>
      <c r="D44" s="67" t="s">
        <v>1983</v>
      </c>
    </row>
    <row r="45" spans="1:7" ht="28.8" x14ac:dyDescent="0.3">
      <c r="A45" s="51" t="str">
        <f>HYPERLINK("[EDEL_Portfolio Monthly 31-Jan-2022.xlsx]EOEDOF!A1","Edelweiss Europe Dynamic Equity Offshore Fund")</f>
        <v>Edelweiss Europe Dynamic Equity Offshore Fund</v>
      </c>
      <c r="B45" s="59"/>
      <c r="C45" s="65" t="s">
        <v>2013</v>
      </c>
      <c r="D45"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45"/>
  <sheetViews>
    <sheetView showGridLines="0" workbookViewId="0">
      <pane ySplit="4" topLeftCell="A41" activePane="bottomLeft" state="frozen"/>
      <selection sqref="A1:G1"/>
      <selection pane="bottomLeft" activeCell="A45" sqref="A45:D45"/>
    </sheetView>
  </sheetViews>
  <sheetFormatPr defaultRowHeight="14.4" x14ac:dyDescent="0.3"/>
  <cols>
    <col min="1" max="1" width="70.664062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81</v>
      </c>
      <c r="B1" s="70"/>
      <c r="C1" s="70"/>
      <c r="D1" s="70"/>
      <c r="E1" s="70"/>
      <c r="F1" s="70"/>
      <c r="G1" s="70"/>
      <c r="H1" s="51" t="str">
        <f>HYPERLINK("[EDEL_Portfolio Monthly 31-Jan-2022.xlsx]Index!A1","Index")</f>
        <v>Index</v>
      </c>
    </row>
    <row r="2" spans="1:8" ht="18" x14ac:dyDescent="0.3">
      <c r="A2" s="70" t="s">
        <v>82</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1755</v>
      </c>
      <c r="B7" s="33"/>
      <c r="C7" s="33"/>
      <c r="D7" s="14"/>
      <c r="E7" s="15"/>
      <c r="F7" s="16"/>
      <c r="G7" s="16"/>
    </row>
    <row r="8" spans="1:8" x14ac:dyDescent="0.3">
      <c r="A8" s="17" t="s">
        <v>1756</v>
      </c>
      <c r="B8" s="34"/>
      <c r="C8" s="34"/>
      <c r="D8" s="18"/>
      <c r="E8" s="46"/>
      <c r="F8" s="21"/>
      <c r="G8" s="21"/>
    </row>
    <row r="9" spans="1:8" x14ac:dyDescent="0.3">
      <c r="A9" s="13" t="s">
        <v>1809</v>
      </c>
      <c r="B9" s="33" t="s">
        <v>1810</v>
      </c>
      <c r="C9" s="33"/>
      <c r="D9" s="14">
        <v>118809.95431</v>
      </c>
      <c r="E9" s="15">
        <v>14451.4</v>
      </c>
      <c r="F9" s="16">
        <v>0.99160000000000004</v>
      </c>
      <c r="G9" s="16"/>
    </row>
    <row r="10" spans="1:8" x14ac:dyDescent="0.3">
      <c r="A10" s="17" t="s">
        <v>100</v>
      </c>
      <c r="B10" s="34"/>
      <c r="C10" s="34"/>
      <c r="D10" s="18"/>
      <c r="E10" s="19">
        <v>14451.4</v>
      </c>
      <c r="F10" s="20">
        <v>0.99160000000000004</v>
      </c>
      <c r="G10" s="21"/>
    </row>
    <row r="11" spans="1:8" x14ac:dyDescent="0.3">
      <c r="A11" s="13"/>
      <c r="B11" s="33"/>
      <c r="C11" s="33"/>
      <c r="D11" s="14"/>
      <c r="E11" s="15"/>
      <c r="F11" s="16"/>
      <c r="G11" s="16"/>
    </row>
    <row r="12" spans="1:8" x14ac:dyDescent="0.3">
      <c r="A12" s="24" t="s">
        <v>103</v>
      </c>
      <c r="B12" s="35"/>
      <c r="C12" s="35"/>
      <c r="D12" s="25"/>
      <c r="E12" s="19">
        <v>14451.4</v>
      </c>
      <c r="F12" s="20">
        <v>0.99160000000000004</v>
      </c>
      <c r="G12" s="21"/>
    </row>
    <row r="13" spans="1:8" x14ac:dyDescent="0.3">
      <c r="A13" s="13"/>
      <c r="B13" s="33"/>
      <c r="C13" s="33"/>
      <c r="D13" s="14"/>
      <c r="E13" s="15"/>
      <c r="F13" s="16"/>
      <c r="G13" s="16"/>
    </row>
    <row r="14" spans="1:8" x14ac:dyDescent="0.3">
      <c r="A14" s="17" t="s">
        <v>128</v>
      </c>
      <c r="B14" s="33"/>
      <c r="C14" s="33"/>
      <c r="D14" s="14"/>
      <c r="E14" s="15"/>
      <c r="F14" s="16"/>
      <c r="G14" s="16"/>
    </row>
    <row r="15" spans="1:8" x14ac:dyDescent="0.3">
      <c r="A15" s="13" t="s">
        <v>129</v>
      </c>
      <c r="B15" s="33"/>
      <c r="C15" s="33"/>
      <c r="D15" s="14"/>
      <c r="E15" s="15">
        <v>175.98</v>
      </c>
      <c r="F15" s="16">
        <v>1.21E-2</v>
      </c>
      <c r="G15" s="16">
        <v>3.1375E-2</v>
      </c>
    </row>
    <row r="16" spans="1:8" x14ac:dyDescent="0.3">
      <c r="A16" s="17" t="s">
        <v>100</v>
      </c>
      <c r="B16" s="34"/>
      <c r="C16" s="34"/>
      <c r="D16" s="18"/>
      <c r="E16" s="19">
        <v>175.98</v>
      </c>
      <c r="F16" s="20">
        <v>1.21E-2</v>
      </c>
      <c r="G16" s="21"/>
    </row>
    <row r="17" spans="1:7" x14ac:dyDescent="0.3">
      <c r="A17" s="13"/>
      <c r="B17" s="33"/>
      <c r="C17" s="33"/>
      <c r="D17" s="14"/>
      <c r="E17" s="15"/>
      <c r="F17" s="16"/>
      <c r="G17" s="16"/>
    </row>
    <row r="18" spans="1:7" x14ac:dyDescent="0.3">
      <c r="A18" s="24" t="s">
        <v>103</v>
      </c>
      <c r="B18" s="35"/>
      <c r="C18" s="35"/>
      <c r="D18" s="25"/>
      <c r="E18" s="19">
        <v>175.98</v>
      </c>
      <c r="F18" s="20">
        <v>1.21E-2</v>
      </c>
      <c r="G18" s="21"/>
    </row>
    <row r="19" spans="1:7" x14ac:dyDescent="0.3">
      <c r="A19" s="13" t="s">
        <v>130</v>
      </c>
      <c r="B19" s="33"/>
      <c r="C19" s="33"/>
      <c r="D19" s="14"/>
      <c r="E19" s="15">
        <v>1.51275E-2</v>
      </c>
      <c r="F19" s="16">
        <v>9.9999999999999995E-7</v>
      </c>
      <c r="G19" s="16"/>
    </row>
    <row r="20" spans="1:7" x14ac:dyDescent="0.3">
      <c r="A20" s="13" t="s">
        <v>131</v>
      </c>
      <c r="B20" s="33"/>
      <c r="C20" s="33"/>
      <c r="D20" s="14"/>
      <c r="E20" s="26">
        <v>-54.075127500000001</v>
      </c>
      <c r="F20" s="27">
        <v>-3.7009999999999999E-3</v>
      </c>
      <c r="G20" s="16">
        <v>3.1375E-2</v>
      </c>
    </row>
    <row r="21" spans="1:7" x14ac:dyDescent="0.3">
      <c r="A21" s="28" t="s">
        <v>132</v>
      </c>
      <c r="B21" s="36"/>
      <c r="C21" s="36"/>
      <c r="D21" s="29"/>
      <c r="E21" s="30">
        <v>14573.32</v>
      </c>
      <c r="F21" s="31">
        <v>1</v>
      </c>
      <c r="G21" s="31"/>
    </row>
    <row r="26" spans="1:7" x14ac:dyDescent="0.3">
      <c r="A26" s="1" t="s">
        <v>1815</v>
      </c>
    </row>
    <row r="27" spans="1:7" x14ac:dyDescent="0.3">
      <c r="A27" s="47" t="s">
        <v>1816</v>
      </c>
      <c r="B27" s="3" t="s">
        <v>88</v>
      </c>
    </row>
    <row r="28" spans="1:7" x14ac:dyDescent="0.3">
      <c r="A28" t="s">
        <v>1817</v>
      </c>
    </row>
    <row r="29" spans="1:7" x14ac:dyDescent="0.3">
      <c r="A29" t="s">
        <v>1818</v>
      </c>
      <c r="B29" t="s">
        <v>1819</v>
      </c>
      <c r="C29" t="s">
        <v>1819</v>
      </c>
    </row>
    <row r="30" spans="1:7" x14ac:dyDescent="0.3">
      <c r="B30" s="48">
        <v>44560</v>
      </c>
      <c r="C30" s="48">
        <v>44592</v>
      </c>
    </row>
    <row r="31" spans="1:7" x14ac:dyDescent="0.3">
      <c r="A31" t="s">
        <v>1823</v>
      </c>
      <c r="B31">
        <v>17.0503</v>
      </c>
      <c r="C31">
        <v>16.869900000000001</v>
      </c>
      <c r="E31" s="2"/>
      <c r="G31"/>
    </row>
    <row r="32" spans="1:7" x14ac:dyDescent="0.3">
      <c r="A32" t="s">
        <v>1848</v>
      </c>
      <c r="B32">
        <v>16.187999999999999</v>
      </c>
      <c r="C32">
        <v>16.002300000000002</v>
      </c>
      <c r="E32" s="2"/>
      <c r="G32"/>
    </row>
    <row r="33" spans="1:7" x14ac:dyDescent="0.3">
      <c r="E33" s="2"/>
      <c r="G33"/>
    </row>
    <row r="34" spans="1:7" x14ac:dyDescent="0.3">
      <c r="A34" t="s">
        <v>1834</v>
      </c>
      <c r="B34" s="3" t="s">
        <v>88</v>
      </c>
    </row>
    <row r="35" spans="1:7" x14ac:dyDescent="0.3">
      <c r="A35" t="s">
        <v>1835</v>
      </c>
      <c r="B35" s="3" t="s">
        <v>88</v>
      </c>
    </row>
    <row r="36" spans="1:7" ht="28.8" x14ac:dyDescent="0.3">
      <c r="A36" s="47" t="s">
        <v>1836</v>
      </c>
      <c r="B36" s="3" t="s">
        <v>88</v>
      </c>
    </row>
    <row r="37" spans="1:7" x14ac:dyDescent="0.3">
      <c r="A37" s="47" t="s">
        <v>1837</v>
      </c>
      <c r="B37" s="49">
        <v>14451.4020432</v>
      </c>
    </row>
    <row r="38" spans="1:7" ht="28.8" x14ac:dyDescent="0.3">
      <c r="A38" s="47" t="s">
        <v>1904</v>
      </c>
      <c r="B38" s="3" t="s">
        <v>88</v>
      </c>
    </row>
    <row r="39" spans="1:7" ht="28.8" x14ac:dyDescent="0.3">
      <c r="A39" s="47" t="s">
        <v>1905</v>
      </c>
      <c r="B39" s="3" t="s">
        <v>88</v>
      </c>
    </row>
    <row r="40" spans="1:7" x14ac:dyDescent="0.3">
      <c r="A40" s="47" t="s">
        <v>1906</v>
      </c>
      <c r="B40" s="3" t="s">
        <v>88</v>
      </c>
    </row>
    <row r="41" spans="1:7" x14ac:dyDescent="0.3">
      <c r="A41" t="s">
        <v>1967</v>
      </c>
      <c r="B41" s="3" t="s">
        <v>88</v>
      </c>
    </row>
    <row r="42" spans="1:7" x14ac:dyDescent="0.3">
      <c r="A42" t="s">
        <v>1968</v>
      </c>
      <c r="B42" s="3" t="s">
        <v>88</v>
      </c>
    </row>
    <row r="44" spans="1:7" ht="28.8" x14ac:dyDescent="0.3">
      <c r="A44" s="66" t="s">
        <v>2016</v>
      </c>
      <c r="B44" s="61" t="s">
        <v>2017</v>
      </c>
      <c r="C44" s="61" t="s">
        <v>1982</v>
      </c>
      <c r="D44" s="67" t="s">
        <v>1983</v>
      </c>
    </row>
    <row r="45" spans="1:7" x14ac:dyDescent="0.3">
      <c r="A45" s="51" t="str">
        <f>HYPERLINK("[EDEL_Portfolio Monthly 31-Jan-2022.xlsx]EOEMOP!A1","Edelweiss Emerging Markets Opportunities Equity Offshore Fund")</f>
        <v>Edelweiss Emerging Markets Opportunities Equity Offshore Fund</v>
      </c>
      <c r="B45" s="59"/>
      <c r="C45" s="60" t="s">
        <v>2014</v>
      </c>
      <c r="D45"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03"/>
  <sheetViews>
    <sheetView showGridLines="0" workbookViewId="0">
      <pane ySplit="4" topLeftCell="A100" activePane="bottomLeft" state="frozen"/>
      <selection sqref="A1:G1"/>
      <selection pane="bottomLeft" activeCell="A108" sqref="A108"/>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13</v>
      </c>
      <c r="B1" s="70"/>
      <c r="C1" s="70"/>
      <c r="D1" s="70"/>
      <c r="E1" s="70"/>
      <c r="F1" s="70"/>
      <c r="G1" s="70"/>
      <c r="H1" s="51" t="str">
        <f>HYPERLINK("[EDEL_Portfolio Monthly 31-Jan-2022.xlsx]Index!A1","Index")</f>
        <v>Index</v>
      </c>
    </row>
    <row r="2" spans="1:8" ht="18" x14ac:dyDescent="0.3">
      <c r="A2" s="70" t="s">
        <v>14</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7" t="s">
        <v>89</v>
      </c>
      <c r="B9" s="33"/>
      <c r="C9" s="33"/>
      <c r="D9" s="14"/>
      <c r="E9" s="15"/>
      <c r="F9" s="16"/>
      <c r="G9" s="16"/>
    </row>
    <row r="10" spans="1:8" x14ac:dyDescent="0.3">
      <c r="A10" s="17" t="s">
        <v>90</v>
      </c>
      <c r="B10" s="33"/>
      <c r="C10" s="33"/>
      <c r="D10" s="14"/>
      <c r="E10" s="15"/>
      <c r="F10" s="16"/>
      <c r="G10" s="16"/>
    </row>
    <row r="11" spans="1:8" x14ac:dyDescent="0.3">
      <c r="A11" s="13" t="s">
        <v>282</v>
      </c>
      <c r="B11" s="33" t="s">
        <v>283</v>
      </c>
      <c r="C11" s="33" t="s">
        <v>93</v>
      </c>
      <c r="D11" s="14">
        <v>95000000</v>
      </c>
      <c r="E11" s="15">
        <v>95137.37</v>
      </c>
      <c r="F11" s="16">
        <v>7.4899999999999994E-2</v>
      </c>
      <c r="G11" s="16">
        <v>7.0050000000000001E-2</v>
      </c>
    </row>
    <row r="12" spans="1:8" x14ac:dyDescent="0.3">
      <c r="A12" s="13" t="s">
        <v>284</v>
      </c>
      <c r="B12" s="33" t="s">
        <v>285</v>
      </c>
      <c r="C12" s="33" t="s">
        <v>137</v>
      </c>
      <c r="D12" s="14">
        <v>83000000</v>
      </c>
      <c r="E12" s="15">
        <v>84701.42</v>
      </c>
      <c r="F12" s="16">
        <v>6.6699999999999995E-2</v>
      </c>
      <c r="G12" s="16">
        <v>6.9949999999999998E-2</v>
      </c>
    </row>
    <row r="13" spans="1:8" x14ac:dyDescent="0.3">
      <c r="A13" s="13" t="s">
        <v>286</v>
      </c>
      <c r="B13" s="33" t="s">
        <v>287</v>
      </c>
      <c r="C13" s="33" t="s">
        <v>93</v>
      </c>
      <c r="D13" s="14">
        <v>81000000</v>
      </c>
      <c r="E13" s="15">
        <v>84480.49</v>
      </c>
      <c r="F13" s="16">
        <v>6.6500000000000004E-2</v>
      </c>
      <c r="G13" s="16">
        <v>7.17E-2</v>
      </c>
    </row>
    <row r="14" spans="1:8" x14ac:dyDescent="0.3">
      <c r="A14" s="13" t="s">
        <v>288</v>
      </c>
      <c r="B14" s="33" t="s">
        <v>289</v>
      </c>
      <c r="C14" s="33" t="s">
        <v>93</v>
      </c>
      <c r="D14" s="14">
        <v>81500000</v>
      </c>
      <c r="E14" s="15">
        <v>82777.429999999993</v>
      </c>
      <c r="F14" s="16">
        <v>6.5199999999999994E-2</v>
      </c>
      <c r="G14" s="16">
        <v>7.145E-2</v>
      </c>
    </row>
    <row r="15" spans="1:8" x14ac:dyDescent="0.3">
      <c r="A15" s="13" t="s">
        <v>290</v>
      </c>
      <c r="B15" s="33" t="s">
        <v>291</v>
      </c>
      <c r="C15" s="33" t="s">
        <v>93</v>
      </c>
      <c r="D15" s="14">
        <v>79000000</v>
      </c>
      <c r="E15" s="15">
        <v>81358.55</v>
      </c>
      <c r="F15" s="16">
        <v>6.4100000000000004E-2</v>
      </c>
      <c r="G15" s="16">
        <v>7.0550000000000002E-2</v>
      </c>
    </row>
    <row r="16" spans="1:8" x14ac:dyDescent="0.3">
      <c r="A16" s="13" t="s">
        <v>292</v>
      </c>
      <c r="B16" s="33" t="s">
        <v>293</v>
      </c>
      <c r="C16" s="33" t="s">
        <v>93</v>
      </c>
      <c r="D16" s="14">
        <v>74000000</v>
      </c>
      <c r="E16" s="15">
        <v>77209.23</v>
      </c>
      <c r="F16" s="16">
        <v>6.08E-2</v>
      </c>
      <c r="G16" s="16">
        <v>7.145E-2</v>
      </c>
    </row>
    <row r="17" spans="1:7" x14ac:dyDescent="0.3">
      <c r="A17" s="13" t="s">
        <v>294</v>
      </c>
      <c r="B17" s="33" t="s">
        <v>295</v>
      </c>
      <c r="C17" s="33" t="s">
        <v>93</v>
      </c>
      <c r="D17" s="14">
        <v>73000000</v>
      </c>
      <c r="E17" s="15">
        <v>75037.649999999994</v>
      </c>
      <c r="F17" s="16">
        <v>5.91E-2</v>
      </c>
      <c r="G17" s="16">
        <v>7.0699999999999999E-2</v>
      </c>
    </row>
    <row r="18" spans="1:7" x14ac:dyDescent="0.3">
      <c r="A18" s="13" t="s">
        <v>296</v>
      </c>
      <c r="B18" s="33" t="s">
        <v>297</v>
      </c>
      <c r="C18" s="33" t="s">
        <v>93</v>
      </c>
      <c r="D18" s="14">
        <v>61500000</v>
      </c>
      <c r="E18" s="15">
        <v>62344.33</v>
      </c>
      <c r="F18" s="16">
        <v>4.9099999999999998E-2</v>
      </c>
      <c r="G18" s="16">
        <v>7.1748999999999993E-2</v>
      </c>
    </row>
    <row r="19" spans="1:7" x14ac:dyDescent="0.3">
      <c r="A19" s="13" t="s">
        <v>298</v>
      </c>
      <c r="B19" s="33" t="s">
        <v>299</v>
      </c>
      <c r="C19" s="33" t="s">
        <v>188</v>
      </c>
      <c r="D19" s="14">
        <v>48000000</v>
      </c>
      <c r="E19" s="15">
        <v>49290.48</v>
      </c>
      <c r="F19" s="16">
        <v>3.8800000000000001E-2</v>
      </c>
      <c r="G19" s="16">
        <v>6.9400000000000003E-2</v>
      </c>
    </row>
    <row r="20" spans="1:7" x14ac:dyDescent="0.3">
      <c r="A20" s="13" t="s">
        <v>300</v>
      </c>
      <c r="B20" s="33" t="s">
        <v>301</v>
      </c>
      <c r="C20" s="33" t="s">
        <v>93</v>
      </c>
      <c r="D20" s="14">
        <v>41200000</v>
      </c>
      <c r="E20" s="15">
        <v>42004.72</v>
      </c>
      <c r="F20" s="16">
        <v>3.3099999999999997E-2</v>
      </c>
      <c r="G20" s="16">
        <v>7.17E-2</v>
      </c>
    </row>
    <row r="21" spans="1:7" x14ac:dyDescent="0.3">
      <c r="A21" s="13" t="s">
        <v>302</v>
      </c>
      <c r="B21" s="33" t="s">
        <v>303</v>
      </c>
      <c r="C21" s="33" t="s">
        <v>93</v>
      </c>
      <c r="D21" s="14">
        <v>38500000</v>
      </c>
      <c r="E21" s="15">
        <v>39811.31</v>
      </c>
      <c r="F21" s="16">
        <v>3.1300000000000001E-2</v>
      </c>
      <c r="G21" s="16">
        <v>7.1748999999999993E-2</v>
      </c>
    </row>
    <row r="22" spans="1:7" x14ac:dyDescent="0.3">
      <c r="A22" s="13" t="s">
        <v>304</v>
      </c>
      <c r="B22" s="33" t="s">
        <v>305</v>
      </c>
      <c r="C22" s="33" t="s">
        <v>93</v>
      </c>
      <c r="D22" s="14">
        <v>37500000</v>
      </c>
      <c r="E22" s="15">
        <v>38475.040000000001</v>
      </c>
      <c r="F22" s="16">
        <v>3.0300000000000001E-2</v>
      </c>
      <c r="G22" s="16">
        <v>6.9550000000000001E-2</v>
      </c>
    </row>
    <row r="23" spans="1:7" x14ac:dyDescent="0.3">
      <c r="A23" s="13" t="s">
        <v>306</v>
      </c>
      <c r="B23" s="33" t="s">
        <v>307</v>
      </c>
      <c r="C23" s="33" t="s">
        <v>93</v>
      </c>
      <c r="D23" s="14">
        <v>35700000</v>
      </c>
      <c r="E23" s="15">
        <v>36681.86</v>
      </c>
      <c r="F23" s="16">
        <v>2.8899999999999999E-2</v>
      </c>
      <c r="G23" s="16">
        <v>6.9949999999999998E-2</v>
      </c>
    </row>
    <row r="24" spans="1:7" x14ac:dyDescent="0.3">
      <c r="A24" s="13" t="s">
        <v>308</v>
      </c>
      <c r="B24" s="33" t="s">
        <v>309</v>
      </c>
      <c r="C24" s="33" t="s">
        <v>93</v>
      </c>
      <c r="D24" s="14">
        <v>35000000</v>
      </c>
      <c r="E24" s="15">
        <v>36397.83</v>
      </c>
      <c r="F24" s="16">
        <v>2.87E-2</v>
      </c>
      <c r="G24" s="16">
        <v>6.9949999999999998E-2</v>
      </c>
    </row>
    <row r="25" spans="1:7" x14ac:dyDescent="0.3">
      <c r="A25" s="13" t="s">
        <v>310</v>
      </c>
      <c r="B25" s="33" t="s">
        <v>311</v>
      </c>
      <c r="C25" s="33" t="s">
        <v>93</v>
      </c>
      <c r="D25" s="14">
        <v>35500000</v>
      </c>
      <c r="E25" s="15">
        <v>35546.93</v>
      </c>
      <c r="F25" s="16">
        <v>2.8000000000000001E-2</v>
      </c>
      <c r="G25" s="16">
        <v>7.0550000000000002E-2</v>
      </c>
    </row>
    <row r="26" spans="1:7" x14ac:dyDescent="0.3">
      <c r="A26" s="13" t="s">
        <v>312</v>
      </c>
      <c r="B26" s="33" t="s">
        <v>313</v>
      </c>
      <c r="C26" s="33" t="s">
        <v>93</v>
      </c>
      <c r="D26" s="14">
        <v>29000000</v>
      </c>
      <c r="E26" s="15">
        <v>29741.41</v>
      </c>
      <c r="F26" s="16">
        <v>2.3400000000000001E-2</v>
      </c>
      <c r="G26" s="16">
        <v>6.8598999999999993E-2</v>
      </c>
    </row>
    <row r="27" spans="1:7" x14ac:dyDescent="0.3">
      <c r="A27" s="13" t="s">
        <v>314</v>
      </c>
      <c r="B27" s="33" t="s">
        <v>315</v>
      </c>
      <c r="C27" s="33" t="s">
        <v>93</v>
      </c>
      <c r="D27" s="14">
        <v>19500000</v>
      </c>
      <c r="E27" s="15">
        <v>20034.71</v>
      </c>
      <c r="F27" s="16">
        <v>1.5800000000000002E-2</v>
      </c>
      <c r="G27" s="16">
        <v>6.9977999999999999E-2</v>
      </c>
    </row>
    <row r="28" spans="1:7" x14ac:dyDescent="0.3">
      <c r="A28" s="13" t="s">
        <v>316</v>
      </c>
      <c r="B28" s="33" t="s">
        <v>317</v>
      </c>
      <c r="C28" s="33" t="s">
        <v>93</v>
      </c>
      <c r="D28" s="14">
        <v>17500000</v>
      </c>
      <c r="E28" s="15">
        <v>18056.13</v>
      </c>
      <c r="F28" s="16">
        <v>1.4200000000000001E-2</v>
      </c>
      <c r="G28" s="16">
        <v>6.9979E-2</v>
      </c>
    </row>
    <row r="29" spans="1:7" x14ac:dyDescent="0.3">
      <c r="A29" s="13" t="s">
        <v>318</v>
      </c>
      <c r="B29" s="33" t="s">
        <v>319</v>
      </c>
      <c r="C29" s="33" t="s">
        <v>93</v>
      </c>
      <c r="D29" s="14">
        <v>14000000</v>
      </c>
      <c r="E29" s="15">
        <v>15098.83</v>
      </c>
      <c r="F29" s="16">
        <v>1.1900000000000001E-2</v>
      </c>
      <c r="G29" s="16">
        <v>7.0942000000000005E-2</v>
      </c>
    </row>
    <row r="30" spans="1:7" x14ac:dyDescent="0.3">
      <c r="A30" s="13" t="s">
        <v>320</v>
      </c>
      <c r="B30" s="33" t="s">
        <v>321</v>
      </c>
      <c r="C30" s="33" t="s">
        <v>137</v>
      </c>
      <c r="D30" s="14">
        <v>11500000</v>
      </c>
      <c r="E30" s="15">
        <v>12210.06</v>
      </c>
      <c r="F30" s="16">
        <v>9.5999999999999992E-3</v>
      </c>
      <c r="G30" s="16">
        <v>6.9738999999999995E-2</v>
      </c>
    </row>
    <row r="31" spans="1:7" x14ac:dyDescent="0.3">
      <c r="A31" s="13" t="s">
        <v>94</v>
      </c>
      <c r="B31" s="33" t="s">
        <v>95</v>
      </c>
      <c r="C31" s="33" t="s">
        <v>96</v>
      </c>
      <c r="D31" s="14">
        <v>10000000</v>
      </c>
      <c r="E31" s="15">
        <v>10328.85</v>
      </c>
      <c r="F31" s="16">
        <v>8.0999999999999996E-3</v>
      </c>
      <c r="G31" s="16">
        <v>7.0749999999999993E-2</v>
      </c>
    </row>
    <row r="32" spans="1:7" x14ac:dyDescent="0.3">
      <c r="A32" s="13" t="s">
        <v>322</v>
      </c>
      <c r="B32" s="33" t="s">
        <v>323</v>
      </c>
      <c r="C32" s="33" t="s">
        <v>137</v>
      </c>
      <c r="D32" s="14">
        <v>9500000</v>
      </c>
      <c r="E32" s="15">
        <v>9776.59</v>
      </c>
      <c r="F32" s="16">
        <v>7.7000000000000002E-3</v>
      </c>
      <c r="G32" s="16">
        <v>7.0709999999999995E-2</v>
      </c>
    </row>
    <row r="33" spans="1:7" x14ac:dyDescent="0.3">
      <c r="A33" s="13" t="s">
        <v>324</v>
      </c>
      <c r="B33" s="33" t="s">
        <v>325</v>
      </c>
      <c r="C33" s="33" t="s">
        <v>93</v>
      </c>
      <c r="D33" s="14">
        <v>8000000</v>
      </c>
      <c r="E33" s="15">
        <v>8358.18</v>
      </c>
      <c r="F33" s="16">
        <v>6.6E-3</v>
      </c>
      <c r="G33" s="16">
        <v>7.17E-2</v>
      </c>
    </row>
    <row r="34" spans="1:7" x14ac:dyDescent="0.3">
      <c r="A34" s="13" t="s">
        <v>326</v>
      </c>
      <c r="B34" s="33" t="s">
        <v>327</v>
      </c>
      <c r="C34" s="33" t="s">
        <v>93</v>
      </c>
      <c r="D34" s="14">
        <v>7500000</v>
      </c>
      <c r="E34" s="15">
        <v>8065.46</v>
      </c>
      <c r="F34" s="16">
        <v>6.4000000000000003E-3</v>
      </c>
      <c r="G34" s="16">
        <v>6.9949999999999998E-2</v>
      </c>
    </row>
    <row r="35" spans="1:7" x14ac:dyDescent="0.3">
      <c r="A35" s="13" t="s">
        <v>328</v>
      </c>
      <c r="B35" s="33" t="s">
        <v>329</v>
      </c>
      <c r="C35" s="33" t="s">
        <v>93</v>
      </c>
      <c r="D35" s="14">
        <v>7500000</v>
      </c>
      <c r="E35" s="15">
        <v>7745.78</v>
      </c>
      <c r="F35" s="16">
        <v>6.1000000000000004E-3</v>
      </c>
      <c r="G35" s="16">
        <v>6.9198999999999997E-2</v>
      </c>
    </row>
    <row r="36" spans="1:7" x14ac:dyDescent="0.3">
      <c r="A36" s="13" t="s">
        <v>330</v>
      </c>
      <c r="B36" s="33" t="s">
        <v>331</v>
      </c>
      <c r="C36" s="33" t="s">
        <v>93</v>
      </c>
      <c r="D36" s="14">
        <v>6500000</v>
      </c>
      <c r="E36" s="15">
        <v>6911.72</v>
      </c>
      <c r="F36" s="16">
        <v>5.4000000000000003E-3</v>
      </c>
      <c r="G36" s="16">
        <v>7.1550000000000002E-2</v>
      </c>
    </row>
    <row r="37" spans="1:7" x14ac:dyDescent="0.3">
      <c r="A37" s="13" t="s">
        <v>332</v>
      </c>
      <c r="B37" s="33" t="s">
        <v>333</v>
      </c>
      <c r="C37" s="33" t="s">
        <v>93</v>
      </c>
      <c r="D37" s="14">
        <v>6150000</v>
      </c>
      <c r="E37" s="15">
        <v>6719.99</v>
      </c>
      <c r="F37" s="16">
        <v>5.3E-3</v>
      </c>
      <c r="G37" s="16">
        <v>7.1499999999999994E-2</v>
      </c>
    </row>
    <row r="38" spans="1:7" x14ac:dyDescent="0.3">
      <c r="A38" s="13" t="s">
        <v>334</v>
      </c>
      <c r="B38" s="33" t="s">
        <v>335</v>
      </c>
      <c r="C38" s="33" t="s">
        <v>93</v>
      </c>
      <c r="D38" s="14">
        <v>6500000</v>
      </c>
      <c r="E38" s="15">
        <v>6575.16</v>
      </c>
      <c r="F38" s="16">
        <v>5.1999999999999998E-3</v>
      </c>
      <c r="G38" s="16">
        <v>7.0749999999999993E-2</v>
      </c>
    </row>
    <row r="39" spans="1:7" x14ac:dyDescent="0.3">
      <c r="A39" s="13" t="s">
        <v>336</v>
      </c>
      <c r="B39" s="33" t="s">
        <v>337</v>
      </c>
      <c r="C39" s="33" t="s">
        <v>188</v>
      </c>
      <c r="D39" s="14">
        <v>6000000</v>
      </c>
      <c r="E39" s="15">
        <v>6196.99</v>
      </c>
      <c r="F39" s="16">
        <v>4.8999999999999998E-3</v>
      </c>
      <c r="G39" s="16">
        <v>6.9250000000000006E-2</v>
      </c>
    </row>
    <row r="40" spans="1:7" x14ac:dyDescent="0.3">
      <c r="A40" s="13" t="s">
        <v>338</v>
      </c>
      <c r="B40" s="33" t="s">
        <v>339</v>
      </c>
      <c r="C40" s="33" t="s">
        <v>93</v>
      </c>
      <c r="D40" s="14">
        <v>5500000</v>
      </c>
      <c r="E40" s="15">
        <v>5638.73</v>
      </c>
      <c r="F40" s="16">
        <v>4.4000000000000003E-3</v>
      </c>
      <c r="G40" s="16">
        <v>6.9448999999999997E-2</v>
      </c>
    </row>
    <row r="41" spans="1:7" x14ac:dyDescent="0.3">
      <c r="A41" s="13" t="s">
        <v>340</v>
      </c>
      <c r="B41" s="33" t="s">
        <v>341</v>
      </c>
      <c r="C41" s="33" t="s">
        <v>93</v>
      </c>
      <c r="D41" s="14">
        <v>5000000</v>
      </c>
      <c r="E41" s="15">
        <v>5479.78</v>
      </c>
      <c r="F41" s="16">
        <v>4.3E-3</v>
      </c>
      <c r="G41" s="16">
        <v>7.1098999999999996E-2</v>
      </c>
    </row>
    <row r="42" spans="1:7" x14ac:dyDescent="0.3">
      <c r="A42" s="13" t="s">
        <v>342</v>
      </c>
      <c r="B42" s="33" t="s">
        <v>343</v>
      </c>
      <c r="C42" s="33" t="s">
        <v>93</v>
      </c>
      <c r="D42" s="14">
        <v>5000000</v>
      </c>
      <c r="E42" s="15">
        <v>5451.36</v>
      </c>
      <c r="F42" s="16">
        <v>4.3E-3</v>
      </c>
      <c r="G42" s="16">
        <v>7.1550000000000002E-2</v>
      </c>
    </row>
    <row r="43" spans="1:7" x14ac:dyDescent="0.3">
      <c r="A43" s="13" t="s">
        <v>344</v>
      </c>
      <c r="B43" s="33" t="s">
        <v>345</v>
      </c>
      <c r="C43" s="33" t="s">
        <v>93</v>
      </c>
      <c r="D43" s="14">
        <v>5000000</v>
      </c>
      <c r="E43" s="15">
        <v>5143.9399999999996</v>
      </c>
      <c r="F43" s="16">
        <v>4.1000000000000003E-3</v>
      </c>
      <c r="G43" s="16">
        <v>6.9977999999999999E-2</v>
      </c>
    </row>
    <row r="44" spans="1:7" x14ac:dyDescent="0.3">
      <c r="A44" s="13" t="s">
        <v>346</v>
      </c>
      <c r="B44" s="33" t="s">
        <v>347</v>
      </c>
      <c r="C44" s="33" t="s">
        <v>99</v>
      </c>
      <c r="D44" s="14">
        <v>5100000</v>
      </c>
      <c r="E44" s="15">
        <v>5139.37</v>
      </c>
      <c r="F44" s="16">
        <v>4.0000000000000001E-3</v>
      </c>
      <c r="G44" s="16">
        <v>7.0000000000000007E-2</v>
      </c>
    </row>
    <row r="45" spans="1:7" x14ac:dyDescent="0.3">
      <c r="A45" s="13" t="s">
        <v>348</v>
      </c>
      <c r="B45" s="33" t="s">
        <v>349</v>
      </c>
      <c r="C45" s="33" t="s">
        <v>137</v>
      </c>
      <c r="D45" s="14">
        <v>5000000</v>
      </c>
      <c r="E45" s="15">
        <v>5045.62</v>
      </c>
      <c r="F45" s="16">
        <v>4.0000000000000001E-3</v>
      </c>
      <c r="G45" s="16">
        <v>7.0699999999999999E-2</v>
      </c>
    </row>
    <row r="46" spans="1:7" x14ac:dyDescent="0.3">
      <c r="A46" s="13" t="s">
        <v>350</v>
      </c>
      <c r="B46" s="33" t="s">
        <v>351</v>
      </c>
      <c r="C46" s="33" t="s">
        <v>93</v>
      </c>
      <c r="D46" s="14">
        <v>4500000</v>
      </c>
      <c r="E46" s="15">
        <v>4716.6499999999996</v>
      </c>
      <c r="F46" s="16">
        <v>3.7000000000000002E-3</v>
      </c>
      <c r="G46" s="16">
        <v>7.1098999999999996E-2</v>
      </c>
    </row>
    <row r="47" spans="1:7" x14ac:dyDescent="0.3">
      <c r="A47" s="13" t="s">
        <v>352</v>
      </c>
      <c r="B47" s="33" t="s">
        <v>353</v>
      </c>
      <c r="C47" s="33" t="s">
        <v>137</v>
      </c>
      <c r="D47" s="14">
        <v>3800000</v>
      </c>
      <c r="E47" s="15">
        <v>3884.9</v>
      </c>
      <c r="F47" s="16">
        <v>3.0999999999999999E-3</v>
      </c>
      <c r="G47" s="16">
        <v>7.0000000000000007E-2</v>
      </c>
    </row>
    <row r="48" spans="1:7" x14ac:dyDescent="0.3">
      <c r="A48" s="13" t="s">
        <v>354</v>
      </c>
      <c r="B48" s="33" t="s">
        <v>355</v>
      </c>
      <c r="C48" s="33" t="s">
        <v>93</v>
      </c>
      <c r="D48" s="14">
        <v>3000000</v>
      </c>
      <c r="E48" s="15">
        <v>3215.7</v>
      </c>
      <c r="F48" s="16">
        <v>2.5000000000000001E-3</v>
      </c>
      <c r="G48" s="16">
        <v>6.9550000000000001E-2</v>
      </c>
    </row>
    <row r="49" spans="1:7" x14ac:dyDescent="0.3">
      <c r="A49" s="13" t="s">
        <v>356</v>
      </c>
      <c r="B49" s="33" t="s">
        <v>357</v>
      </c>
      <c r="C49" s="33" t="s">
        <v>93</v>
      </c>
      <c r="D49" s="14">
        <v>2500000</v>
      </c>
      <c r="E49" s="15">
        <v>2692.64</v>
      </c>
      <c r="F49" s="16">
        <v>2.0999999999999999E-3</v>
      </c>
      <c r="G49" s="16">
        <v>6.9952E-2</v>
      </c>
    </row>
    <row r="50" spans="1:7" x14ac:dyDescent="0.3">
      <c r="A50" s="13" t="s">
        <v>358</v>
      </c>
      <c r="B50" s="33" t="s">
        <v>359</v>
      </c>
      <c r="C50" s="33" t="s">
        <v>93</v>
      </c>
      <c r="D50" s="14">
        <v>2000000</v>
      </c>
      <c r="E50" s="15">
        <v>2272.39</v>
      </c>
      <c r="F50" s="16">
        <v>1.8E-3</v>
      </c>
      <c r="G50" s="16">
        <v>6.9198999999999997E-2</v>
      </c>
    </row>
    <row r="51" spans="1:7" x14ac:dyDescent="0.3">
      <c r="A51" s="13" t="s">
        <v>360</v>
      </c>
      <c r="B51" s="33" t="s">
        <v>361</v>
      </c>
      <c r="C51" s="33" t="s">
        <v>93</v>
      </c>
      <c r="D51" s="14">
        <v>2000000</v>
      </c>
      <c r="E51" s="15">
        <v>2106.27</v>
      </c>
      <c r="F51" s="16">
        <v>1.6999999999999999E-3</v>
      </c>
      <c r="G51" s="16">
        <v>6.9979E-2</v>
      </c>
    </row>
    <row r="52" spans="1:7" x14ac:dyDescent="0.3">
      <c r="A52" s="13" t="s">
        <v>362</v>
      </c>
      <c r="B52" s="33" t="s">
        <v>363</v>
      </c>
      <c r="C52" s="33" t="s">
        <v>93</v>
      </c>
      <c r="D52" s="14">
        <v>1500000</v>
      </c>
      <c r="E52" s="15">
        <v>1607.74</v>
      </c>
      <c r="F52" s="16">
        <v>1.2999999999999999E-3</v>
      </c>
      <c r="G52" s="16">
        <v>6.9449999999999998E-2</v>
      </c>
    </row>
    <row r="53" spans="1:7" x14ac:dyDescent="0.3">
      <c r="A53" s="13" t="s">
        <v>364</v>
      </c>
      <c r="B53" s="33" t="s">
        <v>365</v>
      </c>
      <c r="C53" s="33" t="s">
        <v>93</v>
      </c>
      <c r="D53" s="14">
        <v>1000000</v>
      </c>
      <c r="E53" s="15">
        <v>1023.21</v>
      </c>
      <c r="F53" s="16">
        <v>8.0000000000000004E-4</v>
      </c>
      <c r="G53" s="16">
        <v>6.9198999999999997E-2</v>
      </c>
    </row>
    <row r="54" spans="1:7" x14ac:dyDescent="0.3">
      <c r="A54" s="13" t="s">
        <v>366</v>
      </c>
      <c r="B54" s="33" t="s">
        <v>367</v>
      </c>
      <c r="C54" s="33" t="s">
        <v>137</v>
      </c>
      <c r="D54" s="14">
        <v>1000000</v>
      </c>
      <c r="E54" s="15">
        <v>1019.09</v>
      </c>
      <c r="F54" s="16">
        <v>8.0000000000000004E-4</v>
      </c>
      <c r="G54" s="16">
        <v>7.0388000000000006E-2</v>
      </c>
    </row>
    <row r="55" spans="1:7" x14ac:dyDescent="0.3">
      <c r="A55" s="17" t="s">
        <v>100</v>
      </c>
      <c r="B55" s="34"/>
      <c r="C55" s="34"/>
      <c r="D55" s="18"/>
      <c r="E55" s="19">
        <v>1141511.8899999999</v>
      </c>
      <c r="F55" s="20">
        <v>0.89900000000000002</v>
      </c>
      <c r="G55" s="21"/>
    </row>
    <row r="56" spans="1:7" x14ac:dyDescent="0.3">
      <c r="A56" s="13"/>
      <c r="B56" s="33"/>
      <c r="C56" s="33"/>
      <c r="D56" s="14"/>
      <c r="E56" s="15"/>
      <c r="F56" s="16"/>
      <c r="G56" s="16"/>
    </row>
    <row r="57" spans="1:7" x14ac:dyDescent="0.3">
      <c r="A57" s="17" t="s">
        <v>277</v>
      </c>
      <c r="B57" s="33"/>
      <c r="C57" s="33"/>
      <c r="D57" s="14"/>
      <c r="E57" s="15"/>
      <c r="F57" s="16"/>
      <c r="G57" s="16"/>
    </row>
    <row r="58" spans="1:7" x14ac:dyDescent="0.3">
      <c r="A58" s="13" t="s">
        <v>368</v>
      </c>
      <c r="B58" s="33" t="s">
        <v>369</v>
      </c>
      <c r="C58" s="33" t="s">
        <v>108</v>
      </c>
      <c r="D58" s="14">
        <v>31500000</v>
      </c>
      <c r="E58" s="15">
        <v>33803.69</v>
      </c>
      <c r="F58" s="16">
        <v>2.6599999999999999E-2</v>
      </c>
      <c r="G58" s="16">
        <v>6.6972000000000004E-2</v>
      </c>
    </row>
    <row r="59" spans="1:7" x14ac:dyDescent="0.3">
      <c r="A59" s="13" t="s">
        <v>370</v>
      </c>
      <c r="B59" s="33" t="s">
        <v>371</v>
      </c>
      <c r="C59" s="33" t="s">
        <v>108</v>
      </c>
      <c r="D59" s="14">
        <v>28500000</v>
      </c>
      <c r="E59" s="15">
        <v>28842.09</v>
      </c>
      <c r="F59" s="16">
        <v>2.2700000000000001E-2</v>
      </c>
      <c r="G59" s="16">
        <v>6.5912999999999999E-2</v>
      </c>
    </row>
    <row r="60" spans="1:7" x14ac:dyDescent="0.3">
      <c r="A60" s="13" t="s">
        <v>372</v>
      </c>
      <c r="B60" s="33" t="s">
        <v>373</v>
      </c>
      <c r="C60" s="33" t="s">
        <v>108</v>
      </c>
      <c r="D60" s="14">
        <v>25000000</v>
      </c>
      <c r="E60" s="15">
        <v>24817.200000000001</v>
      </c>
      <c r="F60" s="16">
        <v>1.95E-2</v>
      </c>
      <c r="G60" s="16">
        <v>6.5707000000000002E-2</v>
      </c>
    </row>
    <row r="61" spans="1:7" x14ac:dyDescent="0.3">
      <c r="A61" s="17" t="s">
        <v>100</v>
      </c>
      <c r="B61" s="34"/>
      <c r="C61" s="34"/>
      <c r="D61" s="18"/>
      <c r="E61" s="19">
        <v>87462.98</v>
      </c>
      <c r="F61" s="20">
        <v>6.88E-2</v>
      </c>
      <c r="G61" s="21"/>
    </row>
    <row r="62" spans="1:7" x14ac:dyDescent="0.3">
      <c r="A62" s="13"/>
      <c r="B62" s="33"/>
      <c r="C62" s="33"/>
      <c r="D62" s="14"/>
      <c r="E62" s="15"/>
      <c r="F62" s="16"/>
      <c r="G62" s="16"/>
    </row>
    <row r="63" spans="1:7" x14ac:dyDescent="0.3">
      <c r="A63" s="17" t="s">
        <v>101</v>
      </c>
      <c r="B63" s="33"/>
      <c r="C63" s="33"/>
      <c r="D63" s="14"/>
      <c r="E63" s="15"/>
      <c r="F63" s="16"/>
      <c r="G63" s="16"/>
    </row>
    <row r="64" spans="1:7" x14ac:dyDescent="0.3">
      <c r="A64" s="17" t="s">
        <v>100</v>
      </c>
      <c r="B64" s="33"/>
      <c r="C64" s="33"/>
      <c r="D64" s="14"/>
      <c r="E64" s="22" t="s">
        <v>88</v>
      </c>
      <c r="F64" s="23" t="s">
        <v>88</v>
      </c>
      <c r="G64" s="16"/>
    </row>
    <row r="65" spans="1:7" x14ac:dyDescent="0.3">
      <c r="A65" s="13"/>
      <c r="B65" s="33"/>
      <c r="C65" s="33"/>
      <c r="D65" s="14"/>
      <c r="E65" s="15"/>
      <c r="F65" s="16"/>
      <c r="G65" s="16"/>
    </row>
    <row r="66" spans="1:7" x14ac:dyDescent="0.3">
      <c r="A66" s="17" t="s">
        <v>102</v>
      </c>
      <c r="B66" s="33"/>
      <c r="C66" s="33"/>
      <c r="D66" s="14"/>
      <c r="E66" s="15"/>
      <c r="F66" s="16"/>
      <c r="G66" s="16"/>
    </row>
    <row r="67" spans="1:7" x14ac:dyDescent="0.3">
      <c r="A67" s="17" t="s">
        <v>100</v>
      </c>
      <c r="B67" s="33"/>
      <c r="C67" s="33"/>
      <c r="D67" s="14"/>
      <c r="E67" s="22" t="s">
        <v>88</v>
      </c>
      <c r="F67" s="23" t="s">
        <v>88</v>
      </c>
      <c r="G67" s="16"/>
    </row>
    <row r="68" spans="1:7" x14ac:dyDescent="0.3">
      <c r="A68" s="13"/>
      <c r="B68" s="33"/>
      <c r="C68" s="33"/>
      <c r="D68" s="14"/>
      <c r="E68" s="15"/>
      <c r="F68" s="16"/>
      <c r="G68" s="16"/>
    </row>
    <row r="69" spans="1:7" x14ac:dyDescent="0.3">
      <c r="A69" s="24" t="s">
        <v>103</v>
      </c>
      <c r="B69" s="35"/>
      <c r="C69" s="35"/>
      <c r="D69" s="25"/>
      <c r="E69" s="19">
        <v>1228974.8700000001</v>
      </c>
      <c r="F69" s="20">
        <v>0.96779999999999999</v>
      </c>
      <c r="G69" s="21"/>
    </row>
    <row r="70" spans="1:7" x14ac:dyDescent="0.3">
      <c r="A70" s="13"/>
      <c r="B70" s="33"/>
      <c r="C70" s="33"/>
      <c r="D70" s="14"/>
      <c r="E70" s="15"/>
      <c r="F70" s="16"/>
      <c r="G70" s="16"/>
    </row>
    <row r="71" spans="1:7" x14ac:dyDescent="0.3">
      <c r="A71" s="13"/>
      <c r="B71" s="33"/>
      <c r="C71" s="33"/>
      <c r="D71" s="14"/>
      <c r="E71" s="15"/>
      <c r="F71" s="16"/>
      <c r="G71" s="16"/>
    </row>
    <row r="72" spans="1:7" x14ac:dyDescent="0.3">
      <c r="A72" s="17" t="s">
        <v>128</v>
      </c>
      <c r="B72" s="33"/>
      <c r="C72" s="33"/>
      <c r="D72" s="14"/>
      <c r="E72" s="15"/>
      <c r="F72" s="16"/>
      <c r="G72" s="16"/>
    </row>
    <row r="73" spans="1:7" x14ac:dyDescent="0.3">
      <c r="A73" s="13" t="s">
        <v>129</v>
      </c>
      <c r="B73" s="33"/>
      <c r="C73" s="33"/>
      <c r="D73" s="14"/>
      <c r="E73" s="15">
        <v>9921.15</v>
      </c>
      <c r="F73" s="16">
        <v>7.7999999999999996E-3</v>
      </c>
      <c r="G73" s="16">
        <v>3.1375E-2</v>
      </c>
    </row>
    <row r="74" spans="1:7" x14ac:dyDescent="0.3">
      <c r="A74" s="17" t="s">
        <v>100</v>
      </c>
      <c r="B74" s="34"/>
      <c r="C74" s="34"/>
      <c r="D74" s="18"/>
      <c r="E74" s="19">
        <v>9921.15</v>
      </c>
      <c r="F74" s="20">
        <v>7.7999999999999996E-3</v>
      </c>
      <c r="G74" s="21"/>
    </row>
    <row r="75" spans="1:7" x14ac:dyDescent="0.3">
      <c r="A75" s="13"/>
      <c r="B75" s="33"/>
      <c r="C75" s="33"/>
      <c r="D75" s="14"/>
      <c r="E75" s="15"/>
      <c r="F75" s="16"/>
      <c r="G75" s="16"/>
    </row>
    <row r="76" spans="1:7" x14ac:dyDescent="0.3">
      <c r="A76" s="24" t="s">
        <v>103</v>
      </c>
      <c r="B76" s="35"/>
      <c r="C76" s="35"/>
      <c r="D76" s="25"/>
      <c r="E76" s="19">
        <v>9921.15</v>
      </c>
      <c r="F76" s="20">
        <v>7.7999999999999996E-3</v>
      </c>
      <c r="G76" s="21"/>
    </row>
    <row r="77" spans="1:7" x14ac:dyDescent="0.3">
      <c r="A77" s="13" t="s">
        <v>130</v>
      </c>
      <c r="B77" s="33"/>
      <c r="C77" s="33"/>
      <c r="D77" s="14"/>
      <c r="E77" s="15">
        <v>36875.160558800002</v>
      </c>
      <c r="F77" s="16">
        <v>2.9034999999999998E-2</v>
      </c>
      <c r="G77" s="16"/>
    </row>
    <row r="78" spans="1:7" x14ac:dyDescent="0.3">
      <c r="A78" s="13" t="s">
        <v>131</v>
      </c>
      <c r="B78" s="33"/>
      <c r="C78" s="33"/>
      <c r="D78" s="14"/>
      <c r="E78" s="26">
        <v>-5758.9705587999997</v>
      </c>
      <c r="F78" s="27">
        <v>-4.6350000000000002E-3</v>
      </c>
      <c r="G78" s="16">
        <v>3.1375E-2</v>
      </c>
    </row>
    <row r="79" spans="1:7" x14ac:dyDescent="0.3">
      <c r="A79" s="28" t="s">
        <v>132</v>
      </c>
      <c r="B79" s="36"/>
      <c r="C79" s="36"/>
      <c r="D79" s="29"/>
      <c r="E79" s="30">
        <v>1270012.21</v>
      </c>
      <c r="F79" s="31">
        <v>1</v>
      </c>
      <c r="G79" s="31"/>
    </row>
    <row r="81" spans="1:7" x14ac:dyDescent="0.3">
      <c r="A81" s="1" t="s">
        <v>134</v>
      </c>
    </row>
    <row r="84" spans="1:7" x14ac:dyDescent="0.3">
      <c r="A84" s="1" t="s">
        <v>1815</v>
      </c>
    </row>
    <row r="85" spans="1:7" x14ac:dyDescent="0.3">
      <c r="A85" s="47" t="s">
        <v>1816</v>
      </c>
      <c r="B85" s="3" t="s">
        <v>88</v>
      </c>
    </row>
    <row r="86" spans="1:7" x14ac:dyDescent="0.3">
      <c r="A86" t="s">
        <v>1817</v>
      </c>
    </row>
    <row r="87" spans="1:7" x14ac:dyDescent="0.3">
      <c r="A87" t="s">
        <v>1841</v>
      </c>
      <c r="B87" t="s">
        <v>1819</v>
      </c>
      <c r="C87" t="s">
        <v>1819</v>
      </c>
    </row>
    <row r="88" spans="1:7" x14ac:dyDescent="0.3">
      <c r="B88" s="48">
        <v>44561</v>
      </c>
      <c r="C88" s="48">
        <v>44592</v>
      </c>
    </row>
    <row r="89" spans="1:7" x14ac:dyDescent="0.3">
      <c r="A89" t="s">
        <v>1842</v>
      </c>
      <c r="B89">
        <v>1191.2659000000001</v>
      </c>
      <c r="C89">
        <v>1186.7329</v>
      </c>
      <c r="E89" s="2"/>
      <c r="G89"/>
    </row>
    <row r="90" spans="1:7" x14ac:dyDescent="0.3">
      <c r="E90" s="2"/>
      <c r="G90"/>
    </row>
    <row r="91" spans="1:7" x14ac:dyDescent="0.3">
      <c r="A91" t="s">
        <v>1834</v>
      </c>
      <c r="B91" s="3" t="s">
        <v>88</v>
      </c>
    </row>
    <row r="92" spans="1:7" x14ac:dyDescent="0.3">
      <c r="A92" t="s">
        <v>1835</v>
      </c>
      <c r="B92" s="3" t="s">
        <v>88</v>
      </c>
    </row>
    <row r="93" spans="1:7" ht="28.8" x14ac:dyDescent="0.3">
      <c r="A93" s="47" t="s">
        <v>1836</v>
      </c>
      <c r="B93" s="3" t="s">
        <v>88</v>
      </c>
    </row>
    <row r="94" spans="1:7" x14ac:dyDescent="0.3">
      <c r="A94" s="47" t="s">
        <v>1837</v>
      </c>
      <c r="B94" s="3" t="s">
        <v>88</v>
      </c>
    </row>
    <row r="95" spans="1:7" x14ac:dyDescent="0.3">
      <c r="A95" t="s">
        <v>1838</v>
      </c>
      <c r="B95" s="49">
        <v>7.7208459999999999</v>
      </c>
    </row>
    <row r="96" spans="1:7" ht="28.8" x14ac:dyDescent="0.3">
      <c r="A96" s="47" t="s">
        <v>1839</v>
      </c>
      <c r="B96" s="3" t="s">
        <v>88</v>
      </c>
    </row>
    <row r="97" spans="1:4" ht="28.8" x14ac:dyDescent="0.3">
      <c r="A97" s="47" t="s">
        <v>1840</v>
      </c>
      <c r="B97" s="3" t="s">
        <v>88</v>
      </c>
    </row>
    <row r="98" spans="1:4" ht="28.8" x14ac:dyDescent="0.3">
      <c r="A98" s="47" t="s">
        <v>1843</v>
      </c>
      <c r="B98" s="3">
        <v>281774.74</v>
      </c>
    </row>
    <row r="99" spans="1:4" x14ac:dyDescent="0.3">
      <c r="A99" t="s">
        <v>1969</v>
      </c>
      <c r="B99" s="3" t="s">
        <v>88</v>
      </c>
    </row>
    <row r="100" spans="1:4" x14ac:dyDescent="0.3">
      <c r="A100" t="s">
        <v>1970</v>
      </c>
      <c r="B100" s="3" t="s">
        <v>88</v>
      </c>
    </row>
    <row r="102" spans="1:4" ht="28.8" x14ac:dyDescent="0.3">
      <c r="A102" s="66" t="s">
        <v>2016</v>
      </c>
      <c r="B102" s="61" t="s">
        <v>2017</v>
      </c>
      <c r="C102" s="61" t="s">
        <v>1982</v>
      </c>
      <c r="D102" s="67" t="s">
        <v>1983</v>
      </c>
    </row>
    <row r="103" spans="1:4" ht="55.05" customHeight="1" x14ac:dyDescent="0.3">
      <c r="A103" s="68" t="str">
        <f>HYPERLINK("[EDEL_Portfolio Monthly 31-Jan-2022.xlsx]EDBE30!A1","BHARAT Bond ETF - April 2030")</f>
        <v>BHARAT Bond ETF - April 2030</v>
      </c>
      <c r="B103" s="60"/>
      <c r="C103" s="62" t="s">
        <v>1986</v>
      </c>
      <c r="D103"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45"/>
  <sheetViews>
    <sheetView showGridLines="0" workbookViewId="0">
      <pane ySplit="4" topLeftCell="A35" activePane="bottomLeft" state="frozen"/>
      <selection sqref="A1:G1"/>
      <selection pane="bottomLeft" activeCell="A44" sqref="A44"/>
    </sheetView>
  </sheetViews>
  <sheetFormatPr defaultRowHeight="14.4" x14ac:dyDescent="0.3"/>
  <cols>
    <col min="1" max="1" width="70.218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83</v>
      </c>
      <c r="B1" s="70"/>
      <c r="C1" s="70"/>
      <c r="D1" s="70"/>
      <c r="E1" s="70"/>
      <c r="F1" s="70"/>
      <c r="G1" s="70"/>
      <c r="H1" s="51" t="str">
        <f>HYPERLINK("[EDEL_Portfolio Monthly 31-Jan-2022.xlsx]Index!A1","Index")</f>
        <v>Index</v>
      </c>
    </row>
    <row r="2" spans="1:8" ht="18" x14ac:dyDescent="0.3">
      <c r="A2" s="70" t="s">
        <v>84</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1755</v>
      </c>
      <c r="B7" s="33"/>
      <c r="C7" s="33"/>
      <c r="D7" s="14"/>
      <c r="E7" s="15"/>
      <c r="F7" s="16"/>
      <c r="G7" s="16"/>
    </row>
    <row r="8" spans="1:8" x14ac:dyDescent="0.3">
      <c r="A8" s="17" t="s">
        <v>1756</v>
      </c>
      <c r="B8" s="34"/>
      <c r="C8" s="34"/>
      <c r="D8" s="18"/>
      <c r="E8" s="46"/>
      <c r="F8" s="21"/>
      <c r="G8" s="21"/>
    </row>
    <row r="9" spans="1:8" x14ac:dyDescent="0.3">
      <c r="A9" s="13" t="s">
        <v>1811</v>
      </c>
      <c r="B9" s="33" t="s">
        <v>1812</v>
      </c>
      <c r="C9" s="33"/>
      <c r="D9" s="14">
        <v>35371.470999999998</v>
      </c>
      <c r="E9" s="15">
        <v>8170.71</v>
      </c>
      <c r="F9" s="16">
        <v>0.98480000000000001</v>
      </c>
      <c r="G9" s="16"/>
    </row>
    <row r="10" spans="1:8" x14ac:dyDescent="0.3">
      <c r="A10" s="17" t="s">
        <v>100</v>
      </c>
      <c r="B10" s="34"/>
      <c r="C10" s="34"/>
      <c r="D10" s="18"/>
      <c r="E10" s="19">
        <v>8170.71</v>
      </c>
      <c r="F10" s="20">
        <v>0.98480000000000001</v>
      </c>
      <c r="G10" s="21"/>
    </row>
    <row r="11" spans="1:8" x14ac:dyDescent="0.3">
      <c r="A11" s="13"/>
      <c r="B11" s="33"/>
      <c r="C11" s="33"/>
      <c r="D11" s="14"/>
      <c r="E11" s="15"/>
      <c r="F11" s="16"/>
      <c r="G11" s="16"/>
    </row>
    <row r="12" spans="1:8" x14ac:dyDescent="0.3">
      <c r="A12" s="24" t="s">
        <v>103</v>
      </c>
      <c r="B12" s="35"/>
      <c r="C12" s="35"/>
      <c r="D12" s="25"/>
      <c r="E12" s="19">
        <v>8170.71</v>
      </c>
      <c r="F12" s="20">
        <v>0.98480000000000001</v>
      </c>
      <c r="G12" s="21"/>
    </row>
    <row r="13" spans="1:8" x14ac:dyDescent="0.3">
      <c r="A13" s="13"/>
      <c r="B13" s="33"/>
      <c r="C13" s="33"/>
      <c r="D13" s="14"/>
      <c r="E13" s="15"/>
      <c r="F13" s="16"/>
      <c r="G13" s="16"/>
    </row>
    <row r="14" spans="1:8" x14ac:dyDescent="0.3">
      <c r="A14" s="17" t="s">
        <v>128</v>
      </c>
      <c r="B14" s="33"/>
      <c r="C14" s="33"/>
      <c r="D14" s="14"/>
      <c r="E14" s="15"/>
      <c r="F14" s="16"/>
      <c r="G14" s="16"/>
    </row>
    <row r="15" spans="1:8" x14ac:dyDescent="0.3">
      <c r="A15" s="13" t="s">
        <v>129</v>
      </c>
      <c r="B15" s="33"/>
      <c r="C15" s="33"/>
      <c r="D15" s="14"/>
      <c r="E15" s="15">
        <v>138.99</v>
      </c>
      <c r="F15" s="16">
        <v>1.6799999999999999E-2</v>
      </c>
      <c r="G15" s="16">
        <v>3.1375E-2</v>
      </c>
    </row>
    <row r="16" spans="1:8" x14ac:dyDescent="0.3">
      <c r="A16" s="17" t="s">
        <v>100</v>
      </c>
      <c r="B16" s="34"/>
      <c r="C16" s="34"/>
      <c r="D16" s="18"/>
      <c r="E16" s="19">
        <v>138.99</v>
      </c>
      <c r="F16" s="20">
        <v>1.6799999999999999E-2</v>
      </c>
      <c r="G16" s="21"/>
    </row>
    <row r="17" spans="1:7" x14ac:dyDescent="0.3">
      <c r="A17" s="13"/>
      <c r="B17" s="33"/>
      <c r="C17" s="33"/>
      <c r="D17" s="14"/>
      <c r="E17" s="15"/>
      <c r="F17" s="16"/>
      <c r="G17" s="16"/>
    </row>
    <row r="18" spans="1:7" x14ac:dyDescent="0.3">
      <c r="A18" s="24" t="s">
        <v>103</v>
      </c>
      <c r="B18" s="35"/>
      <c r="C18" s="35"/>
      <c r="D18" s="25"/>
      <c r="E18" s="19">
        <v>138.99</v>
      </c>
      <c r="F18" s="20">
        <v>1.6799999999999999E-2</v>
      </c>
      <c r="G18" s="21"/>
    </row>
    <row r="19" spans="1:7" x14ac:dyDescent="0.3">
      <c r="A19" s="13" t="s">
        <v>130</v>
      </c>
      <c r="B19" s="33"/>
      <c r="C19" s="33"/>
      <c r="D19" s="14"/>
      <c r="E19" s="15">
        <v>1.1947299999999999E-2</v>
      </c>
      <c r="F19" s="16">
        <v>9.9999999999999995E-7</v>
      </c>
      <c r="G19" s="16"/>
    </row>
    <row r="20" spans="1:7" x14ac:dyDescent="0.3">
      <c r="A20" s="13" t="s">
        <v>131</v>
      </c>
      <c r="B20" s="33"/>
      <c r="C20" s="33"/>
      <c r="D20" s="14"/>
      <c r="E20" s="26">
        <v>-13.271947300000001</v>
      </c>
      <c r="F20" s="27">
        <v>-1.601E-3</v>
      </c>
      <c r="G20" s="16">
        <v>3.1375E-2</v>
      </c>
    </row>
    <row r="21" spans="1:7" x14ac:dyDescent="0.3">
      <c r="A21" s="28" t="s">
        <v>132</v>
      </c>
      <c r="B21" s="36"/>
      <c r="C21" s="36"/>
      <c r="D21" s="29"/>
      <c r="E21" s="30">
        <v>8296.44</v>
      </c>
      <c r="F21" s="31">
        <v>1</v>
      </c>
      <c r="G21" s="31"/>
    </row>
    <row r="26" spans="1:7" x14ac:dyDescent="0.3">
      <c r="A26" s="1" t="s">
        <v>1815</v>
      </c>
    </row>
    <row r="27" spans="1:7" x14ac:dyDescent="0.3">
      <c r="A27" s="47" t="s">
        <v>1816</v>
      </c>
      <c r="B27" s="3" t="s">
        <v>88</v>
      </c>
    </row>
    <row r="28" spans="1:7" x14ac:dyDescent="0.3">
      <c r="A28" t="s">
        <v>1817</v>
      </c>
    </row>
    <row r="29" spans="1:7" x14ac:dyDescent="0.3">
      <c r="A29" t="s">
        <v>1818</v>
      </c>
      <c r="B29" t="s">
        <v>1819</v>
      </c>
      <c r="C29" t="s">
        <v>1819</v>
      </c>
    </row>
    <row r="30" spans="1:7" x14ac:dyDescent="0.3">
      <c r="B30" s="48">
        <v>44560</v>
      </c>
      <c r="C30" s="48">
        <v>44592</v>
      </c>
    </row>
    <row r="31" spans="1:7" x14ac:dyDescent="0.3">
      <c r="A31" t="s">
        <v>1823</v>
      </c>
      <c r="B31">
        <v>25.996200000000002</v>
      </c>
      <c r="C31">
        <v>25.322099999999999</v>
      </c>
      <c r="E31" s="2"/>
      <c r="G31"/>
    </row>
    <row r="32" spans="1:7" x14ac:dyDescent="0.3">
      <c r="A32" t="s">
        <v>1848</v>
      </c>
      <c r="B32">
        <v>24.271599999999999</v>
      </c>
      <c r="C32">
        <v>23.622800000000002</v>
      </c>
      <c r="E32" s="2"/>
      <c r="G32"/>
    </row>
    <row r="33" spans="1:7" x14ac:dyDescent="0.3">
      <c r="E33" s="2"/>
      <c r="G33"/>
    </row>
    <row r="34" spans="1:7" x14ac:dyDescent="0.3">
      <c r="A34" t="s">
        <v>1834</v>
      </c>
      <c r="B34" s="3" t="s">
        <v>88</v>
      </c>
    </row>
    <row r="35" spans="1:7" x14ac:dyDescent="0.3">
      <c r="A35" t="s">
        <v>1835</v>
      </c>
      <c r="B35" s="3" t="s">
        <v>88</v>
      </c>
    </row>
    <row r="36" spans="1:7" ht="28.8" x14ac:dyDescent="0.3">
      <c r="A36" s="47" t="s">
        <v>1836</v>
      </c>
      <c r="B36" s="3" t="s">
        <v>88</v>
      </c>
    </row>
    <row r="37" spans="1:7" x14ac:dyDescent="0.3">
      <c r="A37" s="47" t="s">
        <v>1837</v>
      </c>
      <c r="B37" s="49">
        <v>8170.7054423</v>
      </c>
    </row>
    <row r="38" spans="1:7" ht="28.8" x14ac:dyDescent="0.3">
      <c r="A38" s="47" t="s">
        <v>1904</v>
      </c>
      <c r="B38" s="3" t="s">
        <v>88</v>
      </c>
    </row>
    <row r="39" spans="1:7" ht="28.8" x14ac:dyDescent="0.3">
      <c r="A39" s="47" t="s">
        <v>1905</v>
      </c>
      <c r="B39" s="3" t="s">
        <v>88</v>
      </c>
    </row>
    <row r="40" spans="1:7" x14ac:dyDescent="0.3">
      <c r="A40" s="47" t="s">
        <v>1906</v>
      </c>
      <c r="B40" s="3" t="s">
        <v>88</v>
      </c>
    </row>
    <row r="41" spans="1:7" x14ac:dyDescent="0.3">
      <c r="A41" t="s">
        <v>1967</v>
      </c>
      <c r="B41" s="3" t="s">
        <v>88</v>
      </c>
    </row>
    <row r="42" spans="1:7" x14ac:dyDescent="0.3">
      <c r="A42" t="s">
        <v>1968</v>
      </c>
      <c r="B42" s="3" t="s">
        <v>88</v>
      </c>
    </row>
    <row r="44" spans="1:7" ht="28.8" x14ac:dyDescent="0.3">
      <c r="A44" s="66" t="s">
        <v>2016</v>
      </c>
      <c r="B44" s="61" t="s">
        <v>2017</v>
      </c>
      <c r="C44" s="61" t="s">
        <v>1982</v>
      </c>
      <c r="D44" s="67" t="s">
        <v>1983</v>
      </c>
    </row>
    <row r="45" spans="1:7" ht="28.8" x14ac:dyDescent="0.3">
      <c r="A45" s="51" t="str">
        <f>HYPERLINK("[EDEL_Portfolio Monthly 31-Jan-2022.xlsx]EOUSEF!A1","Edelweiss US Value Equity Off-shore Fund")</f>
        <v>Edelweiss US Value Equity Off-shore Fund</v>
      </c>
      <c r="B45" s="59"/>
      <c r="C45" s="62" t="s">
        <v>2015</v>
      </c>
      <c r="D45"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45"/>
  <sheetViews>
    <sheetView showGridLines="0" workbookViewId="0">
      <pane ySplit="4" topLeftCell="A42" activePane="bottomLeft" state="frozen"/>
      <selection sqref="A1:G1"/>
      <selection pane="bottomLeft" activeCell="A45" sqref="A45:D45"/>
    </sheetView>
  </sheetViews>
  <sheetFormatPr defaultRowHeight="14.4" x14ac:dyDescent="0.3"/>
  <cols>
    <col min="1" max="1" width="71.664062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85</v>
      </c>
      <c r="B1" s="70"/>
      <c r="C1" s="70"/>
      <c r="D1" s="70"/>
      <c r="E1" s="70"/>
      <c r="F1" s="70"/>
      <c r="G1" s="70"/>
      <c r="H1" s="51" t="str">
        <f>HYPERLINK("[EDEL_Portfolio Monthly 31-Jan-2022.xlsx]Index!A1","Index")</f>
        <v>Index</v>
      </c>
    </row>
    <row r="2" spans="1:8" ht="18" x14ac:dyDescent="0.3">
      <c r="A2" s="70" t="s">
        <v>86</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1755</v>
      </c>
      <c r="B7" s="33"/>
      <c r="C7" s="33"/>
      <c r="D7" s="14"/>
      <c r="E7" s="15"/>
      <c r="F7" s="16"/>
      <c r="G7" s="16"/>
    </row>
    <row r="8" spans="1:8" x14ac:dyDescent="0.3">
      <c r="A8" s="17" t="s">
        <v>1756</v>
      </c>
      <c r="B8" s="34"/>
      <c r="C8" s="34"/>
      <c r="D8" s="18"/>
      <c r="E8" s="46"/>
      <c r="F8" s="21"/>
      <c r="G8" s="21"/>
    </row>
    <row r="9" spans="1:8" x14ac:dyDescent="0.3">
      <c r="A9" s="13" t="s">
        <v>1813</v>
      </c>
      <c r="B9" s="33" t="s">
        <v>1814</v>
      </c>
      <c r="C9" s="33"/>
      <c r="D9" s="14">
        <v>1128166.21</v>
      </c>
      <c r="E9" s="15">
        <v>185804.33</v>
      </c>
      <c r="F9" s="16">
        <v>0.99209999999999998</v>
      </c>
      <c r="G9" s="16"/>
    </row>
    <row r="10" spans="1:8" x14ac:dyDescent="0.3">
      <c r="A10" s="17" t="s">
        <v>100</v>
      </c>
      <c r="B10" s="34"/>
      <c r="C10" s="34"/>
      <c r="D10" s="18"/>
      <c r="E10" s="19">
        <v>185804.33</v>
      </c>
      <c r="F10" s="20">
        <v>0.99209999999999998</v>
      </c>
      <c r="G10" s="21"/>
    </row>
    <row r="11" spans="1:8" x14ac:dyDescent="0.3">
      <c r="A11" s="13"/>
      <c r="B11" s="33"/>
      <c r="C11" s="33"/>
      <c r="D11" s="14"/>
      <c r="E11" s="15"/>
      <c r="F11" s="16"/>
      <c r="G11" s="16"/>
    </row>
    <row r="12" spans="1:8" x14ac:dyDescent="0.3">
      <c r="A12" s="24" t="s">
        <v>103</v>
      </c>
      <c r="B12" s="35"/>
      <c r="C12" s="35"/>
      <c r="D12" s="25"/>
      <c r="E12" s="19">
        <v>185804.33</v>
      </c>
      <c r="F12" s="20">
        <v>0.99209999999999998</v>
      </c>
      <c r="G12" s="21"/>
    </row>
    <row r="13" spans="1:8" x14ac:dyDescent="0.3">
      <c r="A13" s="13"/>
      <c r="B13" s="33"/>
      <c r="C13" s="33"/>
      <c r="D13" s="14"/>
      <c r="E13" s="15"/>
      <c r="F13" s="16"/>
      <c r="G13" s="16"/>
    </row>
    <row r="14" spans="1:8" x14ac:dyDescent="0.3">
      <c r="A14" s="17" t="s">
        <v>128</v>
      </c>
      <c r="B14" s="33"/>
      <c r="C14" s="33"/>
      <c r="D14" s="14"/>
      <c r="E14" s="15"/>
      <c r="F14" s="16"/>
      <c r="G14" s="16"/>
    </row>
    <row r="15" spans="1:8" x14ac:dyDescent="0.3">
      <c r="A15" s="13" t="s">
        <v>129</v>
      </c>
      <c r="B15" s="33"/>
      <c r="C15" s="33"/>
      <c r="D15" s="14"/>
      <c r="E15" s="15">
        <v>2938.75</v>
      </c>
      <c r="F15" s="16">
        <v>1.5699999999999999E-2</v>
      </c>
      <c r="G15" s="16">
        <v>3.1375E-2</v>
      </c>
    </row>
    <row r="16" spans="1:8" x14ac:dyDescent="0.3">
      <c r="A16" s="17" t="s">
        <v>100</v>
      </c>
      <c r="B16" s="34"/>
      <c r="C16" s="34"/>
      <c r="D16" s="18"/>
      <c r="E16" s="19">
        <v>2938.75</v>
      </c>
      <c r="F16" s="20">
        <v>1.5699999999999999E-2</v>
      </c>
      <c r="G16" s="21"/>
    </row>
    <row r="17" spans="1:7" x14ac:dyDescent="0.3">
      <c r="A17" s="13"/>
      <c r="B17" s="33"/>
      <c r="C17" s="33"/>
      <c r="D17" s="14"/>
      <c r="E17" s="15"/>
      <c r="F17" s="16"/>
      <c r="G17" s="16"/>
    </row>
    <row r="18" spans="1:7" x14ac:dyDescent="0.3">
      <c r="A18" s="24" t="s">
        <v>103</v>
      </c>
      <c r="B18" s="35"/>
      <c r="C18" s="35"/>
      <c r="D18" s="25"/>
      <c r="E18" s="19">
        <v>2938.75</v>
      </c>
      <c r="F18" s="20">
        <v>1.5699999999999999E-2</v>
      </c>
      <c r="G18" s="21"/>
    </row>
    <row r="19" spans="1:7" x14ac:dyDescent="0.3">
      <c r="A19" s="13" t="s">
        <v>130</v>
      </c>
      <c r="B19" s="33"/>
      <c r="C19" s="33"/>
      <c r="D19" s="14"/>
      <c r="E19" s="15">
        <v>0.25261149999999999</v>
      </c>
      <c r="F19" s="16">
        <v>9.9999999999999995E-7</v>
      </c>
      <c r="G19" s="16"/>
    </row>
    <row r="20" spans="1:7" x14ac:dyDescent="0.3">
      <c r="A20" s="13" t="s">
        <v>131</v>
      </c>
      <c r="B20" s="33"/>
      <c r="C20" s="33"/>
      <c r="D20" s="14"/>
      <c r="E20" s="26">
        <v>-1451.5426115</v>
      </c>
      <c r="F20" s="27">
        <v>-7.8009999999999998E-3</v>
      </c>
      <c r="G20" s="16">
        <v>3.1375E-2</v>
      </c>
    </row>
    <row r="21" spans="1:7" x14ac:dyDescent="0.3">
      <c r="A21" s="28" t="s">
        <v>132</v>
      </c>
      <c r="B21" s="36"/>
      <c r="C21" s="36"/>
      <c r="D21" s="29"/>
      <c r="E21" s="30">
        <v>187291.79</v>
      </c>
      <c r="F21" s="31">
        <v>1</v>
      </c>
      <c r="G21" s="31"/>
    </row>
    <row r="26" spans="1:7" x14ac:dyDescent="0.3">
      <c r="A26" s="1" t="s">
        <v>1815</v>
      </c>
    </row>
    <row r="27" spans="1:7" x14ac:dyDescent="0.3">
      <c r="A27" s="47" t="s">
        <v>1816</v>
      </c>
      <c r="B27" s="3" t="s">
        <v>88</v>
      </c>
    </row>
    <row r="28" spans="1:7" x14ac:dyDescent="0.3">
      <c r="A28" t="s">
        <v>1817</v>
      </c>
    </row>
    <row r="29" spans="1:7" x14ac:dyDescent="0.3">
      <c r="A29" t="s">
        <v>1818</v>
      </c>
      <c r="B29" t="s">
        <v>1819</v>
      </c>
      <c r="C29" t="s">
        <v>1819</v>
      </c>
    </row>
    <row r="30" spans="1:7" x14ac:dyDescent="0.3">
      <c r="B30" s="48">
        <v>44560</v>
      </c>
      <c r="C30" s="48">
        <v>44592</v>
      </c>
    </row>
    <row r="31" spans="1:7" x14ac:dyDescent="0.3">
      <c r="A31" t="s">
        <v>1823</v>
      </c>
      <c r="B31">
        <v>20.672599999999999</v>
      </c>
      <c r="C31">
        <v>16.9436</v>
      </c>
      <c r="E31" s="2"/>
      <c r="G31"/>
    </row>
    <row r="32" spans="1:7" x14ac:dyDescent="0.3">
      <c r="A32" t="s">
        <v>1848</v>
      </c>
      <c r="B32">
        <v>20.283100000000001</v>
      </c>
      <c r="C32">
        <v>16.608899999999998</v>
      </c>
      <c r="E32" s="2"/>
      <c r="G32"/>
    </row>
    <row r="33" spans="1:7" x14ac:dyDescent="0.3">
      <c r="E33" s="2"/>
      <c r="G33"/>
    </row>
    <row r="34" spans="1:7" x14ac:dyDescent="0.3">
      <c r="A34" t="s">
        <v>1834</v>
      </c>
      <c r="B34" s="3" t="s">
        <v>88</v>
      </c>
    </row>
    <row r="35" spans="1:7" x14ac:dyDescent="0.3">
      <c r="A35" t="s">
        <v>1835</v>
      </c>
      <c r="B35" s="3" t="s">
        <v>88</v>
      </c>
    </row>
    <row r="36" spans="1:7" ht="28.8" x14ac:dyDescent="0.3">
      <c r="A36" s="47" t="s">
        <v>1836</v>
      </c>
      <c r="B36" s="3" t="s">
        <v>88</v>
      </c>
    </row>
    <row r="37" spans="1:7" x14ac:dyDescent="0.3">
      <c r="A37" s="47" t="s">
        <v>1837</v>
      </c>
      <c r="B37" s="49">
        <v>185804.3279344</v>
      </c>
    </row>
    <row r="38" spans="1:7" ht="28.8" x14ac:dyDescent="0.3">
      <c r="A38" s="47" t="s">
        <v>1904</v>
      </c>
      <c r="B38" s="3" t="s">
        <v>88</v>
      </c>
    </row>
    <row r="39" spans="1:7" ht="28.8" x14ac:dyDescent="0.3">
      <c r="A39" s="47" t="s">
        <v>1905</v>
      </c>
      <c r="B39" s="3" t="s">
        <v>88</v>
      </c>
    </row>
    <row r="40" spans="1:7" x14ac:dyDescent="0.3">
      <c r="A40" s="47" t="s">
        <v>1906</v>
      </c>
      <c r="B40" s="3" t="s">
        <v>88</v>
      </c>
    </row>
    <row r="41" spans="1:7" x14ac:dyDescent="0.3">
      <c r="A41" t="s">
        <v>1967</v>
      </c>
      <c r="B41" s="3" t="s">
        <v>88</v>
      </c>
    </row>
    <row r="42" spans="1:7" x14ac:dyDescent="0.3">
      <c r="A42" t="s">
        <v>1968</v>
      </c>
      <c r="B42" s="3" t="s">
        <v>88</v>
      </c>
    </row>
    <row r="44" spans="1:7" ht="28.8" x14ac:dyDescent="0.3">
      <c r="A44" s="66" t="s">
        <v>2016</v>
      </c>
      <c r="B44" s="61" t="s">
        <v>2017</v>
      </c>
      <c r="C44" s="61" t="s">
        <v>1982</v>
      </c>
      <c r="D44" s="67" t="s">
        <v>1983</v>
      </c>
    </row>
    <row r="45" spans="1:7" ht="28.8" x14ac:dyDescent="0.3">
      <c r="A45" s="51" t="str">
        <f>HYPERLINK("[EDEL_Portfolio Monthly 31-Jan-2022.xlsx]EOUSTF!A1","EDELWEISS US TECHNOLOGY EQUITY FOF")</f>
        <v>EDELWEISS US TECHNOLOGY EQUITY FOF</v>
      </c>
      <c r="B45" s="59"/>
      <c r="C45" s="62" t="s">
        <v>2015</v>
      </c>
      <c r="D45"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85"/>
  <sheetViews>
    <sheetView showGridLines="0" workbookViewId="0">
      <pane ySplit="4" topLeftCell="A82" activePane="bottomLeft" state="frozen"/>
      <selection sqref="A1:G1"/>
      <selection pane="bottomLeft" activeCell="A85" sqref="A85:D85"/>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15</v>
      </c>
      <c r="B1" s="70"/>
      <c r="C1" s="70"/>
      <c r="D1" s="70"/>
      <c r="E1" s="70"/>
      <c r="F1" s="70"/>
      <c r="G1" s="70"/>
      <c r="H1" s="51" t="str">
        <f>HYPERLINK("[EDEL_Portfolio Monthly 31-Jan-2022.xlsx]Index!A1","Index")</f>
        <v>Index</v>
      </c>
    </row>
    <row r="2" spans="1:8" ht="18" x14ac:dyDescent="0.3">
      <c r="A2" s="70" t="s">
        <v>16</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7" t="s">
        <v>89</v>
      </c>
      <c r="B9" s="33"/>
      <c r="C9" s="33"/>
      <c r="D9" s="14"/>
      <c r="E9" s="15"/>
      <c r="F9" s="16"/>
      <c r="G9" s="16"/>
    </row>
    <row r="10" spans="1:8" x14ac:dyDescent="0.3">
      <c r="A10" s="17" t="s">
        <v>90</v>
      </c>
      <c r="B10" s="33"/>
      <c r="C10" s="33"/>
      <c r="D10" s="14"/>
      <c r="E10" s="15"/>
      <c r="F10" s="16"/>
      <c r="G10" s="16"/>
    </row>
    <row r="11" spans="1:8" x14ac:dyDescent="0.3">
      <c r="A11" s="13" t="s">
        <v>374</v>
      </c>
      <c r="B11" s="33" t="s">
        <v>375</v>
      </c>
      <c r="C11" s="33" t="s">
        <v>93</v>
      </c>
      <c r="D11" s="14">
        <v>100500000</v>
      </c>
      <c r="E11" s="15">
        <v>95963.33</v>
      </c>
      <c r="F11" s="16">
        <v>9.1499999999999998E-2</v>
      </c>
      <c r="G11" s="16">
        <v>7.0900000000000005E-2</v>
      </c>
    </row>
    <row r="12" spans="1:8" x14ac:dyDescent="0.3">
      <c r="A12" s="13" t="s">
        <v>376</v>
      </c>
      <c r="B12" s="33" t="s">
        <v>377</v>
      </c>
      <c r="C12" s="33" t="s">
        <v>137</v>
      </c>
      <c r="D12" s="14">
        <v>100000000</v>
      </c>
      <c r="E12" s="15">
        <v>95685.3</v>
      </c>
      <c r="F12" s="16">
        <v>9.1200000000000003E-2</v>
      </c>
      <c r="G12" s="16">
        <v>7.0999999999999994E-2</v>
      </c>
    </row>
    <row r="13" spans="1:8" x14ac:dyDescent="0.3">
      <c r="A13" s="13" t="s">
        <v>378</v>
      </c>
      <c r="B13" s="33" t="s">
        <v>379</v>
      </c>
      <c r="C13" s="33" t="s">
        <v>93</v>
      </c>
      <c r="D13" s="14">
        <v>97500000</v>
      </c>
      <c r="E13" s="15">
        <v>95618.74</v>
      </c>
      <c r="F13" s="16">
        <v>9.11E-2</v>
      </c>
      <c r="G13" s="16">
        <v>7.1900000000000006E-2</v>
      </c>
    </row>
    <row r="14" spans="1:8" x14ac:dyDescent="0.3">
      <c r="A14" s="13" t="s">
        <v>380</v>
      </c>
      <c r="B14" s="33" t="s">
        <v>381</v>
      </c>
      <c r="C14" s="33" t="s">
        <v>93</v>
      </c>
      <c r="D14" s="14">
        <v>95500000</v>
      </c>
      <c r="E14" s="15">
        <v>93681.11</v>
      </c>
      <c r="F14" s="16">
        <v>8.9300000000000004E-2</v>
      </c>
      <c r="G14" s="16">
        <v>7.1650000000000005E-2</v>
      </c>
    </row>
    <row r="15" spans="1:8" x14ac:dyDescent="0.3">
      <c r="A15" s="13" t="s">
        <v>382</v>
      </c>
      <c r="B15" s="33" t="s">
        <v>383</v>
      </c>
      <c r="C15" s="33" t="s">
        <v>137</v>
      </c>
      <c r="D15" s="14">
        <v>94500000</v>
      </c>
      <c r="E15" s="15">
        <v>93147.42</v>
      </c>
      <c r="F15" s="16">
        <v>8.8800000000000004E-2</v>
      </c>
      <c r="G15" s="16">
        <v>7.0135000000000003E-2</v>
      </c>
    </row>
    <row r="16" spans="1:8" x14ac:dyDescent="0.3">
      <c r="A16" s="13" t="s">
        <v>384</v>
      </c>
      <c r="B16" s="33" t="s">
        <v>385</v>
      </c>
      <c r="C16" s="33" t="s">
        <v>93</v>
      </c>
      <c r="D16" s="14">
        <v>96000000</v>
      </c>
      <c r="E16" s="15">
        <v>92239.78</v>
      </c>
      <c r="F16" s="16">
        <v>8.7900000000000006E-2</v>
      </c>
      <c r="G16" s="16">
        <v>7.0900000000000005E-2</v>
      </c>
    </row>
    <row r="17" spans="1:7" x14ac:dyDescent="0.3">
      <c r="A17" s="13" t="s">
        <v>386</v>
      </c>
      <c r="B17" s="33" t="s">
        <v>387</v>
      </c>
      <c r="C17" s="33" t="s">
        <v>137</v>
      </c>
      <c r="D17" s="14">
        <v>81000000</v>
      </c>
      <c r="E17" s="15">
        <v>78551.78</v>
      </c>
      <c r="F17" s="16">
        <v>7.4899999999999994E-2</v>
      </c>
      <c r="G17" s="16">
        <v>6.8500000000000005E-2</v>
      </c>
    </row>
    <row r="18" spans="1:7" x14ac:dyDescent="0.3">
      <c r="A18" s="13" t="s">
        <v>388</v>
      </c>
      <c r="B18" s="33" t="s">
        <v>389</v>
      </c>
      <c r="C18" s="33" t="s">
        <v>93</v>
      </c>
      <c r="D18" s="14">
        <v>77500000</v>
      </c>
      <c r="E18" s="15">
        <v>74062.570000000007</v>
      </c>
      <c r="F18" s="16">
        <v>7.0599999999999996E-2</v>
      </c>
      <c r="G18" s="16">
        <v>6.9550000000000001E-2</v>
      </c>
    </row>
    <row r="19" spans="1:7" x14ac:dyDescent="0.3">
      <c r="A19" s="13" t="s">
        <v>390</v>
      </c>
      <c r="B19" s="33" t="s">
        <v>391</v>
      </c>
      <c r="C19" s="33" t="s">
        <v>93</v>
      </c>
      <c r="D19" s="14">
        <v>71500000</v>
      </c>
      <c r="E19" s="15">
        <v>69655.23</v>
      </c>
      <c r="F19" s="16">
        <v>6.6400000000000001E-2</v>
      </c>
      <c r="G19" s="16">
        <v>7.0150000000000004E-2</v>
      </c>
    </row>
    <row r="20" spans="1:7" x14ac:dyDescent="0.3">
      <c r="A20" s="13" t="s">
        <v>392</v>
      </c>
      <c r="B20" s="33" t="s">
        <v>393</v>
      </c>
      <c r="C20" s="33" t="s">
        <v>394</v>
      </c>
      <c r="D20" s="14">
        <v>60000000</v>
      </c>
      <c r="E20" s="15">
        <v>57958.86</v>
      </c>
      <c r="F20" s="16">
        <v>5.5199999999999999E-2</v>
      </c>
      <c r="G20" s="16">
        <v>7.1808999999999998E-2</v>
      </c>
    </row>
    <row r="21" spans="1:7" x14ac:dyDescent="0.3">
      <c r="A21" s="13" t="s">
        <v>395</v>
      </c>
      <c r="B21" s="33" t="s">
        <v>396</v>
      </c>
      <c r="C21" s="33" t="s">
        <v>93</v>
      </c>
      <c r="D21" s="14">
        <v>38000000</v>
      </c>
      <c r="E21" s="15">
        <v>36265.11</v>
      </c>
      <c r="F21" s="16">
        <v>3.4599999999999999E-2</v>
      </c>
      <c r="G21" s="16">
        <v>6.9650000000000004E-2</v>
      </c>
    </row>
    <row r="22" spans="1:7" x14ac:dyDescent="0.3">
      <c r="A22" s="13" t="s">
        <v>397</v>
      </c>
      <c r="B22" s="33" t="s">
        <v>398</v>
      </c>
      <c r="C22" s="33" t="s">
        <v>93</v>
      </c>
      <c r="D22" s="14">
        <v>22000000</v>
      </c>
      <c r="E22" s="15">
        <v>21856.74</v>
      </c>
      <c r="F22" s="16">
        <v>2.0799999999999999E-2</v>
      </c>
      <c r="G22" s="16">
        <v>7.145E-2</v>
      </c>
    </row>
    <row r="23" spans="1:7" x14ac:dyDescent="0.3">
      <c r="A23" s="13" t="s">
        <v>399</v>
      </c>
      <c r="B23" s="33" t="s">
        <v>400</v>
      </c>
      <c r="C23" s="33" t="s">
        <v>93</v>
      </c>
      <c r="D23" s="14">
        <v>18000000</v>
      </c>
      <c r="E23" s="15">
        <v>17873.080000000002</v>
      </c>
      <c r="F23" s="16">
        <v>1.7000000000000001E-2</v>
      </c>
      <c r="G23" s="16">
        <v>7.145E-2</v>
      </c>
    </row>
    <row r="24" spans="1:7" x14ac:dyDescent="0.3">
      <c r="A24" s="13" t="s">
        <v>401</v>
      </c>
      <c r="B24" s="33" t="s">
        <v>402</v>
      </c>
      <c r="C24" s="33" t="s">
        <v>93</v>
      </c>
      <c r="D24" s="14">
        <v>11500000</v>
      </c>
      <c r="E24" s="15">
        <v>11284.44</v>
      </c>
      <c r="F24" s="16">
        <v>1.0800000000000001E-2</v>
      </c>
      <c r="G24" s="16">
        <v>7.1900000000000006E-2</v>
      </c>
    </row>
    <row r="25" spans="1:7" x14ac:dyDescent="0.3">
      <c r="A25" s="13" t="s">
        <v>403</v>
      </c>
      <c r="B25" s="33" t="s">
        <v>404</v>
      </c>
      <c r="C25" s="33" t="s">
        <v>93</v>
      </c>
      <c r="D25" s="14">
        <v>5000000</v>
      </c>
      <c r="E25" s="15">
        <v>5186.1499999999996</v>
      </c>
      <c r="F25" s="16">
        <v>4.8999999999999998E-3</v>
      </c>
      <c r="G25" s="16">
        <v>7.17E-2</v>
      </c>
    </row>
    <row r="26" spans="1:7" x14ac:dyDescent="0.3">
      <c r="A26" s="13" t="s">
        <v>405</v>
      </c>
      <c r="B26" s="33" t="s">
        <v>406</v>
      </c>
      <c r="C26" s="33" t="s">
        <v>93</v>
      </c>
      <c r="D26" s="14">
        <v>5000000</v>
      </c>
      <c r="E26" s="15">
        <v>5182.47</v>
      </c>
      <c r="F26" s="16">
        <v>4.8999999999999998E-3</v>
      </c>
      <c r="G26" s="16">
        <v>7.145E-2</v>
      </c>
    </row>
    <row r="27" spans="1:7" x14ac:dyDescent="0.3">
      <c r="A27" s="13" t="s">
        <v>407</v>
      </c>
      <c r="B27" s="33" t="s">
        <v>408</v>
      </c>
      <c r="C27" s="33" t="s">
        <v>93</v>
      </c>
      <c r="D27" s="14">
        <v>4000000</v>
      </c>
      <c r="E27" s="15">
        <v>4090.35</v>
      </c>
      <c r="F27" s="16">
        <v>3.8999999999999998E-3</v>
      </c>
      <c r="G27" s="16">
        <v>7.17E-2</v>
      </c>
    </row>
    <row r="28" spans="1:7" x14ac:dyDescent="0.3">
      <c r="A28" s="13" t="s">
        <v>409</v>
      </c>
      <c r="B28" s="33" t="s">
        <v>410</v>
      </c>
      <c r="C28" s="33" t="s">
        <v>93</v>
      </c>
      <c r="D28" s="14">
        <v>2800000</v>
      </c>
      <c r="E28" s="15">
        <v>3046.51</v>
      </c>
      <c r="F28" s="16">
        <v>2.8999999999999998E-3</v>
      </c>
      <c r="G28" s="16">
        <v>6.9550000000000001E-2</v>
      </c>
    </row>
    <row r="29" spans="1:7" x14ac:dyDescent="0.3">
      <c r="A29" s="13" t="s">
        <v>411</v>
      </c>
      <c r="B29" s="33" t="s">
        <v>412</v>
      </c>
      <c r="C29" s="33" t="s">
        <v>93</v>
      </c>
      <c r="D29" s="14">
        <v>2500000</v>
      </c>
      <c r="E29" s="15">
        <v>2706.39</v>
      </c>
      <c r="F29" s="16">
        <v>2.5999999999999999E-3</v>
      </c>
      <c r="G29" s="16">
        <v>7.0152000000000006E-2</v>
      </c>
    </row>
    <row r="30" spans="1:7" x14ac:dyDescent="0.3">
      <c r="A30" s="13" t="s">
        <v>413</v>
      </c>
      <c r="B30" s="33" t="s">
        <v>414</v>
      </c>
      <c r="C30" s="33" t="s">
        <v>93</v>
      </c>
      <c r="D30" s="14">
        <v>2500000</v>
      </c>
      <c r="E30" s="15">
        <v>2414.35</v>
      </c>
      <c r="F30" s="16">
        <v>2.3E-3</v>
      </c>
      <c r="G30" s="16">
        <v>6.9550000000000001E-2</v>
      </c>
    </row>
    <row r="31" spans="1:7" x14ac:dyDescent="0.3">
      <c r="A31" s="13" t="s">
        <v>415</v>
      </c>
      <c r="B31" s="33" t="s">
        <v>416</v>
      </c>
      <c r="C31" s="33" t="s">
        <v>93</v>
      </c>
      <c r="D31" s="14">
        <v>2000000</v>
      </c>
      <c r="E31" s="15">
        <v>2142.6</v>
      </c>
      <c r="F31" s="16">
        <v>2E-3</v>
      </c>
      <c r="G31" s="16">
        <v>6.9550000000000001E-2</v>
      </c>
    </row>
    <row r="32" spans="1:7" x14ac:dyDescent="0.3">
      <c r="A32" s="13" t="s">
        <v>417</v>
      </c>
      <c r="B32" s="33" t="s">
        <v>418</v>
      </c>
      <c r="C32" s="33" t="s">
        <v>93</v>
      </c>
      <c r="D32" s="14">
        <v>2000000</v>
      </c>
      <c r="E32" s="15">
        <v>2065.5</v>
      </c>
      <c r="F32" s="16">
        <v>2E-3</v>
      </c>
      <c r="G32" s="16">
        <v>7.145E-2</v>
      </c>
    </row>
    <row r="33" spans="1:7" x14ac:dyDescent="0.3">
      <c r="A33" s="13" t="s">
        <v>419</v>
      </c>
      <c r="B33" s="33" t="s">
        <v>420</v>
      </c>
      <c r="C33" s="33" t="s">
        <v>93</v>
      </c>
      <c r="D33" s="14">
        <v>2000000</v>
      </c>
      <c r="E33" s="15">
        <v>1952.1</v>
      </c>
      <c r="F33" s="16">
        <v>1.9E-3</v>
      </c>
      <c r="G33" s="16">
        <v>7.17E-2</v>
      </c>
    </row>
    <row r="34" spans="1:7" x14ac:dyDescent="0.3">
      <c r="A34" s="13" t="s">
        <v>421</v>
      </c>
      <c r="B34" s="33" t="s">
        <v>422</v>
      </c>
      <c r="C34" s="33" t="s">
        <v>93</v>
      </c>
      <c r="D34" s="14">
        <v>1500000</v>
      </c>
      <c r="E34" s="15">
        <v>1559.39</v>
      </c>
      <c r="F34" s="16">
        <v>1.5E-3</v>
      </c>
      <c r="G34" s="16">
        <v>7.145E-2</v>
      </c>
    </row>
    <row r="35" spans="1:7" x14ac:dyDescent="0.3">
      <c r="A35" s="13" t="s">
        <v>423</v>
      </c>
      <c r="B35" s="33" t="s">
        <v>424</v>
      </c>
      <c r="C35" s="33" t="s">
        <v>93</v>
      </c>
      <c r="D35" s="14">
        <v>1000000</v>
      </c>
      <c r="E35" s="15">
        <v>1024.3599999999999</v>
      </c>
      <c r="F35" s="16">
        <v>1E-3</v>
      </c>
      <c r="G35" s="16">
        <v>6.9949999999999998E-2</v>
      </c>
    </row>
    <row r="36" spans="1:7" x14ac:dyDescent="0.3">
      <c r="A36" s="13" t="s">
        <v>425</v>
      </c>
      <c r="B36" s="33" t="s">
        <v>426</v>
      </c>
      <c r="C36" s="33" t="s">
        <v>93</v>
      </c>
      <c r="D36" s="14">
        <v>1000000</v>
      </c>
      <c r="E36" s="15">
        <v>1015.01</v>
      </c>
      <c r="F36" s="16">
        <v>1E-3</v>
      </c>
      <c r="G36" s="16">
        <v>7.145E-2</v>
      </c>
    </row>
    <row r="37" spans="1:7" x14ac:dyDescent="0.3">
      <c r="A37" s="13" t="s">
        <v>427</v>
      </c>
      <c r="B37" s="33" t="s">
        <v>428</v>
      </c>
      <c r="C37" s="33" t="s">
        <v>93</v>
      </c>
      <c r="D37" s="14">
        <v>1000000</v>
      </c>
      <c r="E37" s="15">
        <v>989.29</v>
      </c>
      <c r="F37" s="16">
        <v>8.9999999999999998E-4</v>
      </c>
      <c r="G37" s="16">
        <v>7.1650000000000005E-2</v>
      </c>
    </row>
    <row r="38" spans="1:7" x14ac:dyDescent="0.3">
      <c r="A38" s="13" t="s">
        <v>429</v>
      </c>
      <c r="B38" s="33" t="s">
        <v>430</v>
      </c>
      <c r="C38" s="33" t="s">
        <v>93</v>
      </c>
      <c r="D38" s="14">
        <v>500000</v>
      </c>
      <c r="E38" s="15">
        <v>544.17999999999995</v>
      </c>
      <c r="F38" s="16">
        <v>5.0000000000000001E-4</v>
      </c>
      <c r="G38" s="16">
        <v>6.9550000000000001E-2</v>
      </c>
    </row>
    <row r="39" spans="1:7" x14ac:dyDescent="0.3">
      <c r="A39" s="17" t="s">
        <v>100</v>
      </c>
      <c r="B39" s="34"/>
      <c r="C39" s="34"/>
      <c r="D39" s="18"/>
      <c r="E39" s="19">
        <v>967762.14</v>
      </c>
      <c r="F39" s="20">
        <v>0.9224</v>
      </c>
      <c r="G39" s="21"/>
    </row>
    <row r="40" spans="1:7" x14ac:dyDescent="0.3">
      <c r="A40" s="13"/>
      <c r="B40" s="33"/>
      <c r="C40" s="33"/>
      <c r="D40" s="14"/>
      <c r="E40" s="15"/>
      <c r="F40" s="16"/>
      <c r="G40" s="16"/>
    </row>
    <row r="41" spans="1:7" x14ac:dyDescent="0.3">
      <c r="A41" s="17" t="s">
        <v>277</v>
      </c>
      <c r="B41" s="33"/>
      <c r="C41" s="33"/>
      <c r="D41" s="14"/>
      <c r="E41" s="15"/>
      <c r="F41" s="16"/>
      <c r="G41" s="16"/>
    </row>
    <row r="42" spans="1:7" x14ac:dyDescent="0.3">
      <c r="A42" s="13" t="s">
        <v>431</v>
      </c>
      <c r="B42" s="33" t="s">
        <v>432</v>
      </c>
      <c r="C42" s="33" t="s">
        <v>108</v>
      </c>
      <c r="D42" s="14">
        <v>37000000</v>
      </c>
      <c r="E42" s="15">
        <v>39107.56</v>
      </c>
      <c r="F42" s="16">
        <v>3.73E-2</v>
      </c>
      <c r="G42" s="16">
        <v>6.6993999999999998E-2</v>
      </c>
    </row>
    <row r="43" spans="1:7" x14ac:dyDescent="0.3">
      <c r="A43" s="17" t="s">
        <v>100</v>
      </c>
      <c r="B43" s="34"/>
      <c r="C43" s="34"/>
      <c r="D43" s="18"/>
      <c r="E43" s="19">
        <v>39107.56</v>
      </c>
      <c r="F43" s="20">
        <v>3.73E-2</v>
      </c>
      <c r="G43" s="21"/>
    </row>
    <row r="44" spans="1:7" x14ac:dyDescent="0.3">
      <c r="A44" s="13"/>
      <c r="B44" s="33"/>
      <c r="C44" s="33"/>
      <c r="D44" s="14"/>
      <c r="E44" s="15"/>
      <c r="F44" s="16"/>
      <c r="G44" s="16"/>
    </row>
    <row r="45" spans="1:7" x14ac:dyDescent="0.3">
      <c r="A45" s="17" t="s">
        <v>101</v>
      </c>
      <c r="B45" s="33"/>
      <c r="C45" s="33"/>
      <c r="D45" s="14"/>
      <c r="E45" s="15"/>
      <c r="F45" s="16"/>
      <c r="G45" s="16"/>
    </row>
    <row r="46" spans="1:7" x14ac:dyDescent="0.3">
      <c r="A46" s="17" t="s">
        <v>100</v>
      </c>
      <c r="B46" s="33"/>
      <c r="C46" s="33"/>
      <c r="D46" s="14"/>
      <c r="E46" s="22" t="s">
        <v>88</v>
      </c>
      <c r="F46" s="23" t="s">
        <v>88</v>
      </c>
      <c r="G46" s="16"/>
    </row>
    <row r="47" spans="1:7" x14ac:dyDescent="0.3">
      <c r="A47" s="13"/>
      <c r="B47" s="33"/>
      <c r="C47" s="33"/>
      <c r="D47" s="14"/>
      <c r="E47" s="15"/>
      <c r="F47" s="16"/>
      <c r="G47" s="16"/>
    </row>
    <row r="48" spans="1:7" x14ac:dyDescent="0.3">
      <c r="A48" s="17" t="s">
        <v>102</v>
      </c>
      <c r="B48" s="33"/>
      <c r="C48" s="33"/>
      <c r="D48" s="14"/>
      <c r="E48" s="15"/>
      <c r="F48" s="16"/>
      <c r="G48" s="16"/>
    </row>
    <row r="49" spans="1:7" x14ac:dyDescent="0.3">
      <c r="A49" s="17" t="s">
        <v>100</v>
      </c>
      <c r="B49" s="33"/>
      <c r="C49" s="33"/>
      <c r="D49" s="14"/>
      <c r="E49" s="22" t="s">
        <v>88</v>
      </c>
      <c r="F49" s="23" t="s">
        <v>88</v>
      </c>
      <c r="G49" s="16"/>
    </row>
    <row r="50" spans="1:7" x14ac:dyDescent="0.3">
      <c r="A50" s="13"/>
      <c r="B50" s="33"/>
      <c r="C50" s="33"/>
      <c r="D50" s="14"/>
      <c r="E50" s="15"/>
      <c r="F50" s="16"/>
      <c r="G50" s="16"/>
    </row>
    <row r="51" spans="1:7" x14ac:dyDescent="0.3">
      <c r="A51" s="24" t="s">
        <v>103</v>
      </c>
      <c r="B51" s="35"/>
      <c r="C51" s="35"/>
      <c r="D51" s="25"/>
      <c r="E51" s="19">
        <v>1006869.7</v>
      </c>
      <c r="F51" s="20">
        <v>0.9597</v>
      </c>
      <c r="G51" s="21"/>
    </row>
    <row r="52" spans="1:7" x14ac:dyDescent="0.3">
      <c r="A52" s="13"/>
      <c r="B52" s="33"/>
      <c r="C52" s="33"/>
      <c r="D52" s="14"/>
      <c r="E52" s="15"/>
      <c r="F52" s="16"/>
      <c r="G52" s="16"/>
    </row>
    <row r="53" spans="1:7" x14ac:dyDescent="0.3">
      <c r="A53" s="13"/>
      <c r="B53" s="33"/>
      <c r="C53" s="33"/>
      <c r="D53" s="14"/>
      <c r="E53" s="15"/>
      <c r="F53" s="16"/>
      <c r="G53" s="16"/>
    </row>
    <row r="54" spans="1:7" x14ac:dyDescent="0.3">
      <c r="A54" s="17" t="s">
        <v>128</v>
      </c>
      <c r="B54" s="33"/>
      <c r="C54" s="33"/>
      <c r="D54" s="14"/>
      <c r="E54" s="15"/>
      <c r="F54" s="16"/>
      <c r="G54" s="16"/>
    </row>
    <row r="55" spans="1:7" x14ac:dyDescent="0.3">
      <c r="A55" s="13" t="s">
        <v>129</v>
      </c>
      <c r="B55" s="33"/>
      <c r="C55" s="33"/>
      <c r="D55" s="14"/>
      <c r="E55" s="15">
        <v>2658.77</v>
      </c>
      <c r="F55" s="16">
        <v>2.5000000000000001E-3</v>
      </c>
      <c r="G55" s="16">
        <v>3.1375E-2</v>
      </c>
    </row>
    <row r="56" spans="1:7" x14ac:dyDescent="0.3">
      <c r="A56" s="17" t="s">
        <v>100</v>
      </c>
      <c r="B56" s="34"/>
      <c r="C56" s="34"/>
      <c r="D56" s="18"/>
      <c r="E56" s="19">
        <v>2658.77</v>
      </c>
      <c r="F56" s="20">
        <v>2.5000000000000001E-3</v>
      </c>
      <c r="G56" s="21"/>
    </row>
    <row r="57" spans="1:7" x14ac:dyDescent="0.3">
      <c r="A57" s="13"/>
      <c r="B57" s="33"/>
      <c r="C57" s="33"/>
      <c r="D57" s="14"/>
      <c r="E57" s="15"/>
      <c r="F57" s="16"/>
      <c r="G57" s="16"/>
    </row>
    <row r="58" spans="1:7" x14ac:dyDescent="0.3">
      <c r="A58" s="24" t="s">
        <v>103</v>
      </c>
      <c r="B58" s="35"/>
      <c r="C58" s="35"/>
      <c r="D58" s="25"/>
      <c r="E58" s="19">
        <v>2658.77</v>
      </c>
      <c r="F58" s="20">
        <v>2.5000000000000001E-3</v>
      </c>
      <c r="G58" s="21"/>
    </row>
    <row r="59" spans="1:7" x14ac:dyDescent="0.3">
      <c r="A59" s="13" t="s">
        <v>130</v>
      </c>
      <c r="B59" s="33"/>
      <c r="C59" s="33"/>
      <c r="D59" s="14"/>
      <c r="E59" s="15">
        <v>39690.252981899997</v>
      </c>
      <c r="F59" s="16">
        <v>3.7827E-2</v>
      </c>
      <c r="G59" s="16"/>
    </row>
    <row r="60" spans="1:7" x14ac:dyDescent="0.3">
      <c r="A60" s="13" t="s">
        <v>131</v>
      </c>
      <c r="B60" s="33"/>
      <c r="C60" s="33"/>
      <c r="D60" s="14"/>
      <c r="E60" s="15">
        <v>13.947018099999999</v>
      </c>
      <c r="F60" s="27">
        <v>-2.6999999999999999E-5</v>
      </c>
      <c r="G60" s="16">
        <v>3.1375E-2</v>
      </c>
    </row>
    <row r="61" spans="1:7" x14ac:dyDescent="0.3">
      <c r="A61" s="28" t="s">
        <v>132</v>
      </c>
      <c r="B61" s="36"/>
      <c r="C61" s="36"/>
      <c r="D61" s="29"/>
      <c r="E61" s="30">
        <v>1049232.67</v>
      </c>
      <c r="F61" s="31">
        <v>1</v>
      </c>
      <c r="G61" s="31"/>
    </row>
    <row r="63" spans="1:7" x14ac:dyDescent="0.3">
      <c r="A63" s="1" t="s">
        <v>134</v>
      </c>
    </row>
    <row r="66" spans="1:7" x14ac:dyDescent="0.3">
      <c r="A66" s="1" t="s">
        <v>1815</v>
      </c>
    </row>
    <row r="67" spans="1:7" x14ac:dyDescent="0.3">
      <c r="A67" s="47" t="s">
        <v>1816</v>
      </c>
      <c r="B67" s="3" t="s">
        <v>88</v>
      </c>
    </row>
    <row r="68" spans="1:7" x14ac:dyDescent="0.3">
      <c r="A68" t="s">
        <v>1817</v>
      </c>
    </row>
    <row r="69" spans="1:7" x14ac:dyDescent="0.3">
      <c r="A69" t="s">
        <v>1841</v>
      </c>
      <c r="B69" t="s">
        <v>1819</v>
      </c>
      <c r="C69" t="s">
        <v>1819</v>
      </c>
    </row>
    <row r="70" spans="1:7" x14ac:dyDescent="0.3">
      <c r="B70" s="48">
        <v>44561</v>
      </c>
      <c r="C70" s="48">
        <v>44592</v>
      </c>
    </row>
    <row r="71" spans="1:7" x14ac:dyDescent="0.3">
      <c r="A71" t="s">
        <v>1842</v>
      </c>
      <c r="B71">
        <v>1067.3702000000001</v>
      </c>
      <c r="C71">
        <v>1061.9338</v>
      </c>
      <c r="E71" s="2"/>
      <c r="G71"/>
    </row>
    <row r="72" spans="1:7" x14ac:dyDescent="0.3">
      <c r="E72" s="2"/>
      <c r="G72"/>
    </row>
    <row r="73" spans="1:7" x14ac:dyDescent="0.3">
      <c r="A73" t="s">
        <v>1834</v>
      </c>
      <c r="B73" s="3" t="s">
        <v>88</v>
      </c>
    </row>
    <row r="74" spans="1:7" x14ac:dyDescent="0.3">
      <c r="A74" t="s">
        <v>1835</v>
      </c>
      <c r="B74" s="3" t="s">
        <v>88</v>
      </c>
    </row>
    <row r="75" spans="1:7" ht="28.8" x14ac:dyDescent="0.3">
      <c r="A75" s="47" t="s">
        <v>1836</v>
      </c>
      <c r="B75" s="3" t="s">
        <v>88</v>
      </c>
    </row>
    <row r="76" spans="1:7" x14ac:dyDescent="0.3">
      <c r="A76" s="47" t="s">
        <v>1837</v>
      </c>
      <c r="B76" s="3" t="s">
        <v>88</v>
      </c>
    </row>
    <row r="77" spans="1:7" x14ac:dyDescent="0.3">
      <c r="A77" t="s">
        <v>1838</v>
      </c>
      <c r="B77" s="49">
        <v>8.7133710000000004</v>
      </c>
    </row>
    <row r="78" spans="1:7" ht="28.8" x14ac:dyDescent="0.3">
      <c r="A78" s="47" t="s">
        <v>1839</v>
      </c>
      <c r="B78" s="3" t="s">
        <v>88</v>
      </c>
    </row>
    <row r="79" spans="1:7" ht="28.8" x14ac:dyDescent="0.3">
      <c r="A79" s="47" t="s">
        <v>1840</v>
      </c>
      <c r="B79" s="3" t="s">
        <v>88</v>
      </c>
    </row>
    <row r="80" spans="1:7" x14ac:dyDescent="0.3">
      <c r="A80" t="s">
        <v>1843</v>
      </c>
      <c r="B80">
        <v>195570.26</v>
      </c>
    </row>
    <row r="81" spans="1:4" x14ac:dyDescent="0.3">
      <c r="A81" t="s">
        <v>1969</v>
      </c>
      <c r="B81" s="3" t="s">
        <v>88</v>
      </c>
    </row>
    <row r="82" spans="1:4" x14ac:dyDescent="0.3">
      <c r="A82" t="s">
        <v>1970</v>
      </c>
      <c r="B82" s="3" t="s">
        <v>88</v>
      </c>
    </row>
    <row r="84" spans="1:4" ht="28.8" x14ac:dyDescent="0.3">
      <c r="A84" s="66" t="s">
        <v>2016</v>
      </c>
      <c r="B84" s="61" t="s">
        <v>2017</v>
      </c>
      <c r="C84" s="61" t="s">
        <v>1982</v>
      </c>
      <c r="D84" s="67" t="s">
        <v>1983</v>
      </c>
    </row>
    <row r="85" spans="1:4" ht="48" customHeight="1" x14ac:dyDescent="0.3">
      <c r="A85" s="51" t="str">
        <f>HYPERLINK("[EDEL_Portfolio Monthly 31-Jan-2022.xlsx]EDBE31!A1","BHARAT Bond ETF - April 2031")</f>
        <v>BHARAT Bond ETF - April 2031</v>
      </c>
      <c r="B85" s="59"/>
      <c r="C85" s="62" t="s">
        <v>1987</v>
      </c>
      <c r="D85"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00"/>
  <sheetViews>
    <sheetView showGridLines="0" workbookViewId="0">
      <pane ySplit="4" topLeftCell="A83" activePane="bottomLeft" state="frozen"/>
      <selection activeCell="C63" sqref="C63"/>
      <selection pane="bottomLeft" activeCell="A91" sqref="A91:C91"/>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7</v>
      </c>
      <c r="B1" s="70"/>
      <c r="C1" s="70"/>
      <c r="D1" s="70"/>
      <c r="E1" s="70"/>
      <c r="F1" s="70"/>
      <c r="G1" s="70"/>
      <c r="H1" s="51" t="str">
        <f>HYPERLINK("[EDEL_Portfolio Monthly 31-Jan-2022.xlsx]Index!A1","Index")</f>
        <v>Index</v>
      </c>
    </row>
    <row r="2" spans="1:8" ht="18" x14ac:dyDescent="0.3">
      <c r="A2" s="70" t="s">
        <v>8</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7" t="s">
        <v>89</v>
      </c>
      <c r="B9" s="33"/>
      <c r="C9" s="33"/>
      <c r="D9" s="14"/>
      <c r="E9" s="15"/>
      <c r="F9" s="16"/>
      <c r="G9" s="16"/>
    </row>
    <row r="10" spans="1:8" x14ac:dyDescent="0.3">
      <c r="A10" s="17" t="s">
        <v>90</v>
      </c>
      <c r="B10" s="33"/>
      <c r="C10" s="33"/>
      <c r="D10" s="14"/>
      <c r="E10" s="15"/>
      <c r="F10" s="16"/>
      <c r="G10" s="16"/>
    </row>
    <row r="11" spans="1:8" x14ac:dyDescent="0.3">
      <c r="A11" s="13" t="s">
        <v>91</v>
      </c>
      <c r="B11" s="33" t="s">
        <v>92</v>
      </c>
      <c r="C11" s="33" t="s">
        <v>93</v>
      </c>
      <c r="D11" s="14">
        <v>150000</v>
      </c>
      <c r="E11" s="15">
        <v>150.58000000000001</v>
      </c>
      <c r="F11" s="16">
        <v>4.0000000000000001E-3</v>
      </c>
      <c r="G11" s="16">
        <v>5.8508999999999999E-2</v>
      </c>
    </row>
    <row r="12" spans="1:8" x14ac:dyDescent="0.3">
      <c r="A12" s="13" t="s">
        <v>94</v>
      </c>
      <c r="B12" s="33" t="s">
        <v>95</v>
      </c>
      <c r="C12" s="33" t="s">
        <v>96</v>
      </c>
      <c r="D12" s="14">
        <v>10000</v>
      </c>
      <c r="E12" s="15">
        <v>10.33</v>
      </c>
      <c r="F12" s="16">
        <v>2.9999999999999997E-4</v>
      </c>
      <c r="G12" s="16">
        <v>7.0749999999999993E-2</v>
      </c>
    </row>
    <row r="13" spans="1:8" x14ac:dyDescent="0.3">
      <c r="A13" s="13" t="s">
        <v>97</v>
      </c>
      <c r="B13" s="33" t="s">
        <v>98</v>
      </c>
      <c r="C13" s="33" t="s">
        <v>99</v>
      </c>
      <c r="D13" s="14">
        <v>2850</v>
      </c>
      <c r="E13" s="15">
        <v>2.88</v>
      </c>
      <c r="F13" s="16">
        <v>1E-4</v>
      </c>
      <c r="G13" s="16">
        <v>4.2999000000000002E-2</v>
      </c>
    </row>
    <row r="14" spans="1:8" x14ac:dyDescent="0.3">
      <c r="A14" s="17" t="s">
        <v>100</v>
      </c>
      <c r="B14" s="34"/>
      <c r="C14" s="34"/>
      <c r="D14" s="18"/>
      <c r="E14" s="19">
        <v>163.79</v>
      </c>
      <c r="F14" s="20">
        <v>4.4000000000000003E-3</v>
      </c>
      <c r="G14" s="21"/>
    </row>
    <row r="15" spans="1:8" x14ac:dyDescent="0.3">
      <c r="A15" s="13"/>
      <c r="B15" s="33"/>
      <c r="C15" s="33"/>
      <c r="D15" s="14"/>
      <c r="E15" s="15"/>
      <c r="F15" s="16"/>
      <c r="G15" s="16"/>
    </row>
    <row r="16" spans="1:8" x14ac:dyDescent="0.3">
      <c r="A16" s="17" t="s">
        <v>101</v>
      </c>
      <c r="B16" s="33"/>
      <c r="C16" s="33"/>
      <c r="D16" s="14"/>
      <c r="E16" s="15"/>
      <c r="F16" s="16"/>
      <c r="G16" s="16"/>
    </row>
    <row r="17" spans="1:7" x14ac:dyDescent="0.3">
      <c r="A17" s="17" t="s">
        <v>100</v>
      </c>
      <c r="B17" s="33"/>
      <c r="C17" s="33"/>
      <c r="D17" s="14"/>
      <c r="E17" s="22" t="s">
        <v>88</v>
      </c>
      <c r="F17" s="23" t="s">
        <v>88</v>
      </c>
      <c r="G17" s="16"/>
    </row>
    <row r="18" spans="1:7" x14ac:dyDescent="0.3">
      <c r="A18" s="13"/>
      <c r="B18" s="33"/>
      <c r="C18" s="33"/>
      <c r="D18" s="14"/>
      <c r="E18" s="15"/>
      <c r="F18" s="16"/>
      <c r="G18" s="16"/>
    </row>
    <row r="19" spans="1:7" x14ac:dyDescent="0.3">
      <c r="A19" s="17" t="s">
        <v>102</v>
      </c>
      <c r="B19" s="33"/>
      <c r="C19" s="33"/>
      <c r="D19" s="14"/>
      <c r="E19" s="15"/>
      <c r="F19" s="16"/>
      <c r="G19" s="16"/>
    </row>
    <row r="20" spans="1:7" x14ac:dyDescent="0.3">
      <c r="A20" s="17" t="s">
        <v>100</v>
      </c>
      <c r="B20" s="33"/>
      <c r="C20" s="33"/>
      <c r="D20" s="14"/>
      <c r="E20" s="22" t="s">
        <v>88</v>
      </c>
      <c r="F20" s="23" t="s">
        <v>88</v>
      </c>
      <c r="G20" s="16"/>
    </row>
    <row r="21" spans="1:7" x14ac:dyDescent="0.3">
      <c r="A21" s="13"/>
      <c r="B21" s="33"/>
      <c r="C21" s="33"/>
      <c r="D21" s="14"/>
      <c r="E21" s="15"/>
      <c r="F21" s="16"/>
      <c r="G21" s="16"/>
    </row>
    <row r="22" spans="1:7" x14ac:dyDescent="0.3">
      <c r="A22" s="24" t="s">
        <v>103</v>
      </c>
      <c r="B22" s="35"/>
      <c r="C22" s="35"/>
      <c r="D22" s="25"/>
      <c r="E22" s="19">
        <v>163.79</v>
      </c>
      <c r="F22" s="20">
        <v>4.4000000000000003E-3</v>
      </c>
      <c r="G22" s="21"/>
    </row>
    <row r="23" spans="1:7" x14ac:dyDescent="0.3">
      <c r="A23" s="13"/>
      <c r="B23" s="33"/>
      <c r="C23" s="33"/>
      <c r="D23" s="14"/>
      <c r="E23" s="15"/>
      <c r="F23" s="16"/>
      <c r="G23" s="16"/>
    </row>
    <row r="24" spans="1:7" x14ac:dyDescent="0.3">
      <c r="A24" s="17" t="s">
        <v>104</v>
      </c>
      <c r="B24" s="33"/>
      <c r="C24" s="33"/>
      <c r="D24" s="14"/>
      <c r="E24" s="15"/>
      <c r="F24" s="16"/>
      <c r="G24" s="16"/>
    </row>
    <row r="25" spans="1:7" x14ac:dyDescent="0.3">
      <c r="A25" s="13"/>
      <c r="B25" s="33"/>
      <c r="C25" s="33"/>
      <c r="D25" s="14"/>
      <c r="E25" s="15"/>
      <c r="F25" s="16"/>
      <c r="G25" s="16"/>
    </row>
    <row r="26" spans="1:7" x14ac:dyDescent="0.3">
      <c r="A26" s="17" t="s">
        <v>105</v>
      </c>
      <c r="B26" s="33"/>
      <c r="C26" s="33"/>
      <c r="D26" s="14"/>
      <c r="E26" s="15"/>
      <c r="F26" s="16"/>
      <c r="G26" s="16"/>
    </row>
    <row r="27" spans="1:7" x14ac:dyDescent="0.3">
      <c r="A27" s="13" t="s">
        <v>106</v>
      </c>
      <c r="B27" s="33" t="s">
        <v>107</v>
      </c>
      <c r="C27" s="33" t="s">
        <v>108</v>
      </c>
      <c r="D27" s="14">
        <v>5000000</v>
      </c>
      <c r="E27" s="15">
        <v>4971.25</v>
      </c>
      <c r="F27" s="16">
        <v>0.13139999999999999</v>
      </c>
      <c r="G27" s="16">
        <v>3.6401000000000003E-2</v>
      </c>
    </row>
    <row r="28" spans="1:7" x14ac:dyDescent="0.3">
      <c r="A28" s="13" t="s">
        <v>109</v>
      </c>
      <c r="B28" s="33" t="s">
        <v>110</v>
      </c>
      <c r="C28" s="33" t="s">
        <v>108</v>
      </c>
      <c r="D28" s="14">
        <v>2500000</v>
      </c>
      <c r="E28" s="15">
        <v>2490.7399999999998</v>
      </c>
      <c r="F28" s="16">
        <v>6.59E-2</v>
      </c>
      <c r="G28" s="16">
        <v>3.5700000000000003E-2</v>
      </c>
    </row>
    <row r="29" spans="1:7" x14ac:dyDescent="0.3">
      <c r="A29" s="17" t="s">
        <v>100</v>
      </c>
      <c r="B29" s="34"/>
      <c r="C29" s="34"/>
      <c r="D29" s="18"/>
      <c r="E29" s="19">
        <v>7461.99</v>
      </c>
      <c r="F29" s="20">
        <v>0.1973</v>
      </c>
      <c r="G29" s="21"/>
    </row>
    <row r="30" spans="1:7" x14ac:dyDescent="0.3">
      <c r="A30" s="17" t="s">
        <v>111</v>
      </c>
      <c r="B30" s="33"/>
      <c r="C30" s="33"/>
      <c r="D30" s="14"/>
      <c r="E30" s="15"/>
      <c r="F30" s="16"/>
      <c r="G30" s="16"/>
    </row>
    <row r="31" spans="1:7" x14ac:dyDescent="0.3">
      <c r="A31" s="13" t="s">
        <v>112</v>
      </c>
      <c r="B31" s="33" t="s">
        <v>113</v>
      </c>
      <c r="C31" s="33" t="s">
        <v>114</v>
      </c>
      <c r="D31" s="14">
        <v>2500000</v>
      </c>
      <c r="E31" s="15">
        <v>2490.06</v>
      </c>
      <c r="F31" s="16">
        <v>6.5799999999999997E-2</v>
      </c>
      <c r="G31" s="16">
        <v>3.8348E-2</v>
      </c>
    </row>
    <row r="32" spans="1:7" x14ac:dyDescent="0.3">
      <c r="A32" s="13" t="s">
        <v>1976</v>
      </c>
      <c r="B32" s="33" t="s">
        <v>115</v>
      </c>
      <c r="C32" s="33" t="s">
        <v>114</v>
      </c>
      <c r="D32" s="14">
        <v>2500000</v>
      </c>
      <c r="E32" s="15">
        <v>2486.9299999999998</v>
      </c>
      <c r="F32" s="16">
        <v>6.5799999999999997E-2</v>
      </c>
      <c r="G32" s="16">
        <v>3.6895999999999998E-2</v>
      </c>
    </row>
    <row r="33" spans="1:7" x14ac:dyDescent="0.3">
      <c r="A33" s="13" t="s">
        <v>116</v>
      </c>
      <c r="B33" s="33" t="s">
        <v>117</v>
      </c>
      <c r="C33" s="33" t="s">
        <v>114</v>
      </c>
      <c r="D33" s="14">
        <v>2500000</v>
      </c>
      <c r="E33" s="15">
        <v>2462.12</v>
      </c>
      <c r="F33" s="16">
        <v>6.5100000000000005E-2</v>
      </c>
      <c r="G33" s="16">
        <v>4.1600999999999999E-2</v>
      </c>
    </row>
    <row r="34" spans="1:7" x14ac:dyDescent="0.3">
      <c r="A34" s="13" t="s">
        <v>118</v>
      </c>
      <c r="B34" s="33" t="s">
        <v>119</v>
      </c>
      <c r="C34" s="33" t="s">
        <v>120</v>
      </c>
      <c r="D34" s="14">
        <v>2500000</v>
      </c>
      <c r="E34" s="15">
        <v>2443.3000000000002</v>
      </c>
      <c r="F34" s="16">
        <v>6.4600000000000005E-2</v>
      </c>
      <c r="G34" s="16">
        <v>4.2999999999999997E-2</v>
      </c>
    </row>
    <row r="35" spans="1:7" x14ac:dyDescent="0.3">
      <c r="A35" s="17" t="s">
        <v>100</v>
      </c>
      <c r="B35" s="34"/>
      <c r="C35" s="34"/>
      <c r="D35" s="18"/>
      <c r="E35" s="19">
        <v>9882.41</v>
      </c>
      <c r="F35" s="20">
        <v>0.26129999999999998</v>
      </c>
      <c r="G35" s="21"/>
    </row>
    <row r="36" spans="1:7" x14ac:dyDescent="0.3">
      <c r="A36" s="13"/>
      <c r="B36" s="33"/>
      <c r="C36" s="33"/>
      <c r="D36" s="14"/>
      <c r="E36" s="15"/>
      <c r="F36" s="16"/>
      <c r="G36" s="16"/>
    </row>
    <row r="37" spans="1:7" x14ac:dyDescent="0.3">
      <c r="A37" s="17" t="s">
        <v>121</v>
      </c>
      <c r="B37" s="33"/>
      <c r="C37" s="33"/>
      <c r="D37" s="14"/>
      <c r="E37" s="15"/>
      <c r="F37" s="16"/>
      <c r="G37" s="16"/>
    </row>
    <row r="38" spans="1:7" x14ac:dyDescent="0.3">
      <c r="A38" s="13" t="s">
        <v>1977</v>
      </c>
      <c r="B38" s="33" t="s">
        <v>122</v>
      </c>
      <c r="C38" s="33" t="s">
        <v>114</v>
      </c>
      <c r="D38" s="14">
        <v>2500000</v>
      </c>
      <c r="E38" s="15">
        <v>2493.1799999999998</v>
      </c>
      <c r="F38" s="16">
        <v>6.59E-2</v>
      </c>
      <c r="G38" s="16">
        <v>3.7006999999999998E-2</v>
      </c>
    </row>
    <row r="39" spans="1:7" x14ac:dyDescent="0.3">
      <c r="A39" s="13" t="s">
        <v>1962</v>
      </c>
      <c r="B39" s="33" t="s">
        <v>123</v>
      </c>
      <c r="C39" s="33" t="s">
        <v>114</v>
      </c>
      <c r="D39" s="14">
        <v>2500000</v>
      </c>
      <c r="E39" s="15">
        <v>2475.0100000000002</v>
      </c>
      <c r="F39" s="16">
        <v>6.54E-2</v>
      </c>
      <c r="G39" s="16">
        <v>4.2851E-2</v>
      </c>
    </row>
    <row r="40" spans="1:7" x14ac:dyDescent="0.3">
      <c r="A40" s="13" t="s">
        <v>1963</v>
      </c>
      <c r="B40" s="33" t="s">
        <v>124</v>
      </c>
      <c r="C40" s="33" t="s">
        <v>114</v>
      </c>
      <c r="D40" s="14">
        <v>2500000</v>
      </c>
      <c r="E40" s="15">
        <v>2460.2800000000002</v>
      </c>
      <c r="F40" s="16">
        <v>6.5000000000000002E-2</v>
      </c>
      <c r="G40" s="16">
        <v>4.2401000000000001E-2</v>
      </c>
    </row>
    <row r="41" spans="1:7" x14ac:dyDescent="0.3">
      <c r="A41" s="13" t="s">
        <v>1964</v>
      </c>
      <c r="B41" s="33" t="s">
        <v>125</v>
      </c>
      <c r="C41" s="33" t="s">
        <v>114</v>
      </c>
      <c r="D41" s="14">
        <v>2500000</v>
      </c>
      <c r="E41" s="15">
        <v>2460.2199999999998</v>
      </c>
      <c r="F41" s="16">
        <v>6.5000000000000002E-2</v>
      </c>
      <c r="G41" s="16">
        <v>4.5748999999999998E-2</v>
      </c>
    </row>
    <row r="42" spans="1:7" x14ac:dyDescent="0.3">
      <c r="A42" s="13" t="s">
        <v>1965</v>
      </c>
      <c r="B42" s="33" t="s">
        <v>126</v>
      </c>
      <c r="C42" s="33" t="s">
        <v>114</v>
      </c>
      <c r="D42" s="14">
        <v>2500000</v>
      </c>
      <c r="E42" s="15">
        <v>2458.81</v>
      </c>
      <c r="F42" s="16">
        <v>6.5000000000000002E-2</v>
      </c>
      <c r="G42" s="16">
        <v>4.5298999999999999E-2</v>
      </c>
    </row>
    <row r="43" spans="1:7" x14ac:dyDescent="0.3">
      <c r="A43" s="13" t="s">
        <v>1966</v>
      </c>
      <c r="B43" s="33" t="s">
        <v>127</v>
      </c>
      <c r="C43" s="33" t="s">
        <v>114</v>
      </c>
      <c r="D43" s="14">
        <v>2500000</v>
      </c>
      <c r="E43" s="15">
        <v>2442.35</v>
      </c>
      <c r="F43" s="16">
        <v>6.4600000000000005E-2</v>
      </c>
      <c r="G43" s="16">
        <v>4.4874999999999998E-2</v>
      </c>
    </row>
    <row r="44" spans="1:7" x14ac:dyDescent="0.3">
      <c r="A44" s="17" t="s">
        <v>100</v>
      </c>
      <c r="B44" s="34"/>
      <c r="C44" s="34"/>
      <c r="D44" s="18"/>
      <c r="E44" s="19">
        <v>14789.85</v>
      </c>
      <c r="F44" s="20">
        <v>0.39090000000000003</v>
      </c>
      <c r="G44" s="21"/>
    </row>
    <row r="45" spans="1:7" x14ac:dyDescent="0.3">
      <c r="A45" s="13"/>
      <c r="B45" s="33"/>
      <c r="C45" s="33"/>
      <c r="D45" s="14"/>
      <c r="E45" s="15"/>
      <c r="F45" s="16"/>
      <c r="G45" s="16"/>
    </row>
    <row r="46" spans="1:7" x14ac:dyDescent="0.3">
      <c r="A46" s="24" t="s">
        <v>103</v>
      </c>
      <c r="B46" s="35"/>
      <c r="C46" s="35"/>
      <c r="D46" s="25"/>
      <c r="E46" s="19">
        <v>32134.25</v>
      </c>
      <c r="F46" s="20">
        <v>0.84950000000000003</v>
      </c>
      <c r="G46" s="21"/>
    </row>
    <row r="47" spans="1:7" x14ac:dyDescent="0.3">
      <c r="A47" s="13"/>
      <c r="B47" s="33"/>
      <c r="C47" s="33"/>
      <c r="D47" s="14"/>
      <c r="E47" s="15"/>
      <c r="F47" s="16"/>
      <c r="G47" s="16"/>
    </row>
    <row r="48" spans="1:7" x14ac:dyDescent="0.3">
      <c r="A48" s="13"/>
      <c r="B48" s="33"/>
      <c r="C48" s="33"/>
      <c r="D48" s="14"/>
      <c r="E48" s="15"/>
      <c r="F48" s="16"/>
      <c r="G48" s="16"/>
    </row>
    <row r="49" spans="1:7" x14ac:dyDescent="0.3">
      <c r="A49" s="17" t="s">
        <v>128</v>
      </c>
      <c r="B49" s="33"/>
      <c r="C49" s="33"/>
      <c r="D49" s="14"/>
      <c r="E49" s="15"/>
      <c r="F49" s="16"/>
      <c r="G49" s="16"/>
    </row>
    <row r="50" spans="1:7" x14ac:dyDescent="0.3">
      <c r="A50" s="13" t="s">
        <v>129</v>
      </c>
      <c r="B50" s="33"/>
      <c r="C50" s="33"/>
      <c r="D50" s="14"/>
      <c r="E50" s="15">
        <v>5665.51</v>
      </c>
      <c r="F50" s="16">
        <v>0.14979999999999999</v>
      </c>
      <c r="G50" s="16">
        <v>3.1375E-2</v>
      </c>
    </row>
    <row r="51" spans="1:7" x14ac:dyDescent="0.3">
      <c r="A51" s="17" t="s">
        <v>100</v>
      </c>
      <c r="B51" s="34"/>
      <c r="C51" s="34"/>
      <c r="D51" s="18"/>
      <c r="E51" s="19">
        <v>5665.51</v>
      </c>
      <c r="F51" s="20">
        <v>0.14979999999999999</v>
      </c>
      <c r="G51" s="21"/>
    </row>
    <row r="52" spans="1:7" x14ac:dyDescent="0.3">
      <c r="A52" s="13"/>
      <c r="B52" s="33"/>
      <c r="C52" s="33"/>
      <c r="D52" s="14"/>
      <c r="E52" s="15"/>
      <c r="F52" s="16"/>
      <c r="G52" s="16"/>
    </row>
    <row r="53" spans="1:7" x14ac:dyDescent="0.3">
      <c r="A53" s="24" t="s">
        <v>103</v>
      </c>
      <c r="B53" s="35"/>
      <c r="C53" s="35"/>
      <c r="D53" s="25"/>
      <c r="E53" s="19">
        <v>5665.51</v>
      </c>
      <c r="F53" s="20">
        <v>0.14979999999999999</v>
      </c>
      <c r="G53" s="21"/>
    </row>
    <row r="54" spans="1:7" x14ac:dyDescent="0.3">
      <c r="A54" s="13" t="s">
        <v>130</v>
      </c>
      <c r="B54" s="33"/>
      <c r="C54" s="33"/>
      <c r="D54" s="14"/>
      <c r="E54" s="15">
        <v>5.6205848999999999</v>
      </c>
      <c r="F54" s="16">
        <v>1.4799999999999999E-4</v>
      </c>
      <c r="G54" s="16"/>
    </row>
    <row r="55" spans="1:7" x14ac:dyDescent="0.3">
      <c r="A55" s="13" t="s">
        <v>131</v>
      </c>
      <c r="B55" s="33"/>
      <c r="C55" s="33"/>
      <c r="D55" s="14"/>
      <c r="E55" s="26">
        <v>-145.71058489999999</v>
      </c>
      <c r="F55" s="27">
        <v>-3.8479999999999999E-3</v>
      </c>
      <c r="G55" s="16">
        <v>3.1375E-2</v>
      </c>
    </row>
    <row r="56" spans="1:7" x14ac:dyDescent="0.3">
      <c r="A56" s="28" t="s">
        <v>132</v>
      </c>
      <c r="B56" s="36"/>
      <c r="C56" s="36"/>
      <c r="D56" s="29"/>
      <c r="E56" s="30">
        <v>37823.46</v>
      </c>
      <c r="F56" s="31">
        <v>1</v>
      </c>
      <c r="G56" s="31"/>
    </row>
    <row r="58" spans="1:7" x14ac:dyDescent="0.3">
      <c r="A58" s="1" t="s">
        <v>133</v>
      </c>
    </row>
    <row r="59" spans="1:7" x14ac:dyDescent="0.3">
      <c r="A59" s="1" t="s">
        <v>134</v>
      </c>
    </row>
    <row r="61" spans="1:7" x14ac:dyDescent="0.3">
      <c r="A61" s="1" t="s">
        <v>1815</v>
      </c>
    </row>
    <row r="62" spans="1:7" x14ac:dyDescent="0.3">
      <c r="A62" s="47" t="s">
        <v>1816</v>
      </c>
      <c r="B62" s="3" t="s">
        <v>88</v>
      </c>
    </row>
    <row r="63" spans="1:7" x14ac:dyDescent="0.3">
      <c r="A63" t="s">
        <v>1817</v>
      </c>
    </row>
    <row r="64" spans="1:7" x14ac:dyDescent="0.3">
      <c r="A64" t="s">
        <v>1818</v>
      </c>
      <c r="B64" t="s">
        <v>1819</v>
      </c>
      <c r="C64" t="s">
        <v>1819</v>
      </c>
    </row>
    <row r="65" spans="1:7" x14ac:dyDescent="0.3">
      <c r="B65" s="48">
        <v>44561</v>
      </c>
      <c r="C65" s="48">
        <v>44592</v>
      </c>
    </row>
    <row r="66" spans="1:7" x14ac:dyDescent="0.3">
      <c r="A66" t="s">
        <v>1820</v>
      </c>
      <c r="B66" s="3">
        <v>25.025400000000001</v>
      </c>
      <c r="C66" s="3">
        <v>25.1051</v>
      </c>
      <c r="E66" s="2"/>
      <c r="G66"/>
    </row>
    <row r="67" spans="1:7" x14ac:dyDescent="0.3">
      <c r="A67" t="s">
        <v>1821</v>
      </c>
      <c r="B67" s="3" t="s">
        <v>1822</v>
      </c>
      <c r="C67" s="3" t="s">
        <v>1822</v>
      </c>
      <c r="E67" s="2"/>
      <c r="G67"/>
    </row>
    <row r="68" spans="1:7" x14ac:dyDescent="0.3">
      <c r="A68" t="s">
        <v>1823</v>
      </c>
      <c r="B68" s="3">
        <v>25.027699999999999</v>
      </c>
      <c r="C68" s="3">
        <v>25.107500000000002</v>
      </c>
      <c r="E68" s="2"/>
      <c r="G68"/>
    </row>
    <row r="69" spans="1:7" x14ac:dyDescent="0.3">
      <c r="A69" t="s">
        <v>1824</v>
      </c>
      <c r="B69" s="3">
        <v>23.339700000000001</v>
      </c>
      <c r="C69" s="3">
        <v>23.414100000000001</v>
      </c>
      <c r="E69" s="2"/>
      <c r="G69"/>
    </row>
    <row r="70" spans="1:7" x14ac:dyDescent="0.3">
      <c r="A70" t="s">
        <v>1825</v>
      </c>
      <c r="B70" s="3" t="s">
        <v>1822</v>
      </c>
      <c r="C70" s="3" t="s">
        <v>1822</v>
      </c>
      <c r="E70" s="2"/>
      <c r="G70"/>
    </row>
    <row r="71" spans="1:7" x14ac:dyDescent="0.3">
      <c r="A71" t="s">
        <v>1826</v>
      </c>
      <c r="B71" s="3">
        <v>19.9131</v>
      </c>
      <c r="C71" s="3">
        <v>19.9635</v>
      </c>
      <c r="E71" s="2"/>
      <c r="G71"/>
    </row>
    <row r="72" spans="1:7" x14ac:dyDescent="0.3">
      <c r="A72" t="s">
        <v>1827</v>
      </c>
      <c r="B72" s="3" t="s">
        <v>1822</v>
      </c>
      <c r="C72" s="3" t="s">
        <v>1822</v>
      </c>
      <c r="E72" s="2"/>
      <c r="G72"/>
    </row>
    <row r="73" spans="1:7" x14ac:dyDescent="0.3">
      <c r="A73" t="s">
        <v>1828</v>
      </c>
      <c r="B73" s="3">
        <v>23.0731</v>
      </c>
      <c r="C73" s="3">
        <v>23.131799999999998</v>
      </c>
      <c r="E73" s="2"/>
      <c r="G73"/>
    </row>
    <row r="74" spans="1:7" x14ac:dyDescent="0.3">
      <c r="A74" t="s">
        <v>1829</v>
      </c>
      <c r="B74" s="3" t="s">
        <v>1822</v>
      </c>
      <c r="C74" s="3" t="s">
        <v>1822</v>
      </c>
      <c r="E74" s="2"/>
      <c r="G74"/>
    </row>
    <row r="75" spans="1:7" x14ac:dyDescent="0.3">
      <c r="A75" t="s">
        <v>1830</v>
      </c>
      <c r="B75" s="3">
        <v>23.267299999999999</v>
      </c>
      <c r="C75" s="3">
        <v>23.3264</v>
      </c>
      <c r="E75" s="2"/>
      <c r="G75"/>
    </row>
    <row r="76" spans="1:7" x14ac:dyDescent="0.3">
      <c r="A76" t="s">
        <v>1831</v>
      </c>
      <c r="B76" s="3">
        <v>21.8856</v>
      </c>
      <c r="C76" s="3">
        <v>21.941199999999998</v>
      </c>
      <c r="E76" s="2"/>
      <c r="G76"/>
    </row>
    <row r="77" spans="1:7" x14ac:dyDescent="0.3">
      <c r="A77" t="s">
        <v>1832</v>
      </c>
      <c r="B77" s="3" t="s">
        <v>1822</v>
      </c>
      <c r="C77" s="3" t="s">
        <v>1822</v>
      </c>
      <c r="E77" s="2"/>
      <c r="G77"/>
    </row>
    <row r="78" spans="1:7" x14ac:dyDescent="0.3">
      <c r="A78" t="s">
        <v>1833</v>
      </c>
      <c r="B78" s="3"/>
      <c r="C78" s="3"/>
      <c r="E78" s="2"/>
      <c r="G78"/>
    </row>
    <row r="79" spans="1:7" x14ac:dyDescent="0.3">
      <c r="B79" s="3"/>
      <c r="C79" s="3"/>
    </row>
    <row r="80" spans="1:7" x14ac:dyDescent="0.3">
      <c r="A80" t="s">
        <v>1834</v>
      </c>
      <c r="B80" s="3" t="s">
        <v>88</v>
      </c>
      <c r="C80" s="3"/>
    </row>
    <row r="81" spans="1:4" x14ac:dyDescent="0.3">
      <c r="A81" t="s">
        <v>1835</v>
      </c>
      <c r="B81" s="3" t="s">
        <v>88</v>
      </c>
      <c r="C81" s="3"/>
    </row>
    <row r="82" spans="1:4" ht="28.8" x14ac:dyDescent="0.3">
      <c r="A82" s="47" t="s">
        <v>1836</v>
      </c>
      <c r="B82" s="3" t="s">
        <v>88</v>
      </c>
      <c r="C82" s="3"/>
    </row>
    <row r="83" spans="1:4" x14ac:dyDescent="0.3">
      <c r="A83" s="47" t="s">
        <v>1837</v>
      </c>
      <c r="B83" s="3" t="s">
        <v>88</v>
      </c>
      <c r="C83" s="3"/>
    </row>
    <row r="84" spans="1:4" x14ac:dyDescent="0.3">
      <c r="A84" t="s">
        <v>1838</v>
      </c>
      <c r="B84" s="49">
        <v>0.23175200000000001</v>
      </c>
      <c r="C84" s="3"/>
    </row>
    <row r="85" spans="1:4" ht="28.8" x14ac:dyDescent="0.3">
      <c r="A85" s="47" t="s">
        <v>1839</v>
      </c>
      <c r="B85" s="3" t="s">
        <v>88</v>
      </c>
      <c r="C85" s="3"/>
    </row>
    <row r="86" spans="1:4" ht="28.8" x14ac:dyDescent="0.3">
      <c r="A86" s="47" t="s">
        <v>1840</v>
      </c>
      <c r="B86" s="3" t="s">
        <v>88</v>
      </c>
      <c r="C86" s="3"/>
    </row>
    <row r="87" spans="1:4" x14ac:dyDescent="0.3">
      <c r="A87" t="s">
        <v>1967</v>
      </c>
      <c r="B87" s="3" t="s">
        <v>88</v>
      </c>
      <c r="C87" s="3"/>
    </row>
    <row r="88" spans="1:4" x14ac:dyDescent="0.3">
      <c r="A88" t="s">
        <v>1968</v>
      </c>
      <c r="B88" s="3" t="s">
        <v>88</v>
      </c>
      <c r="C88" s="3"/>
    </row>
    <row r="89" spans="1:4" x14ac:dyDescent="0.3">
      <c r="B89" s="3"/>
      <c r="C89" s="3"/>
    </row>
    <row r="90" spans="1:4" ht="28.8" x14ac:dyDescent="0.3">
      <c r="A90" s="66" t="s">
        <v>2016</v>
      </c>
      <c r="B90" s="61" t="s">
        <v>2017</v>
      </c>
      <c r="C90" s="61" t="s">
        <v>1982</v>
      </c>
      <c r="D90" s="67" t="s">
        <v>1983</v>
      </c>
    </row>
    <row r="91" spans="1:4" ht="57" customHeight="1" x14ac:dyDescent="0.3">
      <c r="A91" s="68" t="str">
        <f>HYPERLINK("[EDEL_Portfolio Monthly 31-Jan-2022.xlsx]EDACBF!A1","Edelweiss Money Market Fund")</f>
        <v>Edelweiss Money Market Fund</v>
      </c>
      <c r="B91" s="60"/>
      <c r="C91" s="60" t="s">
        <v>1980</v>
      </c>
      <c r="D91" s="60"/>
    </row>
    <row r="92" spans="1:4" x14ac:dyDescent="0.3">
      <c r="B92" s="3"/>
      <c r="C92" s="3"/>
    </row>
    <row r="93" spans="1:4" x14ac:dyDescent="0.3">
      <c r="B93" s="3"/>
      <c r="C93" s="3"/>
    </row>
    <row r="94" spans="1:4" x14ac:dyDescent="0.3">
      <c r="B94" s="3"/>
      <c r="C94" s="3"/>
    </row>
    <row r="95" spans="1:4" x14ac:dyDescent="0.3">
      <c r="B95" s="3"/>
      <c r="C95" s="3"/>
    </row>
    <row r="96" spans="1:4" x14ac:dyDescent="0.3">
      <c r="B96" s="3"/>
      <c r="C96" s="3"/>
    </row>
    <row r="97" spans="2:3" x14ac:dyDescent="0.3">
      <c r="B97" s="3"/>
      <c r="C97" s="3"/>
    </row>
    <row r="98" spans="2:3" x14ac:dyDescent="0.3">
      <c r="B98" s="3"/>
      <c r="C98" s="3"/>
    </row>
    <row r="99" spans="2:3" x14ac:dyDescent="0.3">
      <c r="B99" s="3"/>
      <c r="C99" s="3"/>
    </row>
    <row r="100" spans="2:3" x14ac:dyDescent="0.3">
      <c r="B100" s="3"/>
      <c r="C100" s="3"/>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67"/>
  <sheetViews>
    <sheetView showGridLines="0" workbookViewId="0">
      <pane ySplit="4" topLeftCell="A63" activePane="bottomLeft" state="frozen"/>
      <selection sqref="A1:G1"/>
      <selection pane="bottomLeft" activeCell="A67" sqref="A67:D67"/>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17</v>
      </c>
      <c r="B1" s="70"/>
      <c r="C1" s="70"/>
      <c r="D1" s="70"/>
      <c r="E1" s="70"/>
      <c r="F1" s="70"/>
      <c r="G1" s="70"/>
      <c r="H1" s="51" t="str">
        <f>HYPERLINK("[EDEL_Portfolio Monthly 31-Jan-2022.xlsx]Index!A1","Index")</f>
        <v>Index</v>
      </c>
    </row>
    <row r="2" spans="1:8" ht="18" x14ac:dyDescent="0.3">
      <c r="A2" s="70" t="s">
        <v>18</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7" t="s">
        <v>89</v>
      </c>
      <c r="B9" s="33"/>
      <c r="C9" s="33"/>
      <c r="D9" s="14"/>
      <c r="E9" s="15"/>
      <c r="F9" s="16"/>
      <c r="G9" s="16"/>
    </row>
    <row r="10" spans="1:8" x14ac:dyDescent="0.3">
      <c r="A10" s="17" t="s">
        <v>90</v>
      </c>
      <c r="B10" s="33"/>
      <c r="C10" s="33"/>
      <c r="D10" s="14"/>
      <c r="E10" s="15"/>
      <c r="F10" s="16"/>
      <c r="G10" s="16"/>
    </row>
    <row r="11" spans="1:8" x14ac:dyDescent="0.3">
      <c r="A11" s="13" t="s">
        <v>433</v>
      </c>
      <c r="B11" s="33" t="s">
        <v>434</v>
      </c>
      <c r="C11" s="33" t="s">
        <v>99</v>
      </c>
      <c r="D11" s="14">
        <v>89500000</v>
      </c>
      <c r="E11" s="15">
        <v>91080.3</v>
      </c>
      <c r="F11" s="16">
        <v>0.13969999999999999</v>
      </c>
      <c r="G11" s="16">
        <v>7.2300000000000003E-2</v>
      </c>
    </row>
    <row r="12" spans="1:8" x14ac:dyDescent="0.3">
      <c r="A12" s="13" t="s">
        <v>435</v>
      </c>
      <c r="B12" s="33" t="s">
        <v>436</v>
      </c>
      <c r="C12" s="33" t="s">
        <v>93</v>
      </c>
      <c r="D12" s="14">
        <v>92000000</v>
      </c>
      <c r="E12" s="15">
        <v>90557.26</v>
      </c>
      <c r="F12" s="16">
        <v>0.1389</v>
      </c>
      <c r="G12" s="16">
        <v>6.9599999999999995E-2</v>
      </c>
    </row>
    <row r="13" spans="1:8" x14ac:dyDescent="0.3">
      <c r="A13" s="13" t="s">
        <v>437</v>
      </c>
      <c r="B13" s="33" t="s">
        <v>438</v>
      </c>
      <c r="C13" s="33" t="s">
        <v>93</v>
      </c>
      <c r="D13" s="14">
        <v>89000000</v>
      </c>
      <c r="E13" s="15">
        <v>87582.05</v>
      </c>
      <c r="F13" s="16">
        <v>0.13439999999999999</v>
      </c>
      <c r="G13" s="16">
        <v>7.0949999999999999E-2</v>
      </c>
    </row>
    <row r="14" spans="1:8" x14ac:dyDescent="0.3">
      <c r="A14" s="13" t="s">
        <v>439</v>
      </c>
      <c r="B14" s="33" t="s">
        <v>440</v>
      </c>
      <c r="C14" s="33" t="s">
        <v>93</v>
      </c>
      <c r="D14" s="14">
        <v>88000000</v>
      </c>
      <c r="E14" s="15">
        <v>86631.07</v>
      </c>
      <c r="F14" s="16">
        <v>0.13289999999999999</v>
      </c>
      <c r="G14" s="16">
        <v>7.0949999999999999E-2</v>
      </c>
    </row>
    <row r="15" spans="1:8" x14ac:dyDescent="0.3">
      <c r="A15" s="13" t="s">
        <v>441</v>
      </c>
      <c r="B15" s="33" t="s">
        <v>442</v>
      </c>
      <c r="C15" s="33" t="s">
        <v>93</v>
      </c>
      <c r="D15" s="14">
        <v>88000000</v>
      </c>
      <c r="E15" s="15">
        <v>86447.06</v>
      </c>
      <c r="F15" s="16">
        <v>0.1326</v>
      </c>
      <c r="G15" s="16">
        <v>7.17E-2</v>
      </c>
    </row>
    <row r="16" spans="1:8" x14ac:dyDescent="0.3">
      <c r="A16" s="13" t="s">
        <v>443</v>
      </c>
      <c r="B16" s="33" t="s">
        <v>444</v>
      </c>
      <c r="C16" s="33" t="s">
        <v>93</v>
      </c>
      <c r="D16" s="14">
        <v>88000000</v>
      </c>
      <c r="E16" s="15">
        <v>86316.82</v>
      </c>
      <c r="F16" s="16">
        <v>0.13239999999999999</v>
      </c>
      <c r="G16" s="16">
        <v>7.195E-2</v>
      </c>
    </row>
    <row r="17" spans="1:7" x14ac:dyDescent="0.3">
      <c r="A17" s="13" t="s">
        <v>445</v>
      </c>
      <c r="B17" s="33" t="s">
        <v>446</v>
      </c>
      <c r="C17" s="33" t="s">
        <v>93</v>
      </c>
      <c r="D17" s="14">
        <v>50000000</v>
      </c>
      <c r="E17" s="15">
        <v>49143.85</v>
      </c>
      <c r="F17" s="16">
        <v>7.5399999999999995E-2</v>
      </c>
      <c r="G17" s="16">
        <v>7.0949999999999999E-2</v>
      </c>
    </row>
    <row r="18" spans="1:7" x14ac:dyDescent="0.3">
      <c r="A18" s="13" t="s">
        <v>447</v>
      </c>
      <c r="B18" s="33" t="s">
        <v>448</v>
      </c>
      <c r="C18" s="33" t="s">
        <v>93</v>
      </c>
      <c r="D18" s="14">
        <v>38000000</v>
      </c>
      <c r="E18" s="15">
        <v>37410.160000000003</v>
      </c>
      <c r="F18" s="16">
        <v>5.74E-2</v>
      </c>
      <c r="G18" s="16">
        <v>7.0689000000000002E-2</v>
      </c>
    </row>
    <row r="19" spans="1:7" x14ac:dyDescent="0.3">
      <c r="A19" s="13" t="s">
        <v>449</v>
      </c>
      <c r="B19" s="33" t="s">
        <v>450</v>
      </c>
      <c r="C19" s="33" t="s">
        <v>93</v>
      </c>
      <c r="D19" s="14">
        <v>10000000</v>
      </c>
      <c r="E19" s="15">
        <v>10186.69</v>
      </c>
      <c r="F19" s="16">
        <v>1.5599999999999999E-2</v>
      </c>
      <c r="G19" s="16">
        <v>7.0999999999999994E-2</v>
      </c>
    </row>
    <row r="20" spans="1:7" x14ac:dyDescent="0.3">
      <c r="A20" s="13" t="s">
        <v>451</v>
      </c>
      <c r="B20" s="33" t="s">
        <v>452</v>
      </c>
      <c r="C20" s="33" t="s">
        <v>93</v>
      </c>
      <c r="D20" s="14">
        <v>4500000</v>
      </c>
      <c r="E20" s="15">
        <v>4448.78</v>
      </c>
      <c r="F20" s="16">
        <v>6.7999999999999996E-3</v>
      </c>
      <c r="G20" s="16">
        <v>7.0916999999999994E-2</v>
      </c>
    </row>
    <row r="21" spans="1:7" x14ac:dyDescent="0.3">
      <c r="A21" s="17" t="s">
        <v>100</v>
      </c>
      <c r="B21" s="34"/>
      <c r="C21" s="34"/>
      <c r="D21" s="18"/>
      <c r="E21" s="19">
        <v>629804.04</v>
      </c>
      <c r="F21" s="20">
        <v>0.96609999999999996</v>
      </c>
      <c r="G21" s="21"/>
    </row>
    <row r="22" spans="1:7" x14ac:dyDescent="0.3">
      <c r="A22" s="13"/>
      <c r="B22" s="33"/>
      <c r="C22" s="33"/>
      <c r="D22" s="14"/>
      <c r="E22" s="15"/>
      <c r="F22" s="16"/>
      <c r="G22" s="16"/>
    </row>
    <row r="23" spans="1:7" x14ac:dyDescent="0.3">
      <c r="A23" s="17" t="s">
        <v>277</v>
      </c>
      <c r="B23" s="33"/>
      <c r="C23" s="33"/>
      <c r="D23" s="14"/>
      <c r="E23" s="15"/>
      <c r="F23" s="16"/>
      <c r="G23" s="16"/>
    </row>
    <row r="24" spans="1:7" x14ac:dyDescent="0.3">
      <c r="A24" s="13" t="s">
        <v>453</v>
      </c>
      <c r="B24" s="33" t="s">
        <v>454</v>
      </c>
      <c r="C24" s="33" t="s">
        <v>108</v>
      </c>
      <c r="D24" s="14">
        <v>13500000</v>
      </c>
      <c r="E24" s="15">
        <v>12945.26</v>
      </c>
      <c r="F24" s="16">
        <v>1.9900000000000001E-2</v>
      </c>
      <c r="G24" s="16">
        <v>6.6932000000000005E-2</v>
      </c>
    </row>
    <row r="25" spans="1:7" x14ac:dyDescent="0.3">
      <c r="A25" s="17" t="s">
        <v>100</v>
      </c>
      <c r="B25" s="34"/>
      <c r="C25" s="34"/>
      <c r="D25" s="18"/>
      <c r="E25" s="19">
        <v>12945.26</v>
      </c>
      <c r="F25" s="20">
        <v>1.9900000000000001E-2</v>
      </c>
      <c r="G25" s="21"/>
    </row>
    <row r="26" spans="1:7" x14ac:dyDescent="0.3">
      <c r="A26" s="13"/>
      <c r="B26" s="33"/>
      <c r="C26" s="33"/>
      <c r="D26" s="14"/>
      <c r="E26" s="15"/>
      <c r="F26" s="16"/>
      <c r="G26" s="16"/>
    </row>
    <row r="27" spans="1:7" x14ac:dyDescent="0.3">
      <c r="A27" s="17" t="s">
        <v>101</v>
      </c>
      <c r="B27" s="33"/>
      <c r="C27" s="33"/>
      <c r="D27" s="14"/>
      <c r="E27" s="15"/>
      <c r="F27" s="16"/>
      <c r="G27" s="16"/>
    </row>
    <row r="28" spans="1:7" x14ac:dyDescent="0.3">
      <c r="A28" s="17" t="s">
        <v>100</v>
      </c>
      <c r="B28" s="33"/>
      <c r="C28" s="33"/>
      <c r="D28" s="14"/>
      <c r="E28" s="22" t="s">
        <v>88</v>
      </c>
      <c r="F28" s="23" t="s">
        <v>88</v>
      </c>
      <c r="G28" s="16"/>
    </row>
    <row r="29" spans="1:7" x14ac:dyDescent="0.3">
      <c r="A29" s="13"/>
      <c r="B29" s="33"/>
      <c r="C29" s="33"/>
      <c r="D29" s="14"/>
      <c r="E29" s="15"/>
      <c r="F29" s="16"/>
      <c r="G29" s="16"/>
    </row>
    <row r="30" spans="1:7" x14ac:dyDescent="0.3">
      <c r="A30" s="17" t="s">
        <v>102</v>
      </c>
      <c r="B30" s="33"/>
      <c r="C30" s="33"/>
      <c r="D30" s="14"/>
      <c r="E30" s="15"/>
      <c r="F30" s="16"/>
      <c r="G30" s="16"/>
    </row>
    <row r="31" spans="1:7" x14ac:dyDescent="0.3">
      <c r="A31" s="17" t="s">
        <v>100</v>
      </c>
      <c r="B31" s="33"/>
      <c r="C31" s="33"/>
      <c r="D31" s="14"/>
      <c r="E31" s="22" t="s">
        <v>88</v>
      </c>
      <c r="F31" s="23" t="s">
        <v>88</v>
      </c>
      <c r="G31" s="16"/>
    </row>
    <row r="32" spans="1:7" x14ac:dyDescent="0.3">
      <c r="A32" s="13"/>
      <c r="B32" s="33"/>
      <c r="C32" s="33"/>
      <c r="D32" s="14"/>
      <c r="E32" s="15"/>
      <c r="F32" s="16"/>
      <c r="G32" s="16"/>
    </row>
    <row r="33" spans="1:7" x14ac:dyDescent="0.3">
      <c r="A33" s="24" t="s">
        <v>103</v>
      </c>
      <c r="B33" s="35"/>
      <c r="C33" s="35"/>
      <c r="D33" s="25"/>
      <c r="E33" s="19">
        <v>642749.30000000005</v>
      </c>
      <c r="F33" s="20">
        <v>0.98599999999999999</v>
      </c>
      <c r="G33" s="21"/>
    </row>
    <row r="34" spans="1:7" x14ac:dyDescent="0.3">
      <c r="A34" s="13"/>
      <c r="B34" s="33"/>
      <c r="C34" s="33"/>
      <c r="D34" s="14"/>
      <c r="E34" s="15"/>
      <c r="F34" s="16"/>
      <c r="G34" s="16"/>
    </row>
    <row r="35" spans="1:7" x14ac:dyDescent="0.3">
      <c r="A35" s="13"/>
      <c r="B35" s="33"/>
      <c r="C35" s="33"/>
      <c r="D35" s="14"/>
      <c r="E35" s="15"/>
      <c r="F35" s="16"/>
      <c r="G35" s="16"/>
    </row>
    <row r="36" spans="1:7" x14ac:dyDescent="0.3">
      <c r="A36" s="17" t="s">
        <v>128</v>
      </c>
      <c r="B36" s="33"/>
      <c r="C36" s="33"/>
      <c r="D36" s="14"/>
      <c r="E36" s="15"/>
      <c r="F36" s="16"/>
      <c r="G36" s="16"/>
    </row>
    <row r="37" spans="1:7" x14ac:dyDescent="0.3">
      <c r="A37" s="13" t="s">
        <v>129</v>
      </c>
      <c r="B37" s="33"/>
      <c r="C37" s="33"/>
      <c r="D37" s="14"/>
      <c r="E37" s="15">
        <v>3677.68</v>
      </c>
      <c r="F37" s="16">
        <v>5.5999999999999999E-3</v>
      </c>
      <c r="G37" s="16">
        <v>3.1375E-2</v>
      </c>
    </row>
    <row r="38" spans="1:7" x14ac:dyDescent="0.3">
      <c r="A38" s="17" t="s">
        <v>100</v>
      </c>
      <c r="B38" s="34"/>
      <c r="C38" s="34"/>
      <c r="D38" s="18"/>
      <c r="E38" s="19">
        <v>3677.68</v>
      </c>
      <c r="F38" s="20">
        <v>5.5999999999999999E-3</v>
      </c>
      <c r="G38" s="21"/>
    </row>
    <row r="39" spans="1:7" x14ac:dyDescent="0.3">
      <c r="A39" s="13"/>
      <c r="B39" s="33"/>
      <c r="C39" s="33"/>
      <c r="D39" s="14"/>
      <c r="E39" s="15"/>
      <c r="F39" s="16"/>
      <c r="G39" s="16"/>
    </row>
    <row r="40" spans="1:7" x14ac:dyDescent="0.3">
      <c r="A40" s="24" t="s">
        <v>103</v>
      </c>
      <c r="B40" s="35"/>
      <c r="C40" s="35"/>
      <c r="D40" s="25"/>
      <c r="E40" s="19">
        <v>3677.68</v>
      </c>
      <c r="F40" s="20">
        <v>5.5999999999999999E-3</v>
      </c>
      <c r="G40" s="21"/>
    </row>
    <row r="41" spans="1:7" x14ac:dyDescent="0.3">
      <c r="A41" s="13" t="s">
        <v>130</v>
      </c>
      <c r="B41" s="33"/>
      <c r="C41" s="33"/>
      <c r="D41" s="14"/>
      <c r="E41" s="15">
        <v>5380.6358899999996</v>
      </c>
      <c r="F41" s="16">
        <v>8.2550000000000002E-3</v>
      </c>
      <c r="G41" s="16"/>
    </row>
    <row r="42" spans="1:7" x14ac:dyDescent="0.3">
      <c r="A42" s="13" t="s">
        <v>131</v>
      </c>
      <c r="B42" s="33"/>
      <c r="C42" s="33"/>
      <c r="D42" s="14"/>
      <c r="E42" s="26">
        <v>-37.105890000000002</v>
      </c>
      <c r="F42" s="16">
        <v>1.45E-4</v>
      </c>
      <c r="G42" s="16">
        <v>3.1375E-2</v>
      </c>
    </row>
    <row r="43" spans="1:7" x14ac:dyDescent="0.3">
      <c r="A43" s="28" t="s">
        <v>132</v>
      </c>
      <c r="B43" s="36"/>
      <c r="C43" s="36"/>
      <c r="D43" s="29"/>
      <c r="E43" s="30">
        <v>651770.51</v>
      </c>
      <c r="F43" s="31">
        <v>1</v>
      </c>
      <c r="G43" s="31"/>
    </row>
    <row r="45" spans="1:7" x14ac:dyDescent="0.3">
      <c r="A45" s="1" t="s">
        <v>134</v>
      </c>
    </row>
    <row r="48" spans="1:7" x14ac:dyDescent="0.3">
      <c r="A48" s="1" t="s">
        <v>1815</v>
      </c>
    </row>
    <row r="49" spans="1:7" x14ac:dyDescent="0.3">
      <c r="A49" s="47" t="s">
        <v>1816</v>
      </c>
      <c r="B49" s="3" t="s">
        <v>88</v>
      </c>
    </row>
    <row r="50" spans="1:7" x14ac:dyDescent="0.3">
      <c r="A50" t="s">
        <v>1817</v>
      </c>
    </row>
    <row r="51" spans="1:7" x14ac:dyDescent="0.3">
      <c r="A51" t="s">
        <v>1841</v>
      </c>
      <c r="B51" t="s">
        <v>1819</v>
      </c>
      <c r="C51" t="s">
        <v>1819</v>
      </c>
    </row>
    <row r="52" spans="1:7" x14ac:dyDescent="0.3">
      <c r="B52" s="48">
        <v>44561</v>
      </c>
      <c r="C52" s="48">
        <v>44592</v>
      </c>
    </row>
    <row r="53" spans="1:7" x14ac:dyDescent="0.3">
      <c r="A53" t="s">
        <v>1842</v>
      </c>
      <c r="B53">
        <v>999.10829999999999</v>
      </c>
      <c r="C53">
        <v>996.64400000000001</v>
      </c>
      <c r="E53" s="2"/>
      <c r="G53"/>
    </row>
    <row r="54" spans="1:7" x14ac:dyDescent="0.3">
      <c r="E54" s="2"/>
      <c r="G54"/>
    </row>
    <row r="55" spans="1:7" x14ac:dyDescent="0.3">
      <c r="A55" t="s">
        <v>1834</v>
      </c>
      <c r="B55" s="3" t="s">
        <v>88</v>
      </c>
    </row>
    <row r="56" spans="1:7" x14ac:dyDescent="0.3">
      <c r="A56" t="s">
        <v>1835</v>
      </c>
      <c r="B56" s="3" t="s">
        <v>88</v>
      </c>
    </row>
    <row r="57" spans="1:7" ht="28.8" x14ac:dyDescent="0.3">
      <c r="A57" s="47" t="s">
        <v>1836</v>
      </c>
      <c r="B57" s="3" t="s">
        <v>88</v>
      </c>
    </row>
    <row r="58" spans="1:7" x14ac:dyDescent="0.3">
      <c r="A58" s="47" t="s">
        <v>1837</v>
      </c>
      <c r="B58" s="3" t="s">
        <v>88</v>
      </c>
    </row>
    <row r="59" spans="1:7" x14ac:dyDescent="0.3">
      <c r="A59" t="s">
        <v>1838</v>
      </c>
      <c r="B59" s="49">
        <v>10.028060999999999</v>
      </c>
    </row>
    <row r="60" spans="1:7" ht="28.8" x14ac:dyDescent="0.3">
      <c r="A60" s="47" t="s">
        <v>1839</v>
      </c>
      <c r="B60" s="3" t="s">
        <v>88</v>
      </c>
    </row>
    <row r="61" spans="1:7" ht="28.8" x14ac:dyDescent="0.3">
      <c r="A61" s="47" t="s">
        <v>1840</v>
      </c>
      <c r="B61" s="3" t="s">
        <v>88</v>
      </c>
    </row>
    <row r="62" spans="1:7" x14ac:dyDescent="0.3">
      <c r="A62" t="s">
        <v>1843</v>
      </c>
      <c r="B62">
        <v>40622.83</v>
      </c>
    </row>
    <row r="63" spans="1:7" x14ac:dyDescent="0.3">
      <c r="A63" t="s">
        <v>1969</v>
      </c>
      <c r="B63" s="3" t="s">
        <v>88</v>
      </c>
    </row>
    <row r="64" spans="1:7" x14ac:dyDescent="0.3">
      <c r="A64" t="s">
        <v>1970</v>
      </c>
      <c r="B64" s="3" t="s">
        <v>88</v>
      </c>
    </row>
    <row r="66" spans="1:4" ht="28.8" x14ac:dyDescent="0.3">
      <c r="A66" s="66" t="s">
        <v>2016</v>
      </c>
      <c r="B66" s="61" t="s">
        <v>2017</v>
      </c>
      <c r="C66" s="61" t="s">
        <v>1982</v>
      </c>
      <c r="D66" s="67" t="s">
        <v>1983</v>
      </c>
    </row>
    <row r="67" spans="1:4" ht="51" customHeight="1" x14ac:dyDescent="0.3">
      <c r="A67" s="51" t="str">
        <f>HYPERLINK("[EDEL_Portfolio Monthly 31-Jan-2022.xlsx]EDBE32!A1","BHARAT Bond ETF - April 2032")</f>
        <v>BHARAT Bond ETF - April 2032</v>
      </c>
      <c r="B67" s="63"/>
      <c r="C67" s="64" t="s">
        <v>1988</v>
      </c>
      <c r="D67" s="63"/>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99"/>
  <sheetViews>
    <sheetView showGridLines="0" workbookViewId="0">
      <pane ySplit="4" topLeftCell="A91" activePane="bottomLeft" state="frozen"/>
      <selection sqref="A1:G1"/>
      <selection pane="bottomLeft" activeCell="A99" sqref="A99:D99"/>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19</v>
      </c>
      <c r="B1" s="70"/>
      <c r="C1" s="70"/>
      <c r="D1" s="70"/>
      <c r="E1" s="70"/>
      <c r="F1" s="70"/>
      <c r="G1" s="70"/>
      <c r="H1" s="51" t="str">
        <f>HYPERLINK("[EDEL_Portfolio Monthly 31-Jan-2022.xlsx]Index!A1","Index")</f>
        <v>Index</v>
      </c>
    </row>
    <row r="2" spans="1:8" ht="18" x14ac:dyDescent="0.3">
      <c r="A2" s="70" t="s">
        <v>20</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7" t="s">
        <v>89</v>
      </c>
      <c r="B9" s="33"/>
      <c r="C9" s="33"/>
      <c r="D9" s="14"/>
      <c r="E9" s="15"/>
      <c r="F9" s="16"/>
      <c r="G9" s="16"/>
    </row>
    <row r="10" spans="1:8" x14ac:dyDescent="0.3">
      <c r="A10" s="17" t="s">
        <v>90</v>
      </c>
      <c r="B10" s="33"/>
      <c r="C10" s="33"/>
      <c r="D10" s="14"/>
      <c r="E10" s="15"/>
      <c r="F10" s="16"/>
      <c r="G10" s="16"/>
    </row>
    <row r="11" spans="1:8" x14ac:dyDescent="0.3">
      <c r="A11" s="13" t="s">
        <v>455</v>
      </c>
      <c r="B11" s="33" t="s">
        <v>456</v>
      </c>
      <c r="C11" s="33" t="s">
        <v>137</v>
      </c>
      <c r="D11" s="14">
        <v>3000000</v>
      </c>
      <c r="E11" s="15">
        <v>3249.79</v>
      </c>
      <c r="F11" s="16">
        <v>7.4499999999999997E-2</v>
      </c>
      <c r="G11" s="16">
        <v>6.9911000000000001E-2</v>
      </c>
    </row>
    <row r="12" spans="1:8" x14ac:dyDescent="0.3">
      <c r="A12" s="13" t="s">
        <v>457</v>
      </c>
      <c r="B12" s="33" t="s">
        <v>458</v>
      </c>
      <c r="C12" s="33" t="s">
        <v>93</v>
      </c>
      <c r="D12" s="14">
        <v>3000000</v>
      </c>
      <c r="E12" s="15">
        <v>3231.41</v>
      </c>
      <c r="F12" s="16">
        <v>7.3999999999999996E-2</v>
      </c>
      <c r="G12" s="16">
        <v>6.9747000000000003E-2</v>
      </c>
    </row>
    <row r="13" spans="1:8" x14ac:dyDescent="0.3">
      <c r="A13" s="13" t="s">
        <v>314</v>
      </c>
      <c r="B13" s="33" t="s">
        <v>315</v>
      </c>
      <c r="C13" s="33" t="s">
        <v>93</v>
      </c>
      <c r="D13" s="14">
        <v>3000000</v>
      </c>
      <c r="E13" s="15">
        <v>3082.26</v>
      </c>
      <c r="F13" s="16">
        <v>7.0599999999999996E-2</v>
      </c>
      <c r="G13" s="16">
        <v>6.9977999999999999E-2</v>
      </c>
    </row>
    <row r="14" spans="1:8" x14ac:dyDescent="0.3">
      <c r="A14" s="13" t="s">
        <v>298</v>
      </c>
      <c r="B14" s="33" t="s">
        <v>299</v>
      </c>
      <c r="C14" s="33" t="s">
        <v>188</v>
      </c>
      <c r="D14" s="14">
        <v>3000000</v>
      </c>
      <c r="E14" s="15">
        <v>3080.66</v>
      </c>
      <c r="F14" s="16">
        <v>7.0599999999999996E-2</v>
      </c>
      <c r="G14" s="16">
        <v>6.9400000000000003E-2</v>
      </c>
    </row>
    <row r="15" spans="1:8" x14ac:dyDescent="0.3">
      <c r="A15" s="13" t="s">
        <v>459</v>
      </c>
      <c r="B15" s="33" t="s">
        <v>460</v>
      </c>
      <c r="C15" s="33" t="s">
        <v>93</v>
      </c>
      <c r="D15" s="14">
        <v>2500000</v>
      </c>
      <c r="E15" s="15">
        <v>2693.65</v>
      </c>
      <c r="F15" s="16">
        <v>6.1699999999999998E-2</v>
      </c>
      <c r="G15" s="16">
        <v>6.8598999999999993E-2</v>
      </c>
    </row>
    <row r="16" spans="1:8" x14ac:dyDescent="0.3">
      <c r="A16" s="13" t="s">
        <v>94</v>
      </c>
      <c r="B16" s="33" t="s">
        <v>95</v>
      </c>
      <c r="C16" s="33" t="s">
        <v>96</v>
      </c>
      <c r="D16" s="14">
        <v>2390000</v>
      </c>
      <c r="E16" s="15">
        <v>2468.6</v>
      </c>
      <c r="F16" s="16">
        <v>5.6599999999999998E-2</v>
      </c>
      <c r="G16" s="16">
        <v>7.0749999999999993E-2</v>
      </c>
    </row>
    <row r="17" spans="1:7" x14ac:dyDescent="0.3">
      <c r="A17" s="13" t="s">
        <v>332</v>
      </c>
      <c r="B17" s="33" t="s">
        <v>333</v>
      </c>
      <c r="C17" s="33" t="s">
        <v>93</v>
      </c>
      <c r="D17" s="14">
        <v>1850000</v>
      </c>
      <c r="E17" s="15">
        <v>2021.46</v>
      </c>
      <c r="F17" s="16">
        <v>4.6300000000000001E-2</v>
      </c>
      <c r="G17" s="16">
        <v>7.1499999999999994E-2</v>
      </c>
    </row>
    <row r="18" spans="1:7" x14ac:dyDescent="0.3">
      <c r="A18" s="13" t="s">
        <v>282</v>
      </c>
      <c r="B18" s="33" t="s">
        <v>283</v>
      </c>
      <c r="C18" s="33" t="s">
        <v>93</v>
      </c>
      <c r="D18" s="14">
        <v>1990000</v>
      </c>
      <c r="E18" s="15">
        <v>1992.88</v>
      </c>
      <c r="F18" s="16">
        <v>4.5699999999999998E-2</v>
      </c>
      <c r="G18" s="16">
        <v>7.0050000000000001E-2</v>
      </c>
    </row>
    <row r="19" spans="1:7" x14ac:dyDescent="0.3">
      <c r="A19" s="13" t="s">
        <v>288</v>
      </c>
      <c r="B19" s="33" t="s">
        <v>289</v>
      </c>
      <c r="C19" s="33" t="s">
        <v>93</v>
      </c>
      <c r="D19" s="14">
        <v>1500000</v>
      </c>
      <c r="E19" s="15">
        <v>1523.51</v>
      </c>
      <c r="F19" s="16">
        <v>3.49E-2</v>
      </c>
      <c r="G19" s="16">
        <v>7.145E-2</v>
      </c>
    </row>
    <row r="20" spans="1:7" x14ac:dyDescent="0.3">
      <c r="A20" s="13" t="s">
        <v>306</v>
      </c>
      <c r="B20" s="33" t="s">
        <v>307</v>
      </c>
      <c r="C20" s="33" t="s">
        <v>93</v>
      </c>
      <c r="D20" s="14">
        <v>1300000</v>
      </c>
      <c r="E20" s="15">
        <v>1335.75</v>
      </c>
      <c r="F20" s="16">
        <v>3.0599999999999999E-2</v>
      </c>
      <c r="G20" s="16">
        <v>6.9949999999999998E-2</v>
      </c>
    </row>
    <row r="21" spans="1:7" x14ac:dyDescent="0.3">
      <c r="A21" s="13" t="s">
        <v>461</v>
      </c>
      <c r="B21" s="33" t="s">
        <v>462</v>
      </c>
      <c r="C21" s="33" t="s">
        <v>93</v>
      </c>
      <c r="D21" s="14">
        <v>1000000</v>
      </c>
      <c r="E21" s="15">
        <v>1112.74</v>
      </c>
      <c r="F21" s="16">
        <v>2.5499999999999998E-2</v>
      </c>
      <c r="G21" s="16">
        <v>6.8949999999999997E-2</v>
      </c>
    </row>
    <row r="22" spans="1:7" x14ac:dyDescent="0.3">
      <c r="A22" s="13" t="s">
        <v>340</v>
      </c>
      <c r="B22" s="33" t="s">
        <v>341</v>
      </c>
      <c r="C22" s="33" t="s">
        <v>93</v>
      </c>
      <c r="D22" s="14">
        <v>1000000</v>
      </c>
      <c r="E22" s="15">
        <v>1095.96</v>
      </c>
      <c r="F22" s="16">
        <v>2.5100000000000001E-2</v>
      </c>
      <c r="G22" s="16">
        <v>7.1098999999999996E-2</v>
      </c>
    </row>
    <row r="23" spans="1:7" x14ac:dyDescent="0.3">
      <c r="A23" s="13" t="s">
        <v>463</v>
      </c>
      <c r="B23" s="33" t="s">
        <v>464</v>
      </c>
      <c r="C23" s="33" t="s">
        <v>93</v>
      </c>
      <c r="D23" s="14">
        <v>1000000</v>
      </c>
      <c r="E23" s="15">
        <v>1081.1199999999999</v>
      </c>
      <c r="F23" s="16">
        <v>2.4799999999999999E-2</v>
      </c>
      <c r="G23" s="16">
        <v>7.0699999999999999E-2</v>
      </c>
    </row>
    <row r="24" spans="1:7" x14ac:dyDescent="0.3">
      <c r="A24" s="13" t="s">
        <v>465</v>
      </c>
      <c r="B24" s="33" t="s">
        <v>466</v>
      </c>
      <c r="C24" s="33" t="s">
        <v>93</v>
      </c>
      <c r="D24" s="14">
        <v>1000000</v>
      </c>
      <c r="E24" s="15">
        <v>1078.78</v>
      </c>
      <c r="F24" s="16">
        <v>2.47E-2</v>
      </c>
      <c r="G24" s="16">
        <v>7.0999999999999994E-2</v>
      </c>
    </row>
    <row r="25" spans="1:7" x14ac:dyDescent="0.3">
      <c r="A25" s="13" t="s">
        <v>467</v>
      </c>
      <c r="B25" s="33" t="s">
        <v>468</v>
      </c>
      <c r="C25" s="33" t="s">
        <v>99</v>
      </c>
      <c r="D25" s="14">
        <v>1000000</v>
      </c>
      <c r="E25" s="15">
        <v>1075.25</v>
      </c>
      <c r="F25" s="16">
        <v>2.46E-2</v>
      </c>
      <c r="G25" s="16">
        <v>6.8895999999999999E-2</v>
      </c>
    </row>
    <row r="26" spans="1:7" x14ac:dyDescent="0.3">
      <c r="A26" s="13" t="s">
        <v>469</v>
      </c>
      <c r="B26" s="33" t="s">
        <v>470</v>
      </c>
      <c r="C26" s="33" t="s">
        <v>93</v>
      </c>
      <c r="D26" s="14">
        <v>1000000</v>
      </c>
      <c r="E26" s="15">
        <v>1072.53</v>
      </c>
      <c r="F26" s="16">
        <v>2.46E-2</v>
      </c>
      <c r="G26" s="16">
        <v>6.9450999999999999E-2</v>
      </c>
    </row>
    <row r="27" spans="1:7" x14ac:dyDescent="0.3">
      <c r="A27" s="13" t="s">
        <v>471</v>
      </c>
      <c r="B27" s="33" t="s">
        <v>472</v>
      </c>
      <c r="C27" s="33" t="s">
        <v>93</v>
      </c>
      <c r="D27" s="14">
        <v>1000000</v>
      </c>
      <c r="E27" s="15">
        <v>1069.52</v>
      </c>
      <c r="F27" s="16">
        <v>2.4500000000000001E-2</v>
      </c>
      <c r="G27" s="16">
        <v>6.9949999999999998E-2</v>
      </c>
    </row>
    <row r="28" spans="1:7" x14ac:dyDescent="0.3">
      <c r="A28" s="13" t="s">
        <v>320</v>
      </c>
      <c r="B28" s="33" t="s">
        <v>321</v>
      </c>
      <c r="C28" s="33" t="s">
        <v>137</v>
      </c>
      <c r="D28" s="14">
        <v>1000000</v>
      </c>
      <c r="E28" s="15">
        <v>1061.74</v>
      </c>
      <c r="F28" s="16">
        <v>2.4299999999999999E-2</v>
      </c>
      <c r="G28" s="16">
        <v>6.9738999999999995E-2</v>
      </c>
    </row>
    <row r="29" spans="1:7" x14ac:dyDescent="0.3">
      <c r="A29" s="13" t="s">
        <v>364</v>
      </c>
      <c r="B29" s="33" t="s">
        <v>365</v>
      </c>
      <c r="C29" s="33" t="s">
        <v>93</v>
      </c>
      <c r="D29" s="14">
        <v>1000000</v>
      </c>
      <c r="E29" s="15">
        <v>1023.21</v>
      </c>
      <c r="F29" s="16">
        <v>2.3400000000000001E-2</v>
      </c>
      <c r="G29" s="16">
        <v>6.9198999999999997E-2</v>
      </c>
    </row>
    <row r="30" spans="1:7" x14ac:dyDescent="0.3">
      <c r="A30" s="13" t="s">
        <v>300</v>
      </c>
      <c r="B30" s="33" t="s">
        <v>301</v>
      </c>
      <c r="C30" s="33" t="s">
        <v>93</v>
      </c>
      <c r="D30" s="14">
        <v>800000</v>
      </c>
      <c r="E30" s="15">
        <v>815.63</v>
      </c>
      <c r="F30" s="16">
        <v>1.8700000000000001E-2</v>
      </c>
      <c r="G30" s="16">
        <v>7.17E-2</v>
      </c>
    </row>
    <row r="31" spans="1:7" x14ac:dyDescent="0.3">
      <c r="A31" s="13" t="s">
        <v>473</v>
      </c>
      <c r="B31" s="33" t="s">
        <v>474</v>
      </c>
      <c r="C31" s="33" t="s">
        <v>96</v>
      </c>
      <c r="D31" s="14">
        <v>500000</v>
      </c>
      <c r="E31" s="15">
        <v>550.64</v>
      </c>
      <c r="F31" s="16">
        <v>1.26E-2</v>
      </c>
      <c r="G31" s="16">
        <v>7.0775000000000005E-2</v>
      </c>
    </row>
    <row r="32" spans="1:7" x14ac:dyDescent="0.3">
      <c r="A32" s="13" t="s">
        <v>475</v>
      </c>
      <c r="B32" s="33" t="s">
        <v>476</v>
      </c>
      <c r="C32" s="33" t="s">
        <v>93</v>
      </c>
      <c r="D32" s="14">
        <v>500000</v>
      </c>
      <c r="E32" s="15">
        <v>546.95000000000005</v>
      </c>
      <c r="F32" s="16">
        <v>1.2500000000000001E-2</v>
      </c>
      <c r="G32" s="16">
        <v>6.9448999999999997E-2</v>
      </c>
    </row>
    <row r="33" spans="1:7" x14ac:dyDescent="0.3">
      <c r="A33" s="13" t="s">
        <v>308</v>
      </c>
      <c r="B33" s="33" t="s">
        <v>309</v>
      </c>
      <c r="C33" s="33" t="s">
        <v>93</v>
      </c>
      <c r="D33" s="14">
        <v>500000</v>
      </c>
      <c r="E33" s="15">
        <v>519.97</v>
      </c>
      <c r="F33" s="16">
        <v>1.1900000000000001E-2</v>
      </c>
      <c r="G33" s="16">
        <v>6.9949999999999998E-2</v>
      </c>
    </row>
    <row r="34" spans="1:7" x14ac:dyDescent="0.3">
      <c r="A34" s="13" t="s">
        <v>477</v>
      </c>
      <c r="B34" s="33" t="s">
        <v>478</v>
      </c>
      <c r="C34" s="33" t="s">
        <v>93</v>
      </c>
      <c r="D34" s="14">
        <v>120000</v>
      </c>
      <c r="E34" s="15">
        <v>133.81</v>
      </c>
      <c r="F34" s="16">
        <v>3.0999999999999999E-3</v>
      </c>
      <c r="G34" s="16">
        <v>7.0550000000000002E-2</v>
      </c>
    </row>
    <row r="35" spans="1:7" x14ac:dyDescent="0.3">
      <c r="A35" s="13" t="s">
        <v>479</v>
      </c>
      <c r="B35" s="33" t="s">
        <v>480</v>
      </c>
      <c r="C35" s="33" t="s">
        <v>93</v>
      </c>
      <c r="D35" s="14">
        <v>10000</v>
      </c>
      <c r="E35" s="15">
        <v>10.78</v>
      </c>
      <c r="F35" s="16">
        <v>2.0000000000000001E-4</v>
      </c>
      <c r="G35" s="16">
        <v>7.2499999999999995E-2</v>
      </c>
    </row>
    <row r="36" spans="1:7" x14ac:dyDescent="0.3">
      <c r="A36" s="17" t="s">
        <v>100</v>
      </c>
      <c r="B36" s="34"/>
      <c r="C36" s="34"/>
      <c r="D36" s="18"/>
      <c r="E36" s="19">
        <v>36928.6</v>
      </c>
      <c r="F36" s="20">
        <v>0.84599999999999997</v>
      </c>
      <c r="G36" s="21"/>
    </row>
    <row r="37" spans="1:7" x14ac:dyDescent="0.3">
      <c r="A37" s="13"/>
      <c r="B37" s="33"/>
      <c r="C37" s="33"/>
      <c r="D37" s="14"/>
      <c r="E37" s="15"/>
      <c r="F37" s="16"/>
      <c r="G37" s="16"/>
    </row>
    <row r="38" spans="1:7" x14ac:dyDescent="0.3">
      <c r="A38" s="17" t="s">
        <v>277</v>
      </c>
      <c r="B38" s="33"/>
      <c r="C38" s="33"/>
      <c r="D38" s="14"/>
      <c r="E38" s="15"/>
      <c r="F38" s="16"/>
      <c r="G38" s="16"/>
    </row>
    <row r="39" spans="1:7" x14ac:dyDescent="0.3">
      <c r="A39" s="13" t="s">
        <v>370</v>
      </c>
      <c r="B39" s="33" t="s">
        <v>371</v>
      </c>
      <c r="C39" s="33" t="s">
        <v>108</v>
      </c>
      <c r="D39" s="14">
        <v>3000000</v>
      </c>
      <c r="E39" s="15">
        <v>3036.01</v>
      </c>
      <c r="F39" s="16">
        <v>6.9599999999999995E-2</v>
      </c>
      <c r="G39" s="16">
        <v>6.5912999999999999E-2</v>
      </c>
    </row>
    <row r="40" spans="1:7" x14ac:dyDescent="0.3">
      <c r="A40" s="13" t="s">
        <v>372</v>
      </c>
      <c r="B40" s="33" t="s">
        <v>373</v>
      </c>
      <c r="C40" s="33" t="s">
        <v>108</v>
      </c>
      <c r="D40" s="14">
        <v>1000000</v>
      </c>
      <c r="E40" s="15">
        <v>992.69</v>
      </c>
      <c r="F40" s="16">
        <v>2.2700000000000001E-2</v>
      </c>
      <c r="G40" s="16">
        <v>6.5707000000000002E-2</v>
      </c>
    </row>
    <row r="41" spans="1:7" x14ac:dyDescent="0.3">
      <c r="A41" s="17" t="s">
        <v>100</v>
      </c>
      <c r="B41" s="34"/>
      <c r="C41" s="34"/>
      <c r="D41" s="18"/>
      <c r="E41" s="19">
        <v>4028.7</v>
      </c>
      <c r="F41" s="20">
        <v>9.2299999999999993E-2</v>
      </c>
      <c r="G41" s="21"/>
    </row>
    <row r="42" spans="1:7" x14ac:dyDescent="0.3">
      <c r="A42" s="13"/>
      <c r="B42" s="33"/>
      <c r="C42" s="33"/>
      <c r="D42" s="14"/>
      <c r="E42" s="15"/>
      <c r="F42" s="16"/>
      <c r="G42" s="16"/>
    </row>
    <row r="43" spans="1:7" x14ac:dyDescent="0.3">
      <c r="A43" s="17" t="s">
        <v>101</v>
      </c>
      <c r="B43" s="33"/>
      <c r="C43" s="33"/>
      <c r="D43" s="14"/>
      <c r="E43" s="15"/>
      <c r="F43" s="16"/>
      <c r="G43" s="16"/>
    </row>
    <row r="44" spans="1:7" x14ac:dyDescent="0.3">
      <c r="A44" s="17" t="s">
        <v>100</v>
      </c>
      <c r="B44" s="33"/>
      <c r="C44" s="33"/>
      <c r="D44" s="14"/>
      <c r="E44" s="22" t="s">
        <v>88</v>
      </c>
      <c r="F44" s="23" t="s">
        <v>88</v>
      </c>
      <c r="G44" s="16"/>
    </row>
    <row r="45" spans="1:7" x14ac:dyDescent="0.3">
      <c r="A45" s="13"/>
      <c r="B45" s="33"/>
      <c r="C45" s="33"/>
      <c r="D45" s="14"/>
      <c r="E45" s="15"/>
      <c r="F45" s="16"/>
      <c r="G45" s="16"/>
    </row>
    <row r="46" spans="1:7" x14ac:dyDescent="0.3">
      <c r="A46" s="17" t="s">
        <v>102</v>
      </c>
      <c r="B46" s="33"/>
      <c r="C46" s="33"/>
      <c r="D46" s="14"/>
      <c r="E46" s="15"/>
      <c r="F46" s="16"/>
      <c r="G46" s="16"/>
    </row>
    <row r="47" spans="1:7" x14ac:dyDescent="0.3">
      <c r="A47" s="17" t="s">
        <v>100</v>
      </c>
      <c r="B47" s="33"/>
      <c r="C47" s="33"/>
      <c r="D47" s="14"/>
      <c r="E47" s="22" t="s">
        <v>88</v>
      </c>
      <c r="F47" s="23" t="s">
        <v>88</v>
      </c>
      <c r="G47" s="16"/>
    </row>
    <row r="48" spans="1:7" x14ac:dyDescent="0.3">
      <c r="A48" s="13"/>
      <c r="B48" s="33"/>
      <c r="C48" s="33"/>
      <c r="D48" s="14"/>
      <c r="E48" s="15"/>
      <c r="F48" s="16"/>
      <c r="G48" s="16"/>
    </row>
    <row r="49" spans="1:7" x14ac:dyDescent="0.3">
      <c r="A49" s="24" t="s">
        <v>103</v>
      </c>
      <c r="B49" s="35"/>
      <c r="C49" s="35"/>
      <c r="D49" s="25"/>
      <c r="E49" s="19">
        <v>40957.300000000003</v>
      </c>
      <c r="F49" s="20">
        <v>0.93830000000000002</v>
      </c>
      <c r="G49" s="21"/>
    </row>
    <row r="50" spans="1:7" x14ac:dyDescent="0.3">
      <c r="A50" s="13"/>
      <c r="B50" s="33"/>
      <c r="C50" s="33"/>
      <c r="D50" s="14"/>
      <c r="E50" s="15"/>
      <c r="F50" s="16"/>
      <c r="G50" s="16"/>
    </row>
    <row r="51" spans="1:7" x14ac:dyDescent="0.3">
      <c r="A51" s="13"/>
      <c r="B51" s="33"/>
      <c r="C51" s="33"/>
      <c r="D51" s="14"/>
      <c r="E51" s="15"/>
      <c r="F51" s="16"/>
      <c r="G51" s="16"/>
    </row>
    <row r="52" spans="1:7" x14ac:dyDescent="0.3">
      <c r="A52" s="17" t="s">
        <v>128</v>
      </c>
      <c r="B52" s="33"/>
      <c r="C52" s="33"/>
      <c r="D52" s="14"/>
      <c r="E52" s="15"/>
      <c r="F52" s="16"/>
      <c r="G52" s="16"/>
    </row>
    <row r="53" spans="1:7" x14ac:dyDescent="0.3">
      <c r="A53" s="13" t="s">
        <v>129</v>
      </c>
      <c r="B53" s="33"/>
      <c r="C53" s="33"/>
      <c r="D53" s="14"/>
      <c r="E53" s="15">
        <v>1165.9000000000001</v>
      </c>
      <c r="F53" s="16">
        <v>2.6700000000000002E-2</v>
      </c>
      <c r="G53" s="16">
        <v>3.1375E-2</v>
      </c>
    </row>
    <row r="54" spans="1:7" x14ac:dyDescent="0.3">
      <c r="A54" s="17" t="s">
        <v>100</v>
      </c>
      <c r="B54" s="34"/>
      <c r="C54" s="34"/>
      <c r="D54" s="18"/>
      <c r="E54" s="19">
        <v>1165.9000000000001</v>
      </c>
      <c r="F54" s="20">
        <v>2.6700000000000002E-2</v>
      </c>
      <c r="G54" s="21"/>
    </row>
    <row r="55" spans="1:7" x14ac:dyDescent="0.3">
      <c r="A55" s="13"/>
      <c r="B55" s="33"/>
      <c r="C55" s="33"/>
      <c r="D55" s="14"/>
      <c r="E55" s="15"/>
      <c r="F55" s="16"/>
      <c r="G55" s="16"/>
    </row>
    <row r="56" spans="1:7" x14ac:dyDescent="0.3">
      <c r="A56" s="24" t="s">
        <v>103</v>
      </c>
      <c r="B56" s="35"/>
      <c r="C56" s="35"/>
      <c r="D56" s="25"/>
      <c r="E56" s="19">
        <v>1165.9000000000001</v>
      </c>
      <c r="F56" s="20">
        <v>2.6700000000000002E-2</v>
      </c>
      <c r="G56" s="21"/>
    </row>
    <row r="57" spans="1:7" x14ac:dyDescent="0.3">
      <c r="A57" s="13" t="s">
        <v>130</v>
      </c>
      <c r="B57" s="33"/>
      <c r="C57" s="33"/>
      <c r="D57" s="14"/>
      <c r="E57" s="15">
        <v>1415.5545835999999</v>
      </c>
      <c r="F57" s="16">
        <v>3.2432999999999997E-2</v>
      </c>
      <c r="G57" s="16"/>
    </row>
    <row r="58" spans="1:7" x14ac:dyDescent="0.3">
      <c r="A58" s="13" t="s">
        <v>131</v>
      </c>
      <c r="B58" s="33"/>
      <c r="C58" s="33"/>
      <c r="D58" s="14"/>
      <c r="E58" s="15">
        <v>106.3154164</v>
      </c>
      <c r="F58" s="16">
        <v>2.5669999999999998E-3</v>
      </c>
      <c r="G58" s="16">
        <v>3.1375E-2</v>
      </c>
    </row>
    <row r="59" spans="1:7" x14ac:dyDescent="0.3">
      <c r="A59" s="28" t="s">
        <v>132</v>
      </c>
      <c r="B59" s="36"/>
      <c r="C59" s="36"/>
      <c r="D59" s="29"/>
      <c r="E59" s="30">
        <v>43645.07</v>
      </c>
      <c r="F59" s="31">
        <v>1</v>
      </c>
      <c r="G59" s="31"/>
    </row>
    <row r="61" spans="1:7" x14ac:dyDescent="0.3">
      <c r="A61" s="1" t="s">
        <v>134</v>
      </c>
    </row>
    <row r="64" spans="1:7" x14ac:dyDescent="0.3">
      <c r="A64" s="1" t="s">
        <v>1815</v>
      </c>
    </row>
    <row r="65" spans="1:7" x14ac:dyDescent="0.3">
      <c r="A65" s="47" t="s">
        <v>1816</v>
      </c>
      <c r="B65" s="3" t="s">
        <v>88</v>
      </c>
    </row>
    <row r="66" spans="1:7" x14ac:dyDescent="0.3">
      <c r="A66" t="s">
        <v>1817</v>
      </c>
    </row>
    <row r="67" spans="1:7" x14ac:dyDescent="0.3">
      <c r="A67" t="s">
        <v>1818</v>
      </c>
      <c r="B67" t="s">
        <v>1819</v>
      </c>
      <c r="C67" t="s">
        <v>1819</v>
      </c>
    </row>
    <row r="68" spans="1:7" x14ac:dyDescent="0.3">
      <c r="B68" s="48">
        <v>44561</v>
      </c>
      <c r="C68" s="48">
        <v>44592</v>
      </c>
    </row>
    <row r="69" spans="1:7" x14ac:dyDescent="0.3">
      <c r="A69" t="s">
        <v>1821</v>
      </c>
      <c r="B69" s="3" t="s">
        <v>1822</v>
      </c>
      <c r="C69" s="3" t="s">
        <v>1822</v>
      </c>
      <c r="E69" s="2"/>
      <c r="G69"/>
    </row>
    <row r="70" spans="1:7" x14ac:dyDescent="0.3">
      <c r="A70" t="s">
        <v>1844</v>
      </c>
      <c r="B70" s="3">
        <v>15.2049</v>
      </c>
      <c r="C70" s="3">
        <v>15.1187</v>
      </c>
      <c r="E70" s="2"/>
      <c r="G70"/>
    </row>
    <row r="71" spans="1:7" x14ac:dyDescent="0.3">
      <c r="A71" t="s">
        <v>1823</v>
      </c>
      <c r="B71" s="3">
        <v>20.428999999999998</v>
      </c>
      <c r="C71" s="3">
        <v>20.313400000000001</v>
      </c>
      <c r="E71" s="2"/>
      <c r="G71"/>
    </row>
    <row r="72" spans="1:7" x14ac:dyDescent="0.3">
      <c r="A72" t="s">
        <v>1824</v>
      </c>
      <c r="B72" s="3">
        <v>18.958400000000001</v>
      </c>
      <c r="C72" s="3">
        <v>18.551100000000002</v>
      </c>
      <c r="E72" s="2"/>
      <c r="G72"/>
    </row>
    <row r="73" spans="1:7" x14ac:dyDescent="0.3">
      <c r="A73" t="s">
        <v>1845</v>
      </c>
      <c r="B73" s="3">
        <v>11.256500000000001</v>
      </c>
      <c r="C73" s="3">
        <v>11.1927</v>
      </c>
      <c r="E73" s="2"/>
      <c r="G73"/>
    </row>
    <row r="74" spans="1:7" x14ac:dyDescent="0.3">
      <c r="A74" t="s">
        <v>1846</v>
      </c>
      <c r="B74" s="3">
        <v>10.5261</v>
      </c>
      <c r="C74" s="3">
        <v>10.4665</v>
      </c>
      <c r="E74" s="2"/>
      <c r="G74"/>
    </row>
    <row r="75" spans="1:7" x14ac:dyDescent="0.3">
      <c r="A75" t="s">
        <v>1832</v>
      </c>
      <c r="B75" s="3" t="s">
        <v>1822</v>
      </c>
      <c r="C75" s="3" t="s">
        <v>1822</v>
      </c>
      <c r="E75" s="2"/>
      <c r="G75"/>
    </row>
    <row r="76" spans="1:7" x14ac:dyDescent="0.3">
      <c r="A76" t="s">
        <v>1847</v>
      </c>
      <c r="B76" s="3">
        <v>14.827400000000001</v>
      </c>
      <c r="C76" s="3">
        <v>14.739599999999999</v>
      </c>
      <c r="E76" s="2"/>
      <c r="G76"/>
    </row>
    <row r="77" spans="1:7" x14ac:dyDescent="0.3">
      <c r="A77" t="s">
        <v>1848</v>
      </c>
      <c r="B77" s="3">
        <v>19.935500000000001</v>
      </c>
      <c r="C77" s="3">
        <v>19.817499999999999</v>
      </c>
      <c r="E77" s="2"/>
      <c r="G77"/>
    </row>
    <row r="78" spans="1:7" x14ac:dyDescent="0.3">
      <c r="A78" t="s">
        <v>1849</v>
      </c>
      <c r="B78" s="3">
        <v>18.4681</v>
      </c>
      <c r="C78" s="3">
        <v>18.058800000000002</v>
      </c>
      <c r="E78" s="2"/>
      <c r="G78"/>
    </row>
    <row r="79" spans="1:7" x14ac:dyDescent="0.3">
      <c r="A79" t="s">
        <v>1850</v>
      </c>
      <c r="B79" s="3">
        <v>11.259600000000001</v>
      </c>
      <c r="C79" s="3">
        <v>11.1929</v>
      </c>
      <c r="E79" s="2"/>
      <c r="G79"/>
    </row>
    <row r="80" spans="1:7" x14ac:dyDescent="0.3">
      <c r="A80" t="s">
        <v>1851</v>
      </c>
      <c r="B80" s="3">
        <v>10.2697</v>
      </c>
      <c r="C80" s="3">
        <v>10.2089</v>
      </c>
      <c r="E80" s="2"/>
      <c r="G80"/>
    </row>
    <row r="81" spans="1:7" x14ac:dyDescent="0.3">
      <c r="A81" t="s">
        <v>1833</v>
      </c>
      <c r="E81" s="2"/>
      <c r="G81"/>
    </row>
    <row r="83" spans="1:7" x14ac:dyDescent="0.3">
      <c r="A83" t="s">
        <v>1852</v>
      </c>
    </row>
    <row r="85" spans="1:7" x14ac:dyDescent="0.3">
      <c r="A85" s="50" t="s">
        <v>1853</v>
      </c>
      <c r="B85" s="50" t="s">
        <v>1854</v>
      </c>
      <c r="C85" s="50" t="s">
        <v>1855</v>
      </c>
      <c r="D85" s="50" t="s">
        <v>1856</v>
      </c>
    </row>
    <row r="86" spans="1:7" x14ac:dyDescent="0.3">
      <c r="A86" s="50" t="s">
        <v>1857</v>
      </c>
      <c r="B86" s="50"/>
      <c r="C86" s="50">
        <v>0.3</v>
      </c>
      <c r="D86" s="50">
        <v>0.3</v>
      </c>
    </row>
    <row r="87" spans="1:7" x14ac:dyDescent="0.3">
      <c r="A87" s="50" t="s">
        <v>1858</v>
      </c>
      <c r="B87" s="50"/>
      <c r="C87" s="50">
        <v>0.3</v>
      </c>
      <c r="D87" s="50">
        <v>0.3</v>
      </c>
    </row>
    <row r="89" spans="1:7" x14ac:dyDescent="0.3">
      <c r="A89" t="s">
        <v>1835</v>
      </c>
      <c r="B89" s="3" t="s">
        <v>88</v>
      </c>
    </row>
    <row r="90" spans="1:7" ht="28.8" x14ac:dyDescent="0.3">
      <c r="A90" s="47" t="s">
        <v>1836</v>
      </c>
      <c r="B90" s="3" t="s">
        <v>88</v>
      </c>
    </row>
    <row r="91" spans="1:7" x14ac:dyDescent="0.3">
      <c r="A91" s="47" t="s">
        <v>1837</v>
      </c>
      <c r="B91" s="3" t="s">
        <v>88</v>
      </c>
    </row>
    <row r="92" spans="1:7" x14ac:dyDescent="0.3">
      <c r="A92" t="s">
        <v>1838</v>
      </c>
      <c r="B92" s="49">
        <v>7.0220320000000003</v>
      </c>
    </row>
    <row r="93" spans="1:7" ht="28.8" x14ac:dyDescent="0.3">
      <c r="A93" s="47" t="s">
        <v>1839</v>
      </c>
      <c r="B93" s="3" t="s">
        <v>88</v>
      </c>
    </row>
    <row r="94" spans="1:7" ht="28.8" x14ac:dyDescent="0.3">
      <c r="A94" s="47" t="s">
        <v>1840</v>
      </c>
      <c r="B94" s="3" t="s">
        <v>88</v>
      </c>
    </row>
    <row r="95" spans="1:7" x14ac:dyDescent="0.3">
      <c r="A95" t="s">
        <v>1967</v>
      </c>
      <c r="B95" s="3" t="s">
        <v>88</v>
      </c>
    </row>
    <row r="96" spans="1:7" x14ac:dyDescent="0.3">
      <c r="A96" t="s">
        <v>1968</v>
      </c>
      <c r="B96" s="3" t="s">
        <v>88</v>
      </c>
    </row>
    <row r="98" spans="1:4" ht="28.8" x14ac:dyDescent="0.3">
      <c r="A98" s="66" t="s">
        <v>2016</v>
      </c>
      <c r="B98" s="61" t="s">
        <v>2017</v>
      </c>
      <c r="C98" s="61" t="s">
        <v>1982</v>
      </c>
      <c r="D98" s="67" t="s">
        <v>1983</v>
      </c>
    </row>
    <row r="99" spans="1:4" ht="59.55" customHeight="1" x14ac:dyDescent="0.3">
      <c r="A99" s="51" t="str">
        <f>HYPERLINK("[EDEL_Portfolio Monthly 31-Jan-2022.xlsx]EDBPDF!A1","Edelweiss Banking and PSU Debt Fund")</f>
        <v>Edelweiss Banking and PSU Debt Fund</v>
      </c>
      <c r="B99" s="59"/>
      <c r="C99" s="62" t="s">
        <v>1989</v>
      </c>
      <c r="D99"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9"/>
  <sheetViews>
    <sheetView showGridLines="0" workbookViewId="0">
      <pane ySplit="4" topLeftCell="A46" activePane="bottomLeft" state="frozen"/>
      <selection sqref="A1:G1"/>
      <selection pane="bottomLeft" activeCell="A50" sqref="A50"/>
    </sheetView>
  </sheetViews>
  <sheetFormatPr defaultRowHeight="14.4" x14ac:dyDescent="0.3"/>
  <cols>
    <col min="1" max="1" width="67.77734375" customWidth="1"/>
    <col min="2" max="2" width="18.33203125" customWidth="1"/>
    <col min="3" max="3" width="30.88671875" customWidth="1"/>
    <col min="4" max="4" width="15.44140625" customWidth="1"/>
    <col min="5" max="5" width="16.5546875" customWidth="1"/>
    <col min="6" max="6" width="15.44140625" customWidth="1"/>
    <col min="7" max="7" width="6" style="2" bestFit="1" customWidth="1"/>
    <col min="12" max="12" width="66.33203125" bestFit="1" customWidth="1"/>
    <col min="13" max="13" width="10" bestFit="1" customWidth="1"/>
    <col min="14" max="14" width="9.77734375" bestFit="1" customWidth="1"/>
    <col min="15" max="15" width="14.33203125" bestFit="1" customWidth="1"/>
    <col min="16" max="16" width="11.5546875" bestFit="1" customWidth="1"/>
  </cols>
  <sheetData>
    <row r="1" spans="1:8" ht="18" x14ac:dyDescent="0.3">
      <c r="A1" s="70" t="s">
        <v>21</v>
      </c>
      <c r="B1" s="70"/>
      <c r="C1" s="70"/>
      <c r="D1" s="70"/>
      <c r="E1" s="70"/>
      <c r="F1" s="70"/>
      <c r="G1" s="70"/>
      <c r="H1" s="51" t="str">
        <f>HYPERLINK("[EDEL_Portfolio Monthly 31-Jan-2022.xlsx]Index!A1","Index")</f>
        <v>Index</v>
      </c>
    </row>
    <row r="2" spans="1:8" ht="18" x14ac:dyDescent="0.3">
      <c r="A2" s="70" t="s">
        <v>22</v>
      </c>
      <c r="B2" s="70"/>
      <c r="C2" s="70"/>
      <c r="D2" s="70"/>
      <c r="E2" s="70"/>
      <c r="F2" s="70"/>
      <c r="G2" s="70"/>
    </row>
    <row r="4" spans="1:8" ht="24" x14ac:dyDescent="0.3">
      <c r="A4" s="4" t="s">
        <v>0</v>
      </c>
      <c r="B4" s="4" t="s">
        <v>1</v>
      </c>
      <c r="C4" s="4" t="s">
        <v>5</v>
      </c>
      <c r="D4" s="5" t="s">
        <v>2</v>
      </c>
      <c r="E4" s="6" t="s">
        <v>4</v>
      </c>
      <c r="F4" s="6" t="s">
        <v>3</v>
      </c>
      <c r="G4" s="7" t="s">
        <v>6</v>
      </c>
    </row>
    <row r="5" spans="1:8" x14ac:dyDescent="0.3">
      <c r="A5" s="8"/>
      <c r="B5" s="32"/>
      <c r="C5" s="32"/>
      <c r="D5" s="9"/>
      <c r="E5" s="10"/>
      <c r="F5" s="11"/>
      <c r="G5" s="12"/>
    </row>
    <row r="6" spans="1:8" x14ac:dyDescent="0.3">
      <c r="A6" s="13"/>
      <c r="B6" s="33"/>
      <c r="C6" s="33"/>
      <c r="D6" s="14"/>
      <c r="E6" s="15"/>
      <c r="F6" s="16"/>
      <c r="G6" s="16"/>
    </row>
    <row r="7" spans="1:8" x14ac:dyDescent="0.3">
      <c r="A7" s="17" t="s">
        <v>87</v>
      </c>
      <c r="B7" s="33"/>
      <c r="C7" s="33"/>
      <c r="D7" s="14"/>
      <c r="E7" s="15" t="s">
        <v>88</v>
      </c>
      <c r="F7" s="16" t="s">
        <v>88</v>
      </c>
      <c r="G7" s="16"/>
    </row>
    <row r="8" spans="1:8" x14ac:dyDescent="0.3">
      <c r="A8" s="13"/>
      <c r="B8" s="33"/>
      <c r="C8" s="33"/>
      <c r="D8" s="14"/>
      <c r="E8" s="15"/>
      <c r="F8" s="16"/>
      <c r="G8" s="16"/>
    </row>
    <row r="9" spans="1:8" x14ac:dyDescent="0.3">
      <c r="A9" s="13"/>
      <c r="B9" s="33"/>
      <c r="C9" s="33"/>
      <c r="D9" s="14"/>
      <c r="E9" s="15"/>
      <c r="F9" s="16"/>
      <c r="G9" s="16"/>
    </row>
    <row r="10" spans="1:8" x14ac:dyDescent="0.3">
      <c r="A10" s="17" t="s">
        <v>481</v>
      </c>
      <c r="B10" s="33"/>
      <c r="C10" s="33"/>
      <c r="D10" s="14"/>
      <c r="E10" s="15"/>
      <c r="F10" s="16"/>
      <c r="G10" s="16"/>
    </row>
    <row r="11" spans="1:8" x14ac:dyDescent="0.3">
      <c r="A11" s="13" t="s">
        <v>482</v>
      </c>
      <c r="B11" s="33" t="s">
        <v>483</v>
      </c>
      <c r="C11" s="33"/>
      <c r="D11" s="14">
        <v>8918353</v>
      </c>
      <c r="E11" s="15">
        <v>103589.64</v>
      </c>
      <c r="F11" s="16">
        <v>0.98670000000000002</v>
      </c>
      <c r="G11" s="16"/>
    </row>
    <row r="12" spans="1:8" x14ac:dyDescent="0.3">
      <c r="A12" s="17" t="s">
        <v>100</v>
      </c>
      <c r="B12" s="34"/>
      <c r="C12" s="34"/>
      <c r="D12" s="18"/>
      <c r="E12" s="19">
        <v>103589.64</v>
      </c>
      <c r="F12" s="20">
        <v>0.98670000000000002</v>
      </c>
      <c r="G12" s="21"/>
    </row>
    <row r="13" spans="1:8" x14ac:dyDescent="0.3">
      <c r="A13" s="13"/>
      <c r="B13" s="33"/>
      <c r="C13" s="33"/>
      <c r="D13" s="14"/>
      <c r="E13" s="15"/>
      <c r="F13" s="16"/>
      <c r="G13" s="16"/>
    </row>
    <row r="14" spans="1:8" x14ac:dyDescent="0.3">
      <c r="A14" s="24" t="s">
        <v>103</v>
      </c>
      <c r="B14" s="35"/>
      <c r="C14" s="35"/>
      <c r="D14" s="25"/>
      <c r="E14" s="19">
        <v>103589.64</v>
      </c>
      <c r="F14" s="20">
        <v>0.98670000000000002</v>
      </c>
      <c r="G14" s="21"/>
    </row>
    <row r="15" spans="1:8" x14ac:dyDescent="0.3">
      <c r="A15" s="13"/>
      <c r="B15" s="33"/>
      <c r="C15" s="33"/>
      <c r="D15" s="14"/>
      <c r="E15" s="15"/>
      <c r="F15" s="16"/>
      <c r="G15" s="16"/>
    </row>
    <row r="16" spans="1:8" x14ac:dyDescent="0.3">
      <c r="A16" s="17" t="s">
        <v>128</v>
      </c>
      <c r="B16" s="33"/>
      <c r="C16" s="33"/>
      <c r="D16" s="14"/>
      <c r="E16" s="15"/>
      <c r="F16" s="16"/>
      <c r="G16" s="16"/>
    </row>
    <row r="17" spans="1:7" x14ac:dyDescent="0.3">
      <c r="A17" s="13" t="s">
        <v>129</v>
      </c>
      <c r="B17" s="33"/>
      <c r="C17" s="33"/>
      <c r="D17" s="14"/>
      <c r="E17" s="15">
        <v>1820.84</v>
      </c>
      <c r="F17" s="16">
        <v>1.7299999999999999E-2</v>
      </c>
      <c r="G17" s="16">
        <v>3.1375E-2</v>
      </c>
    </row>
    <row r="18" spans="1:7" x14ac:dyDescent="0.3">
      <c r="A18" s="17" t="s">
        <v>100</v>
      </c>
      <c r="B18" s="34"/>
      <c r="C18" s="34"/>
      <c r="D18" s="18"/>
      <c r="E18" s="19">
        <v>1820.84</v>
      </c>
      <c r="F18" s="20">
        <v>1.7299999999999999E-2</v>
      </c>
      <c r="G18" s="21"/>
    </row>
    <row r="19" spans="1:7" x14ac:dyDescent="0.3">
      <c r="A19" s="13"/>
      <c r="B19" s="33"/>
      <c r="C19" s="33"/>
      <c r="D19" s="14"/>
      <c r="E19" s="15"/>
      <c r="F19" s="16"/>
      <c r="G19" s="16"/>
    </row>
    <row r="20" spans="1:7" x14ac:dyDescent="0.3">
      <c r="A20" s="24" t="s">
        <v>103</v>
      </c>
      <c r="B20" s="35"/>
      <c r="C20" s="35"/>
      <c r="D20" s="25"/>
      <c r="E20" s="19">
        <v>1820.84</v>
      </c>
      <c r="F20" s="20">
        <v>1.7299999999999999E-2</v>
      </c>
      <c r="G20" s="21"/>
    </row>
    <row r="21" spans="1:7" x14ac:dyDescent="0.3">
      <c r="A21" s="13" t="s">
        <v>130</v>
      </c>
      <c r="B21" s="33"/>
      <c r="C21" s="33"/>
      <c r="D21" s="14"/>
      <c r="E21" s="15">
        <v>0.15651770000000001</v>
      </c>
      <c r="F21" s="16">
        <v>9.9999999999999995E-7</v>
      </c>
      <c r="G21" s="16"/>
    </row>
    <row r="22" spans="1:7" x14ac:dyDescent="0.3">
      <c r="A22" s="13" t="s">
        <v>131</v>
      </c>
      <c r="B22" s="33"/>
      <c r="C22" s="33"/>
      <c r="D22" s="14"/>
      <c r="E22" s="26">
        <v>-426.95651770000001</v>
      </c>
      <c r="F22" s="27">
        <v>-4.0010000000000002E-3</v>
      </c>
      <c r="G22" s="16">
        <v>3.1375E-2</v>
      </c>
    </row>
    <row r="23" spans="1:7" x14ac:dyDescent="0.3">
      <c r="A23" s="28" t="s">
        <v>132</v>
      </c>
      <c r="B23" s="36"/>
      <c r="C23" s="36"/>
      <c r="D23" s="29"/>
      <c r="E23" s="30">
        <v>104983.67999999999</v>
      </c>
      <c r="F23" s="31">
        <v>1</v>
      </c>
      <c r="G23" s="31"/>
    </row>
    <row r="28" spans="1:7" x14ac:dyDescent="0.3">
      <c r="A28" s="1" t="s">
        <v>1815</v>
      </c>
    </row>
    <row r="29" spans="1:7" x14ac:dyDescent="0.3">
      <c r="A29" s="47" t="s">
        <v>1816</v>
      </c>
      <c r="B29" s="3" t="s">
        <v>88</v>
      </c>
    </row>
    <row r="30" spans="1:7" x14ac:dyDescent="0.3">
      <c r="A30" t="s">
        <v>1817</v>
      </c>
    </row>
    <row r="31" spans="1:7" x14ac:dyDescent="0.3">
      <c r="A31" t="s">
        <v>1818</v>
      </c>
      <c r="B31" t="s">
        <v>1819</v>
      </c>
      <c r="C31" t="s">
        <v>1819</v>
      </c>
    </row>
    <row r="32" spans="1:7" x14ac:dyDescent="0.3">
      <c r="B32" s="48">
        <v>44561</v>
      </c>
      <c r="C32" s="48">
        <v>44592</v>
      </c>
    </row>
    <row r="33" spans="1:7" x14ac:dyDescent="0.3">
      <c r="A33" t="s">
        <v>1823</v>
      </c>
      <c r="B33">
        <v>11.5562</v>
      </c>
      <c r="C33">
        <v>11.5899</v>
      </c>
      <c r="E33" s="2"/>
      <c r="G33"/>
    </row>
    <row r="34" spans="1:7" x14ac:dyDescent="0.3">
      <c r="A34" t="s">
        <v>1824</v>
      </c>
      <c r="B34">
        <v>11.5562</v>
      </c>
      <c r="C34">
        <v>11.5899</v>
      </c>
      <c r="E34" s="2"/>
      <c r="G34"/>
    </row>
    <row r="35" spans="1:7" x14ac:dyDescent="0.3">
      <c r="A35" t="s">
        <v>1848</v>
      </c>
      <c r="B35">
        <v>11.5562</v>
      </c>
      <c r="C35">
        <v>11.5899</v>
      </c>
      <c r="E35" s="2"/>
      <c r="G35"/>
    </row>
    <row r="36" spans="1:7" x14ac:dyDescent="0.3">
      <c r="A36" t="s">
        <v>1849</v>
      </c>
      <c r="B36">
        <v>11.5562</v>
      </c>
      <c r="C36">
        <v>11.5899</v>
      </c>
      <c r="E36" s="2"/>
      <c r="G36"/>
    </row>
    <row r="37" spans="1:7" x14ac:dyDescent="0.3">
      <c r="E37" s="2"/>
      <c r="G37"/>
    </row>
    <row r="38" spans="1:7" x14ac:dyDescent="0.3">
      <c r="A38" t="s">
        <v>1834</v>
      </c>
      <c r="B38" s="3" t="s">
        <v>88</v>
      </c>
    </row>
    <row r="39" spans="1:7" x14ac:dyDescent="0.3">
      <c r="A39" t="s">
        <v>1835</v>
      </c>
      <c r="B39" s="3" t="s">
        <v>88</v>
      </c>
    </row>
    <row r="40" spans="1:7" ht="28.8" x14ac:dyDescent="0.3">
      <c r="A40" s="47" t="s">
        <v>1836</v>
      </c>
      <c r="B40" s="3" t="s">
        <v>88</v>
      </c>
    </row>
    <row r="41" spans="1:7" x14ac:dyDescent="0.3">
      <c r="A41" s="47" t="s">
        <v>1837</v>
      </c>
      <c r="B41" s="3" t="s">
        <v>88</v>
      </c>
    </row>
    <row r="42" spans="1:7" x14ac:dyDescent="0.3">
      <c r="A42" t="s">
        <v>1838</v>
      </c>
      <c r="B42" s="49" t="s">
        <v>88</v>
      </c>
    </row>
    <row r="43" spans="1:7" ht="28.8" x14ac:dyDescent="0.3">
      <c r="A43" s="47" t="s">
        <v>1839</v>
      </c>
      <c r="B43" s="3" t="s">
        <v>88</v>
      </c>
    </row>
    <row r="44" spans="1:7" ht="28.8" x14ac:dyDescent="0.3">
      <c r="A44" s="47" t="s">
        <v>1840</v>
      </c>
      <c r="B44" s="3" t="s">
        <v>88</v>
      </c>
    </row>
    <row r="45" spans="1:7" x14ac:dyDescent="0.3">
      <c r="A45" t="s">
        <v>1967</v>
      </c>
      <c r="B45" s="3" t="s">
        <v>88</v>
      </c>
    </row>
    <row r="46" spans="1:7" x14ac:dyDescent="0.3">
      <c r="A46" t="s">
        <v>1968</v>
      </c>
      <c r="B46" s="3" t="s">
        <v>88</v>
      </c>
    </row>
    <row r="48" spans="1:7" ht="28.8" x14ac:dyDescent="0.3">
      <c r="A48" s="66" t="s">
        <v>2016</v>
      </c>
      <c r="B48" s="61" t="s">
        <v>2017</v>
      </c>
      <c r="C48" s="61" t="s">
        <v>1982</v>
      </c>
      <c r="D48" s="67" t="s">
        <v>1983</v>
      </c>
    </row>
    <row r="49" spans="1:4" ht="52.5" customHeight="1" x14ac:dyDescent="0.3">
      <c r="A49" s="51" t="str">
        <f>HYPERLINK("[EDEL_Portfolio Monthly 31-Jan-2022.xlsx]EDFF23!A1","BHARAT Bond FOF - April 2023")</f>
        <v>BHARAT Bond FOF - April 2023</v>
      </c>
      <c r="B49" s="59"/>
      <c r="C49" s="62" t="s">
        <v>1984</v>
      </c>
      <c r="D49" s="60"/>
    </row>
  </sheetData>
  <mergeCells count="2">
    <mergeCell ref="A1:G1"/>
    <mergeCell ref="A2:G2"/>
  </mergeCells>
  <pageMargins left="0.7" right="0.7" top="0.75" bottom="0.75" header="0.3" footer="0.3"/>
  <pageSetup orientation="portrait" horizontalDpi="300" verticalDpi="300" r:id="rId1"/>
  <headerFooter>
    <oddHeader>&amp;L&amp;"Arial"&amp;9&amp;K0078D7INTERNAL&amp;1#</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Index</vt:lpstr>
      <vt:lpstr>EDBE23</vt:lpstr>
      <vt:lpstr>EDBE25</vt:lpstr>
      <vt:lpstr>EDBE30</vt:lpstr>
      <vt:lpstr>EDBE31</vt:lpstr>
      <vt:lpstr>EDACBF</vt:lpstr>
      <vt:lpstr>EDBE32</vt:lpstr>
      <vt:lpstr>EDBPDF</vt:lpstr>
      <vt:lpstr>EDFF23</vt:lpstr>
      <vt:lpstr>EDFF25</vt:lpstr>
      <vt:lpstr>EDFF30</vt:lpstr>
      <vt:lpstr>EDFF31</vt:lpstr>
      <vt:lpstr>EDFF32</vt:lpstr>
      <vt:lpstr>EDGSEC</vt:lpstr>
      <vt:lpstr>EDNP27</vt:lpstr>
      <vt:lpstr>EDNPSF</vt:lpstr>
      <vt:lpstr>EDONTF</vt:lpstr>
      <vt:lpstr>EEARBF</vt:lpstr>
      <vt:lpstr>EEARFD</vt:lpstr>
      <vt:lpstr>EEDGEF</vt:lpstr>
      <vt:lpstr>EEECRF</vt:lpstr>
      <vt:lpstr>EEELSS</vt:lpstr>
      <vt:lpstr>EEEQTF</vt:lpstr>
      <vt:lpstr>EEESCF</vt:lpstr>
      <vt:lpstr>EEESSF</vt:lpstr>
      <vt:lpstr>EEIF30</vt:lpstr>
      <vt:lpstr>EEIF50</vt:lpstr>
      <vt:lpstr>EELMIF</vt:lpstr>
      <vt:lpstr>EEMOF1</vt:lpstr>
      <vt:lpstr>EENFBA</vt:lpstr>
      <vt:lpstr>EEPRUA</vt:lpstr>
      <vt:lpstr>EESMCF</vt:lpstr>
      <vt:lpstr>EFMS55</vt:lpstr>
      <vt:lpstr>ELLIQF</vt:lpstr>
      <vt:lpstr>EOASEF</vt:lpstr>
      <vt:lpstr>EOCHIF</vt:lpstr>
      <vt:lpstr>EODWHF</vt:lpstr>
      <vt:lpstr>EOEDOF</vt:lpstr>
      <vt:lpstr>EOEMOP</vt:lpstr>
      <vt:lpstr>EOUSEF</vt:lpstr>
      <vt:lpstr>EOUSTF</vt:lpstr>
    </vt:vector>
  </TitlesOfParts>
  <Company>greysoft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g.greysoft.001</dc:creator>
  <cp:lastModifiedBy>Ankita Sarolia - AMC</cp:lastModifiedBy>
  <dcterms:created xsi:type="dcterms:W3CDTF">2015-12-17T12:36:10Z</dcterms:created>
  <dcterms:modified xsi:type="dcterms:W3CDTF">2022-02-08T11:39:18Z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40e60c6-cef6-4cc0-a98d-364c7249d74b_Enabled">
    <vt:lpwstr>True</vt:lpwstr>
  </property>
  <property fmtid="{D5CDD505-2E9C-101B-9397-08002B2CF9AE}" pid="3" name="MSIP_Label_840e60c6-cef6-4cc0-a98d-364c7249d74b_SiteId">
    <vt:lpwstr>b44900f1-2def-4c3b-9ec6-9020d604e19e</vt:lpwstr>
  </property>
  <property fmtid="{D5CDD505-2E9C-101B-9397-08002B2CF9AE}" pid="4" name="MSIP_Label_840e60c6-cef6-4cc0-a98d-364c7249d74b_Owner">
    <vt:lpwstr>1461198@zone1.scb.net</vt:lpwstr>
  </property>
  <property fmtid="{D5CDD505-2E9C-101B-9397-08002B2CF9AE}" pid="5" name="MSIP_Label_840e60c6-cef6-4cc0-a98d-364c7249d74b_SetDate">
    <vt:lpwstr>2020-10-16T06:35:36.3989200Z</vt:lpwstr>
  </property>
  <property fmtid="{D5CDD505-2E9C-101B-9397-08002B2CF9AE}" pid="6" name="MSIP_Label_840e60c6-cef6-4cc0-a98d-364c7249d74b_Name">
    <vt:lpwstr>Internal</vt:lpwstr>
  </property>
  <property fmtid="{D5CDD505-2E9C-101B-9397-08002B2CF9AE}" pid="7" name="MSIP_Label_840e60c6-cef6-4cc0-a98d-364c7249d74b_Application">
    <vt:lpwstr>Microsoft Azure Information Protection</vt:lpwstr>
  </property>
  <property fmtid="{D5CDD505-2E9C-101B-9397-08002B2CF9AE}" pid="8" name="MSIP_Label_840e60c6-cef6-4cc0-a98d-364c7249d74b_ActionId">
    <vt:lpwstr>8285df02-1b76-4a57-81e3-4dc8176ab3c1</vt:lpwstr>
  </property>
  <property fmtid="{D5CDD505-2E9C-101B-9397-08002B2CF9AE}" pid="9" name="MSIP_Label_840e60c6-cef6-4cc0-a98d-364c7249d74b_Extended_MSFT_Method">
    <vt:lpwstr>Manual</vt:lpwstr>
  </property>
  <property fmtid="{D5CDD505-2E9C-101B-9397-08002B2CF9AE}" pid="10" name="MSIP_Label_4bb5d1f8-8304-41af-b498-3ffa30130931_Enabled">
    <vt:lpwstr>true</vt:lpwstr>
  </property>
  <property fmtid="{D5CDD505-2E9C-101B-9397-08002B2CF9AE}" pid="11" name="MSIP_Label_4bb5d1f8-8304-41af-b498-3ffa30130931_SetDate">
    <vt:lpwstr>2022-02-08T11:31:06Z</vt:lpwstr>
  </property>
  <property fmtid="{D5CDD505-2E9C-101B-9397-08002B2CF9AE}" pid="12" name="MSIP_Label_4bb5d1f8-8304-41af-b498-3ffa30130931_Method">
    <vt:lpwstr>Privileged</vt:lpwstr>
  </property>
  <property fmtid="{D5CDD505-2E9C-101B-9397-08002B2CF9AE}" pid="13" name="MSIP_Label_4bb5d1f8-8304-41af-b498-3ffa30130931_Name">
    <vt:lpwstr>Public</vt:lpwstr>
  </property>
  <property fmtid="{D5CDD505-2E9C-101B-9397-08002B2CF9AE}" pid="14" name="MSIP_Label_4bb5d1f8-8304-41af-b498-3ffa30130931_SiteId">
    <vt:lpwstr>76fd78b2-83b7-4fc7-b5ba-5f59f5beb8cc</vt:lpwstr>
  </property>
  <property fmtid="{D5CDD505-2E9C-101B-9397-08002B2CF9AE}" pid="15" name="MSIP_Label_4bb5d1f8-8304-41af-b498-3ffa30130931_ActionId">
    <vt:lpwstr>48d8640e-bc5c-47f4-af9a-66f123732d0b</vt:lpwstr>
  </property>
  <property fmtid="{D5CDD505-2E9C-101B-9397-08002B2CF9AE}" pid="16" name="MSIP_Label_4bb5d1f8-8304-41af-b498-3ffa30130931_ContentBits">
    <vt:lpwstr>0</vt:lpwstr>
  </property>
</Properties>
</file>