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https://edelweissmf-my.sharepoint.com/personal/jehzeel_master_edelweissmf_com1/Documents/FCMPL2/LAB/COMPLIANCE/Mutual Fund/compliance/Compliance/Reports/1 - SEBI/31_Monthly Portfolio Disclosure/2022/6. June/"/>
    </mc:Choice>
  </mc:AlternateContent>
  <xr:revisionPtr revIDLastSave="249" documentId="11_E62D9623DC4555D0CEE34D550CBD00FC3C0CDCF6" xr6:coauthVersionLast="47" xr6:coauthVersionMax="47" xr10:uidLastSave="{FB82487E-6374-4567-96FC-D936E898581E}"/>
  <bookViews>
    <workbookView xWindow="-108" yWindow="-108" windowWidth="23256" windowHeight="12576" tabRatio="754" activeTab="9" xr2:uid="{00000000-000D-0000-FFFF-FFFF00000000}"/>
  </bookViews>
  <sheets>
    <sheet name="Index" sheetId="41" r:id="rId1"/>
    <sheet name="EDACBF" sheetId="1" r:id="rId2"/>
    <sheet name="EDBE23" sheetId="2" r:id="rId3"/>
    <sheet name="EDBE25" sheetId="3" r:id="rId4"/>
    <sheet name="EDBE30" sheetId="4" r:id="rId5"/>
    <sheet name="EDBE31" sheetId="5" r:id="rId6"/>
    <sheet name="EDBE32" sheetId="6" r:id="rId7"/>
    <sheet name="EDBPDF" sheetId="7" r:id="rId8"/>
    <sheet name="EDCPSF" sheetId="8" r:id="rId9"/>
    <sheet name="EDFF23" sheetId="9" r:id="rId10"/>
    <sheet name="EDFF25" sheetId="10" r:id="rId11"/>
    <sheet name="EDFF30" sheetId="11" r:id="rId12"/>
    <sheet name="EDFF31" sheetId="12" r:id="rId13"/>
    <sheet name="EDFF32" sheetId="13" r:id="rId14"/>
    <sheet name="EDGSEC" sheetId="14" r:id="rId15"/>
    <sheet name="EDNP27" sheetId="15" r:id="rId16"/>
    <sheet name="EDNPSF" sheetId="16" r:id="rId17"/>
    <sheet name="EDONTF" sheetId="17" r:id="rId18"/>
    <sheet name="EEARBF" sheetId="18" r:id="rId19"/>
    <sheet name="EEARFD" sheetId="19" r:id="rId20"/>
    <sheet name="EEDGEF" sheetId="20" r:id="rId21"/>
    <sheet name="EEECRF" sheetId="21" r:id="rId22"/>
    <sheet name="EEELSS" sheetId="22" r:id="rId23"/>
    <sheet name="EEEQTF" sheetId="23" r:id="rId24"/>
    <sheet name="EEESCF" sheetId="24" r:id="rId25"/>
    <sheet name="EEESSF" sheetId="25" r:id="rId26"/>
    <sheet name="EEIF30" sheetId="26" r:id="rId27"/>
    <sheet name="EEIF50" sheetId="27" r:id="rId28"/>
    <sheet name="EELMIF" sheetId="28" r:id="rId29"/>
    <sheet name="EEMOF1" sheetId="29" r:id="rId30"/>
    <sheet name="EENFBA" sheetId="30" r:id="rId31"/>
    <sheet name="EEPRUA" sheetId="31" r:id="rId32"/>
    <sheet name="EESMCF" sheetId="32" r:id="rId33"/>
    <sheet name="ELLIQF" sheetId="33" r:id="rId34"/>
    <sheet name="EOASEF" sheetId="34" r:id="rId35"/>
    <sheet name="EOCHIF" sheetId="35" r:id="rId36"/>
    <sheet name="EODWHF" sheetId="36" r:id="rId37"/>
    <sheet name="EOEDOF" sheetId="37" r:id="rId38"/>
    <sheet name="EOEMOP" sheetId="38" r:id="rId39"/>
    <sheet name="EOUSEF" sheetId="39" r:id="rId40"/>
    <sheet name="EOUSTF" sheetId="40" r:id="rId41"/>
  </sheets>
  <definedNames>
    <definedName name="_xlnm._FilterDatabase" localSheetId="1" hidden="1">EDACBF!$A$5:$P$41</definedName>
    <definedName name="_xlnm._FilterDatabase" localSheetId="2" hidden="1">EDBE23!$A$5:$P$67</definedName>
    <definedName name="_xlnm._FilterDatabase" localSheetId="3" hidden="1">EDBE25!$A$5:$P$76</definedName>
    <definedName name="_xlnm._FilterDatabase" localSheetId="4" hidden="1">EDBE30!$A$5:$P$80</definedName>
    <definedName name="_xlnm._FilterDatabase" localSheetId="5" hidden="1">EDBE31!$A$5:$P$59</definedName>
    <definedName name="_xlnm._FilterDatabase" localSheetId="6" hidden="1">EDBE32!$A$5:$P$48</definedName>
    <definedName name="_xlnm._FilterDatabase" localSheetId="7" hidden="1">EDBPDF!$A$5:$P$58</definedName>
    <definedName name="_xlnm._FilterDatabase" localSheetId="8" hidden="1">EDCPSF!$A$5:$P$61</definedName>
    <definedName name="_xlnm._FilterDatabase" localSheetId="9" hidden="1">EDFF23!$A$5:$P$23</definedName>
    <definedName name="_xlnm._FilterDatabase" localSheetId="10" hidden="1">EDFF25!$A$5:$P$23</definedName>
    <definedName name="_xlnm._FilterDatabase" localSheetId="11" hidden="1">EDFF30!$A$5:$P$23</definedName>
    <definedName name="_xlnm._FilterDatabase" localSheetId="12" hidden="1">EDFF31!$A$5:$P$23</definedName>
    <definedName name="_xlnm._FilterDatabase" localSheetId="13" hidden="1">EDFF32!$A$5:$P$23</definedName>
    <definedName name="_xlnm._FilterDatabase" localSheetId="14" hidden="1">EDGSEC!$A$5:$P$48</definedName>
    <definedName name="_xlnm._FilterDatabase" localSheetId="15" hidden="1">EDNP27!$A$5:$P$73</definedName>
    <definedName name="_xlnm._FilterDatabase" localSheetId="16" hidden="1">EDNPSF!$A$5:$P$99</definedName>
    <definedName name="_xlnm._FilterDatabase" localSheetId="17" hidden="1">EDONTF!$A$5:$P$17</definedName>
    <definedName name="_xlnm._FilterDatabase" localSheetId="18" hidden="1">EEARBF!$A$5:$P$384</definedName>
    <definedName name="_xlnm._FilterDatabase" localSheetId="19" hidden="1">EEARFD!$A$5:$P$204</definedName>
    <definedName name="_xlnm._FilterDatabase" localSheetId="20" hidden="1">EEDGEF!$A$5:$P$105</definedName>
    <definedName name="_xlnm._FilterDatabase" localSheetId="21" hidden="1">EEECRF!$A$5:$P$77</definedName>
    <definedName name="_xlnm._FilterDatabase" localSheetId="22" hidden="1">EEELSS!$A$5:$P$76</definedName>
    <definedName name="_xlnm._FilterDatabase" localSheetId="23" hidden="1">EEEQTF!$A$5:$P$87</definedName>
    <definedName name="_xlnm._FilterDatabase" localSheetId="24" hidden="1">EEESCF!$A$5:$P$96</definedName>
    <definedName name="_xlnm._FilterDatabase" localSheetId="25" hidden="1">EEESSF!$A$5:$P$168</definedName>
    <definedName name="_xlnm._FilterDatabase" localSheetId="26" hidden="1">EEIF30!$A$5:$P$51</definedName>
    <definedName name="_xlnm._FilterDatabase" localSheetId="27" hidden="1">EEIF50!$A$5:$P$72</definedName>
    <definedName name="_xlnm._FilterDatabase" localSheetId="28" hidden="1">EELMIF!$A$5:$P$271</definedName>
    <definedName name="_xlnm._FilterDatabase" localSheetId="29" hidden="1">EEMOF1!$A$5:$P$81</definedName>
    <definedName name="_xlnm._FilterDatabase" localSheetId="30" hidden="1">EENFBA!$A$5:$P$34</definedName>
    <definedName name="_xlnm._FilterDatabase" localSheetId="31" hidden="1">EEPRUA!$A$5:$P$129</definedName>
    <definedName name="_xlnm._FilterDatabase" localSheetId="32" hidden="1">EESMCF!$A$5:$P$82</definedName>
    <definedName name="_xlnm._FilterDatabase" localSheetId="33" hidden="1">ELLIQF!$A$5:$P$54</definedName>
    <definedName name="_xlnm._FilterDatabase" localSheetId="34" hidden="1">EOASEF!$A$5:$P$21</definedName>
    <definedName name="_xlnm._FilterDatabase" localSheetId="35" hidden="1">EOCHIF!$A$5:$P$21</definedName>
    <definedName name="_xlnm._FilterDatabase" localSheetId="36" hidden="1">EODWHF!$A$5:$P$70</definedName>
    <definedName name="_xlnm._FilterDatabase" localSheetId="37" hidden="1">EOEDOF!$A$5:$P$21</definedName>
    <definedName name="_xlnm._FilterDatabase" localSheetId="38" hidden="1">EOEMOP!$A$5:$P$21</definedName>
    <definedName name="_xlnm._FilterDatabase" localSheetId="39" hidden="1">EOUSEF!$A$5:$P$21</definedName>
    <definedName name="_xlnm._FilterDatabase" localSheetId="40"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EDCPSF!#REF!</definedName>
    <definedName name="Hedging_Positions_through_Futures_AS_ON_MMMM_DD__YYYY___NIL" localSheetId="9">EDFF23!#REF!</definedName>
    <definedName name="Hedging_Positions_through_Futures_AS_ON_MMMM_DD__YYYY___NIL" localSheetId="10">EDFF25!#REF!</definedName>
    <definedName name="Hedging_Positions_through_Futures_AS_ON_MMMM_DD__YYYY___NIL" localSheetId="11">EDFF30!#REF!</definedName>
    <definedName name="Hedging_Positions_through_Futures_AS_ON_MMMM_DD__YYYY___NIL" localSheetId="12">EDFF31!#REF!</definedName>
    <definedName name="Hedging_Positions_through_Futures_AS_ON_MMMM_DD__YYYY___NIL" localSheetId="13">EDFF32!#REF!</definedName>
    <definedName name="Hedging_Positions_through_Futures_AS_ON_MMMM_DD__YYYY___NIL" localSheetId="14">EDGSEC!#REF!</definedName>
    <definedName name="Hedging_Positions_through_Futures_AS_ON_MMMM_DD__YYYY___NIL" localSheetId="15">EDNP27!#REF!</definedName>
    <definedName name="Hedging_Positions_through_Futures_AS_ON_MMMM_DD__YYYY___NIL" localSheetId="16">EDNPSF!#REF!</definedName>
    <definedName name="Hedging_Positions_through_Futures_AS_ON_MMMM_DD__YYYY___NIL" localSheetId="17">EDONTF!#REF!</definedName>
    <definedName name="Hedging_Positions_through_Futures_AS_ON_MMMM_DD__YYYY___NIL" localSheetId="18">EEARBF!#REF!</definedName>
    <definedName name="Hedging_Positions_through_Futures_AS_ON_MMMM_DD__YYYY___NIL" localSheetId="19">EEARFD!#REF!</definedName>
    <definedName name="Hedging_Positions_through_Futures_AS_ON_MMMM_DD__YYYY___NIL" localSheetId="20">EEDGEF!#REF!</definedName>
    <definedName name="Hedging_Positions_through_Futures_AS_ON_MMMM_DD__YYYY___NIL" localSheetId="21">EEECRF!#REF!</definedName>
    <definedName name="Hedging_Positions_through_Futures_AS_ON_MMMM_DD__YYYY___NIL" localSheetId="22">EEELSS!#REF!</definedName>
    <definedName name="Hedging_Positions_through_Futures_AS_ON_MMMM_DD__YYYY___NIL" localSheetId="23">EEEQTF!#REF!</definedName>
    <definedName name="Hedging_Positions_through_Futures_AS_ON_MMMM_DD__YYYY___NIL" localSheetId="24">EEESCF!#REF!</definedName>
    <definedName name="Hedging_Positions_through_Futures_AS_ON_MMMM_DD__YYYY___NIL" localSheetId="25">EEESSF!#REF!</definedName>
    <definedName name="Hedging_Positions_through_Futures_AS_ON_MMMM_DD__YYYY___NIL" localSheetId="26">EEIF30!#REF!</definedName>
    <definedName name="Hedging_Positions_through_Futures_AS_ON_MMMM_DD__YYYY___NIL" localSheetId="27">EEIF50!#REF!</definedName>
    <definedName name="Hedging_Positions_through_Futures_AS_ON_MMMM_DD__YYYY___NIL" localSheetId="28">EELMIF!#REF!</definedName>
    <definedName name="Hedging_Positions_through_Futures_AS_ON_MMMM_DD__YYYY___NIL" localSheetId="29">EEMOF1!#REF!</definedName>
    <definedName name="Hedging_Positions_through_Futures_AS_ON_MMMM_DD__YYYY___NIL" localSheetId="30">EENFBA!#REF!</definedName>
    <definedName name="Hedging_Positions_through_Futures_AS_ON_MMMM_DD__YYYY___NIL" localSheetId="31">EEPRUA!#REF!</definedName>
    <definedName name="Hedging_Positions_through_Futures_AS_ON_MMMM_DD__YYYY___NIL" localSheetId="32">EESMCF!#REF!</definedName>
    <definedName name="Hedging_Positions_through_Futures_AS_ON_MMMM_DD__YYYY___NIL" localSheetId="33">ELLIQF!#REF!</definedName>
    <definedName name="Hedging_Positions_through_Futures_AS_ON_MMMM_DD__YYYY___NIL" localSheetId="34">EOASEF!#REF!</definedName>
    <definedName name="Hedging_Positions_through_Futures_AS_ON_MMMM_DD__YYYY___NIL" localSheetId="35">EOCHIF!#REF!</definedName>
    <definedName name="Hedging_Positions_through_Futures_AS_ON_MMMM_DD__YYYY___NIL" localSheetId="36">EODWHF!#REF!</definedName>
    <definedName name="Hedging_Positions_through_Futures_AS_ON_MMMM_DD__YYYY___NIL" localSheetId="37">EOEDOF!#REF!</definedName>
    <definedName name="Hedging_Positions_through_Futures_AS_ON_MMMM_DD__YYYY___NIL" localSheetId="38">EOEMOP!#REF!</definedName>
    <definedName name="Hedging_Positions_through_Futures_AS_ON_MMMM_DD__YYYY___NIL" localSheetId="39">EOUSEF!#REF!</definedName>
    <definedName name="Hedging_Positions_through_Futures_AS_ON_MMMM_DD__YYYY___NIL" localSheetId="40">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EDBE32!#REF!</definedName>
    <definedName name="JPM_Footer_disp" localSheetId="7">EDBPDF!#REF!</definedName>
    <definedName name="JPM_Footer_disp" localSheetId="8">EDCPSF!#REF!</definedName>
    <definedName name="JPM_Footer_disp" localSheetId="9">EDFF23!#REF!</definedName>
    <definedName name="JPM_Footer_disp" localSheetId="10">EDFF25!#REF!</definedName>
    <definedName name="JPM_Footer_disp" localSheetId="11">EDFF30!#REF!</definedName>
    <definedName name="JPM_Footer_disp" localSheetId="12">EDFF31!#REF!</definedName>
    <definedName name="JPM_Footer_disp" localSheetId="13">EDFF32!#REF!</definedName>
    <definedName name="JPM_Footer_disp" localSheetId="14">EDGSEC!#REF!</definedName>
    <definedName name="JPM_Footer_disp" localSheetId="15">EDNP27!#REF!</definedName>
    <definedName name="JPM_Footer_disp" localSheetId="16">EDNPSF!#REF!</definedName>
    <definedName name="JPM_Footer_disp" localSheetId="17">EDONTF!#REF!</definedName>
    <definedName name="JPM_Footer_disp" localSheetId="18">EEARBF!#REF!</definedName>
    <definedName name="JPM_Footer_disp" localSheetId="19">EEARFD!#REF!</definedName>
    <definedName name="JPM_Footer_disp" localSheetId="20">EEDGEF!#REF!</definedName>
    <definedName name="JPM_Footer_disp" localSheetId="21">EEECRF!#REF!</definedName>
    <definedName name="JPM_Footer_disp" localSheetId="22">EEELSS!#REF!</definedName>
    <definedName name="JPM_Footer_disp" localSheetId="23">EEEQTF!#REF!</definedName>
    <definedName name="JPM_Footer_disp" localSheetId="24">EEESCF!#REF!</definedName>
    <definedName name="JPM_Footer_disp" localSheetId="25">EEESSF!#REF!</definedName>
    <definedName name="JPM_Footer_disp" localSheetId="26">EEIF30!#REF!</definedName>
    <definedName name="JPM_Footer_disp" localSheetId="27">EEIF50!#REF!</definedName>
    <definedName name="JPM_Footer_disp" localSheetId="28">EELMIF!#REF!</definedName>
    <definedName name="JPM_Footer_disp" localSheetId="29">EEMOF1!#REF!</definedName>
    <definedName name="JPM_Footer_disp" localSheetId="30">EENFBA!#REF!</definedName>
    <definedName name="JPM_Footer_disp" localSheetId="31">EEPRUA!#REF!</definedName>
    <definedName name="JPM_Footer_disp" localSheetId="32">EESMCF!#REF!</definedName>
    <definedName name="JPM_Footer_disp" localSheetId="33">ELLIQF!#REF!</definedName>
    <definedName name="JPM_Footer_disp" localSheetId="34">EOASEF!#REF!</definedName>
    <definedName name="JPM_Footer_disp" localSheetId="35">EOCHIF!#REF!</definedName>
    <definedName name="JPM_Footer_disp" localSheetId="36">EODWHF!#REF!</definedName>
    <definedName name="JPM_Footer_disp" localSheetId="37">EOEDOF!#REF!</definedName>
    <definedName name="JPM_Footer_disp" localSheetId="38">EOEMOP!#REF!</definedName>
    <definedName name="JPM_Footer_disp" localSheetId="39">EOUSEF!#REF!</definedName>
    <definedName name="JPM_Footer_disp" localSheetId="40">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EDBE32!#REF!</definedName>
    <definedName name="JPM_Footer_disp12" localSheetId="7">EDBPDF!#REF!</definedName>
    <definedName name="JPM_Footer_disp12" localSheetId="8">EDCPSF!#REF!</definedName>
    <definedName name="JPM_Footer_disp12" localSheetId="9">EDFF23!#REF!</definedName>
    <definedName name="JPM_Footer_disp12" localSheetId="10">EDFF25!#REF!</definedName>
    <definedName name="JPM_Footer_disp12" localSheetId="11">EDFF30!#REF!</definedName>
    <definedName name="JPM_Footer_disp12" localSheetId="12">EDFF31!#REF!</definedName>
    <definedName name="JPM_Footer_disp12" localSheetId="13">EDFF32!#REF!</definedName>
    <definedName name="JPM_Footer_disp12" localSheetId="14">EDGSEC!#REF!</definedName>
    <definedName name="JPM_Footer_disp12" localSheetId="15">EDNP27!#REF!</definedName>
    <definedName name="JPM_Footer_disp12" localSheetId="16">EDNPSF!#REF!</definedName>
    <definedName name="JPM_Footer_disp12" localSheetId="17">EDONTF!#REF!</definedName>
    <definedName name="JPM_Footer_disp12" localSheetId="18">EEARBF!#REF!</definedName>
    <definedName name="JPM_Footer_disp12" localSheetId="19">EEARFD!#REF!</definedName>
    <definedName name="JPM_Footer_disp12" localSheetId="20">EEDGEF!#REF!</definedName>
    <definedName name="JPM_Footer_disp12" localSheetId="21">EEECRF!#REF!</definedName>
    <definedName name="JPM_Footer_disp12" localSheetId="22">EEELSS!#REF!</definedName>
    <definedName name="JPM_Footer_disp12" localSheetId="23">EEEQTF!#REF!</definedName>
    <definedName name="JPM_Footer_disp12" localSheetId="24">EEESCF!#REF!</definedName>
    <definedName name="JPM_Footer_disp12" localSheetId="25">EEESSF!#REF!</definedName>
    <definedName name="JPM_Footer_disp12" localSheetId="26">EEIF30!#REF!</definedName>
    <definedName name="JPM_Footer_disp12" localSheetId="27">EEIF50!#REF!</definedName>
    <definedName name="JPM_Footer_disp12" localSheetId="28">EELMIF!#REF!</definedName>
    <definedName name="JPM_Footer_disp12" localSheetId="29">EEMOF1!#REF!</definedName>
    <definedName name="JPM_Footer_disp12" localSheetId="30">EENFBA!#REF!</definedName>
    <definedName name="JPM_Footer_disp12" localSheetId="31">EEPRUA!#REF!</definedName>
    <definedName name="JPM_Footer_disp12" localSheetId="32">EESMCF!#REF!</definedName>
    <definedName name="JPM_Footer_disp12" localSheetId="33">ELLIQF!#REF!</definedName>
    <definedName name="JPM_Footer_disp12" localSheetId="34">EOASEF!#REF!</definedName>
    <definedName name="JPM_Footer_disp12" localSheetId="35">EOCHIF!#REF!</definedName>
    <definedName name="JPM_Footer_disp12" localSheetId="36">EODWHF!#REF!</definedName>
    <definedName name="JPM_Footer_disp12" localSheetId="37">EOEDOF!#REF!</definedName>
    <definedName name="JPM_Footer_disp12" localSheetId="38">EOEMOP!#REF!</definedName>
    <definedName name="JPM_Footer_disp12" localSheetId="39">EOUSEF!#REF!</definedName>
    <definedName name="JPM_Footer_disp12" localSheetId="40">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5" i="40" l="1"/>
  <c r="A44" i="39"/>
  <c r="A45" i="38"/>
  <c r="A45" i="37"/>
  <c r="A96" i="36"/>
  <c r="A45" i="35"/>
  <c r="A45" i="34"/>
  <c r="A116" i="33"/>
  <c r="A109" i="32"/>
  <c r="A162" i="31"/>
  <c r="A57" i="30"/>
  <c r="A107" i="29"/>
  <c r="A297" i="28"/>
  <c r="A99" i="27"/>
  <c r="A78" i="26"/>
  <c r="A204" i="25"/>
  <c r="A123" i="24"/>
  <c r="A115" i="23"/>
  <c r="A107" i="22"/>
  <c r="A104" i="21"/>
  <c r="A136" i="20"/>
  <c r="A238" i="19"/>
  <c r="A414" i="18"/>
  <c r="A66" i="17"/>
  <c r="A126" i="16"/>
  <c r="A100" i="15"/>
  <c r="A92" i="14"/>
  <c r="A49" i="13"/>
  <c r="A50" i="12"/>
  <c r="A50" i="11"/>
  <c r="A50" i="10"/>
  <c r="A49" i="9"/>
  <c r="A90" i="8"/>
  <c r="A100" i="7"/>
  <c r="A72" i="6"/>
  <c r="A84" i="5"/>
  <c r="A105" i="4"/>
  <c r="A102" i="3"/>
  <c r="A91" i="2"/>
  <c r="A77" i="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H1" i="1" l="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H1" i="38"/>
  <c r="H1" i="39"/>
  <c r="H1" i="40"/>
  <c r="F33" i="36" l="1"/>
  <c r="E33" i="36"/>
  <c r="F58" i="36"/>
  <c r="E58" i="36"/>
</calcChain>
</file>

<file path=xl/sharedStrings.xml><?xml version="1.0" encoding="utf-8"?>
<sst xmlns="http://schemas.openxmlformats.org/spreadsheetml/2006/main" count="8096" uniqueCount="2071">
  <si>
    <t>Name of the Instrument</t>
  </si>
  <si>
    <t>ISIN</t>
  </si>
  <si>
    <t>Quantity</t>
  </si>
  <si>
    <t>% to Net Assets</t>
  </si>
  <si>
    <t>Market/Fair Value(Rs. In Lacs)</t>
  </si>
  <si>
    <t>Rating/Industry</t>
  </si>
  <si>
    <t>YIELD</t>
  </si>
  <si>
    <t>PORTFOLIO STATEMENT OF EDELWEISS MONEY MARKET FUND AS ON JUNE 30, 2022</t>
  </si>
  <si>
    <t>(An open-ended debt scheme investing in money market instruments)</t>
  </si>
  <si>
    <t>PORTFOLIO STATEMENT OF BHARAT BOND ETF – APRIL 2023 AS ON JUNE 30, 2022</t>
  </si>
  <si>
    <t>(An open ended Target Maturity Exchange Traded Bond Fund predominately investing in constituents of 
Nifty BHARAT Bond Index - April 2023)</t>
  </si>
  <si>
    <t>PORTFOLIO STATEMENT OF BHARAT BOND ETF – APRIL 2025 AS ON JUNE 30, 2022</t>
  </si>
  <si>
    <t>(An open ended Target Maturity Exchange Traded Bond Fund predominantly investing in constituents of Nifty BHARAT Bond Index - April 2025)</t>
  </si>
  <si>
    <t>PORTFOLIO STATEMENT OF BHARAT BOND ETF – APRIL 2030 AS ON JUNE 30, 2022</t>
  </si>
  <si>
    <t>(An open ended Target Maturity Exchange Traded Bond Fund predominately investing in constituents of Nifty BHARAT Bond Index - April 2030)</t>
  </si>
  <si>
    <t>PORTFOLIO STATEMENT OF BHARAT BOND ETF – APRIL 2031 AS ON JUNE 30, 2022</t>
  </si>
  <si>
    <t>(An open ended Target Maturity Exchange Traded Bond Fund predominantly investing in constituents of Nifty BHARAT Bond Index - April 2031)</t>
  </si>
  <si>
    <t>PORTFOLIO STATEMENT OF BHARAT BOND ETF – APRIL 2032 AS ON JUNE 30, 2022</t>
  </si>
  <si>
    <t>(An open ended Target Maturity Exchange Traded Bond Fund predominantly investing in constituents of Nifty BHARAT Bond Index - April 2032)</t>
  </si>
  <si>
    <t>PORTFOLIO STATEMENT OF EDELWEISS  BANKING AND PSU DEBT FUND AS ON JUNE 30, 2022</t>
  </si>
  <si>
    <t>(An open ended debt scheme predominantly investing in Debt Instruments of Banks, Public Sector Undertakings,
Public Financial Institutions and Municipal Bonds.)</t>
  </si>
  <si>
    <t>PORTFOLIO STATEMENT OF EDELWEISS CRL PSU PL SDL 50:50 OCT-25 FD AS ON JUNE 30, 2022</t>
  </si>
  <si>
    <t>(An open-ended target maturity Index Fund investing in the constituents of CRISIL [IBX] 50:50 PSU + SDL Index – October 2025. A moderate interest rate risk and relatively low credit risk.)</t>
  </si>
  <si>
    <t>PORTFOLIO STATEMENT OF BHARAT BOND FOF – APRIL 2023 AS ON JUNE 30, 2022</t>
  </si>
  <si>
    <t>(An open-ended Target Maturity fund of funds scheme investing in units of BHARAT Bond ETF – April 2023)</t>
  </si>
  <si>
    <t>PORTFOLIO STATEMENT OF BHARAT BOND FOF – APRIL 2025 AS ON JUNE 30, 2022</t>
  </si>
  <si>
    <t>(An open-ended Target Maturity fund of funds scheme investing in units of BHARAT Bond ETF – April 2025)</t>
  </si>
  <si>
    <t>PORTFOLIO STATEMENT OF BHARAT BOND FOF – APRIL 2030 AS ON JUNE 30, 2022</t>
  </si>
  <si>
    <t>(An open-ended Target Maturity fund of funds scheme investing in units of BHARAT Bond ETF – April 2030)</t>
  </si>
  <si>
    <t>PORTFOLIO STATEMENT OF BHARAT BOND FOF – APRIL 2031 AS ON JUNE 30, 2022</t>
  </si>
  <si>
    <t>(An open-ended Target Maturity fund of funds scheme investing in units of BHARAT Bond ETF – April 2031)</t>
  </si>
  <si>
    <t>PORTFOLIO STATEMENT OF BHARAT BOND FOF – APRIL 2032 AS ON JUNE 30, 2022</t>
  </si>
  <si>
    <t>(An open-ended Target Maturity fund of funds scheme investing in units of BHARAT Bond ETF – April 2032)</t>
  </si>
  <si>
    <t>PORTFOLIO STATEMENT OF EDELWEISS  GOVERNMENT SECURITIES FUND AS ON JUNE 30, 2022</t>
  </si>
  <si>
    <t>(An open ended debt scheme investing in government securities across maturity)</t>
  </si>
  <si>
    <t>PORTFOLIO STATEMENT OF EDELWEISS NY PSU BD PL SDL IDX FUND-2027 AS ON JUNE 30, 2022</t>
  </si>
  <si>
    <t>(An open-ended target Maturuty index fund predominantly investing in the constituents of Nifty PSU Bond Plus SDL April 2027 50:50 Index)</t>
  </si>
  <si>
    <t>PORTFOLIO STATEMENT OF EDELWEISS NIFTY PSU BOND PLUS SDL INDEX FUND – 2026 AS ON JUNE 30, 2022</t>
  </si>
  <si>
    <t>(An open-ended target Maturuty index fund predominantly investing in the constituents of Nifty PSU Bond Plus SDL April 2026 50:50 Index)</t>
  </si>
  <si>
    <t>PORTFOLIO STATEMENT OF EDELWEISS OVERNIGHT FUND AS ON JUNE 30, 2022</t>
  </si>
  <si>
    <t>(An open-ended debt scheme investing in overnight instruments.)</t>
  </si>
  <si>
    <t>PORTFOLIO STATEMENT OF EDELWEISS ARBITRAGE FUND AS ON JUNE 30, 2022</t>
  </si>
  <si>
    <t>(An open ended scheme investing in arbitrage opportunities)</t>
  </si>
  <si>
    <t>PORTFOLIO STATEMENT OF EDELWEISS BALANCED ADVANTAGE FUND AS ON JUNE 30, 2022</t>
  </si>
  <si>
    <t>(An open ended dynamic asset allocation fund)</t>
  </si>
  <si>
    <t>PORTFOLIO STATEMENT OF EDELWEISS LARGE CAP FUND AS ON JUNE 30, 2022</t>
  </si>
  <si>
    <t>(An open ended equity scheme predominantly investing in large cap stocks)</t>
  </si>
  <si>
    <t>PORTFOLIO STATEMENT OF EDELWEISS FLEXI-CAP FUND AS ON JUNE 30, 2022</t>
  </si>
  <si>
    <t>(An open ended dynamic equity scheme investing across large cap, mid cap, small cap stocks)</t>
  </si>
  <si>
    <t>PORTFOLIO STATEMENT OF EDELWEISS LONG TERM EQUITY FUND AS ON JUNE 30, 2022</t>
  </si>
  <si>
    <t>(An open ended equity linked saving scheme with a statutory lock in of 3 years and tax benefit)</t>
  </si>
  <si>
    <t>PORTFOLIO STATEMENT OF EDELWEISS LARGE &amp; MID CAP FUND AS ON JUNE 30, 2022</t>
  </si>
  <si>
    <t>(An open ended equity scheme investing in both large cap and mid cap stocks)</t>
  </si>
  <si>
    <t>PORTFOLIO STATEMENT OF EDELWEISS SMALL CAP FUND AS ON JUNE 30, 2022</t>
  </si>
  <si>
    <t>(An open ended scheme predominantly investing in small cap stocks)</t>
  </si>
  <si>
    <t>PORTFOLIO STATEMENT OF EDELWEISS EQUITY SAVINGS FUND AS ON JUNE 30, 2022</t>
  </si>
  <si>
    <t>(An Open ended scheme investing in equity, arbitrage and debt)</t>
  </si>
  <si>
    <t>PORTFOLIO STATEMENT OF EDELWEISS NIFTY 100 QUALITY 30 INDEX FND AS ON JUNE 30, 2022</t>
  </si>
  <si>
    <t>(An open ended scheme replicating Nifty 100 Quality 30 Index)</t>
  </si>
  <si>
    <t>PORTFOLIO STATEMENT OF EDELWEISS NIFTY 50 INDEX FUND AS ON JUNE 30, 2022</t>
  </si>
  <si>
    <t>(An open ended scheme replicating Nifty 50 Index)</t>
  </si>
  <si>
    <t>PORTFOLIO STATEMENT OF EDELWEISS LARGE &amp; MIDCAP INDEX FUND AS ON JUNE 30, 2022</t>
  </si>
  <si>
    <t>(An Open-ended Equity Scheme replicating Nifty LargeMidcap 250 Index)</t>
  </si>
  <si>
    <t>PORTFOLIO STATEMENT OF EDELWEISS RECENTLY LISTED IPO FUND AS ON JUNE 30, 2022</t>
  </si>
  <si>
    <t>(An open ended equity scheme following investment theme of investing in recently listed 100 companies or upcoming Initial Public Offer (IPOs).)</t>
  </si>
  <si>
    <t>PORTFOLIO STATEMENT OF EDELWEISS ETF - NIFTY BANK AS ON JUNE 30, 2022</t>
  </si>
  <si>
    <t>(An open ended scheme tracking Nifty Bank Index)</t>
  </si>
  <si>
    <t>PORTFOLIO STATEMENT OF EDELWEISS AGGRESSIVE HYBRID FUND AS ON JUNE 30, 2022</t>
  </si>
  <si>
    <t>(An open ended hybrid scheme investing predominantly in equity and equity related instruments)</t>
  </si>
  <si>
    <t>PORTFOLIO STATEMENT OF EDELWEISS MID CAP FUND AS ON JUNE 30, 2022</t>
  </si>
  <si>
    <t>(An open ended equity scheme predominantly investing in mid cap stocks)</t>
  </si>
  <si>
    <t>PORTFOLIO STATEMENT OF EDELWEISS  LIQUID FUND AS ON JUNE 30, 2022</t>
  </si>
  <si>
    <t>(An open-ended liquid scheme)</t>
  </si>
  <si>
    <t>PORTFOLIO STATEMENT OF EDELWEISS  ASEAN EQUITY OFF-SHORE FUND AS ON JUNE 30, 2022</t>
  </si>
  <si>
    <t>(An open ended fund of fund scheme investing in JPMorgan Funds – ASEAN Equity Fund)</t>
  </si>
  <si>
    <t>PORTFOLIO STATEMENT OF EDELWEISS  GREATER CHINA EQUITY OFF-SHORE FUND AS ON JUNE 30, 2022</t>
  </si>
  <si>
    <t>(An open ended fund of fund scheme investing in JPMorgan Funds – Greater China Fund)</t>
  </si>
  <si>
    <t>PORTFOLIO STATEMENT OF EDELWEISS MSCI INDIA DOMESTIC &amp; WORLD HEALTHCARE 45 INDEX AS ON JUNE 30, 2022</t>
  </si>
  <si>
    <t>(An Open-ended Equity Scheme replicating MSCI India Domestic &amp; World Healthcare 45 Index)</t>
  </si>
  <si>
    <t>PORTFOLIO STATEMENT OF EDELWEISS  EUROPE DYNAMIC EQUITY OFF-SHORE FUND AS ON JUNE 30, 2022</t>
  </si>
  <si>
    <t>(An open ended fund of fund scheme investing in JPMorgan Funds – Europe Dynamic Fund)</t>
  </si>
  <si>
    <t>PORTFOLIO STATEMENT OF EDELWEISS  EMERGING MARKETS OPPORTUNITIES EQUITY OFF-SHORE FUND AS ON JUNE 30, 2022</t>
  </si>
  <si>
    <t>(An open ended fund of fund scheme investing in JPMorgan Funds – Emerging Market Opportunities Fund)</t>
  </si>
  <si>
    <t>PORTFOLIO STATEMENT OF EDELWEISS  US VALUE EQUITY OFF-SHORE FUND AS ON JUNE 30, 2022</t>
  </si>
  <si>
    <t>(An open ended fund of fund scheme investing in JPMorgan Funds – US Value Fund)</t>
  </si>
  <si>
    <t>PORTFOLIO STATEMENT OF EDELWEISS  US TECHNOLOGY EQUITY FOF AS ON JUNE 30, 2022</t>
  </si>
  <si>
    <t>(An open ended fund of fund scheme investing in JPMorgan Funds – US TECHNOLOGY EQUITY FOF)</t>
  </si>
  <si>
    <t>Equity &amp; Equity related</t>
  </si>
  <si>
    <t>NIL</t>
  </si>
  <si>
    <t>Money Market Instruments</t>
  </si>
  <si>
    <t>Treasury bills</t>
  </si>
  <si>
    <t>364 DAYS TBILL RED 30-03-2023</t>
  </si>
  <si>
    <t>IN002021Z541</t>
  </si>
  <si>
    <t>SOVEREIGN</t>
  </si>
  <si>
    <t>182 DAYS TBILL RED 08-09-2022</t>
  </si>
  <si>
    <t>IN002021Y528</t>
  </si>
  <si>
    <t>182 DAYS TBILL RED 01-09-2022</t>
  </si>
  <si>
    <t>IN002021Y510</t>
  </si>
  <si>
    <t>Sub Total</t>
  </si>
  <si>
    <t>Certificate of Deposit</t>
  </si>
  <si>
    <t>INE562A16KK7</t>
  </si>
  <si>
    <t>FITCH A1+</t>
  </si>
  <si>
    <t>CANARA BANK CD RED 08-12-2022#**</t>
  </si>
  <si>
    <t>INE476A16TG9</t>
  </si>
  <si>
    <t>CRISIL A1+</t>
  </si>
  <si>
    <t>KOTAK MAHINDRA BANK CD RED 17-02-2023#**</t>
  </si>
  <si>
    <t>INE237A168N5</t>
  </si>
  <si>
    <t>AXIS BANK LTD CD RED 08-03-2023#**</t>
  </si>
  <si>
    <t>INE238A162Z1</t>
  </si>
  <si>
    <t>INE040A16DF9</t>
  </si>
  <si>
    <t>CARE A1+</t>
  </si>
  <si>
    <t>INE514E16CB6</t>
  </si>
  <si>
    <t>Commercial Paper</t>
  </si>
  <si>
    <t>INE110L14QQ1</t>
  </si>
  <si>
    <t>INE018E14PJ8</t>
  </si>
  <si>
    <t>INE001A14YY3</t>
  </si>
  <si>
    <t>TOTAL</t>
  </si>
  <si>
    <t>TREPS / Reverse Repo</t>
  </si>
  <si>
    <t>Clearing Corporation of India Ltd.</t>
  </si>
  <si>
    <t>Accrued Interest</t>
  </si>
  <si>
    <t>Net Receivables/(Payables)</t>
  </si>
  <si>
    <t>GRAND TOTAL</t>
  </si>
  <si>
    <t>#  Unlisted Security</t>
  </si>
  <si>
    <t>**Non Traded Security</t>
  </si>
  <si>
    <t>Debt Instruments</t>
  </si>
  <si>
    <t>(a)Listed / Awaiting listing on stock Exchanges</t>
  </si>
  <si>
    <t>7.04% PFC LTD NCD RED 14-04-2023**</t>
  </si>
  <si>
    <t>INE134E08KJ6</t>
  </si>
  <si>
    <t>CRISIL AAA</t>
  </si>
  <si>
    <t>6.79% HUDCO NCD RED 14-04-2023**</t>
  </si>
  <si>
    <t>INE031A08764</t>
  </si>
  <si>
    <t>ICRA AAA</t>
  </si>
  <si>
    <t>6.44% INDIAN OIL CORP NCD RED 14-04-2023**</t>
  </si>
  <si>
    <t>INE242A08445</t>
  </si>
  <si>
    <t>6.59% IRFC NCD RED 14-04-2023**</t>
  </si>
  <si>
    <t>INE053F07BZ2</t>
  </si>
  <si>
    <t>6.72% NABARD NCD RED 14-04-2023**</t>
  </si>
  <si>
    <t>INE261F08BW6</t>
  </si>
  <si>
    <t>7.12% REC LTD. NCD RED 31-03-2023</t>
  </si>
  <si>
    <t>INE020B08CH4</t>
  </si>
  <si>
    <t>6.38% HPCL NCD RED 12-04-2023**</t>
  </si>
  <si>
    <t>INE094A08051</t>
  </si>
  <si>
    <t>6.64% MANGALORE REF &amp; PET NCD 14-04-2023**</t>
  </si>
  <si>
    <t>INE103A08027</t>
  </si>
  <si>
    <t>8.8% POWER GRID CORP NCD RED 13-03-2023**</t>
  </si>
  <si>
    <t>INE752E07KN9</t>
  </si>
  <si>
    <t>8.82% REC LTD NCD RED 12-04-23**</t>
  </si>
  <si>
    <t>INE020B08831</t>
  </si>
  <si>
    <t>CARE AAA</t>
  </si>
  <si>
    <t>8.5% NABARD NCD RED 31-01-2023**</t>
  </si>
  <si>
    <t>INE261F08AT4</t>
  </si>
  <si>
    <t>6.35% POWER GRID CORP NCD RED 14-04-2023**</t>
  </si>
  <si>
    <t>INE752E08627</t>
  </si>
  <si>
    <t>8.8% NTPC LTD. NCD RED 04-04-2023**</t>
  </si>
  <si>
    <t>INE733E07JD2</t>
  </si>
  <si>
    <t>6.27% SIDBI NCD RED 27-02-2023**</t>
  </si>
  <si>
    <t>INE556F08JP6</t>
  </si>
  <si>
    <t>8.56% NPCL NCD RED 15-03-2023**</t>
  </si>
  <si>
    <t>INE206D08154</t>
  </si>
  <si>
    <t>8.54% NPCL NCD RED 15-03-2023**</t>
  </si>
  <si>
    <t>INE206D08147</t>
  </si>
  <si>
    <t>6.8% HPCL NCD RED 15-12-2022**</t>
  </si>
  <si>
    <t>INE094A08044</t>
  </si>
  <si>
    <t>8.80% EXIM BANK NCD RED 15-03-2023**</t>
  </si>
  <si>
    <t>INE514E08CI8</t>
  </si>
  <si>
    <t>8.56% NPCL NCD RED 18-03-2023**</t>
  </si>
  <si>
    <t>INE206D08139</t>
  </si>
  <si>
    <t>7.03% REC LTD NCD RED 07-09-2022**</t>
  </si>
  <si>
    <t>INE020B08AK2</t>
  </si>
  <si>
    <t>8.93% EXIM BANK OF INDIA NCD RED 121222**</t>
  </si>
  <si>
    <t>INE514E08BY7</t>
  </si>
  <si>
    <t>8.83% INDIAN RLY FIN CORP NCD RED 250323**</t>
  </si>
  <si>
    <t>INE053F07603</t>
  </si>
  <si>
    <t>8.84% POWER FIN CORP NCD RED 04-03-2023</t>
  </si>
  <si>
    <t>INE134E08FJ6</t>
  </si>
  <si>
    <t>8.73% NTPC LTD. NCD RED 07-03-2023**</t>
  </si>
  <si>
    <t>INE733E07JC4</t>
  </si>
  <si>
    <t>8.76% EXIM NCD RED 14-02-2023**</t>
  </si>
  <si>
    <t>INE514E08CE7</t>
  </si>
  <si>
    <t>8.9% POWER FIN CORP  NCD RED 18-03-2023**</t>
  </si>
  <si>
    <t>INE134E08FN8</t>
  </si>
  <si>
    <t>7.99% POWER FIN CORP NCD RED 20-12-2022**</t>
  </si>
  <si>
    <t>INE134E08JO8</t>
  </si>
  <si>
    <t>7.05% HUDCO NCD RED 13-10-2022**</t>
  </si>
  <si>
    <t>INE031A08749</t>
  </si>
  <si>
    <t>FITCH AAA</t>
  </si>
  <si>
    <t>6.98% NABARD NCD RED 19-09-2022</t>
  </si>
  <si>
    <t>INE261F08BO3</t>
  </si>
  <si>
    <t>(b)Privately Placed/Unlisted</t>
  </si>
  <si>
    <t>(c)Securitised Debt Instruments</t>
  </si>
  <si>
    <t>INE261F16637</t>
  </si>
  <si>
    <t>SIDBI CD RED 23-03-2023#**</t>
  </si>
  <si>
    <t>INE556F16952</t>
  </si>
  <si>
    <t>INE514E16BY0</t>
  </si>
  <si>
    <t>5.4% INDIAN OIL CORP NCD 11-04-25**</t>
  </si>
  <si>
    <t>INE242A08478</t>
  </si>
  <si>
    <t>5.36% HPCL NCD RED 11-04-2025**</t>
  </si>
  <si>
    <t>INE094A08077</t>
  </si>
  <si>
    <t>5.59% SIDBI NCD RED 21-02-2025**</t>
  </si>
  <si>
    <t>INE556F08JU6</t>
  </si>
  <si>
    <t>5.90% REC LTD. NCD RED 31-03-2025**</t>
  </si>
  <si>
    <t>INE020B08CZ6</t>
  </si>
  <si>
    <t>5.47% NABARD NCD RED 11-04-2025**</t>
  </si>
  <si>
    <t>INE261F08CI3</t>
  </si>
  <si>
    <t>5.77% PFC LTD NCD RED 11-04-2025**</t>
  </si>
  <si>
    <t>INE134E08KX7</t>
  </si>
  <si>
    <t>5.23% NABARD NCD RED 31-01-2025**</t>
  </si>
  <si>
    <t>INE261F08DI1</t>
  </si>
  <si>
    <t>5.35% HUDCO NCD RED 11-04-2025**</t>
  </si>
  <si>
    <t>INE031A08814</t>
  </si>
  <si>
    <t>6.88% NHB LTD NCD RED 21-01-2025**</t>
  </si>
  <si>
    <t>INE557F08FH9</t>
  </si>
  <si>
    <t>6.35% EXIM BANK OF INDIA NCD 18-02-2025**</t>
  </si>
  <si>
    <t>INE514E08FT8</t>
  </si>
  <si>
    <t>5.25% ONGC NCD RED 11-04-2025**</t>
  </si>
  <si>
    <t>INE213A08016</t>
  </si>
  <si>
    <t>5.34% NLC INDIA LTD. NCD 11-04-25**</t>
  </si>
  <si>
    <t>INE589A08027</t>
  </si>
  <si>
    <t>7.42% POWER FIN CORP NCD RED 19-11-2024**</t>
  </si>
  <si>
    <t>INE134E08KH0</t>
  </si>
  <si>
    <t>7.05% NAT HSG BANK NCD RED 18-12-2024**</t>
  </si>
  <si>
    <t>INE557F08FG1</t>
  </si>
  <si>
    <t>5.70% SIDBI NCD RED 28-03-2025**</t>
  </si>
  <si>
    <t>INE556F08JX0</t>
  </si>
  <si>
    <t>6.99% IRFC NCD RED 19-03-2025**</t>
  </si>
  <si>
    <t>INE053F07CB1</t>
  </si>
  <si>
    <t>7.40% REC LTD. NCD RED 26-11-2024**</t>
  </si>
  <si>
    <t>INE020B08CF8</t>
  </si>
  <si>
    <t>6.88% REC LTD. NCD RED 20-03-2025</t>
  </si>
  <si>
    <t>INE020B08CK8</t>
  </si>
  <si>
    <t>9.18% NUCLEAR POWER CORP NCD RD 23-01-25**</t>
  </si>
  <si>
    <t>INE206D08170</t>
  </si>
  <si>
    <t>8.65% POWER FINANCE NCD RED 28-12-2024**</t>
  </si>
  <si>
    <t>INE134E08GV9</t>
  </si>
  <si>
    <t>6.39% INDIAN OIL CORP NCD RED 06-03-2025**</t>
  </si>
  <si>
    <t>INE242A08452</t>
  </si>
  <si>
    <t>8.57% REC LTD NCD 21-12-2024**</t>
  </si>
  <si>
    <t>INE020B08880</t>
  </si>
  <si>
    <t>6.99% REC LTD. NCD RED 30-09-2024**</t>
  </si>
  <si>
    <t>INE020B08CM4</t>
  </si>
  <si>
    <t>5.74% REC LTD. NCD RED 20-06-2024**</t>
  </si>
  <si>
    <t>INE020B08DR1</t>
  </si>
  <si>
    <t>7% HPCL NCD RED 14-08-2024**</t>
  </si>
  <si>
    <t>INE094A08036</t>
  </si>
  <si>
    <t>5.96% NABARD NCD SR 22F RED 06-02-2025**</t>
  </si>
  <si>
    <t>INE261F08DM3</t>
  </si>
  <si>
    <t>7.69% NABARD NCD RED 29-05-2024</t>
  </si>
  <si>
    <t>INE261F08BK1</t>
  </si>
  <si>
    <t>6.85% POWER GRID CORP NCD RED 15-04-2025**</t>
  </si>
  <si>
    <t>INE752E08643</t>
  </si>
  <si>
    <t>9.34% REC LTD NCD RED 25-08-2024**</t>
  </si>
  <si>
    <t>INE020B07IZ5</t>
  </si>
  <si>
    <t>8.27% REC LTD NCD RED 06-02-2025**</t>
  </si>
  <si>
    <t>INE020B08906</t>
  </si>
  <si>
    <t>8.23% REC LTD NCD RED 23-01-2025**</t>
  </si>
  <si>
    <t>INE020B08898</t>
  </si>
  <si>
    <t>5.63% NABARD NCD SR 22G RED 26-02-2025**</t>
  </si>
  <si>
    <t>INE261F08DN1</t>
  </si>
  <si>
    <t>8.48% POWER FIN CORP NCD RED 09-12-2024**</t>
  </si>
  <si>
    <t>INE134E08GU1</t>
  </si>
  <si>
    <t>8.20% POWER GRID CORP NCD RED 23-01-2025**</t>
  </si>
  <si>
    <t>INE752E07MG9</t>
  </si>
  <si>
    <t>8.30% REC LTD NCD RED 10-04-2025**</t>
  </si>
  <si>
    <t>INE020B08930</t>
  </si>
  <si>
    <t>5.57% SIDBI NCD RED 03-03-2025**</t>
  </si>
  <si>
    <t>INE556F08JV4</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</si>
  <si>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</si>
  <si>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</si>
  <si>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</si>
  <si>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</si>
  <si>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</si>
  <si>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</si>
  <si>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</si>
  <si>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</si>
  <si>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</si>
  <si>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</si>
  <si>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8.93% POWER GRID CORP NCD 19-10-2024**</t>
  </si>
  <si>
    <t>INE752E07LY4</t>
  </si>
  <si>
    <t>8.95% INDIAN RAILWAY FIN NCD 10-03-2025**</t>
  </si>
  <si>
    <t>INE053F09GV6</t>
  </si>
  <si>
    <t>9.17% NTPC LTD NCD RED 21-09-2024**</t>
  </si>
  <si>
    <t>INE733E07JO9</t>
  </si>
  <si>
    <t>9% NTPC LTD NCD RED 25-01-2025**</t>
  </si>
  <si>
    <t>INE733E07HA2</t>
  </si>
  <si>
    <t>8.15% POWER GRID CORP NCD RED 09-03-2025**</t>
  </si>
  <si>
    <t>INE752E07MJ3</t>
  </si>
  <si>
    <t>8.10% PFC LTD NCD RED 04-06-2024**</t>
  </si>
  <si>
    <t>INE134E08KD9</t>
  </si>
  <si>
    <t>7.03% HPCL NCD RED 12-04-2030**</t>
  </si>
  <si>
    <t>INE094A08069</t>
  </si>
  <si>
    <t>7.41% POWER FIN CORP NCD RED 25-02-2030**</t>
  </si>
  <si>
    <t>INE134E08KL2</t>
  </si>
  <si>
    <t>7.34% NPCIL NCD RED 23-01-2030**</t>
  </si>
  <si>
    <t>INE206D08469</t>
  </si>
  <si>
    <t>7.89% REC LTD. NCD RED 30-03-2030**</t>
  </si>
  <si>
    <t>INE020B08CI2</t>
  </si>
  <si>
    <t>7.55% IRFC NCD RED 12-04-2030**</t>
  </si>
  <si>
    <t>INE053F07BY5</t>
  </si>
  <si>
    <t>7.86% PFC LTD NCD RED 12-04-2030**</t>
  </si>
  <si>
    <t>INE134E08KK4</t>
  </si>
  <si>
    <t>7.54% NHAI NCD RED 25-01-2030**</t>
  </si>
  <si>
    <t>INE906B07HK9</t>
  </si>
  <si>
    <t>7.4% MANGALORE REF &amp; PET NCD 12-04-2030**</t>
  </si>
  <si>
    <t>INE103A08019</t>
  </si>
  <si>
    <t>7.70% NHAI NCD RED 13-09-2029**</t>
  </si>
  <si>
    <t>INE906B07HH5</t>
  </si>
  <si>
    <t>7.41% IOC NCD RED 22-10-2029**</t>
  </si>
  <si>
    <t>INE242A08437</t>
  </si>
  <si>
    <t>7.50% REC LTD. NCD RED 28-02-2030**</t>
  </si>
  <si>
    <t>INE020B08CP7</t>
  </si>
  <si>
    <t>7.75% MANGALORE REF &amp; PET NCD 29-01-2030**</t>
  </si>
  <si>
    <t>INE103A08035</t>
  </si>
  <si>
    <t>7.38% POWER GRID CORP NCD RED 12-04-2030**</t>
  </si>
  <si>
    <t>INE752E08635</t>
  </si>
  <si>
    <t>7.49% NHAI NCD RED 01-08-2029**</t>
  </si>
  <si>
    <t>INE906B07HG7</t>
  </si>
  <si>
    <t>7.08% IRFC NCD RED 28-02-2030**</t>
  </si>
  <si>
    <t>INE053F07CA3</t>
  </si>
  <si>
    <t>7.32% NTPC LTD NCD RED 17-07-2029**</t>
  </si>
  <si>
    <t>INE733E07KL3</t>
  </si>
  <si>
    <t>7.55% IRFC NCD RED 06-11-29**</t>
  </si>
  <si>
    <t>INE053F07BX7</t>
  </si>
  <si>
    <t>7.48% IRFC NCD RED 13-08-2029**</t>
  </si>
  <si>
    <t>INE053F07BU3</t>
  </si>
  <si>
    <t>8.36% NHAI NCD RED 20-05-2029**</t>
  </si>
  <si>
    <t>INE906B07HD4</t>
  </si>
  <si>
    <t>8.25% REC GOI SERVICED NCD RED 26-03-30**</t>
  </si>
  <si>
    <t>INE020B08CR3</t>
  </si>
  <si>
    <t>8.3% REC LTD NCD RED 25-06-2029**</t>
  </si>
  <si>
    <t>INE020B08BU9</t>
  </si>
  <si>
    <t>8.09% NLC INDIA LTD NCD RED 29-05-2029**</t>
  </si>
  <si>
    <t>INE589A07037</t>
  </si>
  <si>
    <t>7.64% FOOD CORP GOI GRNT NCD 12-12-2029**</t>
  </si>
  <si>
    <t>INE861G08050</t>
  </si>
  <si>
    <t>CRISIL AAA(CE)</t>
  </si>
  <si>
    <t>7.43% NABARD GOI SERV NCD RED 31-01-2030**</t>
  </si>
  <si>
    <t>INE261F08BX4</t>
  </si>
  <si>
    <t>7.92% REC LTD. NCD RED 30-03-2030**</t>
  </si>
  <si>
    <t>INE020B08CJ0</t>
  </si>
  <si>
    <t>7.49% POWER GRID CORP NCD 25-10-2029**</t>
  </si>
  <si>
    <t>INE752E08601</t>
  </si>
  <si>
    <t>7.5% IRFC NCD RED 07-09-2029**</t>
  </si>
  <si>
    <t>INE053F07BW9</t>
  </si>
  <si>
    <t>8.85% REC LTD. NCD RED 16-04-2029**</t>
  </si>
  <si>
    <t>INE020B08BQ7</t>
  </si>
  <si>
    <t>7.27% NABARD NCD RED 14-02-2030**</t>
  </si>
  <si>
    <t>INE261F08BZ9</t>
  </si>
  <si>
    <t>7.5% NHPC NCD RED 06-10-2029**</t>
  </si>
  <si>
    <t>INE848E07AS5</t>
  </si>
  <si>
    <t>8.80% RECL NCD RED 14-05-2029**</t>
  </si>
  <si>
    <t>INE020B08BS3</t>
  </si>
  <si>
    <t>7.25% NPCIL NCD RED 15-12-2029 XXXIII C**</t>
  </si>
  <si>
    <t>INE206D08436</t>
  </si>
  <si>
    <t>8.85% POWER FIN CORP NCD RED 25-05-2029**</t>
  </si>
  <si>
    <t>INE134E08KC1</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</si>
  <si>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</si>
  <si>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</si>
  <si>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</si>
  <si>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</si>
  <si>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</si>
  <si>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</si>
  <si>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</si>
  <si>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</si>
  <si>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</si>
  <si>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</si>
  <si>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</si>
  <si>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</si>
  <si>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9.3% POWER GRID CORP NCD RED 04-09-2029**</t>
  </si>
  <si>
    <t>INE752E07LR8</t>
  </si>
  <si>
    <t>7.95% IRFC NCD RED 12-06-2029**</t>
  </si>
  <si>
    <t>INE053F07BR9</t>
  </si>
  <si>
    <t>8.15% EXIM NCB 21-01-2030 R21 - 2030**</t>
  </si>
  <si>
    <t>INE514E08EJ2</t>
  </si>
  <si>
    <t>7.34% POWER GRID CORP NCD 13-07-2029**</t>
  </si>
  <si>
    <t>INE752E08577</t>
  </si>
  <si>
    <t>7.36% NLC INDIA LTD. NCD RED 25-01-2030**</t>
  </si>
  <si>
    <t>INE589A07045</t>
  </si>
  <si>
    <t>Government Securities</t>
  </si>
  <si>
    <t>6.45% GOVT OF INDIA RED 07-10-2029</t>
  </si>
  <si>
    <t>IN0020190362</t>
  </si>
  <si>
    <t>6.79% GOVT OF INDIA RED 26-12-2029</t>
  </si>
  <si>
    <t>IN0020160118</t>
  </si>
  <si>
    <t>7.88% GOVT OF INDIA RED 19-03-2030</t>
  </si>
  <si>
    <t>IN0020150028</t>
  </si>
  <si>
    <t>7.10% GOVT OF INDIA RED 18-04-2029</t>
  </si>
  <si>
    <t>IN0020220011</t>
  </si>
  <si>
    <t>6.41% IRFC NCD RED 11-04-2031**</t>
  </si>
  <si>
    <t>INE053F07CR7</t>
  </si>
  <si>
    <t>6.90% REC LTD. NCD RED 31-03-2031**</t>
  </si>
  <si>
    <t>INE020B08DA7</t>
  </si>
  <si>
    <t>6.45% NABARD NCD RED 11-04-2031**</t>
  </si>
  <si>
    <t>INE261F08CJ1</t>
  </si>
  <si>
    <t>6.88% PFC LTD NCD RED 11-04-2031**</t>
  </si>
  <si>
    <t>INE134E08KY5</t>
  </si>
  <si>
    <t>6.80% NPCL NCD RED 21-03-2031**</t>
  </si>
  <si>
    <t>INE206D08477</t>
  </si>
  <si>
    <t>6.50% NHAI NCD RED 11-04-2031**</t>
  </si>
  <si>
    <t>INE906B07IE0</t>
  </si>
  <si>
    <t>6.4% ONGC NCD RED 11-04-2031**</t>
  </si>
  <si>
    <t>INE213A08024</t>
  </si>
  <si>
    <t>6.29% NTPC LTD NCD RED 11-04-2031**</t>
  </si>
  <si>
    <t>INE733E08155</t>
  </si>
  <si>
    <t>6.63% HPCL NCD RED 11-04-2031**</t>
  </si>
  <si>
    <t>INE094A08093</t>
  </si>
  <si>
    <t>6.65% FOOD CORP GOI GRNT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</si>
  <si>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</si>
  <si>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</si>
  <si>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</si>
  <si>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</si>
  <si>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</si>
  <si>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</si>
  <si>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</si>
  <si>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</si>
  <si>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</si>
  <si>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</si>
  <si>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7.75% PFC LTD NCD RED 11-06-2030**</t>
  </si>
  <si>
    <t>INE134E08KV1</t>
  </si>
  <si>
    <t>7.79% REC LTD. NCD RED 21-05-2030**</t>
  </si>
  <si>
    <t>INE020B08CW3</t>
  </si>
  <si>
    <t>7.55% REC LTD. NCD RED 10-05-2030**</t>
  </si>
  <si>
    <t>INE020B08CU7</t>
  </si>
  <si>
    <t>8.32% POWER GRID CORP NCD RED 23-12-2030**</t>
  </si>
  <si>
    <t>INE752E07NL7</t>
  </si>
  <si>
    <t>8.13% NUCLEAR POWER CORP NCD 28-03-2031**</t>
  </si>
  <si>
    <t>INE206D08402</t>
  </si>
  <si>
    <t>6.43% NTPC LTD NCD RED 27-01-2031**</t>
  </si>
  <si>
    <t>INE733E08171</t>
  </si>
  <si>
    <t>8.13% PGCIL NCD 25-04-2030 LIII K**</t>
  </si>
  <si>
    <t>INE752E07NW4</t>
  </si>
  <si>
    <t>6.80% REC LTD NCD RED 20-12-2030**</t>
  </si>
  <si>
    <t>INE020B08DE9</t>
  </si>
  <si>
    <t>7.25% NPCIL NCD RED 15-12-2030 XXXIII D**</t>
  </si>
  <si>
    <t>INE206D08444</t>
  </si>
  <si>
    <t>7.40% POWER FIN CORP NCD RED 08-05-2030**</t>
  </si>
  <si>
    <t>INE134E08KQ1</t>
  </si>
  <si>
    <t>7% POWER FIN CORP NCD RED 22-01-2031**</t>
  </si>
  <si>
    <t>INE134E07AN1</t>
  </si>
  <si>
    <t>8.4% POWER GRID CORP NCD RED 27-05-2030**</t>
  </si>
  <si>
    <t>INE752E07MW6</t>
  </si>
  <si>
    <t>7.61% GOVT OF INDIA RED 09-05-2030</t>
  </si>
  <si>
    <t>IN0020160019</t>
  </si>
  <si>
    <t>7.48% MANGALORE REF&amp;PET 14-04-2032**</t>
  </si>
  <si>
    <t>INE103A08050</t>
  </si>
  <si>
    <t>6.74% NTPC LTD RED 14-04-2032**</t>
  </si>
  <si>
    <t>INE733E08205</t>
  </si>
  <si>
    <t>6.87% NHAI NCD RED 14-04-2032**</t>
  </si>
  <si>
    <t>INE906B07JA6</t>
  </si>
  <si>
    <t>6.92% POWER FINANCE NCD 14-04-32**</t>
  </si>
  <si>
    <t>INE134E08LN6</t>
  </si>
  <si>
    <t>6.92% REC LTD NCD RED 20-03-2032**</t>
  </si>
  <si>
    <t>INE020B08DV3</t>
  </si>
  <si>
    <t>6.87% IRFC NCD RED 14-04-2032**</t>
  </si>
  <si>
    <t>INE053F08163</t>
  </si>
  <si>
    <t>7.79% IOC NCD RED 12-04-2032**</t>
  </si>
  <si>
    <t>INE242A08528</t>
  </si>
  <si>
    <t>6.85% NABARD NCD RED 14-04-2032**</t>
  </si>
  <si>
    <t>INE261F08DL5</t>
  </si>
  <si>
    <t>7.81% HPCL NCD RED 13-04-2032**</t>
  </si>
  <si>
    <t>INE094A08119</t>
  </si>
  <si>
    <t>6.85% NLC INDIA RED 13-04-2032**</t>
  </si>
  <si>
    <t>INE589A08043</t>
  </si>
  <si>
    <t>7.38% NABARD NCD RED 20-10-2031**</t>
  </si>
  <si>
    <t>INE261F08683</t>
  </si>
  <si>
    <t>6.92% IRFC NCD SR 161 RED 29-08-2031**</t>
  </si>
  <si>
    <t>INE053F08122</t>
  </si>
  <si>
    <t>7.30% NABARD NCD RED 26-12-2031**</t>
  </si>
  <si>
    <t>INE261F08717</t>
  </si>
  <si>
    <t>6.69% NTPC LTD NCD RED 12-09-2031**</t>
  </si>
  <si>
    <t>INE733E08197</t>
  </si>
  <si>
    <t>8.24% NHPC LTD SER U NCD RED 27-06-2031**</t>
  </si>
  <si>
    <t>INE848E07914</t>
  </si>
  <si>
    <t>6.54% GOVT OF INDIA RED 17-01-2032</t>
  </si>
  <si>
    <t>IN0020210244</t>
  </si>
  <si>
    <t>8.37% HUDCO NCD RED 23-03-2029**</t>
  </si>
  <si>
    <t>INE031A08707</t>
  </si>
  <si>
    <t>8.24% NABARD NCD GOI SERVICED 22-03-2029</t>
  </si>
  <si>
    <t>INE261F08BF1</t>
  </si>
  <si>
    <t>8.3% NTPC LTD NCD RED 15-01-2029**</t>
  </si>
  <si>
    <t>INE733E07KJ7</t>
  </si>
  <si>
    <t>8.83% EXIM BK OF INDIA NCD RED 03-11-29**</t>
  </si>
  <si>
    <t>INE514E08EE3</t>
  </si>
  <si>
    <t>8.60% AXIS BANK NCD RED 28-12-2028**</t>
  </si>
  <si>
    <t>INE238A08450</t>
  </si>
  <si>
    <t>8.12% NHPC NCD GOI SERVICED 22-03-2029**</t>
  </si>
  <si>
    <t>INE848E08136</t>
  </si>
  <si>
    <t>8.27% NHAI NCD RED 28-03-2029**</t>
  </si>
  <si>
    <t>INE906B07GP0</t>
  </si>
  <si>
    <t>8.13% NUCLEAR POWER CORP NCD 28-03-2029**</t>
  </si>
  <si>
    <t>INE206D08386</t>
  </si>
  <si>
    <t>8.95% FOOD CORP OF INDIA NCD 01-03-2029**</t>
  </si>
  <si>
    <t>INE861G08043</t>
  </si>
  <si>
    <t>8.40% NUCLEAR POW COR IN LTD NCD28-11-29**</t>
  </si>
  <si>
    <t>INE206D08253</t>
  </si>
  <si>
    <t>8.79% INDIAN RAIL FIN NCD RED 04-05-2030**</t>
  </si>
  <si>
    <t>INE053F09GX2</t>
  </si>
  <si>
    <t>8.7% LIC HOUS FIN NCD RED 23-03-2029**</t>
  </si>
  <si>
    <t>INE115A07OB4</t>
  </si>
  <si>
    <t>7.20% EXIM NCD RED 05-06-2025**</t>
  </si>
  <si>
    <t>INE514E08FY8</t>
  </si>
  <si>
    <t>5.7% NABARD NCD RED SR 22D 31-07-2025**</t>
  </si>
  <si>
    <t>INE261F08DK7</t>
  </si>
  <si>
    <t>8.11% REC LTD NCD 07-10-2025 SR136**</t>
  </si>
  <si>
    <t>INE020B08963</t>
  </si>
  <si>
    <t>7.34% NHB LTD NCD RED 07-08-2025**</t>
  </si>
  <si>
    <t>INE557F08FN7</t>
  </si>
  <si>
    <t>7.50% NHPC LTD SR Y STR A NCD 07-10-2025**</t>
  </si>
  <si>
    <t>INE848E07AO4</t>
  </si>
  <si>
    <t>6.50% POWER FIN CORP NCD RED 17-09-2025**</t>
  </si>
  <si>
    <t>INE134E08LD7</t>
  </si>
  <si>
    <t>7.17% POWER FIN COR NCD SR 202B 22-05-25**</t>
  </si>
  <si>
    <t>INE134E08KT5</t>
  </si>
  <si>
    <t>7.30% NMDC LTD SR I NCD RED 28-08-2025**</t>
  </si>
  <si>
    <t>INE584A08010</t>
  </si>
  <si>
    <t>8.75% REC LTD NCD RED 12-07-2025**</t>
  </si>
  <si>
    <t>INE020B08443</t>
  </si>
  <si>
    <t>8.4% POWER GRID CORP NCD RED 27-05-2025**</t>
  </si>
  <si>
    <t>INE752E07MR6</t>
  </si>
  <si>
    <t>5.22% GOVT OF INDIA RED 15-06-2025</t>
  </si>
  <si>
    <t>IN0020200112</t>
  </si>
  <si>
    <t>State Development Loan</t>
  </si>
  <si>
    <t>8.31% ANDHRA PRADESH SDL RED 29-07-2025</t>
  </si>
  <si>
    <t>IN1020150042</t>
  </si>
  <si>
    <t>8.31% UTTAR PRADESH SDL 29-07-2025</t>
  </si>
  <si>
    <t>IN3320150250</t>
  </si>
  <si>
    <t>8.30% JHARKHAND SDL RED 29-07-2025</t>
  </si>
  <si>
    <t>IN3720150017</t>
  </si>
  <si>
    <t>8.21% WEST BENGAL SDL RED 24-06-2025</t>
  </si>
  <si>
    <t>IN3420150036</t>
  </si>
  <si>
    <t>7.99% MAHARASHTRA SDL RED 28-10-2025</t>
  </si>
  <si>
    <t>IN2220150113</t>
  </si>
  <si>
    <t>7.97% TAMIL NADU SDL RED 14-10-2025</t>
  </si>
  <si>
    <t>IN3120150112</t>
  </si>
  <si>
    <t>8.22% TAMIL NADU SDL RED 13-05-2025</t>
  </si>
  <si>
    <t>IN3120150039</t>
  </si>
  <si>
    <t>8.24% KERALA SDL RED 13-05-2025</t>
  </si>
  <si>
    <t>IN2020150032</t>
  </si>
  <si>
    <t>8.36% MADHYA PRADESH SDL RED 15-07-2025</t>
  </si>
  <si>
    <t>IN2120150023</t>
  </si>
  <si>
    <t>8.25% MAHARASHTRA SDL RED 10-06-2025</t>
  </si>
  <si>
    <t>IN2220150030</t>
  </si>
  <si>
    <t>8.16% MAHARASHTRA SDL RED 23-09-2025</t>
  </si>
  <si>
    <t>IN2220150097</t>
  </si>
  <si>
    <t>5.95% TAMIL NADU SDL RED 13-05-2025</t>
  </si>
  <si>
    <t>IN3120200057</t>
  </si>
  <si>
    <t>8.28% MAHARASHTRA SDL RED 29-07-2025</t>
  </si>
  <si>
    <t>IN2220150055</t>
  </si>
  <si>
    <t>8.29% KERALA SDL RED 29-07-2025</t>
  </si>
  <si>
    <t>IN2020150065</t>
  </si>
  <si>
    <t>8% TAMIL NADU SDL RED 28-10-2025</t>
  </si>
  <si>
    <t>IN3120150120</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</si>
  <si>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</si>
  <si>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</si>
  <si>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</si>
  <si>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</si>
  <si>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</si>
  <si>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</si>
  <si>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</si>
  <si>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</si>
  <si>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</si>
  <si>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</si>
  <si>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</si>
  <si>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(a) Listed / Awaiting listing on Stock Exchanges</t>
  </si>
  <si>
    <t>6.95% GOVT OF INDIA RED 16-12-2061</t>
  </si>
  <si>
    <t>IN0020210202</t>
  </si>
  <si>
    <t>7.80% KERALA SDL RED 15-03-2027</t>
  </si>
  <si>
    <t>IN2020160155</t>
  </si>
  <si>
    <t>8.38% GUJARAT SDL RED 27-02-2029</t>
  </si>
  <si>
    <t>IN1520180309</t>
  </si>
  <si>
    <t>91 DAYS TBILL RED 08-09-2022</t>
  </si>
  <si>
    <t>IN002022X106</t>
  </si>
  <si>
    <t>91 DAYS TBILL RED 28-07-2022</t>
  </si>
  <si>
    <t>IN002022X049</t>
  </si>
  <si>
    <t>7.32% EXIM NCD RED 08-06-2026**</t>
  </si>
  <si>
    <t>INE514E08FZ5</t>
  </si>
  <si>
    <t>7.75% POWER FIN COR GOI SER NCD 22-03-27**</t>
  </si>
  <si>
    <t>INE134E08IX1</t>
  </si>
  <si>
    <t>6.14% IND OIL COR NCD 18-02-27**</t>
  </si>
  <si>
    <t>INE242A08502</t>
  </si>
  <si>
    <t>7.83% IRFC LTD NCD RED 19-03-2027**</t>
  </si>
  <si>
    <t>INE053F07983</t>
  </si>
  <si>
    <t>7.89% POWER GRID CORP NCD RED 09-03-2027**</t>
  </si>
  <si>
    <t>INE752E07OE0</t>
  </si>
  <si>
    <t>7.95% RECL SR 147 NCD RED 12-03-2027**</t>
  </si>
  <si>
    <t>INE020B08AH8</t>
  </si>
  <si>
    <t>7.25% EXIM BANK NCD RED 01-02-2027**</t>
  </si>
  <si>
    <t>INE514E08FJ9</t>
  </si>
  <si>
    <t>7.13% NHPC STRPP B NCD 11-02-2027**</t>
  </si>
  <si>
    <t>INE848E07AZ0</t>
  </si>
  <si>
    <t>8.14% NUCLEAR POWER CORP NCD 25-03-2027**</t>
  </si>
  <si>
    <t>INE206D08279</t>
  </si>
  <si>
    <t>7.52% REC LTD NCD RED 07-11-26**</t>
  </si>
  <si>
    <t>INE020B08AA3</t>
  </si>
  <si>
    <t>7.18% POWER FIN GOI SERVICD NCD 20-01-27**</t>
  </si>
  <si>
    <t>INE134E08IR3</t>
  </si>
  <si>
    <t>7.5% NHPC NCD RED 07-10-2026**</t>
  </si>
  <si>
    <t>INE848E07AP1</t>
  </si>
  <si>
    <t>7.54% REC LTD NCD RED 30-12-2026**</t>
  </si>
  <si>
    <t>INE020B08AC9</t>
  </si>
  <si>
    <t>9.25% POWER GRID CORP NCD  RED 09-03-27**</t>
  </si>
  <si>
    <t>INE752E07JN1</t>
  </si>
  <si>
    <t>7.23% POWER FIN COR NCD RED- 05-01-2027**</t>
  </si>
  <si>
    <t>INE134E08IO0</t>
  </si>
  <si>
    <t>7.78% BIHAR SDL RED 01-03-2027</t>
  </si>
  <si>
    <t>IN1320160170</t>
  </si>
  <si>
    <t>7.20% UTTAR PRADESH SDL 25-01-2027</t>
  </si>
  <si>
    <t>IN3320160309</t>
  </si>
  <si>
    <t>6.58% GUJARAT SDL RED 31-03-2027</t>
  </si>
  <si>
    <t>IN1520200347</t>
  </si>
  <si>
    <t>7.75% KARNATAKA SDL RED 01-03-2027</t>
  </si>
  <si>
    <t>IN1920160109</t>
  </si>
  <si>
    <t>7.59% GUJARAT SDL RED 15-02-2027</t>
  </si>
  <si>
    <t>IN1520160194</t>
  </si>
  <si>
    <t>8.31% RAJASTHAN SDL RED 08-04-2027</t>
  </si>
  <si>
    <t>IN2920200036</t>
  </si>
  <si>
    <t>7.92% WEST BENGAL SDL 15-03-2027</t>
  </si>
  <si>
    <t>IN3420160175</t>
  </si>
  <si>
    <t>7.61% TAMIL NADU SDL RED 15-02-2027</t>
  </si>
  <si>
    <t>IN3120160194</t>
  </si>
  <si>
    <t>7.59% RAJASTHAN SDL RED 15-02-2027</t>
  </si>
  <si>
    <t>IN2920160412</t>
  </si>
  <si>
    <t>7.78% WEST BENGAL SDL 01-03-2027</t>
  </si>
  <si>
    <t>IN3420160167</t>
  </si>
  <si>
    <t>7.74% TAMIL NADU SDL RED 01-03-2027</t>
  </si>
  <si>
    <t>IN3120161309</t>
  </si>
  <si>
    <t>7.64% HARYANA SDL RED 29-03-2027</t>
  </si>
  <si>
    <t>IN1620160292</t>
  </si>
  <si>
    <t>7.61% ANDHRA PRADESH SDL RED 15-02-2027</t>
  </si>
  <si>
    <t>IN1020160439</t>
  </si>
  <si>
    <t>7.59% HARYANA SDL RED 15-02-2027</t>
  </si>
  <si>
    <t>IN1620160268</t>
  </si>
  <si>
    <t>7.59% BIHAR SDL RED 15-02-2027</t>
  </si>
  <si>
    <t>IN1320160162</t>
  </si>
  <si>
    <t>6.72% KERALA SDL RED 24-03-2027</t>
  </si>
  <si>
    <t>IN2020200290</t>
  </si>
  <si>
    <t>7.86% KARNATAKA SDL RED 15-03-2027</t>
  </si>
  <si>
    <t>IN1920160117</t>
  </si>
  <si>
    <t>7.85% TAMIL NADU SDL RED 15-03-2027</t>
  </si>
  <si>
    <t>IN3120161317</t>
  </si>
  <si>
    <t>7.17% UTTAR PRADESH SDL 11-01-2027</t>
  </si>
  <si>
    <t>IN3320160291</t>
  </si>
  <si>
    <t>7.15% KERALA SDL RED 11-01-2027</t>
  </si>
  <si>
    <t>IN2020160130</t>
  </si>
  <si>
    <t>7.59% Karnataka SDL RED 29-03-2027</t>
  </si>
  <si>
    <t>IN1920160125</t>
  </si>
  <si>
    <t>7.21% WEST BENGAL SDL 25-01-2027</t>
  </si>
  <si>
    <t>IN3420160142</t>
  </si>
  <si>
    <t>7.59% KARNATAKA SDL 15-02-2027</t>
  </si>
  <si>
    <t>IN1920160091</t>
  </si>
  <si>
    <t>7.14% ANDHRA PRADESH SDL RED 11-01-2027</t>
  </si>
  <si>
    <t>IN1020160421</t>
  </si>
  <si>
    <t>7.64% WEST BENGAL SDL RED 29-03-2027</t>
  </si>
  <si>
    <t>IN3420160183</t>
  </si>
  <si>
    <t>7.40% NABARD NCD RED 30-01-2026**</t>
  </si>
  <si>
    <t>INE261F08DO9</t>
  </si>
  <si>
    <t>5.94% REC LTD. NCD RED 31-01-2026**</t>
  </si>
  <si>
    <t>INE020B08DK6</t>
  </si>
  <si>
    <t>9.18% NUCLEAR POWER NCD RED 23-01-2026**</t>
  </si>
  <si>
    <t>INE206D08188</t>
  </si>
  <si>
    <t>5.85% REC LTD NCD RED 20-12-2025**</t>
  </si>
  <si>
    <t>INE020B08DF6</t>
  </si>
  <si>
    <t>5.81% REC LTD. NCD RED 31-12-2025</t>
  </si>
  <si>
    <t>INE020B08DH2</t>
  </si>
  <si>
    <t>6.18% MANGALORE REF &amp; PET NCD 29-12-2025**</t>
  </si>
  <si>
    <t>INE103A08043</t>
  </si>
  <si>
    <t>7.13% NHPC LTD AA STRPP A NCD 11-02-2026**</t>
  </si>
  <si>
    <t>INE848E07AY3</t>
  </si>
  <si>
    <t>8.18% EXIM BANK NCD RED 07-12-2025**</t>
  </si>
  <si>
    <t>INE514E08EU9</t>
  </si>
  <si>
    <t>9.09% INDIAN RAIL FIN NCD RED 29-03-2026**</t>
  </si>
  <si>
    <t>INE053F09HM3</t>
  </si>
  <si>
    <t>8.02% EXIM BANK NCD RED 20-04-2026**</t>
  </si>
  <si>
    <t>INE514E08FB6</t>
  </si>
  <si>
    <t>8.32% POWER GRID CORP NCD RED 23/12/2025**</t>
  </si>
  <si>
    <t>INE752E07NK9</t>
  </si>
  <si>
    <t>6.89% NHPC SR AA1 STRPP A NCD 11-03-2026**</t>
  </si>
  <si>
    <t>INE848E07BD5</t>
  </si>
  <si>
    <t>7.38% NHPC SR Y1 STRPP A NCD 03-01-2026**</t>
  </si>
  <si>
    <t>INE848E07AT3</t>
  </si>
  <si>
    <t>8.14% NUCLEAR POWER NCD RED 25-03-2026**</t>
  </si>
  <si>
    <t>INE206D08261</t>
  </si>
  <si>
    <t>9.09% IRFC NCD RED 31-03-2026**</t>
  </si>
  <si>
    <t>INE053F09HN1</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</si>
  <si>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</si>
  <si>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</si>
  <si>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</si>
  <si>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</si>
  <si>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</si>
  <si>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</si>
  <si>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</si>
  <si>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</si>
  <si>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</si>
  <si>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</si>
  <si>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</si>
  <si>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</si>
  <si>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6.18% GUJARAT SDL RED 31-03-2026</t>
  </si>
  <si>
    <t>IN1520200339</t>
  </si>
  <si>
    <t>8.38% KARNATAKA SDL RED 27-01-2026</t>
  </si>
  <si>
    <t>IN1920150084</t>
  </si>
  <si>
    <t>8.54% BIHAR SDL RED 10-02-2026</t>
  </si>
  <si>
    <t>IN1320150031</t>
  </si>
  <si>
    <t>8.51% MAHARASHTRA SDL RED 09-03-2026</t>
  </si>
  <si>
    <t>IN2220150204</t>
  </si>
  <si>
    <t>8.3% RAJASTHAN SDL RED 13-01-2026</t>
  </si>
  <si>
    <t>IN2920150223</t>
  </si>
  <si>
    <t>8.53% TAMIL NADU SDL RED 09-03-2026</t>
  </si>
  <si>
    <t>IN3120150211</t>
  </si>
  <si>
    <t>8.76% MADHYA PRADESH SDL RED 24-02-2026</t>
  </si>
  <si>
    <t>IN2120150106</t>
  </si>
  <si>
    <t>8.38% TAMILNADU SDL RED 27-01-2026</t>
  </si>
  <si>
    <t>IN3120150187</t>
  </si>
  <si>
    <t>8.57% ANDHRA PRADESH SDL RED 09-03-2026</t>
  </si>
  <si>
    <t>IN1020150141</t>
  </si>
  <si>
    <t>8.28% KARNATAKA SDL RED 06-03-2026</t>
  </si>
  <si>
    <t>IN1920180198</t>
  </si>
  <si>
    <t>8.48% RAJASTHAN SDL RED 10-02-2026</t>
  </si>
  <si>
    <t>IN2920150249</t>
  </si>
  <si>
    <t>8.39% MADHYA PRADESH SDL RED 27-01-2026</t>
  </si>
  <si>
    <t>IN2120150098</t>
  </si>
  <si>
    <t>8.88% WEST BENGAL SDL RED 24-02-2026</t>
  </si>
  <si>
    <t>IN3420150150</t>
  </si>
  <si>
    <t>8.60% BIHAR SDL RED 09-03-2026</t>
  </si>
  <si>
    <t>IN1320150056</t>
  </si>
  <si>
    <t>8.39% UTTAR PRADESH SDL 27-01-2026</t>
  </si>
  <si>
    <t>IN3320150367</t>
  </si>
  <si>
    <t>8.49% TAMIL NADU SDL RED 10-02-2026</t>
  </si>
  <si>
    <t>IN3120150195</t>
  </si>
  <si>
    <t>8.40% WEST BENGAL SDL RED 27-01-2026</t>
  </si>
  <si>
    <t>IN3420150135</t>
  </si>
  <si>
    <t>8.67% KARNATAKA SDL RED 24-02-2026</t>
  </si>
  <si>
    <t>IN1920150092</t>
  </si>
  <si>
    <t>8.67% MAHARASHTRA SDL RED 24-02-2026</t>
  </si>
  <si>
    <t>IN2220150196</t>
  </si>
  <si>
    <t>8.29% ANDHRA PRADESH SDL RED 13-01-2026</t>
  </si>
  <si>
    <t>IN1020150117</t>
  </si>
  <si>
    <t>8.30% MADHYA PRADESH SDL RED 13-01-2026</t>
  </si>
  <si>
    <t>IN2120150080</t>
  </si>
  <si>
    <t>8.00% GUJARAT SDL RED 20-04-2026</t>
  </si>
  <si>
    <t>IN1520160012</t>
  </si>
  <si>
    <t>8.57% WEST BENGAL SDL RED 09-03-2026</t>
  </si>
  <si>
    <t>IN3420150168</t>
  </si>
  <si>
    <t>8.34% UTTAR PRADESH SDL 13-01-2026</t>
  </si>
  <si>
    <t>IN3320150359</t>
  </si>
  <si>
    <t>8.83% UTTAR PRADESH SDL 24-02-2026</t>
  </si>
  <si>
    <t>IN3320150383</t>
  </si>
  <si>
    <t>8.53% UTTAR PRADESH SDL 10-02-2026</t>
  </si>
  <si>
    <t>IN3320150375</t>
  </si>
  <si>
    <t>8.51% WEST BENGAL SDL RED 10-02-2026</t>
  </si>
  <si>
    <t>IN3420150143</t>
  </si>
  <si>
    <t>8.72% ANDHRA PRADESH SDL RED 24-02-2026</t>
  </si>
  <si>
    <t>IN1020150133</t>
  </si>
  <si>
    <t>8.82% BIHAR SDL RED 24-02-2026</t>
  </si>
  <si>
    <t>IN1320150049</t>
  </si>
  <si>
    <t>8.36% MAHARASHTRA SDL RED 27-01-2026</t>
  </si>
  <si>
    <t>IN2220150170</t>
  </si>
  <si>
    <t>8.55% RAJASTHAN SDL RED 09-03-2026</t>
  </si>
  <si>
    <t>IN2920150264</t>
  </si>
  <si>
    <t>8.31% WEST BENGAL SDL RED 13-01-2026</t>
  </si>
  <si>
    <t>IN3420150127</t>
  </si>
  <si>
    <t>8.69% TAMIL NADU SDL RED 24-02-2026</t>
  </si>
  <si>
    <t>IN3120150203</t>
  </si>
  <si>
    <t>8.47% MAHARASHTRA SDL RED 10-02-2026</t>
  </si>
  <si>
    <t>IN2220150188</t>
  </si>
  <si>
    <t>8.38% RAJASTHAN SDL RED 27-01-2026</t>
  </si>
  <si>
    <t>IN2920150231</t>
  </si>
  <si>
    <t>7.90% RAJASTHAN SDL RED 08-04-2026</t>
  </si>
  <si>
    <t>IN2920200028</t>
  </si>
  <si>
    <t>8.39% ANDHRA PRADESH SDL RED 27-01-2026</t>
  </si>
  <si>
    <t>IN1020150125</t>
  </si>
  <si>
    <t>8.27% TAMIL NADU SDL RED 13-01-2026</t>
  </si>
  <si>
    <t>IN3120150179</t>
  </si>
  <si>
    <t>8.25% MAHARASHTRA SDL RED 13-01-2026</t>
  </si>
  <si>
    <t>IN2220150162</t>
  </si>
  <si>
    <t>8.27% KARNATAKA SDL RED 13-01-2026</t>
  </si>
  <si>
    <t>IN1920150076</t>
  </si>
  <si>
    <t>8.46% GUJARAT SDL RED 10-02-2026</t>
  </si>
  <si>
    <t>IN1520150120</t>
  </si>
  <si>
    <t>8.09% RAJASTHAN SDL RED 23-03-2026</t>
  </si>
  <si>
    <t>IN2920150363</t>
  </si>
  <si>
    <t>8.09% ANDHRA PRADESH SDL RED 23-03-2026</t>
  </si>
  <si>
    <t>IN1020150158</t>
  </si>
  <si>
    <t>7.96% GUJARAT SDL RED 27-04-2026</t>
  </si>
  <si>
    <t>IN1520160020</t>
  </si>
  <si>
    <t>7.96% TAMIL NADU SDL RED 27-04-2026</t>
  </si>
  <si>
    <t>IN3120160020</t>
  </si>
  <si>
    <t>6.70% ANDHRA PRADESH SDL RED 22-04-2026</t>
  </si>
  <si>
    <t>IN1020200078</t>
  </si>
  <si>
    <t>(a)Listed / Awaiting listing on Stock Exchanges</t>
  </si>
  <si>
    <t>Housing Development Finance Corporation Ltd.</t>
  </si>
  <si>
    <t>INE001A01036</t>
  </si>
  <si>
    <t>Finance</t>
  </si>
  <si>
    <t>HDFC Bank Ltd.</t>
  </si>
  <si>
    <t>INE040A01034</t>
  </si>
  <si>
    <t>Banks</t>
  </si>
  <si>
    <t>Bharti Airtel Ltd.</t>
  </si>
  <si>
    <t>INE397D01024</t>
  </si>
  <si>
    <t>Telecom - Services</t>
  </si>
  <si>
    <t>Adani Ports &amp; Special Economic Zone Ltd.</t>
  </si>
  <si>
    <t>INE742F01042</t>
  </si>
  <si>
    <t>Transport Infrastructure</t>
  </si>
  <si>
    <t>Adani Enterprises Ltd.</t>
  </si>
  <si>
    <t>INE423A01024</t>
  </si>
  <si>
    <t>Metals &amp; Minerals Trading</t>
  </si>
  <si>
    <t>Reliance Industries Ltd.</t>
  </si>
  <si>
    <t>INE002A01018</t>
  </si>
  <si>
    <t>Petroleum Products</t>
  </si>
  <si>
    <t>Hindalco Industries Ltd.</t>
  </si>
  <si>
    <t>INE038A01020</t>
  </si>
  <si>
    <t>Non - Ferrous Metals</t>
  </si>
  <si>
    <t>Axis Bank Ltd.</t>
  </si>
  <si>
    <t>INE238A01034</t>
  </si>
  <si>
    <t>Vedanta Ltd.</t>
  </si>
  <si>
    <t>INE205A01025</t>
  </si>
  <si>
    <t>Diversified Metals</t>
  </si>
  <si>
    <t>Grasim Industries Ltd.</t>
  </si>
  <si>
    <t>INE047A01021</t>
  </si>
  <si>
    <t>Cement &amp; Cement Products</t>
  </si>
  <si>
    <t>Zee Entertainment Enterprises Ltd.</t>
  </si>
  <si>
    <t>INE256A01028</t>
  </si>
  <si>
    <t>Entertainment</t>
  </si>
  <si>
    <t>JSW Steel Ltd.</t>
  </si>
  <si>
    <t>INE019A01038</t>
  </si>
  <si>
    <t>Ferrous Metals</t>
  </si>
  <si>
    <t>HCL Technologies Ltd.</t>
  </si>
  <si>
    <t>INE860A01027</t>
  </si>
  <si>
    <t>IT - Software</t>
  </si>
  <si>
    <t>Sun Pharmaceutical Industries Ltd.</t>
  </si>
  <si>
    <t>INE044A01036</t>
  </si>
  <si>
    <t>Pharmaceuticals &amp; Biotechnology</t>
  </si>
  <si>
    <t>Bajaj Finance Ltd.</t>
  </si>
  <si>
    <t>INE296A01024</t>
  </si>
  <si>
    <t>Bandhan Bank Ltd.</t>
  </si>
  <si>
    <t>INE545U01014</t>
  </si>
  <si>
    <t>Bharat Electronics Ltd.</t>
  </si>
  <si>
    <t>INE263A01024</t>
  </si>
  <si>
    <t>Aerospace &amp; Defense</t>
  </si>
  <si>
    <t>Piramal Enterprises Ltd.</t>
  </si>
  <si>
    <t>INE140A01024</t>
  </si>
  <si>
    <t>Maruti Suzuki India Ltd.</t>
  </si>
  <si>
    <t>INE585B01010</t>
  </si>
  <si>
    <t>Automobiles</t>
  </si>
  <si>
    <t>Vodafone Idea Ltd.</t>
  </si>
  <si>
    <t>INE669E01016</t>
  </si>
  <si>
    <t>SRF Ltd.</t>
  </si>
  <si>
    <t>INE647A01010</t>
  </si>
  <si>
    <t>Chemicals &amp; Petrochemicals</t>
  </si>
  <si>
    <t>Larsen &amp; Toubro Ltd.</t>
  </si>
  <si>
    <t>INE018A01030</t>
  </si>
  <si>
    <t>Construction</t>
  </si>
  <si>
    <t>Ashok Leyland Ltd.</t>
  </si>
  <si>
    <t>INE208A01029</t>
  </si>
  <si>
    <t>Agricultural, Commercial &amp; Construction Vehicles</t>
  </si>
  <si>
    <t>IDFC Ltd.</t>
  </si>
  <si>
    <t>INE043D01016</t>
  </si>
  <si>
    <t>Tata Steel Ltd.</t>
  </si>
  <si>
    <t>INE081A01012</t>
  </si>
  <si>
    <t>Multi Commodity Exchange Of India Ltd.</t>
  </si>
  <si>
    <t>INE745G01035</t>
  </si>
  <si>
    <t>Capital Markets</t>
  </si>
  <si>
    <t>Punjab National Bank</t>
  </si>
  <si>
    <t>INE160A01022</t>
  </si>
  <si>
    <t>MindTree Ltd.</t>
  </si>
  <si>
    <t>INE018I01017</t>
  </si>
  <si>
    <t>Kotak Mahindra Bank Ltd.</t>
  </si>
  <si>
    <t>INE237A01028</t>
  </si>
  <si>
    <t>HDFC Asset Management Company Ltd.</t>
  </si>
  <si>
    <t>INE127D01025</t>
  </si>
  <si>
    <t>Canara Bank</t>
  </si>
  <si>
    <t>INE476A01014</t>
  </si>
  <si>
    <t>Tech Mahindra Ltd.</t>
  </si>
  <si>
    <t>INE669C01036</t>
  </si>
  <si>
    <t>Infosys Ltd.</t>
  </si>
  <si>
    <t>INE009A01021</t>
  </si>
  <si>
    <t>Samvardhana Motherson International Ltd.</t>
  </si>
  <si>
    <t>INE775A01035</t>
  </si>
  <si>
    <t>Auto Components</t>
  </si>
  <si>
    <t>ICICI Bank Ltd.</t>
  </si>
  <si>
    <t>INE090A01021</t>
  </si>
  <si>
    <t>Tata Power Company Ltd.</t>
  </si>
  <si>
    <t>INE245A01021</t>
  </si>
  <si>
    <t>Power</t>
  </si>
  <si>
    <t>Power Finance Corporation Ltd.</t>
  </si>
  <si>
    <t>INE134E01011</t>
  </si>
  <si>
    <t>P I INDUSTRIES LIMITED</t>
  </si>
  <si>
    <t>INE603J01030</t>
  </si>
  <si>
    <t>Fertilizers &amp; Agrochemicals</t>
  </si>
  <si>
    <t>National Aluminium Company Ltd.</t>
  </si>
  <si>
    <t>INE139A01034</t>
  </si>
  <si>
    <t>Titan Company Ltd.</t>
  </si>
  <si>
    <t>INE280A01028</t>
  </si>
  <si>
    <t>Consumer Durables</t>
  </si>
  <si>
    <t>Bank of Baroda</t>
  </si>
  <si>
    <t>INE028A01039</t>
  </si>
  <si>
    <t>IndusInd Bank Ltd.</t>
  </si>
  <si>
    <t>INE095A01012</t>
  </si>
  <si>
    <t>InterGlobe Aviation Ltd.</t>
  </si>
  <si>
    <t>INE646L01027</t>
  </si>
  <si>
    <t>Transport Services</t>
  </si>
  <si>
    <t>LIC Housing Finance Ltd.</t>
  </si>
  <si>
    <t>INE115A01026</t>
  </si>
  <si>
    <t>Steel Authority of India Ltd.</t>
  </si>
  <si>
    <t>INE114A01011</t>
  </si>
  <si>
    <t>IDFC First Bank Ltd.</t>
  </si>
  <si>
    <t>INE092T01019</t>
  </si>
  <si>
    <t>Muthoot Finance Ltd.</t>
  </si>
  <si>
    <t>INE414G01012</t>
  </si>
  <si>
    <t>L&amp;T Technology Services Ltd.</t>
  </si>
  <si>
    <t>INE010V01017</t>
  </si>
  <si>
    <t>IT - Services</t>
  </si>
  <si>
    <t>Metropolis Healthcare Ltd.</t>
  </si>
  <si>
    <t>INE112L01020</t>
  </si>
  <si>
    <t>Healthcare Services</t>
  </si>
  <si>
    <t>HDFC Life Insurance Company Ltd.</t>
  </si>
  <si>
    <t>INE795G01014</t>
  </si>
  <si>
    <t>Insurance</t>
  </si>
  <si>
    <t>Bata India Ltd.</t>
  </si>
  <si>
    <t>INE176A01028</t>
  </si>
  <si>
    <t>Tata Communications Ltd.</t>
  </si>
  <si>
    <t>INE151A01013</t>
  </si>
  <si>
    <t>Nestle India Ltd.</t>
  </si>
  <si>
    <t>INE239A01016</t>
  </si>
  <si>
    <t>Food Products</t>
  </si>
  <si>
    <t>Wipro Ltd.</t>
  </si>
  <si>
    <t>INE075A01022</t>
  </si>
  <si>
    <t>SBI Life Insurance Company Ltd.</t>
  </si>
  <si>
    <t>INE123W01016</t>
  </si>
  <si>
    <t>GAIL (India) Ltd.</t>
  </si>
  <si>
    <t>INE129A01019</t>
  </si>
  <si>
    <t>Gas</t>
  </si>
  <si>
    <t>Aarti Industries Ltd.</t>
  </si>
  <si>
    <t>INE769A01020</t>
  </si>
  <si>
    <t>NTPC Ltd.</t>
  </si>
  <si>
    <t>INE733E01010</t>
  </si>
  <si>
    <t>Ultratech Cement Ltd.</t>
  </si>
  <si>
    <t>INE481G01011</t>
  </si>
  <si>
    <t>Hero MotoCorp Ltd.</t>
  </si>
  <si>
    <t>INE158A01026</t>
  </si>
  <si>
    <t>NMDC Ltd.</t>
  </si>
  <si>
    <t>INE584A01023</t>
  </si>
  <si>
    <t>Minerals &amp; Mining</t>
  </si>
  <si>
    <t>United Spirits Ltd.</t>
  </si>
  <si>
    <t>INE854D01024</t>
  </si>
  <si>
    <t>Beverages</t>
  </si>
  <si>
    <t>Jindal Steel &amp; Power Ltd.</t>
  </si>
  <si>
    <t>INE749A01030</t>
  </si>
  <si>
    <t>Asian Paints Ltd.</t>
  </si>
  <si>
    <t>INE021A01026</t>
  </si>
  <si>
    <t>RBL Bank Ltd.</t>
  </si>
  <si>
    <t>INE976G01028</t>
  </si>
  <si>
    <t>L&amp;T Finance Holdings Ltd.</t>
  </si>
  <si>
    <t>INE498L01015</t>
  </si>
  <si>
    <t>Ambuja Cements Ltd.</t>
  </si>
  <si>
    <t>INE079A01024</t>
  </si>
  <si>
    <t>Godrej Properties Ltd.</t>
  </si>
  <si>
    <t>INE484J01027</t>
  </si>
  <si>
    <t>Realty</t>
  </si>
  <si>
    <t>UPL Ltd.</t>
  </si>
  <si>
    <t>INE628A01036</t>
  </si>
  <si>
    <t>DLF Ltd.</t>
  </si>
  <si>
    <t>INE271C01023</t>
  </si>
  <si>
    <t>Havells India Ltd.</t>
  </si>
  <si>
    <t>INE176B01034</t>
  </si>
  <si>
    <t>ITC Ltd.</t>
  </si>
  <si>
    <t>INE154A01025</t>
  </si>
  <si>
    <t>Diversified FMCG</t>
  </si>
  <si>
    <t>The Federal Bank Ltd.</t>
  </si>
  <si>
    <t>INE171A01029</t>
  </si>
  <si>
    <t>Hindustan Petroleum Corporation Ltd.</t>
  </si>
  <si>
    <t>INE094A01015</t>
  </si>
  <si>
    <t>ICICI Lombard General Insurance Co. Ltd.</t>
  </si>
  <si>
    <t>INE765G01017</t>
  </si>
  <si>
    <t>Trent Ltd.</t>
  </si>
  <si>
    <t>INE849A01020</t>
  </si>
  <si>
    <t>Retailing</t>
  </si>
  <si>
    <t>Amara Raja Batteries Ltd.</t>
  </si>
  <si>
    <t>INE885A01032</t>
  </si>
  <si>
    <t>Delta Corp Ltd.</t>
  </si>
  <si>
    <t>INE124G01033</t>
  </si>
  <si>
    <t>Leisure Services</t>
  </si>
  <si>
    <t>Laurus Labs Ltd.</t>
  </si>
  <si>
    <t>INE947Q01028</t>
  </si>
  <si>
    <t>Coforge Ltd.</t>
  </si>
  <si>
    <t>INE591G01017</t>
  </si>
  <si>
    <t>Manappuram Finance Ltd.</t>
  </si>
  <si>
    <t>INE522D01027</t>
  </si>
  <si>
    <t>Britannia Industries Ltd.</t>
  </si>
  <si>
    <t>INE216A01030</t>
  </si>
  <si>
    <t>Zydus Lifesciences Ltd.</t>
  </si>
  <si>
    <t>INE010B01027</t>
  </si>
  <si>
    <t>ICICI Prudential Life Insurance Co Ltd.</t>
  </si>
  <si>
    <t>INE726G01019</t>
  </si>
  <si>
    <t>Aurobindo Pharma Ltd.</t>
  </si>
  <si>
    <t>INE406A01037</t>
  </si>
  <si>
    <t>Dalmia Bharat Ltd.</t>
  </si>
  <si>
    <t>INE00R701025</t>
  </si>
  <si>
    <t>The Indian Hotels Company Ltd.</t>
  </si>
  <si>
    <t>INE053A01029</t>
  </si>
  <si>
    <t>Mphasis Ltd.</t>
  </si>
  <si>
    <t>INE356A01018</t>
  </si>
  <si>
    <t>SBI Cards &amp; Payment Services Ltd.</t>
  </si>
  <si>
    <t>INE018E01016</t>
  </si>
  <si>
    <t>Indraprastha Gas Ltd.</t>
  </si>
  <si>
    <t>INE203G01027</t>
  </si>
  <si>
    <t>Tata Motors Ltd.</t>
  </si>
  <si>
    <t>INE155A01022</t>
  </si>
  <si>
    <t>Balrampur Chini Mills Ltd.</t>
  </si>
  <si>
    <t>INE119A01028</t>
  </si>
  <si>
    <t>Agricultural Food &amp; other Products</t>
  </si>
  <si>
    <t>Chambal Fertilizers &amp; Chemicals Ltd.</t>
  </si>
  <si>
    <t>INE085A01013</t>
  </si>
  <si>
    <t>Indus Towers Ltd.</t>
  </si>
  <si>
    <t>INE121J01017</t>
  </si>
  <si>
    <t>PVR Ltd.</t>
  </si>
  <si>
    <t>INE191H01014</t>
  </si>
  <si>
    <t>Bajaj Finserv Ltd.</t>
  </si>
  <si>
    <t>INE918I01018</t>
  </si>
  <si>
    <t>Cholamandalam Investment &amp; Finance Company Ltd.</t>
  </si>
  <si>
    <t>INE121A01024</t>
  </si>
  <si>
    <t>Oberoi Realty Ltd.</t>
  </si>
  <si>
    <t>INE093I01010</t>
  </si>
  <si>
    <t>Escorts Kubota Ltd.</t>
  </si>
  <si>
    <t>INE042A01014</t>
  </si>
  <si>
    <t>Can Fin Homes Ltd.</t>
  </si>
  <si>
    <t>INE477A01020</t>
  </si>
  <si>
    <t>Balkrishna Industries Ltd.</t>
  </si>
  <si>
    <t>INE787D01026</t>
  </si>
  <si>
    <t>Firstsource Solutions Ltd.</t>
  </si>
  <si>
    <t>INE684F01012</t>
  </si>
  <si>
    <t>Mahanagar Gas Ltd.</t>
  </si>
  <si>
    <t>INE002S01010</t>
  </si>
  <si>
    <t>JK Cement Ltd.</t>
  </si>
  <si>
    <t>INE823G01014</t>
  </si>
  <si>
    <t>Rain Industries Ltd.</t>
  </si>
  <si>
    <t>INE855B01025</t>
  </si>
  <si>
    <t>Aditya Birla Capital Ltd.</t>
  </si>
  <si>
    <t>INE674K01013</t>
  </si>
  <si>
    <t>IPCA Laboratories Ltd.</t>
  </si>
  <si>
    <t>INE571A01038</t>
  </si>
  <si>
    <t>Eicher Motors Ltd.</t>
  </si>
  <si>
    <t>INE066A01021</t>
  </si>
  <si>
    <t>Exide Industries Ltd.</t>
  </si>
  <si>
    <t>INE302A01020</t>
  </si>
  <si>
    <t>State Bank of India</t>
  </si>
  <si>
    <t>INE062A01020</t>
  </si>
  <si>
    <t>Tata Chemicals Ltd.</t>
  </si>
  <si>
    <t>INE092A01019</t>
  </si>
  <si>
    <t>Tata Consumer Products Ltd.</t>
  </si>
  <si>
    <t>INE192A01025</t>
  </si>
  <si>
    <t>Gujarat Narmada Valley Fert &amp; Chem Ltd.</t>
  </si>
  <si>
    <t>INE113A01013</t>
  </si>
  <si>
    <t>Mahindra &amp; Mahindra Ltd.</t>
  </si>
  <si>
    <t>INE101A01026</t>
  </si>
  <si>
    <t>Deepak Nitrite Ltd.</t>
  </si>
  <si>
    <t>INE288B01029</t>
  </si>
  <si>
    <t>Biocon Ltd.</t>
  </si>
  <si>
    <t>INE376G01013</t>
  </si>
  <si>
    <t>Godrej Consumer Products Ltd.</t>
  </si>
  <si>
    <t>INE102D01028</t>
  </si>
  <si>
    <t>Personal Products</t>
  </si>
  <si>
    <t>City Union Bank Ltd.</t>
  </si>
  <si>
    <t>INE491A01021</t>
  </si>
  <si>
    <t>Max Financial Services Ltd.</t>
  </si>
  <si>
    <t>INE180A01020</t>
  </si>
  <si>
    <t>Hindustan Unilever Ltd.</t>
  </si>
  <si>
    <t>INE030A01027</t>
  </si>
  <si>
    <t>Indian Energy Exchange Ltd.</t>
  </si>
  <si>
    <t>INE022Q01020</t>
  </si>
  <si>
    <t>Container Corporation Of India Ltd.</t>
  </si>
  <si>
    <t>INE111A01025</t>
  </si>
  <si>
    <t>Persistent Systems Ltd.</t>
  </si>
  <si>
    <t>INE262H01013</t>
  </si>
  <si>
    <t>Apollo Hospitals Enterprise Ltd.</t>
  </si>
  <si>
    <t>INE437A01024</t>
  </si>
  <si>
    <t>Mahindra &amp; Mahindra Financial Services Ltd</t>
  </si>
  <si>
    <t>INE774D01024</t>
  </si>
  <si>
    <t>Larsen &amp; Toubro Infotech Ltd.</t>
  </si>
  <si>
    <t>INE214T01019</t>
  </si>
  <si>
    <t>Bosch Ltd.</t>
  </si>
  <si>
    <t>INE323A01026</t>
  </si>
  <si>
    <t>Power Grid Corporation of India Ltd.</t>
  </si>
  <si>
    <t>INE752E01010</t>
  </si>
  <si>
    <t>Dabur India Ltd.</t>
  </si>
  <si>
    <t>INE016A01026</t>
  </si>
  <si>
    <t>Petronet LNG Ltd.</t>
  </si>
  <si>
    <t>INE347G01014</t>
  </si>
  <si>
    <t>Dr. Reddy's Laboratories Ltd.</t>
  </si>
  <si>
    <t>INE089A01023</t>
  </si>
  <si>
    <t>Alkem Laboratories Ltd.</t>
  </si>
  <si>
    <t>INE540L01014</t>
  </si>
  <si>
    <t>Oracle Financial Services Software Ltd.</t>
  </si>
  <si>
    <t>INE881D01027</t>
  </si>
  <si>
    <t>United Breweries Ltd.</t>
  </si>
  <si>
    <t>INE686F01025</t>
  </si>
  <si>
    <t>Jubilant Foodworks Ltd.</t>
  </si>
  <si>
    <t>INE797F01020</t>
  </si>
  <si>
    <t>Crompton Greaves Cons Electrical Ltd.</t>
  </si>
  <si>
    <t>INE299U01018</t>
  </si>
  <si>
    <t>Marico Ltd.</t>
  </si>
  <si>
    <t>INE196A01026</t>
  </si>
  <si>
    <t>Granules India Ltd.</t>
  </si>
  <si>
    <t>INE101D01020</t>
  </si>
  <si>
    <t>Bharat Petroleum Corporation Ltd.</t>
  </si>
  <si>
    <t>INE029A01011</t>
  </si>
  <si>
    <t>Gujarat State Petronet Ltd.</t>
  </si>
  <si>
    <t>INE246F01010</t>
  </si>
  <si>
    <t>Torrent Pharmaceuticals Ltd.</t>
  </si>
  <si>
    <t>INE685A01028</t>
  </si>
  <si>
    <t>National Buildings Construction Corporation Ltd.</t>
  </si>
  <si>
    <t>INE095N01031</t>
  </si>
  <si>
    <t>Berger Paints (I) Ltd.</t>
  </si>
  <si>
    <t>INE463A01038</t>
  </si>
  <si>
    <t>Page Industries Ltd.</t>
  </si>
  <si>
    <t>INE761H01022</t>
  </si>
  <si>
    <t>Textiles &amp; Apparels</t>
  </si>
  <si>
    <t>Lupin Ltd.</t>
  </si>
  <si>
    <t>INE326A01037</t>
  </si>
  <si>
    <t>Abbott India Ltd.</t>
  </si>
  <si>
    <t>INE358A01014</t>
  </si>
  <si>
    <t>The India Cements Ltd.</t>
  </si>
  <si>
    <t>INE383A01012</t>
  </si>
  <si>
    <t>Bharat Heavy Electricals Ltd.</t>
  </si>
  <si>
    <t>INE257A01026</t>
  </si>
  <si>
    <t>Electrical Equipment</t>
  </si>
  <si>
    <t>Info Edge (India) Ltd.</t>
  </si>
  <si>
    <t>INE663F01024</t>
  </si>
  <si>
    <t>Divi's Laboratories Ltd.</t>
  </si>
  <si>
    <t>INE361B01024</t>
  </si>
  <si>
    <t>Colgate Palmolive (India) Ltd.</t>
  </si>
  <si>
    <t>INE259A01022</t>
  </si>
  <si>
    <t>Sun TV Network Ltd.</t>
  </si>
  <si>
    <t>INE424H01027</t>
  </si>
  <si>
    <t>(b) Unlisted</t>
  </si>
  <si>
    <t>Derivatives</t>
  </si>
  <si>
    <t>(a) Index/Stock Future</t>
  </si>
  <si>
    <t>Sun TV Network Ltd.28/07/2022</t>
  </si>
  <si>
    <t>Colgate Palmolive (India) Ltd.28/07/2022</t>
  </si>
  <si>
    <t>Divi's Laboratories Ltd.28/07/2022</t>
  </si>
  <si>
    <t>Info Edge (India) Ltd.28/07/2022</t>
  </si>
  <si>
    <t>Bharat Heavy Electricals Ltd.28/07/2022</t>
  </si>
  <si>
    <t>The India Cements Ltd.28/07/2022</t>
  </si>
  <si>
    <t>Abbott India Ltd.28/07/2022</t>
  </si>
  <si>
    <t>Lupin Ltd.28/07/2022</t>
  </si>
  <si>
    <t>Page Industries Ltd.28/07/2022</t>
  </si>
  <si>
    <t>Berger Paints (I) Ltd.28/07/2022</t>
  </si>
  <si>
    <t>National Buildings Construction Corporation Ltd.28/07/2022</t>
  </si>
  <si>
    <t>Torrent Pharmaceuticals Ltd.28/07/2022</t>
  </si>
  <si>
    <t>Gujarat State Petronet Ltd.28/07/2022</t>
  </si>
  <si>
    <t>Bharat Petroleum Corporation Ltd.28/07/2022</t>
  </si>
  <si>
    <t>Granules India Ltd.28/07/2022</t>
  </si>
  <si>
    <t>Marico Ltd.28/07/2022</t>
  </si>
  <si>
    <t>Crompton Greaves Cons Electrical Ltd.28/07/2022</t>
  </si>
  <si>
    <t>Jubilant Foodworks Ltd.28/07/2022</t>
  </si>
  <si>
    <t>United Breweries Ltd.28/07/2022</t>
  </si>
  <si>
    <t>Oracle Financial Services Software Ltd.28/07/2022</t>
  </si>
  <si>
    <t>Alkem Laboratories Ltd.28/07/2022</t>
  </si>
  <si>
    <t>Dr. Reddy's Laboratories Ltd.28/07/2022</t>
  </si>
  <si>
    <t>Petronet LNG Ltd.28/07/2022</t>
  </si>
  <si>
    <t>Dabur India Ltd.28/07/2022</t>
  </si>
  <si>
    <t>Power Grid Corporation of India Ltd.28/07/2022</t>
  </si>
  <si>
    <t>Bosch Ltd.28/07/2022</t>
  </si>
  <si>
    <t>Larsen &amp; Toubro Infotech Ltd.28/07/2022</t>
  </si>
  <si>
    <t>Mahindra &amp; Mahindra Financial Services Ltd28/07/2022</t>
  </si>
  <si>
    <t>Apollo Hospitals Enterprise Ltd.28/07/2022</t>
  </si>
  <si>
    <t>Persistent Systems Ltd.28/07/2022</t>
  </si>
  <si>
    <t>ICICI Bank Ltd.25/08/2022</t>
  </si>
  <si>
    <t>Container Corporation Of India Ltd.28/07/2022</t>
  </si>
  <si>
    <t>Indian Energy Exchange Ltd.28/07/2022</t>
  </si>
  <si>
    <t>Hindustan Unilever Ltd.28/07/2022</t>
  </si>
  <si>
    <t>Max Financial Services Ltd.28/07/2022</t>
  </si>
  <si>
    <t>City Union Bank Ltd.28/07/2022</t>
  </si>
  <si>
    <t>Godrej Consumer Products Ltd.28/07/2022</t>
  </si>
  <si>
    <t>Biocon Ltd.28/07/2022</t>
  </si>
  <si>
    <t>Deepak Nitrite Ltd.28/07/2022</t>
  </si>
  <si>
    <t>Mahindra &amp; Mahindra Ltd.28/07/2022</t>
  </si>
  <si>
    <t>Gujarat Narmada Valley Fert &amp; Chem Ltd.28/07/2022</t>
  </si>
  <si>
    <t>Tata Consumer Products Ltd.28/07/2022</t>
  </si>
  <si>
    <t>Tata Chemicals Ltd.28/07/2022</t>
  </si>
  <si>
    <t>State Bank of India28/07/2022</t>
  </si>
  <si>
    <t>Exide Industries Ltd.28/07/2022</t>
  </si>
  <si>
    <t>Eicher Motors Ltd.28/07/2022</t>
  </si>
  <si>
    <t>IPCA Laboratories Ltd.28/07/2022</t>
  </si>
  <si>
    <t>Aditya Birla Capital Ltd.28/07/2022</t>
  </si>
  <si>
    <t>Rain Industries Ltd.28/07/2022</t>
  </si>
  <si>
    <t>The Federal Bank Ltd.25/08/2022</t>
  </si>
  <si>
    <t>JK Cement Ltd.28/07/2022</t>
  </si>
  <si>
    <t>Mahanagar Gas Ltd.28/07/2022</t>
  </si>
  <si>
    <t>Firstsource Solutions Ltd.28/07/2022</t>
  </si>
  <si>
    <t>Balkrishna Industries Ltd.28/07/2022</t>
  </si>
  <si>
    <t>Larsen &amp; Toubro Ltd.25/08/2022</t>
  </si>
  <si>
    <t>Can Fin Homes Ltd.28/07/2022</t>
  </si>
  <si>
    <t>Escorts Kubota Ltd.28/07/2022</t>
  </si>
  <si>
    <t>Oberoi Realty Ltd.28/07/2022</t>
  </si>
  <si>
    <t>Cholamandalam Investment &amp; Finance Company Ltd.28/07/2022</t>
  </si>
  <si>
    <t>Bajaj Finserv Ltd.28/07/2022</t>
  </si>
  <si>
    <t>PVR Ltd.28/07/2022</t>
  </si>
  <si>
    <t>Indus Towers Ltd.28/07/2022</t>
  </si>
  <si>
    <t>Chambal Fertilizers &amp; Chemicals Ltd.28/07/2022</t>
  </si>
  <si>
    <t>Balrampur Chini Mills Ltd.28/07/2022</t>
  </si>
  <si>
    <t>The Federal Bank Ltd.28/07/2022</t>
  </si>
  <si>
    <t>Tata Motors Ltd.28/07/2022</t>
  </si>
  <si>
    <t>Ultratech Cement Ltd.25/08/2022</t>
  </si>
  <si>
    <t>SBI Cards &amp; Payment Services Ltd.28/07/2022</t>
  </si>
  <si>
    <t>Indraprastha Gas Ltd.28/07/2022</t>
  </si>
  <si>
    <t>Mphasis Ltd.28/07/2022</t>
  </si>
  <si>
    <t>Ultratech Cement Ltd.28/07/2022</t>
  </si>
  <si>
    <t>The Indian Hotels Company Ltd.28/07/2022</t>
  </si>
  <si>
    <t>Dalmia Bharat Ltd.28/07/2022</t>
  </si>
  <si>
    <t>Aurobindo Pharma Ltd.28/07/2022</t>
  </si>
  <si>
    <t>ICICI Prudential Life Insurance Co Ltd.28/07/2022</t>
  </si>
  <si>
    <t>Zydus Lifesciences Ltd.28/07/2022</t>
  </si>
  <si>
    <t>Britannia Industries Ltd.28/07/2022</t>
  </si>
  <si>
    <t>Manappuram Finance Ltd.28/07/2022</t>
  </si>
  <si>
    <t>Coforge Ltd.28/07/2022</t>
  </si>
  <si>
    <t>Laurus Labs Ltd.28/07/2022</t>
  </si>
  <si>
    <t>Delta Corp Ltd.28/07/2022</t>
  </si>
  <si>
    <t>Amara Raja Batteries Ltd.28/07/2022</t>
  </si>
  <si>
    <t>Trent Ltd.28/07/2022</t>
  </si>
  <si>
    <t>ICICI Lombard General Insurance Co. Ltd.28/07/2022</t>
  </si>
  <si>
    <t>Hindustan Petroleum Corporation Ltd.28/07/2022</t>
  </si>
  <si>
    <t>ITC Ltd.28/07/2022</t>
  </si>
  <si>
    <t>Havells India Ltd.28/07/2022</t>
  </si>
  <si>
    <t>UPL Ltd.25/08/2022</t>
  </si>
  <si>
    <t>DLF Ltd.28/07/2022</t>
  </si>
  <si>
    <t>L&amp;T Finance Holdings Ltd.28/07/2022</t>
  </si>
  <si>
    <t>Ambuja Cements Ltd.28/07/2022</t>
  </si>
  <si>
    <t>Godrej Properties Ltd.28/07/2022</t>
  </si>
  <si>
    <t>RBL Bank Ltd.28/07/2022</t>
  </si>
  <si>
    <t>Asian Paints Ltd.28/07/2022</t>
  </si>
  <si>
    <t>Jindal Steel &amp; Power Ltd.28/07/2022</t>
  </si>
  <si>
    <t>United Spirits Ltd.28/07/2022</t>
  </si>
  <si>
    <t>NMDC Ltd.28/07/2022</t>
  </si>
  <si>
    <t>Hero MotoCorp Ltd.28/07/2022</t>
  </si>
  <si>
    <t>NTPC Ltd.28/07/2022</t>
  </si>
  <si>
    <t>Aarti Industries Ltd.28/07/2022</t>
  </si>
  <si>
    <t>GAIL (India) Ltd.28/07/2022</t>
  </si>
  <si>
    <t>SBI Life Insurance Company Ltd.28/07/2022</t>
  </si>
  <si>
    <t>Nestle India Ltd.28/07/2022</t>
  </si>
  <si>
    <t>Wipro Ltd.28/07/2022</t>
  </si>
  <si>
    <t>Tata Communications Ltd.28/07/2022</t>
  </si>
  <si>
    <t>Bata India Ltd.28/07/2022</t>
  </si>
  <si>
    <t>HDFC Life Insurance Company Ltd.28/07/2022</t>
  </si>
  <si>
    <t>Metropolis Healthcare Ltd.28/07/2022</t>
  </si>
  <si>
    <t>L&amp;T Technology Services Ltd.28/07/2022</t>
  </si>
  <si>
    <t>Muthoot Finance Ltd.28/07/2022</t>
  </si>
  <si>
    <t>IDFC First Bank Ltd.28/07/2022</t>
  </si>
  <si>
    <t>Steel Authority of India Ltd.28/07/2022</t>
  </si>
  <si>
    <t>LIC Housing Finance Ltd.28/07/2022</t>
  </si>
  <si>
    <t>ICICI Bank Ltd.28/07/2022</t>
  </si>
  <si>
    <t>IndusInd Bank Ltd.25/08/2022</t>
  </si>
  <si>
    <t>InterGlobe Aviation Ltd.28/07/2022</t>
  </si>
  <si>
    <t>Bank of Baroda28/07/2022</t>
  </si>
  <si>
    <t>Titan Company Ltd.28/07/2022</t>
  </si>
  <si>
    <t>National Aluminium Company Ltd.28/07/2022</t>
  </si>
  <si>
    <t>P I INDUSTRIES LIMITED28/07/2022</t>
  </si>
  <si>
    <t>Power Finance Corporation Ltd.28/07/2022</t>
  </si>
  <si>
    <t>Tata Power Company Ltd.28/07/2022</t>
  </si>
  <si>
    <t>Samvardhana Motherson International Ltd.28/07/2022</t>
  </si>
  <si>
    <t>Tech Mahindra Ltd.28/07/2022</t>
  </si>
  <si>
    <t>Infosys Ltd.28/07/2022</t>
  </si>
  <si>
    <t>Canara Bank28/07/2022</t>
  </si>
  <si>
    <t>HDFC Asset Management Company Ltd.28/07/2022</t>
  </si>
  <si>
    <t>Kotak Mahindra Bank Ltd.28/07/2022</t>
  </si>
  <si>
    <t>MindTree Ltd.28/07/2022</t>
  </si>
  <si>
    <t>Punjab National Bank28/07/2022</t>
  </si>
  <si>
    <t>Multi Commodity Exchange Of India Ltd.28/07/2022</t>
  </si>
  <si>
    <t>Tata Steel Ltd.28/07/2022</t>
  </si>
  <si>
    <t>Larsen &amp; Toubro Ltd.28/07/2022</t>
  </si>
  <si>
    <t>IDFC Ltd.28/07/2022</t>
  </si>
  <si>
    <t>Ashok Leyland Ltd.28/07/2022</t>
  </si>
  <si>
    <t>SRF Ltd.28/07/2022</t>
  </si>
  <si>
    <t>Piramal Enterprises Ltd.28/07/2022</t>
  </si>
  <si>
    <t>Vodafone Idea Ltd.28/07/2022</t>
  </si>
  <si>
    <t>Maruti Suzuki India Ltd.28/07/2022</t>
  </si>
  <si>
    <t>Bharat Electronics Ltd.28/07/2022</t>
  </si>
  <si>
    <t>Bandhan Bank Ltd.28/07/2022</t>
  </si>
  <si>
    <t>Bajaj Finance Ltd.28/07/2022</t>
  </si>
  <si>
    <t>Sun Pharmaceutical Industries Ltd.28/07/2022</t>
  </si>
  <si>
    <t>HCL Technologies Ltd.25/08/2022</t>
  </si>
  <si>
    <t>JSW Steel Ltd.28/07/2022</t>
  </si>
  <si>
    <t>Zee Entertainment Enterprises Ltd.28/07/2022</t>
  </si>
  <si>
    <t>Grasim Industries Ltd.28/07/2022</t>
  </si>
  <si>
    <t>Bharti Airtel Ltd.25/08/2022</t>
  </si>
  <si>
    <t>Vedanta Ltd.28/07/2022</t>
  </si>
  <si>
    <t>Adani Ports &amp; Special Economic Zone Ltd.28/07/2022</t>
  </si>
  <si>
    <t>Axis Bank Ltd.28/07/2022</t>
  </si>
  <si>
    <t>Adani Ports &amp; Special Economic Zone Ltd.25/08/2022</t>
  </si>
  <si>
    <t>Hindalco Industries Ltd.28/07/2022</t>
  </si>
  <si>
    <t>Reliance Industries Ltd.28/07/2022</t>
  </si>
  <si>
    <t>Bharti Airtel Ltd.28/07/2022</t>
  </si>
  <si>
    <t>Adani Enterprises Ltd.28/07/2022</t>
  </si>
  <si>
    <t>HDFC Bank Ltd.28/07/2022</t>
  </si>
  <si>
    <t>Housing Development Finance Corporation Ltd.28/07/2022</t>
  </si>
  <si>
    <t>7.16% GOVT OF INDIA RED 20-05-2023</t>
  </si>
  <si>
    <t>IN0020130012</t>
  </si>
  <si>
    <t>6.84% GOVT OF INDIA RED 19-12-2022</t>
  </si>
  <si>
    <t>IN0020160050</t>
  </si>
  <si>
    <t>8.08% GOVT OF INDIA RED 02-08-2022</t>
  </si>
  <si>
    <t>IN0020070028</t>
  </si>
  <si>
    <t>3.96% GOVT OF INDIA RED 09-11-2022</t>
  </si>
  <si>
    <t>IN0020200260</t>
  </si>
  <si>
    <t>182 DAYS TBILL RED 25-08-2022</t>
  </si>
  <si>
    <t>IN002021Y502</t>
  </si>
  <si>
    <t>182 DAYS TBILL RED 04-08-2022</t>
  </si>
  <si>
    <t>IN002021Y478</t>
  </si>
  <si>
    <t>182 DAYS TBILL RED 11-08-2022</t>
  </si>
  <si>
    <t>IN002021Y486</t>
  </si>
  <si>
    <t>182 DAYS TBILL RED 15-12-2022</t>
  </si>
  <si>
    <t>IN002022Y112</t>
  </si>
  <si>
    <t>364 DAYS TBILL RED 19-01-2023</t>
  </si>
  <si>
    <t>IN002021Z442</t>
  </si>
  <si>
    <t>364 DAYS TBILL RED 20-10-2022</t>
  </si>
  <si>
    <t>IN002021Z301</t>
  </si>
  <si>
    <t>182 DAYS TBILL RED 18-08-2022</t>
  </si>
  <si>
    <t>IN002021Y494</t>
  </si>
  <si>
    <t>364 DAYS TBILL RED 05-01-2023</t>
  </si>
  <si>
    <t>IN002021Z426</t>
  </si>
  <si>
    <t>HDFC BANK CD RED 25-07-2022#**</t>
  </si>
  <si>
    <t>INE040A16CW6</t>
  </si>
  <si>
    <t>INE860H14X34</t>
  </si>
  <si>
    <t>ICRA A1+</t>
  </si>
  <si>
    <t>INE018A14IN3</t>
  </si>
  <si>
    <t>INE860H14W43</t>
  </si>
  <si>
    <t>Net Receivables/(Payables) include Net Current Assets as well as the Mark to Market on derivative trades.</t>
  </si>
  <si>
    <t>Tata Consultancy Services Ltd.</t>
  </si>
  <si>
    <t>INE467B01029</t>
  </si>
  <si>
    <t>Gland Pharma Ltd.</t>
  </si>
  <si>
    <t>INE068V01023</t>
  </si>
  <si>
    <t>Orient Electric Ltd.</t>
  </si>
  <si>
    <t>INE142Z01019</t>
  </si>
  <si>
    <t>Tata Elxsi Ltd.</t>
  </si>
  <si>
    <t>INE670A01012</t>
  </si>
  <si>
    <t>Schaeffler India Ltd.</t>
  </si>
  <si>
    <t>INE513A01022</t>
  </si>
  <si>
    <t>BROOKFIELD INDIA REAL ESTATE TRUST</t>
  </si>
  <si>
    <t>INE0FDU25010</t>
  </si>
  <si>
    <t>Equitas Holdings Ltd.</t>
  </si>
  <si>
    <t>INE988K01017</t>
  </si>
  <si>
    <t>Minda Industries Ltd.</t>
  </si>
  <si>
    <t>INE405E01023</t>
  </si>
  <si>
    <t>Computer Age Management Services Ltd.</t>
  </si>
  <si>
    <t>INE596I01012</t>
  </si>
  <si>
    <t>Brigade Enterprises Ltd.</t>
  </si>
  <si>
    <t>INE791I01019</t>
  </si>
  <si>
    <t>Hindustan Zinc Ltd.</t>
  </si>
  <si>
    <t>INE267A01025</t>
  </si>
  <si>
    <t>Timken India Ltd.</t>
  </si>
  <si>
    <t>INE325A01013</t>
  </si>
  <si>
    <t>Industrial Products</t>
  </si>
  <si>
    <t>Gujarat Fluorochemicals Ltd.</t>
  </si>
  <si>
    <t>INE09N301011</t>
  </si>
  <si>
    <t>KNR Constructions Ltd.</t>
  </si>
  <si>
    <t>INE634I01029</t>
  </si>
  <si>
    <t>Sumitomo Chemical India Ltd.</t>
  </si>
  <si>
    <t>INE258G01013</t>
  </si>
  <si>
    <t>V-Mart Retail Ltd.</t>
  </si>
  <si>
    <t>INE665J01013</t>
  </si>
  <si>
    <t>CRISIL Ltd.</t>
  </si>
  <si>
    <t>INE007A01025</t>
  </si>
  <si>
    <t>GlaxoSmithKline Pharmaceuticals Ltd.</t>
  </si>
  <si>
    <t>INE159A01016</t>
  </si>
  <si>
    <t>Coromandel International Ltd.</t>
  </si>
  <si>
    <t>INE169A01031</t>
  </si>
  <si>
    <t>Alkyl Amines Chemicals Ltd.</t>
  </si>
  <si>
    <t>INE150B01039</t>
  </si>
  <si>
    <t>Oil India Ltd.</t>
  </si>
  <si>
    <t>INE274J01014</t>
  </si>
  <si>
    <t>Oil</t>
  </si>
  <si>
    <t>Oil &amp; Natural Gas Corporation Ltd.</t>
  </si>
  <si>
    <t>INE213A01029</t>
  </si>
  <si>
    <t>IN9397D01014</t>
  </si>
  <si>
    <t>HDFC LTD WARRANTS</t>
  </si>
  <si>
    <t>INE001A13049</t>
  </si>
  <si>
    <t>Aptus Value Housing Finance India Ltd.</t>
  </si>
  <si>
    <t>INE852O01025</t>
  </si>
  <si>
    <t>Voltas Ltd.</t>
  </si>
  <si>
    <t>INE226A01021</t>
  </si>
  <si>
    <t>TVS Motor Company Ltd.</t>
  </si>
  <si>
    <t>INE494B01023</t>
  </si>
  <si>
    <t>Hindustan Aeronautics Ltd.</t>
  </si>
  <si>
    <t>INE066F01012</t>
  </si>
  <si>
    <t>Coal India Ltd.</t>
  </si>
  <si>
    <t>INE522F01014</t>
  </si>
  <si>
    <t>Consumable Fuels</t>
  </si>
  <si>
    <t>TVS Motor Company Ltd.28/07/2022</t>
  </si>
  <si>
    <t>Oil &amp; Natural Gas Corporation Ltd.28/07/2022</t>
  </si>
  <si>
    <t>Coal India Ltd.28/07/2022</t>
  </si>
  <si>
    <t>Voltas Ltd.28/07/2022</t>
  </si>
  <si>
    <t>Hindustan Aeronautics Ltd.28/07/2022</t>
  </si>
  <si>
    <t>Coromandel International Ltd.28/07/2022</t>
  </si>
  <si>
    <t>NIFTY 28/07/2022</t>
  </si>
  <si>
    <t>INDEX FUTURES</t>
  </si>
  <si>
    <t>(B)Index / Stock Option</t>
  </si>
  <si>
    <t>PUT NIFTY 28/07/2022 17000</t>
  </si>
  <si>
    <t>INDEX OPTIONS</t>
  </si>
  <si>
    <t>PUT NIFTY 28/07/2022 16500</t>
  </si>
  <si>
    <t>5.14% NABARD NCD RED 31-01-2024**</t>
  </si>
  <si>
    <t>INE261F08CK9</t>
  </si>
  <si>
    <t>5.32% NATIONAL HOUSING BANK RED 01-09-23**</t>
  </si>
  <si>
    <t>INE557F08FK3</t>
  </si>
  <si>
    <t>8.2% IND GR TRU SR V CAT III&amp;IV 06-05-31**</t>
  </si>
  <si>
    <t>INE219X07264</t>
  </si>
  <si>
    <t>7.40% IND GR TRU SR K 26-12-25 C 270925**</t>
  </si>
  <si>
    <t>INE219X07132</t>
  </si>
  <si>
    <t>5.63% GOVT OF INDIA RED 12-04-2026</t>
  </si>
  <si>
    <t>IN0020210012</t>
  </si>
  <si>
    <t>7.37% GOVT OF INDIA RED 16-04-2023</t>
  </si>
  <si>
    <t>IN0020180025</t>
  </si>
  <si>
    <t>7.18% TAMIL NADU SDL RED 26-07-2027</t>
  </si>
  <si>
    <t>IN3120170078</t>
  </si>
  <si>
    <t>91 DAYS TBILL RED 15-09-2022</t>
  </si>
  <si>
    <t>IN002022X114</t>
  </si>
  <si>
    <t>91 DAYS TBILL RED 25-08-2022</t>
  </si>
  <si>
    <t>IN002022X080</t>
  </si>
  <si>
    <t>364 DAYS TBILL RED 12-01-2023</t>
  </si>
  <si>
    <t>IN002021Z434</t>
  </si>
  <si>
    <t>AXIS BANK LTD CD RED 09-03-2023#**</t>
  </si>
  <si>
    <t>INE238A163Z9</t>
  </si>
  <si>
    <t>EDEL CRIS PSU+ SDL 50:50 OCT-25 IDX GDP</t>
  </si>
  <si>
    <t>INF754K01OG0</t>
  </si>
  <si>
    <t>Pidilite Industries Ltd.</t>
  </si>
  <si>
    <t>INE318A01026</t>
  </si>
  <si>
    <t>Cipla Ltd.</t>
  </si>
  <si>
    <t>INE059A01026</t>
  </si>
  <si>
    <t>Tube Investments Of India Ltd.</t>
  </si>
  <si>
    <t>INE974X01010</t>
  </si>
  <si>
    <t>REC Ltd.</t>
  </si>
  <si>
    <t>INE020B01018</t>
  </si>
  <si>
    <t>Solar Industries India Ltd.</t>
  </si>
  <si>
    <t>INE343H01029</t>
  </si>
  <si>
    <t>ICICI Securities Ltd.</t>
  </si>
  <si>
    <t>INE763G01038</t>
  </si>
  <si>
    <t>Nifty Bank 28/07/2022</t>
  </si>
  <si>
    <t>ABB India Ltd.</t>
  </si>
  <si>
    <t>INE117A01022</t>
  </si>
  <si>
    <t>The Phoenix Mills Ltd.</t>
  </si>
  <si>
    <t>INE211B01039</t>
  </si>
  <si>
    <t>Navin Fluorine International Ltd.</t>
  </si>
  <si>
    <t>INE048G01026</t>
  </si>
  <si>
    <t>Max Healthcare Institute Ltd.</t>
  </si>
  <si>
    <t>INE027H01010</t>
  </si>
  <si>
    <t>Cummins India Ltd.</t>
  </si>
  <si>
    <t>INE298A01020</t>
  </si>
  <si>
    <t>Century Plyboards (India) Ltd.</t>
  </si>
  <si>
    <t>INE348B01021</t>
  </si>
  <si>
    <t>Motherson Sumi Wiring India Ltd.</t>
  </si>
  <si>
    <t>INE0FS801015</t>
  </si>
  <si>
    <t>Emami Ltd.</t>
  </si>
  <si>
    <t>INE548C01032</t>
  </si>
  <si>
    <t>Praj Industries Ltd.</t>
  </si>
  <si>
    <t>INE074A01025</t>
  </si>
  <si>
    <t>Industrial Manufacturing</t>
  </si>
  <si>
    <t>GMM Pfaudler Ltd.</t>
  </si>
  <si>
    <t>INE541A01023</t>
  </si>
  <si>
    <t>Gujarat Gas Ltd.</t>
  </si>
  <si>
    <t>INE844O01030</t>
  </si>
  <si>
    <t>Gateway Distriparks Ltd.</t>
  </si>
  <si>
    <t>INE079J01017</t>
  </si>
  <si>
    <t>Creditaccess Grameen Ltd.</t>
  </si>
  <si>
    <t>INE741K01010</t>
  </si>
  <si>
    <t>Action Construction Equipment Ltd.</t>
  </si>
  <si>
    <t>INE731H01025</t>
  </si>
  <si>
    <t>APL Apollo Tubes Ltd.</t>
  </si>
  <si>
    <t>INE702C01027</t>
  </si>
  <si>
    <t>Kajaria Ceramics Ltd.</t>
  </si>
  <si>
    <t>INE217B01036</t>
  </si>
  <si>
    <t>Honeywell Automation India Ltd.</t>
  </si>
  <si>
    <t>INE671A01010</t>
  </si>
  <si>
    <t>Greenpanel Industries Ltd.</t>
  </si>
  <si>
    <t>INE08ZM01014</t>
  </si>
  <si>
    <t>Birlasoft Ltd.</t>
  </si>
  <si>
    <t>INE836A01035</t>
  </si>
  <si>
    <t>Ratnamani Metals &amp; Tubes Ltd.</t>
  </si>
  <si>
    <t>INE703B01027</t>
  </si>
  <si>
    <t>JK Lakshmi Cement Ltd.</t>
  </si>
  <si>
    <t>INE786A01032</t>
  </si>
  <si>
    <t>Dixon Technologies (India) Ltd.</t>
  </si>
  <si>
    <t>INE935N01020</t>
  </si>
  <si>
    <t>Shriram Transport Finance Company Ltd.</t>
  </si>
  <si>
    <t>INE721A01013</t>
  </si>
  <si>
    <t>Atul Ltd.</t>
  </si>
  <si>
    <t>INE100A01010</t>
  </si>
  <si>
    <t>Torrent Power Ltd.</t>
  </si>
  <si>
    <t>INE813H01021</t>
  </si>
  <si>
    <t>AIA Engineering Ltd.</t>
  </si>
  <si>
    <t>INE212H01026</t>
  </si>
  <si>
    <t>Kansai Nerolac Paints Ltd.</t>
  </si>
  <si>
    <t>INE531A01024</t>
  </si>
  <si>
    <t>Mahindra Logistics Ltd.</t>
  </si>
  <si>
    <t>INE766P01016</t>
  </si>
  <si>
    <t>JB Chemicals &amp; Pharmaceuticals Ltd.</t>
  </si>
  <si>
    <t>INE572A01028</t>
  </si>
  <si>
    <t>KEI Industries Ltd.</t>
  </si>
  <si>
    <t>INE878B01027</t>
  </si>
  <si>
    <t>Mold-Tek Packaging Ltd.</t>
  </si>
  <si>
    <t>INE893J01029</t>
  </si>
  <si>
    <t>Grindwell Norton Ltd.</t>
  </si>
  <si>
    <t>INE536A01023</t>
  </si>
  <si>
    <t>K.P.R. Mill Ltd.</t>
  </si>
  <si>
    <t>INE930H01031</t>
  </si>
  <si>
    <t>Voltamp Transformers Ltd.</t>
  </si>
  <si>
    <t>INE540H01012</t>
  </si>
  <si>
    <t>Teamlease Services Ltd.</t>
  </si>
  <si>
    <t>INE985S01024</t>
  </si>
  <si>
    <t>Commercial Services &amp; Supplies</t>
  </si>
  <si>
    <t>Jamna Auto Industries Ltd.</t>
  </si>
  <si>
    <t>INE039C01032</t>
  </si>
  <si>
    <t>TCI Express Ltd.</t>
  </si>
  <si>
    <t>INE586V01016</t>
  </si>
  <si>
    <t>NOCIL Ltd.</t>
  </si>
  <si>
    <t>INE163A01018</t>
  </si>
  <si>
    <t>Garware Technical Fibres Ltd.</t>
  </si>
  <si>
    <t>INE276A01018</t>
  </si>
  <si>
    <t>Fine Organic Industries Ltd.</t>
  </si>
  <si>
    <t>INE686Y01026</t>
  </si>
  <si>
    <t>Mastek Ltd.</t>
  </si>
  <si>
    <t>INE759A01021</t>
  </si>
  <si>
    <t>KEC International Ltd.</t>
  </si>
  <si>
    <t>INE389H01022</t>
  </si>
  <si>
    <t>Indian Bank</t>
  </si>
  <si>
    <t>INE562A01011</t>
  </si>
  <si>
    <t>Apar Industries Ltd.</t>
  </si>
  <si>
    <t>INE372A01015</t>
  </si>
  <si>
    <t>Amber Enterprises India Ltd.</t>
  </si>
  <si>
    <t>INE371P01015</t>
  </si>
  <si>
    <t>PNC Infratech Ltd.</t>
  </si>
  <si>
    <t>INE195J01029</t>
  </si>
  <si>
    <t>The Great Eastern Shipping Company Ltd.</t>
  </si>
  <si>
    <t>INE017A01032</t>
  </si>
  <si>
    <t>Westlife Development Ltd.</t>
  </si>
  <si>
    <t>INE274F01020</t>
  </si>
  <si>
    <t>CSB Bank Ltd.</t>
  </si>
  <si>
    <t>INE679A01013</t>
  </si>
  <si>
    <t>RHI Magnesita India Ltd.</t>
  </si>
  <si>
    <t>INE743M01012</t>
  </si>
  <si>
    <t>Tejas Networks Ltd.</t>
  </si>
  <si>
    <t>INE010J01012</t>
  </si>
  <si>
    <t>Telecom - Equipment &amp; Accessories</t>
  </si>
  <si>
    <t>Subros Ltd.</t>
  </si>
  <si>
    <t>INE287B01021</t>
  </si>
  <si>
    <t>Agro Tech Foods Ltd.</t>
  </si>
  <si>
    <t>INE209A01019</t>
  </si>
  <si>
    <t>Suven Pharmaceuticals Ltd.</t>
  </si>
  <si>
    <t>INE03QK01018</t>
  </si>
  <si>
    <t>Vedant Fashions Ltd.</t>
  </si>
  <si>
    <t>INE825V01034</t>
  </si>
  <si>
    <t>Sudarshan Chemical Industries Ltd.</t>
  </si>
  <si>
    <t>INE659A01023</t>
  </si>
  <si>
    <t>Ahluwalia Contracts (India) Ltd.</t>
  </si>
  <si>
    <t>INE758C01029</t>
  </si>
  <si>
    <t>Cholamandalam Financial Holdings Ltd.</t>
  </si>
  <si>
    <t>INE149A01033</t>
  </si>
  <si>
    <t>Vinati Organics Ltd.</t>
  </si>
  <si>
    <t>INE410B01037</t>
  </si>
  <si>
    <t>Angel One Ltd.</t>
  </si>
  <si>
    <t>INE732I01013</t>
  </si>
  <si>
    <t>Rategain Travel Technologies Ltd.</t>
  </si>
  <si>
    <t>INE0CLI01024</t>
  </si>
  <si>
    <t>Ashoka Buildcon Ltd.</t>
  </si>
  <si>
    <t>INE442H01029</t>
  </si>
  <si>
    <t>Procter &amp; Gamble Hygiene&amp;HealthCare Ltd.</t>
  </si>
  <si>
    <t>INE179A01014</t>
  </si>
  <si>
    <t>Tarsons Products Ltd.</t>
  </si>
  <si>
    <t>INE144Z01023</t>
  </si>
  <si>
    <t>Healthcare Equipment &amp; Supplies</t>
  </si>
  <si>
    <t>Butterfly Gandhimathi Appliances Ltd.</t>
  </si>
  <si>
    <t>INE295F01017</t>
  </si>
  <si>
    <t>ZF Commercial Vehicle Ctrl Sys Ind Ltd.</t>
  </si>
  <si>
    <t>INE342J01019</t>
  </si>
  <si>
    <t>BEML Ltd.</t>
  </si>
  <si>
    <t>INE258A01016</t>
  </si>
  <si>
    <t>PB Fintech Ltd.</t>
  </si>
  <si>
    <t>INE417T01026</t>
  </si>
  <si>
    <t>Financial Technology (Fintech)</t>
  </si>
  <si>
    <t>RailTel Corporation of India Ltd.</t>
  </si>
  <si>
    <t>INE0DD101019</t>
  </si>
  <si>
    <t>MINDSPACE BUSINESS PARKS REIT</t>
  </si>
  <si>
    <t>INE0CCU25019</t>
  </si>
  <si>
    <t>CALL SUNPHARMA 28/07/2022 900</t>
  </si>
  <si>
    <t>SHARE OPTIONS</t>
  </si>
  <si>
    <t>CALL BHARAT PETRO CORP LT 28/07/2022 330</t>
  </si>
  <si>
    <t>CALL NTPC LTD 28/07/2022 150</t>
  </si>
  <si>
    <t>CALL ICICI BANK LTD 28/07/2022 770</t>
  </si>
  <si>
    <t>CALL AXIS BANK LTD 28/07/2022 680</t>
  </si>
  <si>
    <t>CALL MARUTI SUZUKI IND 28/07/2022 9000</t>
  </si>
  <si>
    <t>EDELWEISS LIQUID FUND - DIRECT PL -GR</t>
  </si>
  <si>
    <t>INF754K01GM4</t>
  </si>
  <si>
    <t>Bajaj Auto Ltd.</t>
  </si>
  <si>
    <t>INE917I01010</t>
  </si>
  <si>
    <t>Shree Cement Ltd.</t>
  </si>
  <si>
    <t>INE070A01015</t>
  </si>
  <si>
    <t>Yes Bank Ltd.</t>
  </si>
  <si>
    <t>Adani Total Gas Ltd.</t>
  </si>
  <si>
    <t>INE399L01023</t>
  </si>
  <si>
    <t>AU Small Finance Bank Ltd.</t>
  </si>
  <si>
    <t>INE949L01017</t>
  </si>
  <si>
    <t>VARUN BEVERAGES LIMITED</t>
  </si>
  <si>
    <t>INE200M01013</t>
  </si>
  <si>
    <t>Bharat Forge Ltd.</t>
  </si>
  <si>
    <t>INE465A01025</t>
  </si>
  <si>
    <t>INE528G01035</t>
  </si>
  <si>
    <t>Indian Railway Catering &amp;Tou. Corp. Ltd.</t>
  </si>
  <si>
    <t>INE335Y01020</t>
  </si>
  <si>
    <t>MRF Ltd.</t>
  </si>
  <si>
    <t>INE883A01011</t>
  </si>
  <si>
    <t>Astral Ltd.</t>
  </si>
  <si>
    <t>INE006I01046</t>
  </si>
  <si>
    <t>Adani Transmission Ltd.</t>
  </si>
  <si>
    <t>INE931S01010</t>
  </si>
  <si>
    <t>Adani Green Energy Ltd.</t>
  </si>
  <si>
    <t>INE364U01010</t>
  </si>
  <si>
    <t>FORTIS HEALTHCARE LIMITED</t>
  </si>
  <si>
    <t>INE061F01013</t>
  </si>
  <si>
    <t>CG Power and Industrial Solutions Ltd.</t>
  </si>
  <si>
    <t>INE067A01029</t>
  </si>
  <si>
    <t>Sundaram Finance Ltd.</t>
  </si>
  <si>
    <t>INE660A01013</t>
  </si>
  <si>
    <t>Supreme Industries Ltd.</t>
  </si>
  <si>
    <t>INE195A01028</t>
  </si>
  <si>
    <t>Sona BLW Precision Forgings Ltd.</t>
  </si>
  <si>
    <t>INE073K01018</t>
  </si>
  <si>
    <t>Avenue Supermarts Ltd.</t>
  </si>
  <si>
    <t>INE192R01011</t>
  </si>
  <si>
    <t>Polycab India Ltd.</t>
  </si>
  <si>
    <t>INE455K01017</t>
  </si>
  <si>
    <t>Macrotech Developers Ltd.</t>
  </si>
  <si>
    <t>INE670K01029</t>
  </si>
  <si>
    <t>Aavas Financiers Ltd.</t>
  </si>
  <si>
    <t>INE216P01012</t>
  </si>
  <si>
    <t>JSW Energy Ltd.</t>
  </si>
  <si>
    <t>INE121E01018</t>
  </si>
  <si>
    <t>Rajesh Exports Ltd.</t>
  </si>
  <si>
    <t>INE343B01030</t>
  </si>
  <si>
    <t>SKF India Ltd.</t>
  </si>
  <si>
    <t>INE640A01023</t>
  </si>
  <si>
    <t>GMR Infrastructure Ltd.</t>
  </si>
  <si>
    <t>INE776C01039</t>
  </si>
  <si>
    <t>NHPC Ltd.</t>
  </si>
  <si>
    <t>INE848E01016</t>
  </si>
  <si>
    <t>Thermax Ltd.</t>
  </si>
  <si>
    <t>INE152A01029</t>
  </si>
  <si>
    <t>The Ramco Cements Ltd.</t>
  </si>
  <si>
    <t>INE331A01037</t>
  </si>
  <si>
    <t>Aditya Birla Fashion and Retail Ltd.</t>
  </si>
  <si>
    <t>INE647O01011</t>
  </si>
  <si>
    <t>Sundram Fasteners Ltd.</t>
  </si>
  <si>
    <t>INE387A01021</t>
  </si>
  <si>
    <t>Dr. Lal Path Labs Ltd.</t>
  </si>
  <si>
    <t>INE600L01024</t>
  </si>
  <si>
    <t>Relaxo Footwears Ltd.</t>
  </si>
  <si>
    <t>INE131B01039</t>
  </si>
  <si>
    <t>Linde India Ltd.</t>
  </si>
  <si>
    <t>INE473A01011</t>
  </si>
  <si>
    <t>Bayer Cropscience Ltd.</t>
  </si>
  <si>
    <t>INE462A01022</t>
  </si>
  <si>
    <t>Syngene International Ltd.</t>
  </si>
  <si>
    <t>INE398R01022</t>
  </si>
  <si>
    <t>Pfizer Ltd.</t>
  </si>
  <si>
    <t>INE182A01018</t>
  </si>
  <si>
    <t>Apollo Tyres Ltd.</t>
  </si>
  <si>
    <t>INE438A01022</t>
  </si>
  <si>
    <t>3M India Ltd.</t>
  </si>
  <si>
    <t>INE470A01017</t>
  </si>
  <si>
    <t>Diversified</t>
  </si>
  <si>
    <t>Tata Teleservices (Maharashtra) Ltd.</t>
  </si>
  <si>
    <t>INE517B01013</t>
  </si>
  <si>
    <t>Natco Pharma Ltd.</t>
  </si>
  <si>
    <t>INE987B01026</t>
  </si>
  <si>
    <t>Sanofi India Ltd.</t>
  </si>
  <si>
    <t>INE058A01010</t>
  </si>
  <si>
    <t>Indiamart Intermesh Ltd.</t>
  </si>
  <si>
    <t>INE933S01016</t>
  </si>
  <si>
    <t>Glenmark Pharmaceuticals Ltd.</t>
  </si>
  <si>
    <t>INE935A01035</t>
  </si>
  <si>
    <t>Indian Oil Corporation Ltd.</t>
  </si>
  <si>
    <t>INE242A01010</t>
  </si>
  <si>
    <t>Affle (India) Ltd.</t>
  </si>
  <si>
    <t>INE00WC01027</t>
  </si>
  <si>
    <t>Prestige Estates Projects Ltd.</t>
  </si>
  <si>
    <t>INE811K01011</t>
  </si>
  <si>
    <t>Happiest Minds Technologies Ltd.</t>
  </si>
  <si>
    <t>INE419U01012</t>
  </si>
  <si>
    <t>Endurance Technologies Ltd.</t>
  </si>
  <si>
    <t>INE913H01037</t>
  </si>
  <si>
    <t>Whirlpool of India Ltd.</t>
  </si>
  <si>
    <t>INE716A01013</t>
  </si>
  <si>
    <t>Hatsun Agro Product Ltd.</t>
  </si>
  <si>
    <t>INE473B01035</t>
  </si>
  <si>
    <t>Trident Ltd.</t>
  </si>
  <si>
    <t>INE064C01022</t>
  </si>
  <si>
    <t>Ajanta Pharma Ltd.</t>
  </si>
  <si>
    <t>INE031B01049</t>
  </si>
  <si>
    <t>Blue Dart Express Ltd.</t>
  </si>
  <si>
    <t>INE233B01017</t>
  </si>
  <si>
    <t>Bajaj Holdings &amp; Investment Ltd.</t>
  </si>
  <si>
    <t>INE118A01012</t>
  </si>
  <si>
    <t>Nippon Life India Asset Management Ltd.</t>
  </si>
  <si>
    <t>INE298J01013</t>
  </si>
  <si>
    <t>Siemens Ltd.</t>
  </si>
  <si>
    <t>INE003A01024</t>
  </si>
  <si>
    <t>Alembic Pharmaceuticals Ltd.</t>
  </si>
  <si>
    <t>INE901L01018</t>
  </si>
  <si>
    <t>Union Bank of India</t>
  </si>
  <si>
    <t>INE692A01016</t>
  </si>
  <si>
    <t>Star Health &amp; Allied Insurance Co Ltd.</t>
  </si>
  <si>
    <t>INE575P01011</t>
  </si>
  <si>
    <t>Indian Railway Finance Corporation Ltd.</t>
  </si>
  <si>
    <t>INE053F01010</t>
  </si>
  <si>
    <t>ACC Ltd.</t>
  </si>
  <si>
    <t>INE012A01025</t>
  </si>
  <si>
    <t>Bank of India</t>
  </si>
  <si>
    <t>INE084A01016</t>
  </si>
  <si>
    <t>Nuvoco Vistas Corporation Ltd.</t>
  </si>
  <si>
    <t>INE118D01016</t>
  </si>
  <si>
    <t>General Insurance Corporation of India</t>
  </si>
  <si>
    <t>INE481Y01014</t>
  </si>
  <si>
    <t>Godrej Industries Ltd.</t>
  </si>
  <si>
    <t>INE233A01035</t>
  </si>
  <si>
    <t>Clean Science and Technology Ltd.</t>
  </si>
  <si>
    <t>INE227W01023</t>
  </si>
  <si>
    <t>The New India Assurance Company Ltd.</t>
  </si>
  <si>
    <t>INE470Y01017</t>
  </si>
  <si>
    <t>FSN E-Commerce Ventures Ltd.</t>
  </si>
  <si>
    <t>INE388Y01029</t>
  </si>
  <si>
    <t>IDBI Bank Ltd.</t>
  </si>
  <si>
    <t>INE008A01015</t>
  </si>
  <si>
    <t>Zomato Ltd.</t>
  </si>
  <si>
    <t>INE758T01015</t>
  </si>
  <si>
    <t>One 97 Communications Ltd.</t>
  </si>
  <si>
    <t>INE982J01020</t>
  </si>
  <si>
    <t>Go Fashion (India) Ltd.</t>
  </si>
  <si>
    <t>INE0BJS01011</t>
  </si>
  <si>
    <t>MTAR Technologies Ltd.</t>
  </si>
  <si>
    <t>INE864I01014</t>
  </si>
  <si>
    <t>C.E. Info Systems Ltd.</t>
  </si>
  <si>
    <t>INE0BV301023</t>
  </si>
  <si>
    <t>Metro Brands Ltd.</t>
  </si>
  <si>
    <t>INE317I01021</t>
  </si>
  <si>
    <t>Devyani International Ltd.</t>
  </si>
  <si>
    <t>INE872J01023</t>
  </si>
  <si>
    <t>Data Patterns (India) Ltd.</t>
  </si>
  <si>
    <t>INE0IX101010</t>
  </si>
  <si>
    <t>Latent View Analytics Ltd.</t>
  </si>
  <si>
    <t>INE0I7C01011</t>
  </si>
  <si>
    <t>G R Infraprojects Ltd.</t>
  </si>
  <si>
    <t>INE201P01022</t>
  </si>
  <si>
    <t>Medplus Health Services Ltd.</t>
  </si>
  <si>
    <t>INE804L01022</t>
  </si>
  <si>
    <t>Rossari Biotech Ltd.</t>
  </si>
  <si>
    <t>INE02A801020</t>
  </si>
  <si>
    <t>Ami Organics Ltd.</t>
  </si>
  <si>
    <t>INE00FF01017</t>
  </si>
  <si>
    <t>Indigo Paints Ltd.</t>
  </si>
  <si>
    <t>INE09VQ01012</t>
  </si>
  <si>
    <t>Krishna Inst of Medical Sciences Ltd.</t>
  </si>
  <si>
    <t>INE967H01017</t>
  </si>
  <si>
    <t>Dodla Dairy Ltd.</t>
  </si>
  <si>
    <t>INE021O01019</t>
  </si>
  <si>
    <t>TCNS Clothing Company Ltd.</t>
  </si>
  <si>
    <t>INE778U01029</t>
  </si>
  <si>
    <t>Home First Finance Company India Ltd.</t>
  </si>
  <si>
    <t>INE481N01025</t>
  </si>
  <si>
    <t>Aether Industries Ltd.</t>
  </si>
  <si>
    <t>INE0BWX01014</t>
  </si>
  <si>
    <t>Aditya Birla Sun Life AMC Ltd.</t>
  </si>
  <si>
    <t>INE404A01024</t>
  </si>
  <si>
    <t>Vijaya Diagnostic Centre Ltd.</t>
  </si>
  <si>
    <t>INE043W01024</t>
  </si>
  <si>
    <t>Krsnaa Diagnostics Ltd.</t>
  </si>
  <si>
    <t>INE08LI01020</t>
  </si>
  <si>
    <t>Polycab India Ltd.28/07/2022</t>
  </si>
  <si>
    <t>Procter &amp; Gamble Health Ltd.</t>
  </si>
  <si>
    <t>INE199A01012</t>
  </si>
  <si>
    <t>EID Parry India Ltd.</t>
  </si>
  <si>
    <t>INE126A01031</t>
  </si>
  <si>
    <t>Sonata Software Ltd.</t>
  </si>
  <si>
    <t>INE269A01021</t>
  </si>
  <si>
    <t>ABB India Ltd.28/07/2022</t>
  </si>
  <si>
    <t>91 DAYS TBILL RED 18-08-2022</t>
  </si>
  <si>
    <t>IN002022X072</t>
  </si>
  <si>
    <t>INE476A16SS6</t>
  </si>
  <si>
    <t>HDFC BANK CD RED 02-09-2022#**</t>
  </si>
  <si>
    <t>INE040A16CY2</t>
  </si>
  <si>
    <t>INE070A14604</t>
  </si>
  <si>
    <t>INE733E14BB9</t>
  </si>
  <si>
    <t>INE205A14VT6</t>
  </si>
  <si>
    <t>INE233A14US2</t>
  </si>
  <si>
    <t>INE982D14AG5</t>
  </si>
  <si>
    <t>INE121A14TX1</t>
  </si>
  <si>
    <t>INE700G14BP3</t>
  </si>
  <si>
    <t>INE860H14X67</t>
  </si>
  <si>
    <t>INE085A14HZ8</t>
  </si>
  <si>
    <t>INE110L14QP3</t>
  </si>
  <si>
    <t>INE121A14TZ6</t>
  </si>
  <si>
    <t>INE865C14HR6</t>
  </si>
  <si>
    <t>INE700G14AW1</t>
  </si>
  <si>
    <t>INE205A14VV2</t>
  </si>
  <si>
    <t>INE514E14QK2</t>
  </si>
  <si>
    <t>INE001A14YU1</t>
  </si>
  <si>
    <t>INE001A14XT5</t>
  </si>
  <si>
    <t>INE205A14WN7</t>
  </si>
  <si>
    <t>Foreign Securities and/or Overseas ETFs</t>
  </si>
  <si>
    <t>International  Mutual Fund Units</t>
  </si>
  <si>
    <t>JPM ASEAN EQUITY-I ACC USD</t>
  </si>
  <si>
    <t>LU0441852299</t>
  </si>
  <si>
    <t>JPM GREATER CHINA-I-I2 USD</t>
  </si>
  <si>
    <t>LU1727356906</t>
  </si>
  <si>
    <t>JOHNSON &amp; JOHNSON</t>
  </si>
  <si>
    <t>US4781601046</t>
  </si>
  <si>
    <t>Pharmaceuticals</t>
  </si>
  <si>
    <t>PFIZER INC</t>
  </si>
  <si>
    <t>US7170811035</t>
  </si>
  <si>
    <t>ABBVIE INC</t>
  </si>
  <si>
    <t>US00287Y1091</t>
  </si>
  <si>
    <t>Biotechnology</t>
  </si>
  <si>
    <t>MERCK &amp; CO.INC</t>
  </si>
  <si>
    <t>US58933Y1055</t>
  </si>
  <si>
    <t>THERMO FISHER SCIENTIFIC INC</t>
  </si>
  <si>
    <t>US8835561023</t>
  </si>
  <si>
    <t>Life Sciences Tools &amp; Services</t>
  </si>
  <si>
    <t>ABBOTT LABORATORIES</t>
  </si>
  <si>
    <t>US0028241000</t>
  </si>
  <si>
    <t>Health Care Equipment &amp; Supplies</t>
  </si>
  <si>
    <t>NOVARTIS AG</t>
  </si>
  <si>
    <t>US66987V1098</t>
  </si>
  <si>
    <t>DANAHER CORP</t>
  </si>
  <si>
    <t>US2358511028</t>
  </si>
  <si>
    <t>AMGEN INC</t>
  </si>
  <si>
    <t>US0311621009</t>
  </si>
  <si>
    <t>MEDTRONIC PLC</t>
  </si>
  <si>
    <t>IE00BTN1Y115</t>
  </si>
  <si>
    <t>GILEAD SCIENCES INC</t>
  </si>
  <si>
    <t>US3755581036</t>
  </si>
  <si>
    <t>INTUITIVE SURGICAL INC</t>
  </si>
  <si>
    <t>US46120E6023</t>
  </si>
  <si>
    <t>VERTEX PHARMACEUTICALS INC</t>
  </si>
  <si>
    <t>US92532F1003</t>
  </si>
  <si>
    <t>BECTON DICKINSON AND CO</t>
  </si>
  <si>
    <t>US0758871091</t>
  </si>
  <si>
    <t>STRYKER CORP</t>
  </si>
  <si>
    <t>US8636671013</t>
  </si>
  <si>
    <t>MODERNA INC</t>
  </si>
  <si>
    <t>US60770K1079</t>
  </si>
  <si>
    <t>PHARMACEUTICALS</t>
  </si>
  <si>
    <t>AGILENT TECHNOLOGIES INC</t>
  </si>
  <si>
    <t>US00846U1016</t>
  </si>
  <si>
    <t>ILLUMINA INC</t>
  </si>
  <si>
    <t>US4523271090</t>
  </si>
  <si>
    <t>ELI LILLY &amp; CO</t>
  </si>
  <si>
    <t>US5324571083</t>
  </si>
  <si>
    <t>IQVIA HOLDINGS INC</t>
  </si>
  <si>
    <t>US46266C1053</t>
  </si>
  <si>
    <t>JPMORGAN F-EUROPE DYNAM-I-A</t>
  </si>
  <si>
    <t>LU0248045857</t>
  </si>
  <si>
    <t>JPMORGAN ASSET MGM - EMG MKT OPPS I USD</t>
  </si>
  <si>
    <t>LU0431993749</t>
  </si>
  <si>
    <t>JPMORGAN F-JPM US VALUE-I AC</t>
  </si>
  <si>
    <t>LU0248060658</t>
  </si>
  <si>
    <t>JPMORGAN F-US TECHNOLOGY-I A</t>
  </si>
  <si>
    <t>LU0248060906</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</si>
  <si>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</si>
  <si>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</si>
  <si>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</si>
  <si>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</si>
  <si>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</si>
  <si>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</si>
  <si>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</si>
  <si>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</si>
  <si>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</si>
  <si>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</si>
  <si>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</si>
  <si>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</si>
  <si>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</si>
  <si>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</si>
  <si>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</si>
  <si>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</si>
  <si>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</si>
  <si>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</si>
  <si>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</si>
  <si>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</si>
  <si>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</si>
  <si>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June 30,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</si>
  <si>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</si>
  <si>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</si>
  <si>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</si>
  <si>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</si>
  <si>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</si>
  <si>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</si>
  <si>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</si>
  <si>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</si>
  <si>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</si>
  <si>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</si>
  <si>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</si>
  <si>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</si>
  <si>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</si>
  <si>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</si>
  <si>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</si>
  <si>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</si>
  <si>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</si>
  <si>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</si>
  <si>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</si>
  <si>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</si>
  <si>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Fortnightly IDCW</t>
  </si>
  <si>
    <t>Direct Plan Monthly IDCW</t>
  </si>
  <si>
    <t>Regular Plan Fortnightly IDCW</t>
  </si>
  <si>
    <t>Direct Plan weekly IDCW</t>
  </si>
  <si>
    <t>Direct Plan Daily IDCW Option</t>
  </si>
  <si>
    <t>Regular Annual IDCW Option</t>
  </si>
  <si>
    <t>Regular Daily IDCW Option</t>
  </si>
  <si>
    <t>Direct Daily IDCW</t>
  </si>
  <si>
    <t>Direct Monthly IDCW</t>
  </si>
  <si>
    <t>Regular Daily IDCW</t>
  </si>
  <si>
    <t>Regular Fortnightly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</si>
  <si>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</si>
  <si>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</si>
  <si>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</si>
  <si>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</si>
  <si>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</si>
  <si>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</si>
  <si>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</si>
  <si>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</si>
  <si>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</si>
  <si>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</si>
  <si>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</si>
  <si>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IDCW</t>
  </si>
  <si>
    <t>Regular Plan IDCW</t>
  </si>
  <si>
    <t>Regular Plan Monthly IDCW</t>
  </si>
  <si>
    <t>Regular Plan Annual IDCW</t>
  </si>
  <si>
    <t>Regular Plan Daily IDCW</t>
  </si>
  <si>
    <t>Regular Plan Growth</t>
  </si>
  <si>
    <t>Regular Plan Weekly IDCW</t>
  </si>
  <si>
    <t>Retail Annual IDCW Option</t>
  </si>
  <si>
    <t>Retail Bonus Option</t>
  </si>
  <si>
    <t>Retail Daily IDCW Option</t>
  </si>
  <si>
    <t>Retail Fortnightly IDCW Option</t>
  </si>
  <si>
    <t>Retail Growth Option</t>
  </si>
  <si>
    <t>Retail IDCW Option</t>
  </si>
  <si>
    <t>Retail Monthly IDCW Option</t>
  </si>
  <si>
    <t>Retail Weekly IDCW Option</t>
  </si>
  <si>
    <t>Unclaimed IDCW less than 3 yrs</t>
  </si>
  <si>
    <t>Unclaimed IDCW more than 3 yrs</t>
  </si>
  <si>
    <t>Unclaimed Redemption less than 3 yrs</t>
  </si>
  <si>
    <t>Unclaimed Redemption more than 3 yrs</t>
  </si>
  <si>
    <t>Direct Plan daily IDCW</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</si>
  <si>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</si>
  <si>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</si>
  <si>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</si>
  <si>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</si>
  <si>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Fund Id</t>
  </si>
  <si>
    <t>Fund Desc</t>
  </si>
  <si>
    <t>EDELWEISS MUTUAL FUND</t>
  </si>
  <si>
    <t>PORTFOLIO STATEMENT as on 30 Jun 02022</t>
  </si>
  <si>
    <t>EDACBF</t>
  </si>
  <si>
    <t>EDBE23</t>
  </si>
  <si>
    <t>EDBE25</t>
  </si>
  <si>
    <t>EDBE30</t>
  </si>
  <si>
    <t>EDBE31</t>
  </si>
  <si>
    <t>EDBE32</t>
  </si>
  <si>
    <t>EDBPDF</t>
  </si>
  <si>
    <t>EDCPSF</t>
  </si>
  <si>
    <t>EDFF23</t>
  </si>
  <si>
    <t>EDFF25</t>
  </si>
  <si>
    <t>EDFF30</t>
  </si>
  <si>
    <t>EDFF31</t>
  </si>
  <si>
    <t>EDFF32</t>
  </si>
  <si>
    <t>EDGSEC</t>
  </si>
  <si>
    <t>EDNP27</t>
  </si>
  <si>
    <t>EDNPSF</t>
  </si>
  <si>
    <t>EDONTF</t>
  </si>
  <si>
    <t>EEARBF</t>
  </si>
  <si>
    <t>EEARFD</t>
  </si>
  <si>
    <t>EEDGEF</t>
  </si>
  <si>
    <t>EEECRF</t>
  </si>
  <si>
    <t>EEELSS</t>
  </si>
  <si>
    <t>EEEQTF</t>
  </si>
  <si>
    <t>EEESCF</t>
  </si>
  <si>
    <t>EEESSF</t>
  </si>
  <si>
    <t>EEIF30</t>
  </si>
  <si>
    <t>EEIF50</t>
  </si>
  <si>
    <t>EELMIF</t>
  </si>
  <si>
    <t>EEMOF1</t>
  </si>
  <si>
    <t>EENFBA</t>
  </si>
  <si>
    <t>EEPRUA</t>
  </si>
  <si>
    <t>EESMCF</t>
  </si>
  <si>
    <t>ELLIQF</t>
  </si>
  <si>
    <t>EOASEF</t>
  </si>
  <si>
    <t>EOCHIF</t>
  </si>
  <si>
    <t>EODWHF</t>
  </si>
  <si>
    <t>EOEDOF</t>
  </si>
  <si>
    <t>EOEMOP</t>
  </si>
  <si>
    <t>EOUSEF</t>
  </si>
  <si>
    <t>EOUSTF</t>
  </si>
  <si>
    <t>SBI CARDS &amp; PAYM SERV CP RED 28-09-2022**</t>
  </si>
  <si>
    <t>HDFC LTD. CP RED 25-11-2022**</t>
  </si>
  <si>
    <t>ADITYA BIRLA FIN LTD CP 26-07-22**</t>
  </si>
  <si>
    <t>LARSEN &amp; TOUBRO LTD CP RED 30-09-2022**</t>
  </si>
  <si>
    <t>ADITYA BIRLA FIN LTD CP RED 18-11-2022**</t>
  </si>
  <si>
    <t>SHREE CEMENTS LTD. CP RED 17-08-2022**</t>
  </si>
  <si>
    <t>NTPC LTD CP RED 13-09-2022**</t>
  </si>
  <si>
    <t>VEDANTA LTD CP RED 21-07-2022**</t>
  </si>
  <si>
    <t>GODREJ INDUSTRIES LTD CP 29-07-22**</t>
  </si>
  <si>
    <t>GODREJ &amp; BOYCE MFG CO  CP RED 11-07-2022**</t>
  </si>
  <si>
    <t>CHOLAMANDALAM INV &amp; FI CP RED 20-07-2022**</t>
  </si>
  <si>
    <t>HDFC SECURITIES LTD. CP 22-07-22**</t>
  </si>
  <si>
    <t>ADITYA BIRLA FIN LTD CP 12-08-22**</t>
  </si>
  <si>
    <t>CHAMBAL FERT &amp;CHEM CP 13-09-2022**</t>
  </si>
  <si>
    <t>RELIANCE JIO INFO LTD CP RED 19-09-2022**</t>
  </si>
  <si>
    <t>CHOLAMANDALAM INV &amp; FI CP RED 16-09-2022**</t>
  </si>
  <si>
    <t>ADITYA BIRLA MONEY CP 26-09-2022**</t>
  </si>
  <si>
    <t>HDFC SECURITIES LTD. CP RED 15-07-2022**</t>
  </si>
  <si>
    <t>VEDANTA LTD CP RED 22-07-2022**</t>
  </si>
  <si>
    <t>EXIM BANK CP RED 29-07-2022**</t>
  </si>
  <si>
    <t>HDFC LTD. CP RED 17-08-2022**</t>
  </si>
  <si>
    <t>HDFC LTD. CP RED 24-08-2022**</t>
  </si>
  <si>
    <t>VEDANTA LTD CP RED 24-08-2022**</t>
  </si>
  <si>
    <t>Yes Bank Ltd.@</t>
  </si>
  <si>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</si>
  <si>
    <t>(c) Listed / Awaiting listing on International Stock Exchanges</t>
  </si>
  <si>
    <t>EXIM BANK CD RED 22-06-2023#</t>
  </si>
  <si>
    <t>HDFC BANK CD RED 15-05-2023#</t>
  </si>
  <si>
    <t>INDIAN BANK CD RED 04-07-2022#</t>
  </si>
  <si>
    <t>RELIANCE JIO INFO LTD CP RED 26-09-2022</t>
  </si>
  <si>
    <t>EXIM BANK CD RED 17-03-2023#</t>
  </si>
  <si>
    <t>NABARD CD RED 08-02-2023#</t>
  </si>
  <si>
    <t>CANARA BANK CD 17-08-2022#</t>
  </si>
  <si>
    <t>10. Number of instance of deviation In valuation of securities</t>
  </si>
  <si>
    <t>11. Total value and percentage of illiquid equity shares / securities</t>
  </si>
  <si>
    <t>11. Number of instance of deviation In valuation of securities</t>
  </si>
  <si>
    <t>12. Total value and percentage of illiquid equity shares / securities</t>
  </si>
  <si>
    <t>9. Number of instance of deviation In valuation of securities</t>
  </si>
  <si>
    <t>10. Total value and percentage of illiquid equity shares / securities</t>
  </si>
  <si>
    <t>Scheme Risk- O - Meter</t>
  </si>
  <si>
    <t>Benchmark of the Scheme</t>
  </si>
  <si>
    <t>Benchmark Risk-o-meter</t>
  </si>
  <si>
    <t>NIFTY Money Market Index B-I (TIER-1)</t>
  </si>
  <si>
    <t>NIFTY Money Market
Index A-I (TIER-2)</t>
  </si>
  <si>
    <t>NIFTY BHARAT Bond Index - April 2023</t>
  </si>
  <si>
    <t>NIFTY BHARAT Bond Index - April 2025</t>
  </si>
  <si>
    <t>NIFTY BHARAT Bond Index - April 2030</t>
  </si>
  <si>
    <t>NIFTY BHARAT Bond Index - April 2031</t>
  </si>
  <si>
    <t>Nifty BHARAT Bond Index – April 2032</t>
  </si>
  <si>
    <t>NIFTY Banking and PSU Debt Index (TIER - 1)</t>
  </si>
  <si>
    <t>Nifty Banking &amp; PSU Debt Index - A-III (TIER - 2)</t>
  </si>
  <si>
    <t>CRISIL [IBX] 50:50 PSU + SDL Index - October 2025</t>
  </si>
  <si>
    <t>NIFTY All Duration G-Sec Index (TIER - 1)</t>
  </si>
  <si>
    <t>Nifty G -Sec Index A -III (TIER - 2)</t>
  </si>
  <si>
    <t>Nifty PSU Bond Plus SDL Apr 2027 50:50 Index</t>
  </si>
  <si>
    <t>Nifty PSU Bond Plus SDL Apr 2026 50:50 Index</t>
  </si>
  <si>
    <t>NIFTY 1D Rate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</si>
  <si>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</si>
  <si>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</si>
  <si>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</si>
  <si>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</si>
  <si>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</si>
  <si>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</si>
  <si>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</si>
  <si>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Nifty 100 Quality 30</t>
  </si>
  <si>
    <t>Nifty 50</t>
  </si>
  <si>
    <t>NIFTY LargeMidcap 250 Total Return Index</t>
  </si>
  <si>
    <t>India Recent 100 IPO</t>
  </si>
  <si>
    <t>Nifty Bank</t>
  </si>
  <si>
    <t>CRISIL Hybrid 35+65 - Aggressive Index</t>
  </si>
  <si>
    <t>Nifty Midcap 100 Total Return Index</t>
  </si>
  <si>
    <t>NIFTY Liquid Index B-I (TIER-1)</t>
  </si>
  <si>
    <t>NIFTY Liquid Index  A-I (TIER-2)</t>
  </si>
  <si>
    <t>MSCI AC ASEAN Index</t>
  </si>
  <si>
    <t>MSCI Golden Dragon Index (Total Return Net)</t>
  </si>
  <si>
    <t>MSCI India Domestic &amp; World Healthcare 45 Index           </t>
  </si>
  <si>
    <t>MSCI Europe Index (Total Return Net)</t>
  </si>
  <si>
    <t>MSCI Emerging Market Index</t>
  </si>
  <si>
    <t>Russell 1000 Equal Weighted Technology Index</t>
  </si>
  <si>
    <t>Scheme Name</t>
  </si>
  <si>
    <t>Risk- O -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</si>
</sst>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7"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u/>
      <sz val="11"/>
      <name val="Calibri"/>
      <family val="2"/>
      <scheme val="minor"/>
    </font>
    <font>
      <sz val="11"/>
      <color theme="1"/>
      <name val="Calibri"/>
      <family val="2"/>
    </font>
  </fonts>
  <fills count="3">
    <fill>
      <patternFill patternType="none"/>
    </fill>
    <fill>
      <patternFill patternType="gray125"/>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
      <left style="medium">
        <color indexed="64"/>
      </left>
      <right/>
      <top/>
      <bottom/>
      <diagonal/>
    </border>
  </borders>
  <cellStyleXfs count="2">
    <xf numFmtId="0" fontId="0" fillId="0" borderId="0"/>
    <xf numFmtId="0" fontId="4" fillId="0" borderId="0" applyNumberFormat="0" applyFill="0" applyBorder="0" applyAlignment="0" applyProtection="0"/>
  </cellStyleXfs>
  <cellXfs count="72">
    <xf numFmtId="0" fontId="0" fillId="0" borderId="0" xfId="0"/>
    <xf numFmtId="0" fontId="3" fillId="0" borderId="0" xfId="0" applyFont="1"/>
    <xf numFmtId="10" fontId="0" fillId="0" borderId="0" xfId="0" applyNumberFormat="1"/>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0" fontId="3" fillId="0" borderId="5" xfId="0" applyFont="1" applyBorder="1"/>
    <xf numFmtId="164" fontId="3" fillId="0" borderId="5" xfId="0" applyNumberFormat="1" applyFont="1" applyBorder="1"/>
    <xf numFmtId="166" fontId="0" fillId="0" borderId="4" xfId="0" applyNumberFormat="1" applyBorder="1"/>
    <xf numFmtId="167" fontId="0" fillId="0" borderId="4" xfId="0" applyNumberForma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Alignment="1">
      <alignment horizontal="right"/>
    </xf>
    <xf numFmtId="4" fontId="0" fillId="0" borderId="5" xfId="0" applyNumberFormat="1" applyBorder="1" applyAlignment="1">
      <alignment horizontal="right"/>
    </xf>
    <xf numFmtId="10" fontId="0" fillId="0" borderId="5" xfId="0" applyNumberFormat="1" applyBorder="1" applyAlignment="1">
      <alignment horizontal="right"/>
    </xf>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0" fontId="3" fillId="0" borderId="0" xfId="0" applyFont="1"/>
    <xf numFmtId="4" fontId="0" fillId="0" borderId="6" xfId="0" applyNumberFormat="1" applyBorder="1" applyAlignment="1">
      <alignment horizontal="right"/>
    </xf>
    <xf numFmtId="10" fontId="0" fillId="0" borderId="6" xfId="0" applyNumberFormat="1" applyBorder="1" applyAlignment="1">
      <alignment horizontal="right"/>
    </xf>
    <xf numFmtId="0" fontId="3" fillId="0" borderId="7" xfId="0" applyFont="1" applyBorder="1"/>
    <xf numFmtId="0" fontId="3" fillId="0" borderId="7" xfId="0" applyFont="1" applyBorder="1" applyAlignment="1">
      <alignment vertical="top"/>
    </xf>
    <xf numFmtId="0" fontId="0" fillId="0" borderId="7" xfId="0" applyBorder="1"/>
    <xf numFmtId="0" fontId="4" fillId="0" borderId="7" xfId="1" applyBorder="1"/>
    <xf numFmtId="0" fontId="0" fillId="0" borderId="7" xfId="0" applyBorder="1" applyAlignment="1">
      <alignment vertical="top"/>
    </xf>
    <xf numFmtId="0" fontId="0" fillId="0" borderId="7" xfId="0" applyBorder="1" applyAlignment="1">
      <alignment vertical="top" wrapText="1"/>
    </xf>
    <xf numFmtId="0" fontId="5" fillId="0" borderId="7" xfId="1" applyFont="1" applyFill="1" applyBorder="1" applyAlignment="1">
      <alignment vertical="top"/>
    </xf>
    <xf numFmtId="0" fontId="6" fillId="0" borderId="7" xfId="0" applyFont="1"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center" vertical="center"/>
    </xf>
    <xf numFmtId="0" fontId="3" fillId="0" borderId="7" xfId="0" applyFont="1" applyBorder="1" applyAlignment="1">
      <alignment vertical="top" wrapText="1"/>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3" fillId="0" borderId="0" xfId="0" applyFont="1"/>
    <xf numFmtId="0" fontId="1" fillId="2" borderId="0" xfId="0" applyFont="1" applyFill="1" applyAlignment="1">
      <alignment horizontal="center" vertical="center" wrapText="1"/>
    </xf>
    <xf numFmtId="0" fontId="3" fillId="0" borderId="8" xfId="0" quotePrefix="1" applyFont="1" applyBorder="1" applyAlignment="1">
      <alignment horizontal="left" vertical="top" wrapText="1"/>
    </xf>
    <xf numFmtId="0" fontId="3" fillId="0" borderId="0" xfId="0" quotePrefix="1" applyFont="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8.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8.png"/></Relationships>
</file>

<file path=xl/drawings/_rels/drawing3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16.png"/><Relationship Id="rId1" Type="http://schemas.openxmlformats.org/officeDocument/2006/relationships/image" Target="../media/image27.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9.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4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8.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3</xdr:row>
      <xdr:rowOff>28575</xdr:rowOff>
    </xdr:from>
    <xdr:to>
      <xdr:col>2</xdr:col>
      <xdr:colOff>1528445</xdr:colOff>
      <xdr:row>4</xdr:row>
      <xdr:rowOff>36195</xdr:rowOff>
    </xdr:to>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600075"/>
          <a:ext cx="1471295" cy="893445"/>
        </a:xfrm>
        <a:prstGeom prst="rect">
          <a:avLst/>
        </a:prstGeom>
        <a:noFill/>
        <a:ln>
          <a:noFill/>
        </a:ln>
      </xdr:spPr>
    </xdr:pic>
    <xdr:clientData/>
  </xdr:twoCellAnchor>
  <xdr:twoCellAnchor editAs="oneCell">
    <xdr:from>
      <xdr:col>2</xdr:col>
      <xdr:colOff>19050</xdr:colOff>
      <xdr:row>4</xdr:row>
      <xdr:rowOff>57150</xdr:rowOff>
    </xdr:from>
    <xdr:to>
      <xdr:col>2</xdr:col>
      <xdr:colOff>1490345</xdr:colOff>
      <xdr:row>4</xdr:row>
      <xdr:rowOff>950595</xdr:rowOff>
    </xdr:to>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1475" y="1514475"/>
          <a:ext cx="1471295" cy="893445"/>
        </a:xfrm>
        <a:prstGeom prst="rect">
          <a:avLst/>
        </a:prstGeom>
        <a:noFill/>
        <a:ln>
          <a:noFill/>
        </a:ln>
      </xdr:spPr>
    </xdr:pic>
    <xdr:clientData/>
  </xdr:twoCellAnchor>
  <xdr:twoCellAnchor editAs="oneCell">
    <xdr:from>
      <xdr:col>2</xdr:col>
      <xdr:colOff>0</xdr:colOff>
      <xdr:row>5</xdr:row>
      <xdr:rowOff>0</xdr:rowOff>
    </xdr:from>
    <xdr:to>
      <xdr:col>2</xdr:col>
      <xdr:colOff>1471295</xdr:colOff>
      <xdr:row>6</xdr:row>
      <xdr:rowOff>7620</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0650" y="2343150"/>
          <a:ext cx="1471295" cy="893445"/>
        </a:xfrm>
        <a:prstGeom prst="rect">
          <a:avLst/>
        </a:prstGeom>
        <a:noFill/>
        <a:ln>
          <a:noFill/>
        </a:ln>
      </xdr:spPr>
    </xdr:pic>
    <xdr:clientData/>
  </xdr:twoCellAnchor>
  <xdr:twoCellAnchor editAs="oneCell">
    <xdr:from>
      <xdr:col>2</xdr:col>
      <xdr:colOff>0</xdr:colOff>
      <xdr:row>6</xdr:row>
      <xdr:rowOff>0</xdr:rowOff>
    </xdr:from>
    <xdr:to>
      <xdr:col>2</xdr:col>
      <xdr:colOff>1474470</xdr:colOff>
      <xdr:row>7</xdr:row>
      <xdr:rowOff>635</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0650" y="3228975"/>
          <a:ext cx="1474470" cy="886460"/>
        </a:xfrm>
        <a:prstGeom prst="rect">
          <a:avLst/>
        </a:prstGeom>
        <a:noFill/>
        <a:ln>
          <a:noFill/>
        </a:ln>
      </xdr:spPr>
    </xdr:pic>
    <xdr:clientData/>
  </xdr:twoCellAnchor>
  <xdr:twoCellAnchor editAs="oneCell">
    <xdr:from>
      <xdr:col>2</xdr:col>
      <xdr:colOff>0</xdr:colOff>
      <xdr:row>7</xdr:row>
      <xdr:rowOff>0</xdr:rowOff>
    </xdr:from>
    <xdr:to>
      <xdr:col>2</xdr:col>
      <xdr:colOff>1474470</xdr:colOff>
      <xdr:row>8</xdr:row>
      <xdr:rowOff>635</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0650" y="4114800"/>
          <a:ext cx="1474470" cy="886460"/>
        </a:xfrm>
        <a:prstGeom prst="rect">
          <a:avLst/>
        </a:prstGeom>
        <a:noFill/>
        <a:ln>
          <a:noFill/>
        </a:ln>
      </xdr:spPr>
    </xdr:pic>
    <xdr:clientData/>
  </xdr:twoCellAnchor>
  <xdr:twoCellAnchor editAs="oneCell">
    <xdr:from>
      <xdr:col>2</xdr:col>
      <xdr:colOff>0</xdr:colOff>
      <xdr:row>8</xdr:row>
      <xdr:rowOff>0</xdr:rowOff>
    </xdr:from>
    <xdr:to>
      <xdr:col>2</xdr:col>
      <xdr:colOff>1474470</xdr:colOff>
      <xdr:row>9</xdr:row>
      <xdr:rowOff>635</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0650" y="5000625"/>
          <a:ext cx="1474470" cy="886460"/>
        </a:xfrm>
        <a:prstGeom prst="rect">
          <a:avLst/>
        </a:prstGeom>
        <a:noFill/>
        <a:ln>
          <a:noFill/>
        </a:ln>
      </xdr:spPr>
    </xdr:pic>
    <xdr:clientData/>
  </xdr:twoCellAnchor>
  <xdr:twoCellAnchor editAs="oneCell">
    <xdr:from>
      <xdr:col>2</xdr:col>
      <xdr:colOff>0</xdr:colOff>
      <xdr:row>9</xdr:row>
      <xdr:rowOff>0</xdr:rowOff>
    </xdr:from>
    <xdr:to>
      <xdr:col>2</xdr:col>
      <xdr:colOff>1474470</xdr:colOff>
      <xdr:row>10</xdr:row>
      <xdr:rowOff>635</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0650" y="5886450"/>
          <a:ext cx="1474470" cy="886460"/>
        </a:xfrm>
        <a:prstGeom prst="rect">
          <a:avLst/>
        </a:prstGeom>
        <a:noFill/>
        <a:ln>
          <a:noFill/>
        </a:ln>
      </xdr:spPr>
    </xdr:pic>
    <xdr:clientData/>
  </xdr:twoCellAnchor>
  <xdr:twoCellAnchor editAs="oneCell">
    <xdr:from>
      <xdr:col>2</xdr:col>
      <xdr:colOff>0</xdr:colOff>
      <xdr:row>10</xdr:row>
      <xdr:rowOff>0</xdr:rowOff>
    </xdr:from>
    <xdr:to>
      <xdr:col>2</xdr:col>
      <xdr:colOff>1474470</xdr:colOff>
      <xdr:row>11</xdr:row>
      <xdr:rowOff>635</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0650" y="6772275"/>
          <a:ext cx="1474470" cy="886460"/>
        </a:xfrm>
        <a:prstGeom prst="rect">
          <a:avLst/>
        </a:prstGeom>
        <a:noFill/>
        <a:ln>
          <a:noFill/>
        </a:ln>
      </xdr:spPr>
    </xdr:pic>
    <xdr:clientData/>
  </xdr:twoCellAnchor>
  <xdr:twoCellAnchor editAs="oneCell">
    <xdr:from>
      <xdr:col>2</xdr:col>
      <xdr:colOff>22860</xdr:colOff>
      <xdr:row>11</xdr:row>
      <xdr:rowOff>22860</xdr:rowOff>
    </xdr:from>
    <xdr:to>
      <xdr:col>2</xdr:col>
      <xdr:colOff>1465580</xdr:colOff>
      <xdr:row>11</xdr:row>
      <xdr:rowOff>867410</xdr:rowOff>
    </xdr:to>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3510" y="7680960"/>
          <a:ext cx="1442720" cy="844550"/>
        </a:xfrm>
        <a:prstGeom prst="rect">
          <a:avLst/>
        </a:prstGeom>
        <a:noFill/>
        <a:ln>
          <a:noFill/>
        </a:ln>
      </xdr:spPr>
    </xdr:pic>
    <xdr:clientData/>
  </xdr:twoCellAnchor>
  <xdr:twoCellAnchor editAs="oneCell">
    <xdr:from>
      <xdr:col>2</xdr:col>
      <xdr:colOff>22860</xdr:colOff>
      <xdr:row>12</xdr:row>
      <xdr:rowOff>22860</xdr:rowOff>
    </xdr:from>
    <xdr:to>
      <xdr:col>2</xdr:col>
      <xdr:colOff>1465580</xdr:colOff>
      <xdr:row>12</xdr:row>
      <xdr:rowOff>867410</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3510" y="8566785"/>
          <a:ext cx="1442720" cy="844550"/>
        </a:xfrm>
        <a:prstGeom prst="rect">
          <a:avLst/>
        </a:prstGeom>
        <a:noFill/>
        <a:ln>
          <a:noFill/>
        </a:ln>
      </xdr:spPr>
    </xdr:pic>
    <xdr:clientData/>
  </xdr:twoCellAnchor>
  <xdr:oneCellAnchor>
    <xdr:from>
      <xdr:col>2</xdr:col>
      <xdr:colOff>0</xdr:colOff>
      <xdr:row>13</xdr:row>
      <xdr:rowOff>0</xdr:rowOff>
    </xdr:from>
    <xdr:ext cx="1516380" cy="886460"/>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9429750"/>
          <a:ext cx="1516380" cy="886460"/>
        </a:xfrm>
        <a:prstGeom prst="rect">
          <a:avLst/>
        </a:prstGeom>
        <a:noFill/>
        <a:ln>
          <a:noFill/>
        </a:ln>
      </xdr:spPr>
    </xdr:pic>
    <xdr:clientData/>
  </xdr:oneCellAnchor>
  <xdr:oneCellAnchor>
    <xdr:from>
      <xdr:col>2</xdr:col>
      <xdr:colOff>0</xdr:colOff>
      <xdr:row>14</xdr:row>
      <xdr:rowOff>0</xdr:rowOff>
    </xdr:from>
    <xdr:ext cx="1516380" cy="886460"/>
    <xdr:pic>
      <xdr:nvPicPr>
        <xdr:cNvPr id="181" name="Pictur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10315575"/>
          <a:ext cx="1516380" cy="886460"/>
        </a:xfrm>
        <a:prstGeom prst="rect">
          <a:avLst/>
        </a:prstGeom>
        <a:noFill/>
        <a:ln>
          <a:noFill/>
        </a:ln>
      </xdr:spPr>
    </xdr:pic>
    <xdr:clientData/>
  </xdr:oneCellAnchor>
  <xdr:oneCellAnchor>
    <xdr:from>
      <xdr:col>2</xdr:col>
      <xdr:colOff>0</xdr:colOff>
      <xdr:row>15</xdr:row>
      <xdr:rowOff>0</xdr:rowOff>
    </xdr:from>
    <xdr:ext cx="1516380" cy="886460"/>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11201400"/>
          <a:ext cx="1516380" cy="886460"/>
        </a:xfrm>
        <a:prstGeom prst="rect">
          <a:avLst/>
        </a:prstGeom>
        <a:noFill/>
        <a:ln>
          <a:noFill/>
        </a:ln>
      </xdr:spPr>
    </xdr:pic>
    <xdr:clientData/>
  </xdr:oneCellAnchor>
  <xdr:oneCellAnchor>
    <xdr:from>
      <xdr:col>2</xdr:col>
      <xdr:colOff>0</xdr:colOff>
      <xdr:row>17</xdr:row>
      <xdr:rowOff>0</xdr:rowOff>
    </xdr:from>
    <xdr:ext cx="1516380" cy="88646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12973050"/>
          <a:ext cx="1516380" cy="886460"/>
        </a:xfrm>
        <a:prstGeom prst="rect">
          <a:avLst/>
        </a:prstGeom>
        <a:noFill/>
        <a:ln>
          <a:noFill/>
        </a:ln>
      </xdr:spPr>
    </xdr:pic>
    <xdr:clientData/>
  </xdr:oneCellAnchor>
  <xdr:oneCellAnchor>
    <xdr:from>
      <xdr:col>2</xdr:col>
      <xdr:colOff>0</xdr:colOff>
      <xdr:row>18</xdr:row>
      <xdr:rowOff>0</xdr:rowOff>
    </xdr:from>
    <xdr:ext cx="1516380" cy="88646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13858875"/>
          <a:ext cx="1516380" cy="886460"/>
        </a:xfrm>
        <a:prstGeom prst="rect">
          <a:avLst/>
        </a:prstGeom>
        <a:noFill/>
        <a:ln>
          <a:noFill/>
        </a:ln>
      </xdr:spPr>
    </xdr:pic>
    <xdr:clientData/>
  </xdr:oneCellAnchor>
  <xdr:twoCellAnchor editAs="oneCell">
    <xdr:from>
      <xdr:col>2</xdr:col>
      <xdr:colOff>22860</xdr:colOff>
      <xdr:row>19</xdr:row>
      <xdr:rowOff>7621</xdr:rowOff>
    </xdr:from>
    <xdr:to>
      <xdr:col>2</xdr:col>
      <xdr:colOff>1464945</xdr:colOff>
      <xdr:row>19</xdr:row>
      <xdr:rowOff>876300</xdr:rowOff>
    </xdr:to>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23510" y="14752321"/>
          <a:ext cx="1442085" cy="868679"/>
        </a:xfrm>
        <a:prstGeom prst="rect">
          <a:avLst/>
        </a:prstGeom>
        <a:noFill/>
        <a:ln>
          <a:noFill/>
        </a:ln>
      </xdr:spPr>
    </xdr:pic>
    <xdr:clientData/>
  </xdr:twoCellAnchor>
  <xdr:oneCellAnchor>
    <xdr:from>
      <xdr:col>2</xdr:col>
      <xdr:colOff>22860</xdr:colOff>
      <xdr:row>20</xdr:row>
      <xdr:rowOff>7621</xdr:rowOff>
    </xdr:from>
    <xdr:ext cx="1470660" cy="868679"/>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23510" y="15638146"/>
          <a:ext cx="1470660" cy="868679"/>
        </a:xfrm>
        <a:prstGeom prst="rect">
          <a:avLst/>
        </a:prstGeom>
        <a:noFill/>
        <a:ln>
          <a:noFill/>
        </a:ln>
      </xdr:spPr>
    </xdr:pic>
    <xdr:clientData/>
  </xdr:oneCellAnchor>
  <xdr:twoCellAnchor editAs="oneCell">
    <xdr:from>
      <xdr:col>2</xdr:col>
      <xdr:colOff>22861</xdr:colOff>
      <xdr:row>21</xdr:row>
      <xdr:rowOff>7621</xdr:rowOff>
    </xdr:from>
    <xdr:to>
      <xdr:col>2</xdr:col>
      <xdr:colOff>1466851</xdr:colOff>
      <xdr:row>21</xdr:row>
      <xdr:rowOff>876301</xdr:rowOff>
    </xdr:to>
    <xdr:pic>
      <xdr:nvPicPr>
        <xdr:cNvPr id="187" name="Picture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16523971"/>
          <a:ext cx="1443990" cy="868680"/>
        </a:xfrm>
        <a:prstGeom prst="rect">
          <a:avLst/>
        </a:prstGeom>
        <a:noFill/>
        <a:ln>
          <a:noFill/>
        </a:ln>
      </xdr:spPr>
    </xdr:pic>
    <xdr:clientData/>
  </xdr:twoCellAnchor>
  <xdr:oneCellAnchor>
    <xdr:from>
      <xdr:col>2</xdr:col>
      <xdr:colOff>22861</xdr:colOff>
      <xdr:row>22</xdr:row>
      <xdr:rowOff>7621</xdr:rowOff>
    </xdr:from>
    <xdr:ext cx="1485900" cy="86868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17409796"/>
          <a:ext cx="1485900" cy="868680"/>
        </a:xfrm>
        <a:prstGeom prst="rect">
          <a:avLst/>
        </a:prstGeom>
        <a:noFill/>
        <a:ln>
          <a:noFill/>
        </a:ln>
      </xdr:spPr>
    </xdr:pic>
    <xdr:clientData/>
  </xdr:oneCellAnchor>
  <xdr:oneCellAnchor>
    <xdr:from>
      <xdr:col>2</xdr:col>
      <xdr:colOff>22861</xdr:colOff>
      <xdr:row>23</xdr:row>
      <xdr:rowOff>7621</xdr:rowOff>
    </xdr:from>
    <xdr:ext cx="1485900" cy="86868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18295621"/>
          <a:ext cx="1485900" cy="868680"/>
        </a:xfrm>
        <a:prstGeom prst="rect">
          <a:avLst/>
        </a:prstGeom>
        <a:noFill/>
        <a:ln>
          <a:noFill/>
        </a:ln>
      </xdr:spPr>
    </xdr:pic>
    <xdr:clientData/>
  </xdr:oneCellAnchor>
  <xdr:oneCellAnchor>
    <xdr:from>
      <xdr:col>2</xdr:col>
      <xdr:colOff>22861</xdr:colOff>
      <xdr:row>24</xdr:row>
      <xdr:rowOff>7621</xdr:rowOff>
    </xdr:from>
    <xdr:ext cx="1485900" cy="86868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19181446"/>
          <a:ext cx="1485900" cy="868680"/>
        </a:xfrm>
        <a:prstGeom prst="rect">
          <a:avLst/>
        </a:prstGeom>
        <a:noFill/>
        <a:ln>
          <a:noFill/>
        </a:ln>
      </xdr:spPr>
    </xdr:pic>
    <xdr:clientData/>
  </xdr:oneCellAnchor>
  <xdr:oneCellAnchor>
    <xdr:from>
      <xdr:col>2</xdr:col>
      <xdr:colOff>22861</xdr:colOff>
      <xdr:row>25</xdr:row>
      <xdr:rowOff>7621</xdr:rowOff>
    </xdr:from>
    <xdr:ext cx="1485900" cy="86868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0067271"/>
          <a:ext cx="1485900" cy="868680"/>
        </a:xfrm>
        <a:prstGeom prst="rect">
          <a:avLst/>
        </a:prstGeom>
        <a:noFill/>
        <a:ln>
          <a:noFill/>
        </a:ln>
      </xdr:spPr>
    </xdr:pic>
    <xdr:clientData/>
  </xdr:oneCellAnchor>
  <xdr:oneCellAnchor>
    <xdr:from>
      <xdr:col>2</xdr:col>
      <xdr:colOff>22861</xdr:colOff>
      <xdr:row>26</xdr:row>
      <xdr:rowOff>7621</xdr:rowOff>
    </xdr:from>
    <xdr:ext cx="1485900" cy="86868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0953096"/>
          <a:ext cx="1485900" cy="868680"/>
        </a:xfrm>
        <a:prstGeom prst="rect">
          <a:avLst/>
        </a:prstGeom>
        <a:noFill/>
        <a:ln>
          <a:noFill/>
        </a:ln>
      </xdr:spPr>
    </xdr:pic>
    <xdr:clientData/>
  </xdr:oneCellAnchor>
  <xdr:twoCellAnchor editAs="oneCell">
    <xdr:from>
      <xdr:col>2</xdr:col>
      <xdr:colOff>7621</xdr:colOff>
      <xdr:row>27</xdr:row>
      <xdr:rowOff>22860</xdr:rowOff>
    </xdr:from>
    <xdr:to>
      <xdr:col>2</xdr:col>
      <xdr:colOff>1466851</xdr:colOff>
      <xdr:row>27</xdr:row>
      <xdr:rowOff>879475</xdr:rowOff>
    </xdr:to>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08271" y="21854160"/>
          <a:ext cx="1459230" cy="856615"/>
        </a:xfrm>
        <a:prstGeom prst="rect">
          <a:avLst/>
        </a:prstGeom>
        <a:noFill/>
        <a:ln>
          <a:noFill/>
        </a:ln>
      </xdr:spPr>
    </xdr:pic>
    <xdr:clientData/>
  </xdr:twoCellAnchor>
  <xdr:oneCellAnchor>
    <xdr:from>
      <xdr:col>2</xdr:col>
      <xdr:colOff>22861</xdr:colOff>
      <xdr:row>28</xdr:row>
      <xdr:rowOff>7621</xdr:rowOff>
    </xdr:from>
    <xdr:ext cx="1485900" cy="86868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2724746"/>
          <a:ext cx="1485900" cy="868680"/>
        </a:xfrm>
        <a:prstGeom prst="rect">
          <a:avLst/>
        </a:prstGeom>
        <a:noFill/>
        <a:ln>
          <a:noFill/>
        </a:ln>
      </xdr:spPr>
    </xdr:pic>
    <xdr:clientData/>
  </xdr:oneCellAnchor>
  <xdr:oneCellAnchor>
    <xdr:from>
      <xdr:col>2</xdr:col>
      <xdr:colOff>22861</xdr:colOff>
      <xdr:row>29</xdr:row>
      <xdr:rowOff>7621</xdr:rowOff>
    </xdr:from>
    <xdr:ext cx="1485900" cy="868680"/>
    <xdr:pic>
      <xdr:nvPicPr>
        <xdr:cNvPr id="195" name="Pictur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3610571"/>
          <a:ext cx="1485900" cy="868680"/>
        </a:xfrm>
        <a:prstGeom prst="rect">
          <a:avLst/>
        </a:prstGeom>
        <a:noFill/>
        <a:ln>
          <a:noFill/>
        </a:ln>
      </xdr:spPr>
    </xdr:pic>
    <xdr:clientData/>
  </xdr:oneCellAnchor>
  <xdr:oneCellAnchor>
    <xdr:from>
      <xdr:col>2</xdr:col>
      <xdr:colOff>22861</xdr:colOff>
      <xdr:row>30</xdr:row>
      <xdr:rowOff>7621</xdr:rowOff>
    </xdr:from>
    <xdr:ext cx="1485900" cy="86868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4496396"/>
          <a:ext cx="1485900" cy="868680"/>
        </a:xfrm>
        <a:prstGeom prst="rect">
          <a:avLst/>
        </a:prstGeom>
        <a:noFill/>
        <a:ln>
          <a:noFill/>
        </a:ln>
      </xdr:spPr>
    </xdr:pic>
    <xdr:clientData/>
  </xdr:oneCellAnchor>
  <xdr:oneCellAnchor>
    <xdr:from>
      <xdr:col>2</xdr:col>
      <xdr:colOff>22861</xdr:colOff>
      <xdr:row>31</xdr:row>
      <xdr:rowOff>7621</xdr:rowOff>
    </xdr:from>
    <xdr:ext cx="1485900" cy="86868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5382221"/>
          <a:ext cx="1485900" cy="868680"/>
        </a:xfrm>
        <a:prstGeom prst="rect">
          <a:avLst/>
        </a:prstGeom>
        <a:noFill/>
        <a:ln>
          <a:noFill/>
        </a:ln>
      </xdr:spPr>
    </xdr:pic>
    <xdr:clientData/>
  </xdr:oneCellAnchor>
  <xdr:oneCellAnchor>
    <xdr:from>
      <xdr:col>2</xdr:col>
      <xdr:colOff>22861</xdr:colOff>
      <xdr:row>32</xdr:row>
      <xdr:rowOff>7621</xdr:rowOff>
    </xdr:from>
    <xdr:ext cx="1485900" cy="86868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6268046"/>
          <a:ext cx="1485900" cy="868680"/>
        </a:xfrm>
        <a:prstGeom prst="rect">
          <a:avLst/>
        </a:prstGeom>
        <a:noFill/>
        <a:ln>
          <a:noFill/>
        </a:ln>
      </xdr:spPr>
    </xdr:pic>
    <xdr:clientData/>
  </xdr:oneCellAnchor>
  <xdr:oneCellAnchor>
    <xdr:from>
      <xdr:col>2</xdr:col>
      <xdr:colOff>22861</xdr:colOff>
      <xdr:row>33</xdr:row>
      <xdr:rowOff>7621</xdr:rowOff>
    </xdr:from>
    <xdr:ext cx="1485900" cy="868680"/>
    <xdr:pic>
      <xdr:nvPicPr>
        <xdr:cNvPr id="199" name="Pictur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7153871"/>
          <a:ext cx="1485900" cy="868680"/>
        </a:xfrm>
        <a:prstGeom prst="rect">
          <a:avLst/>
        </a:prstGeom>
        <a:noFill/>
        <a:ln>
          <a:noFill/>
        </a:ln>
      </xdr:spPr>
    </xdr:pic>
    <xdr:clientData/>
  </xdr:oneCellAnchor>
  <xdr:oneCellAnchor>
    <xdr:from>
      <xdr:col>2</xdr:col>
      <xdr:colOff>22861</xdr:colOff>
      <xdr:row>34</xdr:row>
      <xdr:rowOff>15241</xdr:rowOff>
    </xdr:from>
    <xdr:ext cx="1485900" cy="86868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8047316"/>
          <a:ext cx="1485900" cy="868680"/>
        </a:xfrm>
        <a:prstGeom prst="rect">
          <a:avLst/>
        </a:prstGeom>
        <a:noFill/>
        <a:ln>
          <a:noFill/>
        </a:ln>
      </xdr:spPr>
    </xdr:pic>
    <xdr:clientData/>
  </xdr:oneCellAnchor>
  <xdr:oneCellAnchor>
    <xdr:from>
      <xdr:col>2</xdr:col>
      <xdr:colOff>0</xdr:colOff>
      <xdr:row>35</xdr:row>
      <xdr:rowOff>0</xdr:rowOff>
    </xdr:from>
    <xdr:ext cx="1516380" cy="88646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28917900"/>
          <a:ext cx="1516380" cy="886460"/>
        </a:xfrm>
        <a:prstGeom prst="rect">
          <a:avLst/>
        </a:prstGeom>
        <a:noFill/>
        <a:ln>
          <a:noFill/>
        </a:ln>
      </xdr:spPr>
    </xdr:pic>
    <xdr:clientData/>
  </xdr:oneCellAnchor>
  <xdr:oneCellAnchor>
    <xdr:from>
      <xdr:col>2</xdr:col>
      <xdr:colOff>22861</xdr:colOff>
      <xdr:row>36</xdr:row>
      <xdr:rowOff>15241</xdr:rowOff>
    </xdr:from>
    <xdr:ext cx="1485900" cy="86868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29818966"/>
          <a:ext cx="1485900" cy="868680"/>
        </a:xfrm>
        <a:prstGeom prst="rect">
          <a:avLst/>
        </a:prstGeom>
        <a:noFill/>
        <a:ln>
          <a:noFill/>
        </a:ln>
      </xdr:spPr>
    </xdr:pic>
    <xdr:clientData/>
  </xdr:oneCellAnchor>
  <xdr:oneCellAnchor>
    <xdr:from>
      <xdr:col>2</xdr:col>
      <xdr:colOff>22861</xdr:colOff>
      <xdr:row>37</xdr:row>
      <xdr:rowOff>15241</xdr:rowOff>
    </xdr:from>
    <xdr:ext cx="1485900" cy="86868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0704791"/>
          <a:ext cx="1485900" cy="868680"/>
        </a:xfrm>
        <a:prstGeom prst="rect">
          <a:avLst/>
        </a:prstGeom>
        <a:noFill/>
        <a:ln>
          <a:noFill/>
        </a:ln>
      </xdr:spPr>
    </xdr:pic>
    <xdr:clientData/>
  </xdr:oneCellAnchor>
  <xdr:oneCellAnchor>
    <xdr:from>
      <xdr:col>2</xdr:col>
      <xdr:colOff>22861</xdr:colOff>
      <xdr:row>38</xdr:row>
      <xdr:rowOff>15241</xdr:rowOff>
    </xdr:from>
    <xdr:ext cx="1485900" cy="868680"/>
    <xdr:pic>
      <xdr:nvPicPr>
        <xdr:cNvPr id="204" name="Pictur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1590616"/>
          <a:ext cx="1485900" cy="868680"/>
        </a:xfrm>
        <a:prstGeom prst="rect">
          <a:avLst/>
        </a:prstGeom>
        <a:noFill/>
        <a:ln>
          <a:noFill/>
        </a:ln>
      </xdr:spPr>
    </xdr:pic>
    <xdr:clientData/>
  </xdr:oneCellAnchor>
  <xdr:oneCellAnchor>
    <xdr:from>
      <xdr:col>2</xdr:col>
      <xdr:colOff>22861</xdr:colOff>
      <xdr:row>39</xdr:row>
      <xdr:rowOff>15241</xdr:rowOff>
    </xdr:from>
    <xdr:ext cx="1485900" cy="86868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2476441"/>
          <a:ext cx="1485900" cy="868680"/>
        </a:xfrm>
        <a:prstGeom prst="rect">
          <a:avLst/>
        </a:prstGeom>
        <a:noFill/>
        <a:ln>
          <a:noFill/>
        </a:ln>
      </xdr:spPr>
    </xdr:pic>
    <xdr:clientData/>
  </xdr:oneCellAnchor>
  <xdr:oneCellAnchor>
    <xdr:from>
      <xdr:col>2</xdr:col>
      <xdr:colOff>22861</xdr:colOff>
      <xdr:row>40</xdr:row>
      <xdr:rowOff>15241</xdr:rowOff>
    </xdr:from>
    <xdr:ext cx="1485900" cy="86868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3362266"/>
          <a:ext cx="1485900" cy="868680"/>
        </a:xfrm>
        <a:prstGeom prst="rect">
          <a:avLst/>
        </a:prstGeom>
        <a:noFill/>
        <a:ln>
          <a:noFill/>
        </a:ln>
      </xdr:spPr>
    </xdr:pic>
    <xdr:clientData/>
  </xdr:oneCellAnchor>
  <xdr:oneCellAnchor>
    <xdr:from>
      <xdr:col>2</xdr:col>
      <xdr:colOff>22861</xdr:colOff>
      <xdr:row>41</xdr:row>
      <xdr:rowOff>15241</xdr:rowOff>
    </xdr:from>
    <xdr:ext cx="1485900" cy="86868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4248091"/>
          <a:ext cx="1485900" cy="868680"/>
        </a:xfrm>
        <a:prstGeom prst="rect">
          <a:avLst/>
        </a:prstGeom>
        <a:noFill/>
        <a:ln>
          <a:noFill/>
        </a:ln>
      </xdr:spPr>
    </xdr:pic>
    <xdr:clientData/>
  </xdr:oneCellAnchor>
  <xdr:oneCellAnchor>
    <xdr:from>
      <xdr:col>2</xdr:col>
      <xdr:colOff>22861</xdr:colOff>
      <xdr:row>42</xdr:row>
      <xdr:rowOff>15241</xdr:rowOff>
    </xdr:from>
    <xdr:ext cx="1485900" cy="86868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23511" y="35133916"/>
          <a:ext cx="1485900" cy="868680"/>
        </a:xfrm>
        <a:prstGeom prst="rect">
          <a:avLst/>
        </a:prstGeom>
        <a:noFill/>
        <a:ln>
          <a:noFill/>
        </a:ln>
      </xdr:spPr>
    </xdr:pic>
    <xdr:clientData/>
  </xdr:oneCellAnchor>
  <xdr:oneCellAnchor>
    <xdr:from>
      <xdr:col>2</xdr:col>
      <xdr:colOff>0</xdr:colOff>
      <xdr:row>16</xdr:row>
      <xdr:rowOff>0</xdr:rowOff>
    </xdr:from>
    <xdr:ext cx="1516380" cy="886460"/>
    <xdr:pic>
      <xdr:nvPicPr>
        <xdr:cNvPr id="209" name="Pictur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650" y="12087225"/>
          <a:ext cx="1516380" cy="886460"/>
        </a:xfrm>
        <a:prstGeom prst="rect">
          <a:avLst/>
        </a:prstGeom>
        <a:noFill/>
        <a:ln>
          <a:noFill/>
        </a:ln>
      </xdr:spPr>
    </xdr:pic>
    <xdr:clientData/>
  </xdr:oneCellAnchor>
  <xdr:twoCellAnchor>
    <xdr:from>
      <xdr:col>4</xdr:col>
      <xdr:colOff>1</xdr:colOff>
      <xdr:row>18</xdr:row>
      <xdr:rowOff>0</xdr:rowOff>
    </xdr:from>
    <xdr:to>
      <xdr:col>5</xdr:col>
      <xdr:colOff>1</xdr:colOff>
      <xdr:row>19</xdr:row>
      <xdr:rowOff>0</xdr:rowOff>
    </xdr:to>
    <xdr:pic>
      <xdr:nvPicPr>
        <xdr:cNvPr id="210" name="Picture 3">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01301" y="13858875"/>
          <a:ext cx="26003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21</xdr:row>
      <xdr:rowOff>2</xdr:rowOff>
    </xdr:from>
    <xdr:to>
      <xdr:col>4</xdr:col>
      <xdr:colOff>1472566</xdr:colOff>
      <xdr:row>21</xdr:row>
      <xdr:rowOff>883920</xdr:rowOff>
    </xdr:to>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8"/>
        <a:stretch>
          <a:fillRect/>
        </a:stretch>
      </xdr:blipFill>
      <xdr:spPr>
        <a:xfrm>
          <a:off x="10420351" y="16516352"/>
          <a:ext cx="1453515" cy="883918"/>
        </a:xfrm>
        <a:prstGeom prst="rect">
          <a:avLst/>
        </a:prstGeom>
      </xdr:spPr>
    </xdr:pic>
    <xdr:clientData/>
  </xdr:twoCellAnchor>
  <xdr:twoCellAnchor>
    <xdr:from>
      <xdr:col>4</xdr:col>
      <xdr:colOff>0</xdr:colOff>
      <xdr:row>24</xdr:row>
      <xdr:rowOff>0</xdr:rowOff>
    </xdr:from>
    <xdr:to>
      <xdr:col>4</xdr:col>
      <xdr:colOff>1504950</xdr:colOff>
      <xdr:row>25</xdr:row>
      <xdr:rowOff>0</xdr:rowOff>
    </xdr:to>
    <xdr:pic>
      <xdr:nvPicPr>
        <xdr:cNvPr id="212" name="Picture 211">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01300" y="19173825"/>
          <a:ext cx="1504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34</xdr:row>
      <xdr:rowOff>0</xdr:rowOff>
    </xdr:from>
    <xdr:to>
      <xdr:col>4</xdr:col>
      <xdr:colOff>1472565</xdr:colOff>
      <xdr:row>34</xdr:row>
      <xdr:rowOff>876300</xdr:rowOff>
    </xdr:to>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8"/>
        <a:stretch>
          <a:fillRect/>
        </a:stretch>
      </xdr:blipFill>
      <xdr:spPr>
        <a:xfrm>
          <a:off x="10429875" y="28032075"/>
          <a:ext cx="1443990" cy="876300"/>
        </a:xfrm>
        <a:prstGeom prst="rect">
          <a:avLst/>
        </a:prstGeom>
      </xdr:spPr>
    </xdr:pic>
    <xdr:clientData/>
  </xdr:twoCellAnchor>
  <xdr:oneCellAnchor>
    <xdr:from>
      <xdr:col>4</xdr:col>
      <xdr:colOff>30480</xdr:colOff>
      <xdr:row>33</xdr:row>
      <xdr:rowOff>30480</xdr:rowOff>
    </xdr:from>
    <xdr:ext cx="1478279" cy="845820"/>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8"/>
        <a:stretch>
          <a:fillRect/>
        </a:stretch>
      </xdr:blipFill>
      <xdr:spPr>
        <a:xfrm>
          <a:off x="10431780" y="27176730"/>
          <a:ext cx="1478279" cy="845820"/>
        </a:xfrm>
        <a:prstGeom prst="rect">
          <a:avLst/>
        </a:prstGeom>
      </xdr:spPr>
    </xdr:pic>
    <xdr:clientData/>
  </xdr:oneCellAnchor>
  <xdr:twoCellAnchor editAs="oneCell">
    <xdr:from>
      <xdr:col>4</xdr:col>
      <xdr:colOff>0</xdr:colOff>
      <xdr:row>3</xdr:row>
      <xdr:rowOff>0</xdr:rowOff>
    </xdr:from>
    <xdr:to>
      <xdr:col>4</xdr:col>
      <xdr:colOff>1476375</xdr:colOff>
      <xdr:row>4</xdr:row>
      <xdr:rowOff>635</xdr:rowOff>
    </xdr:to>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571500"/>
          <a:ext cx="1476375" cy="886460"/>
        </a:xfrm>
        <a:prstGeom prst="rect">
          <a:avLst/>
        </a:prstGeom>
        <a:noFill/>
        <a:ln>
          <a:noFill/>
        </a:ln>
      </xdr:spPr>
    </xdr:pic>
    <xdr:clientData/>
  </xdr:twoCellAnchor>
  <xdr:twoCellAnchor editAs="oneCell">
    <xdr:from>
      <xdr:col>4</xdr:col>
      <xdr:colOff>0</xdr:colOff>
      <xdr:row>5</xdr:row>
      <xdr:rowOff>0</xdr:rowOff>
    </xdr:from>
    <xdr:to>
      <xdr:col>4</xdr:col>
      <xdr:colOff>1476375</xdr:colOff>
      <xdr:row>6</xdr:row>
      <xdr:rowOff>635</xdr:rowOff>
    </xdr:to>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2343150"/>
          <a:ext cx="1476375" cy="886460"/>
        </a:xfrm>
        <a:prstGeom prst="rect">
          <a:avLst/>
        </a:prstGeom>
        <a:noFill/>
        <a:ln>
          <a:noFill/>
        </a:ln>
      </xdr:spPr>
    </xdr:pic>
    <xdr:clientData/>
  </xdr:twoCellAnchor>
  <xdr:twoCellAnchor editAs="oneCell">
    <xdr:from>
      <xdr:col>4</xdr:col>
      <xdr:colOff>0</xdr:colOff>
      <xdr:row>6</xdr:row>
      <xdr:rowOff>0</xdr:rowOff>
    </xdr:from>
    <xdr:to>
      <xdr:col>4</xdr:col>
      <xdr:colOff>1476375</xdr:colOff>
      <xdr:row>7</xdr:row>
      <xdr:rowOff>635</xdr:rowOff>
    </xdr:to>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3228975"/>
          <a:ext cx="1476375" cy="886460"/>
        </a:xfrm>
        <a:prstGeom prst="rect">
          <a:avLst/>
        </a:prstGeom>
        <a:noFill/>
        <a:ln>
          <a:noFill/>
        </a:ln>
      </xdr:spPr>
    </xdr:pic>
    <xdr:clientData/>
  </xdr:twoCellAnchor>
  <xdr:twoCellAnchor editAs="oneCell">
    <xdr:from>
      <xdr:col>4</xdr:col>
      <xdr:colOff>0</xdr:colOff>
      <xdr:row>7</xdr:row>
      <xdr:rowOff>0</xdr:rowOff>
    </xdr:from>
    <xdr:to>
      <xdr:col>4</xdr:col>
      <xdr:colOff>1476375</xdr:colOff>
      <xdr:row>8</xdr:row>
      <xdr:rowOff>635</xdr:rowOff>
    </xdr:to>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4114800"/>
          <a:ext cx="1476375" cy="886460"/>
        </a:xfrm>
        <a:prstGeom prst="rect">
          <a:avLst/>
        </a:prstGeom>
        <a:noFill/>
        <a:ln>
          <a:noFill/>
        </a:ln>
      </xdr:spPr>
    </xdr:pic>
    <xdr:clientData/>
  </xdr:twoCellAnchor>
  <xdr:twoCellAnchor editAs="oneCell">
    <xdr:from>
      <xdr:col>4</xdr:col>
      <xdr:colOff>0</xdr:colOff>
      <xdr:row>8</xdr:row>
      <xdr:rowOff>0</xdr:rowOff>
    </xdr:from>
    <xdr:to>
      <xdr:col>4</xdr:col>
      <xdr:colOff>1476375</xdr:colOff>
      <xdr:row>9</xdr:row>
      <xdr:rowOff>635</xdr:rowOff>
    </xdr:to>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5000625"/>
          <a:ext cx="1476375" cy="886460"/>
        </a:xfrm>
        <a:prstGeom prst="rect">
          <a:avLst/>
        </a:prstGeom>
        <a:noFill/>
        <a:ln>
          <a:noFill/>
        </a:ln>
      </xdr:spPr>
    </xdr:pic>
    <xdr:clientData/>
  </xdr:twoCellAnchor>
  <xdr:twoCellAnchor editAs="oneCell">
    <xdr:from>
      <xdr:col>4</xdr:col>
      <xdr:colOff>0</xdr:colOff>
      <xdr:row>9</xdr:row>
      <xdr:rowOff>0</xdr:rowOff>
    </xdr:from>
    <xdr:to>
      <xdr:col>4</xdr:col>
      <xdr:colOff>1476375</xdr:colOff>
      <xdr:row>10</xdr:row>
      <xdr:rowOff>635</xdr:rowOff>
    </xdr:to>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5886450"/>
          <a:ext cx="1476375" cy="886460"/>
        </a:xfrm>
        <a:prstGeom prst="rect">
          <a:avLst/>
        </a:prstGeom>
        <a:noFill/>
        <a:ln>
          <a:noFill/>
        </a:ln>
      </xdr:spPr>
    </xdr:pic>
    <xdr:clientData/>
  </xdr:twoCellAnchor>
  <xdr:twoCellAnchor editAs="oneCell">
    <xdr:from>
      <xdr:col>4</xdr:col>
      <xdr:colOff>0</xdr:colOff>
      <xdr:row>10</xdr:row>
      <xdr:rowOff>0</xdr:rowOff>
    </xdr:from>
    <xdr:to>
      <xdr:col>4</xdr:col>
      <xdr:colOff>1476375</xdr:colOff>
      <xdr:row>11</xdr:row>
      <xdr:rowOff>635</xdr:rowOff>
    </xdr:to>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01300" y="6772275"/>
          <a:ext cx="1476375" cy="886460"/>
        </a:xfrm>
        <a:prstGeom prst="rect">
          <a:avLst/>
        </a:prstGeom>
        <a:noFill/>
        <a:ln>
          <a:noFill/>
        </a:ln>
      </xdr:spPr>
    </xdr:pic>
    <xdr:clientData/>
  </xdr:twoCellAnchor>
  <xdr:oneCellAnchor>
    <xdr:from>
      <xdr:col>4</xdr:col>
      <xdr:colOff>0</xdr:colOff>
      <xdr:row>12</xdr:row>
      <xdr:rowOff>0</xdr:rowOff>
    </xdr:from>
    <xdr:ext cx="1516380" cy="886460"/>
    <xdr:pic>
      <xdr:nvPicPr>
        <xdr:cNvPr id="224" name="Pictur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8543925"/>
          <a:ext cx="1516380" cy="886460"/>
        </a:xfrm>
        <a:prstGeom prst="rect">
          <a:avLst/>
        </a:prstGeom>
        <a:noFill/>
        <a:ln>
          <a:noFill/>
        </a:ln>
      </xdr:spPr>
    </xdr:pic>
    <xdr:clientData/>
  </xdr:oneCellAnchor>
  <xdr:oneCellAnchor>
    <xdr:from>
      <xdr:col>4</xdr:col>
      <xdr:colOff>0</xdr:colOff>
      <xdr:row>13</xdr:row>
      <xdr:rowOff>0</xdr:rowOff>
    </xdr:from>
    <xdr:ext cx="1516380" cy="88646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9429750"/>
          <a:ext cx="1516380" cy="886460"/>
        </a:xfrm>
        <a:prstGeom prst="rect">
          <a:avLst/>
        </a:prstGeom>
        <a:noFill/>
        <a:ln>
          <a:noFill/>
        </a:ln>
      </xdr:spPr>
    </xdr:pic>
    <xdr:clientData/>
  </xdr:oneCellAnchor>
  <xdr:oneCellAnchor>
    <xdr:from>
      <xdr:col>4</xdr:col>
      <xdr:colOff>0</xdr:colOff>
      <xdr:row>14</xdr:row>
      <xdr:rowOff>0</xdr:rowOff>
    </xdr:from>
    <xdr:ext cx="1516380" cy="88646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10315575"/>
          <a:ext cx="1516380" cy="886460"/>
        </a:xfrm>
        <a:prstGeom prst="rect">
          <a:avLst/>
        </a:prstGeom>
        <a:noFill/>
        <a:ln>
          <a:noFill/>
        </a:ln>
      </xdr:spPr>
    </xdr:pic>
    <xdr:clientData/>
  </xdr:oneCellAnchor>
  <xdr:oneCellAnchor>
    <xdr:from>
      <xdr:col>4</xdr:col>
      <xdr:colOff>0</xdr:colOff>
      <xdr:row>15</xdr:row>
      <xdr:rowOff>0</xdr:rowOff>
    </xdr:from>
    <xdr:ext cx="1516380" cy="88646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11201400"/>
          <a:ext cx="1516380" cy="886460"/>
        </a:xfrm>
        <a:prstGeom prst="rect">
          <a:avLst/>
        </a:prstGeom>
        <a:noFill/>
        <a:ln>
          <a:noFill/>
        </a:ln>
      </xdr:spPr>
    </xdr:pic>
    <xdr:clientData/>
  </xdr:oneCellAnchor>
  <xdr:oneCellAnchor>
    <xdr:from>
      <xdr:col>4</xdr:col>
      <xdr:colOff>0</xdr:colOff>
      <xdr:row>16</xdr:row>
      <xdr:rowOff>0</xdr:rowOff>
    </xdr:from>
    <xdr:ext cx="1516380" cy="88646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12087225"/>
          <a:ext cx="1516380" cy="886460"/>
        </a:xfrm>
        <a:prstGeom prst="rect">
          <a:avLst/>
        </a:prstGeom>
        <a:noFill/>
        <a:ln>
          <a:noFill/>
        </a:ln>
      </xdr:spPr>
    </xdr:pic>
    <xdr:clientData/>
  </xdr:oneCellAnchor>
  <xdr:oneCellAnchor>
    <xdr:from>
      <xdr:col>4</xdr:col>
      <xdr:colOff>0</xdr:colOff>
      <xdr:row>17</xdr:row>
      <xdr:rowOff>0</xdr:rowOff>
    </xdr:from>
    <xdr:ext cx="1516380" cy="88646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12973050"/>
          <a:ext cx="1516380" cy="886460"/>
        </a:xfrm>
        <a:prstGeom prst="rect">
          <a:avLst/>
        </a:prstGeom>
        <a:noFill/>
        <a:ln>
          <a:noFill/>
        </a:ln>
      </xdr:spPr>
    </xdr:pic>
    <xdr:clientData/>
  </xdr:oneCellAnchor>
  <xdr:oneCellAnchor>
    <xdr:from>
      <xdr:col>4</xdr:col>
      <xdr:colOff>22860</xdr:colOff>
      <xdr:row>19</xdr:row>
      <xdr:rowOff>7621</xdr:rowOff>
    </xdr:from>
    <xdr:ext cx="1470660" cy="868679"/>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24160" y="14752321"/>
          <a:ext cx="1470660" cy="868679"/>
        </a:xfrm>
        <a:prstGeom prst="rect">
          <a:avLst/>
        </a:prstGeom>
        <a:noFill/>
        <a:ln>
          <a:noFill/>
        </a:ln>
      </xdr:spPr>
    </xdr:pic>
    <xdr:clientData/>
  </xdr:oneCellAnchor>
  <xdr:oneCellAnchor>
    <xdr:from>
      <xdr:col>4</xdr:col>
      <xdr:colOff>22860</xdr:colOff>
      <xdr:row>20</xdr:row>
      <xdr:rowOff>7621</xdr:rowOff>
    </xdr:from>
    <xdr:ext cx="1470660" cy="868679"/>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24160" y="15638146"/>
          <a:ext cx="1470660" cy="868679"/>
        </a:xfrm>
        <a:prstGeom prst="rect">
          <a:avLst/>
        </a:prstGeom>
        <a:noFill/>
        <a:ln>
          <a:noFill/>
        </a:ln>
      </xdr:spPr>
    </xdr:pic>
    <xdr:clientData/>
  </xdr:oneCellAnchor>
  <xdr:oneCellAnchor>
    <xdr:from>
      <xdr:col>4</xdr:col>
      <xdr:colOff>22861</xdr:colOff>
      <xdr:row>22</xdr:row>
      <xdr:rowOff>7621</xdr:rowOff>
    </xdr:from>
    <xdr:ext cx="1485900" cy="86868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17409796"/>
          <a:ext cx="1485900" cy="868680"/>
        </a:xfrm>
        <a:prstGeom prst="rect">
          <a:avLst/>
        </a:prstGeom>
        <a:noFill/>
        <a:ln>
          <a:noFill/>
        </a:ln>
      </xdr:spPr>
    </xdr:pic>
    <xdr:clientData/>
  </xdr:oneCellAnchor>
  <xdr:oneCellAnchor>
    <xdr:from>
      <xdr:col>4</xdr:col>
      <xdr:colOff>22861</xdr:colOff>
      <xdr:row>23</xdr:row>
      <xdr:rowOff>7621</xdr:rowOff>
    </xdr:from>
    <xdr:ext cx="1485900" cy="86868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18295621"/>
          <a:ext cx="1485900" cy="868680"/>
        </a:xfrm>
        <a:prstGeom prst="rect">
          <a:avLst/>
        </a:prstGeom>
        <a:noFill/>
        <a:ln>
          <a:noFill/>
        </a:ln>
      </xdr:spPr>
    </xdr:pic>
    <xdr:clientData/>
  </xdr:oneCellAnchor>
  <xdr:oneCellAnchor>
    <xdr:from>
      <xdr:col>4</xdr:col>
      <xdr:colOff>22861</xdr:colOff>
      <xdr:row>25</xdr:row>
      <xdr:rowOff>7621</xdr:rowOff>
    </xdr:from>
    <xdr:ext cx="1485900" cy="868680"/>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0067271"/>
          <a:ext cx="1485900" cy="868680"/>
        </a:xfrm>
        <a:prstGeom prst="rect">
          <a:avLst/>
        </a:prstGeom>
        <a:noFill/>
        <a:ln>
          <a:noFill/>
        </a:ln>
      </xdr:spPr>
    </xdr:pic>
    <xdr:clientData/>
  </xdr:oneCellAnchor>
  <xdr:oneCellAnchor>
    <xdr:from>
      <xdr:col>4</xdr:col>
      <xdr:colOff>22861</xdr:colOff>
      <xdr:row>26</xdr:row>
      <xdr:rowOff>7621</xdr:rowOff>
    </xdr:from>
    <xdr:ext cx="1485900" cy="868680"/>
    <xdr:pic>
      <xdr:nvPicPr>
        <xdr:cNvPr id="235" name="Pictur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0953096"/>
          <a:ext cx="1485900" cy="868680"/>
        </a:xfrm>
        <a:prstGeom prst="rect">
          <a:avLst/>
        </a:prstGeom>
        <a:noFill/>
        <a:ln>
          <a:noFill/>
        </a:ln>
      </xdr:spPr>
    </xdr:pic>
    <xdr:clientData/>
  </xdr:oneCellAnchor>
  <xdr:oneCellAnchor>
    <xdr:from>
      <xdr:col>4</xdr:col>
      <xdr:colOff>0</xdr:colOff>
      <xdr:row>27</xdr:row>
      <xdr:rowOff>0</xdr:rowOff>
    </xdr:from>
    <xdr:ext cx="1516380" cy="88646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21831300"/>
          <a:ext cx="1516380" cy="886460"/>
        </a:xfrm>
        <a:prstGeom prst="rect">
          <a:avLst/>
        </a:prstGeom>
        <a:noFill/>
        <a:ln>
          <a:noFill/>
        </a:ln>
      </xdr:spPr>
    </xdr:pic>
    <xdr:clientData/>
  </xdr:oneCellAnchor>
  <xdr:oneCellAnchor>
    <xdr:from>
      <xdr:col>4</xdr:col>
      <xdr:colOff>22861</xdr:colOff>
      <xdr:row>28</xdr:row>
      <xdr:rowOff>7621</xdr:rowOff>
    </xdr:from>
    <xdr:ext cx="1485900" cy="86868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2724746"/>
          <a:ext cx="1485900" cy="868680"/>
        </a:xfrm>
        <a:prstGeom prst="rect">
          <a:avLst/>
        </a:prstGeom>
        <a:noFill/>
        <a:ln>
          <a:noFill/>
        </a:ln>
      </xdr:spPr>
    </xdr:pic>
    <xdr:clientData/>
  </xdr:oneCellAnchor>
  <xdr:oneCellAnchor>
    <xdr:from>
      <xdr:col>4</xdr:col>
      <xdr:colOff>22861</xdr:colOff>
      <xdr:row>29</xdr:row>
      <xdr:rowOff>7621</xdr:rowOff>
    </xdr:from>
    <xdr:ext cx="1485900" cy="86868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3610571"/>
          <a:ext cx="1485900" cy="868680"/>
        </a:xfrm>
        <a:prstGeom prst="rect">
          <a:avLst/>
        </a:prstGeom>
        <a:noFill/>
        <a:ln>
          <a:noFill/>
        </a:ln>
      </xdr:spPr>
    </xdr:pic>
    <xdr:clientData/>
  </xdr:oneCellAnchor>
  <xdr:oneCellAnchor>
    <xdr:from>
      <xdr:col>4</xdr:col>
      <xdr:colOff>22861</xdr:colOff>
      <xdr:row>30</xdr:row>
      <xdr:rowOff>7621</xdr:rowOff>
    </xdr:from>
    <xdr:ext cx="1485900" cy="86868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4496396"/>
          <a:ext cx="1485900" cy="868680"/>
        </a:xfrm>
        <a:prstGeom prst="rect">
          <a:avLst/>
        </a:prstGeom>
        <a:noFill/>
        <a:ln>
          <a:noFill/>
        </a:ln>
      </xdr:spPr>
    </xdr:pic>
    <xdr:clientData/>
  </xdr:oneCellAnchor>
  <xdr:oneCellAnchor>
    <xdr:from>
      <xdr:col>4</xdr:col>
      <xdr:colOff>22861</xdr:colOff>
      <xdr:row>31</xdr:row>
      <xdr:rowOff>7621</xdr:rowOff>
    </xdr:from>
    <xdr:ext cx="1485900" cy="86868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5382221"/>
          <a:ext cx="1485900" cy="868680"/>
        </a:xfrm>
        <a:prstGeom prst="rect">
          <a:avLst/>
        </a:prstGeom>
        <a:noFill/>
        <a:ln>
          <a:noFill/>
        </a:ln>
      </xdr:spPr>
    </xdr:pic>
    <xdr:clientData/>
  </xdr:oneCellAnchor>
  <xdr:oneCellAnchor>
    <xdr:from>
      <xdr:col>4</xdr:col>
      <xdr:colOff>22861</xdr:colOff>
      <xdr:row>32</xdr:row>
      <xdr:rowOff>7621</xdr:rowOff>
    </xdr:from>
    <xdr:ext cx="1485900" cy="868680"/>
    <xdr:pic>
      <xdr:nvPicPr>
        <xdr:cNvPr id="241" name="Pictur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6268046"/>
          <a:ext cx="1485900" cy="868680"/>
        </a:xfrm>
        <a:prstGeom prst="rect">
          <a:avLst/>
        </a:prstGeom>
        <a:noFill/>
        <a:ln>
          <a:noFill/>
        </a:ln>
      </xdr:spPr>
    </xdr:pic>
    <xdr:clientData/>
  </xdr:oneCellAnchor>
  <xdr:oneCellAnchor>
    <xdr:from>
      <xdr:col>4</xdr:col>
      <xdr:colOff>0</xdr:colOff>
      <xdr:row>35</xdr:row>
      <xdr:rowOff>0</xdr:rowOff>
    </xdr:from>
    <xdr:ext cx="1516380" cy="886460"/>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1300" y="28917900"/>
          <a:ext cx="1516380" cy="886460"/>
        </a:xfrm>
        <a:prstGeom prst="rect">
          <a:avLst/>
        </a:prstGeom>
        <a:noFill/>
        <a:ln>
          <a:noFill/>
        </a:ln>
      </xdr:spPr>
    </xdr:pic>
    <xdr:clientData/>
  </xdr:oneCellAnchor>
  <xdr:oneCellAnchor>
    <xdr:from>
      <xdr:col>4</xdr:col>
      <xdr:colOff>22861</xdr:colOff>
      <xdr:row>36</xdr:row>
      <xdr:rowOff>15241</xdr:rowOff>
    </xdr:from>
    <xdr:ext cx="1485900" cy="868680"/>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29818966"/>
          <a:ext cx="1485900" cy="868680"/>
        </a:xfrm>
        <a:prstGeom prst="rect">
          <a:avLst/>
        </a:prstGeom>
        <a:noFill/>
        <a:ln>
          <a:noFill/>
        </a:ln>
      </xdr:spPr>
    </xdr:pic>
    <xdr:clientData/>
  </xdr:oneCellAnchor>
  <xdr:oneCellAnchor>
    <xdr:from>
      <xdr:col>4</xdr:col>
      <xdr:colOff>22861</xdr:colOff>
      <xdr:row>37</xdr:row>
      <xdr:rowOff>15241</xdr:rowOff>
    </xdr:from>
    <xdr:ext cx="1485900" cy="868680"/>
    <xdr:pic>
      <xdr:nvPicPr>
        <xdr:cNvPr id="244" name="Pictur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0704791"/>
          <a:ext cx="1485900" cy="868680"/>
        </a:xfrm>
        <a:prstGeom prst="rect">
          <a:avLst/>
        </a:prstGeom>
        <a:noFill/>
        <a:ln>
          <a:noFill/>
        </a:ln>
      </xdr:spPr>
    </xdr:pic>
    <xdr:clientData/>
  </xdr:oneCellAnchor>
  <xdr:oneCellAnchor>
    <xdr:from>
      <xdr:col>4</xdr:col>
      <xdr:colOff>22861</xdr:colOff>
      <xdr:row>41</xdr:row>
      <xdr:rowOff>15241</xdr:rowOff>
    </xdr:from>
    <xdr:ext cx="1485900" cy="868680"/>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4248091"/>
          <a:ext cx="1485900" cy="868680"/>
        </a:xfrm>
        <a:prstGeom prst="rect">
          <a:avLst/>
        </a:prstGeom>
        <a:noFill/>
        <a:ln>
          <a:noFill/>
        </a:ln>
      </xdr:spPr>
    </xdr:pic>
    <xdr:clientData/>
  </xdr:oneCellAnchor>
  <xdr:oneCellAnchor>
    <xdr:from>
      <xdr:col>4</xdr:col>
      <xdr:colOff>22861</xdr:colOff>
      <xdr:row>40</xdr:row>
      <xdr:rowOff>15241</xdr:rowOff>
    </xdr:from>
    <xdr:ext cx="1485900" cy="868680"/>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3362266"/>
          <a:ext cx="1485900" cy="868680"/>
        </a:xfrm>
        <a:prstGeom prst="rect">
          <a:avLst/>
        </a:prstGeom>
        <a:noFill/>
        <a:ln>
          <a:noFill/>
        </a:ln>
      </xdr:spPr>
    </xdr:pic>
    <xdr:clientData/>
  </xdr:oneCellAnchor>
  <xdr:oneCellAnchor>
    <xdr:from>
      <xdr:col>4</xdr:col>
      <xdr:colOff>22861</xdr:colOff>
      <xdr:row>39</xdr:row>
      <xdr:rowOff>15241</xdr:rowOff>
    </xdr:from>
    <xdr:ext cx="1485900" cy="868680"/>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2476441"/>
          <a:ext cx="1485900" cy="868680"/>
        </a:xfrm>
        <a:prstGeom prst="rect">
          <a:avLst/>
        </a:prstGeom>
        <a:noFill/>
        <a:ln>
          <a:noFill/>
        </a:ln>
      </xdr:spPr>
    </xdr:pic>
    <xdr:clientData/>
  </xdr:oneCellAnchor>
  <xdr:oneCellAnchor>
    <xdr:from>
      <xdr:col>4</xdr:col>
      <xdr:colOff>22861</xdr:colOff>
      <xdr:row>38</xdr:row>
      <xdr:rowOff>15241</xdr:rowOff>
    </xdr:from>
    <xdr:ext cx="1485900" cy="868680"/>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1590616"/>
          <a:ext cx="1485900" cy="868680"/>
        </a:xfrm>
        <a:prstGeom prst="rect">
          <a:avLst/>
        </a:prstGeom>
        <a:noFill/>
        <a:ln>
          <a:noFill/>
        </a:ln>
      </xdr:spPr>
    </xdr:pic>
    <xdr:clientData/>
  </xdr:oneCellAnchor>
  <xdr:oneCellAnchor>
    <xdr:from>
      <xdr:col>4</xdr:col>
      <xdr:colOff>22861</xdr:colOff>
      <xdr:row>42</xdr:row>
      <xdr:rowOff>15241</xdr:rowOff>
    </xdr:from>
    <xdr:ext cx="1485900" cy="868680"/>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24161" y="35133916"/>
          <a:ext cx="1485900" cy="868680"/>
        </a:xfrm>
        <a:prstGeom prst="rect">
          <a:avLst/>
        </a:prstGeom>
        <a:noFill/>
        <a:ln>
          <a:noFill/>
        </a:ln>
      </xdr:spPr>
    </xdr:pic>
    <xdr:clientData/>
  </xdr:oneCellAnchor>
  <xdr:twoCellAnchor>
    <xdr:from>
      <xdr:col>4</xdr:col>
      <xdr:colOff>1</xdr:colOff>
      <xdr:row>18</xdr:row>
      <xdr:rowOff>0</xdr:rowOff>
    </xdr:from>
    <xdr:to>
      <xdr:col>5</xdr:col>
      <xdr:colOff>1</xdr:colOff>
      <xdr:row>19</xdr:row>
      <xdr:rowOff>0</xdr:rowOff>
    </xdr:to>
    <xdr:pic>
      <xdr:nvPicPr>
        <xdr:cNvPr id="250" name="Picture 3">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01301" y="13858875"/>
          <a:ext cx="26003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xdr:colOff>
      <xdr:row>3</xdr:row>
      <xdr:rowOff>22860</xdr:rowOff>
    </xdr:from>
    <xdr:to>
      <xdr:col>6</xdr:col>
      <xdr:colOff>1475105</xdr:colOff>
      <xdr:row>4</xdr:row>
      <xdr:rowOff>15240</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24810" y="594360"/>
          <a:ext cx="1452245" cy="878205"/>
        </a:xfrm>
        <a:prstGeom prst="rect">
          <a:avLst/>
        </a:prstGeom>
        <a:noFill/>
        <a:ln>
          <a:noFill/>
        </a:ln>
      </xdr:spPr>
    </xdr:pic>
    <xdr:clientData/>
  </xdr:twoCellAnchor>
  <xdr:oneCellAnchor>
    <xdr:from>
      <xdr:col>6</xdr:col>
      <xdr:colOff>22860</xdr:colOff>
      <xdr:row>35</xdr:row>
      <xdr:rowOff>22860</xdr:rowOff>
    </xdr:from>
    <xdr:ext cx="1471295" cy="844550"/>
    <xdr:pic>
      <xdr:nvPicPr>
        <xdr:cNvPr id="252" name="Picture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24810" y="28940760"/>
          <a:ext cx="1471295" cy="844550"/>
        </a:xfrm>
        <a:prstGeom prst="rect">
          <a:avLst/>
        </a:prstGeom>
        <a:noFill/>
        <a:ln>
          <a:noFill/>
        </a:ln>
      </xdr:spPr>
    </xdr:pic>
    <xdr:clientData/>
  </xdr:oneCellAnchor>
  <xdr:oneCellAnchor>
    <xdr:from>
      <xdr:col>6</xdr:col>
      <xdr:colOff>0</xdr:colOff>
      <xdr:row>16</xdr:row>
      <xdr:rowOff>0</xdr:rowOff>
    </xdr:from>
    <xdr:ext cx="1516380" cy="88646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01950" y="12087225"/>
          <a:ext cx="1516380" cy="886460"/>
        </a:xfrm>
        <a:prstGeom prst="rect">
          <a:avLst/>
        </a:prstGeom>
        <a:noFill/>
        <a:ln>
          <a:noFill/>
        </a:ln>
      </xdr:spPr>
    </xdr:pic>
    <xdr:clientData/>
  </xdr:oneCellAnchor>
  <xdr:oneCellAnchor>
    <xdr:from>
      <xdr:col>6</xdr:col>
      <xdr:colOff>0</xdr:colOff>
      <xdr:row>9</xdr:row>
      <xdr:rowOff>0</xdr:rowOff>
    </xdr:from>
    <xdr:ext cx="1516380" cy="886460"/>
    <xdr:pic>
      <xdr:nvPicPr>
        <xdr:cNvPr id="254" name="Pictur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01950" y="5886450"/>
          <a:ext cx="1516380" cy="886460"/>
        </a:xfrm>
        <a:prstGeom prst="rect">
          <a:avLst/>
        </a:prstGeom>
        <a:noFill/>
        <a:ln>
          <a:noFill/>
        </a:ln>
      </xdr:spPr>
    </xdr:pic>
    <xdr:clientData/>
  </xdr:oneCellAnchor>
  <xdr:oneCellAnchor>
    <xdr:from>
      <xdr:col>4</xdr:col>
      <xdr:colOff>53340</xdr:colOff>
      <xdr:row>4</xdr:row>
      <xdr:rowOff>60960</xdr:rowOff>
    </xdr:from>
    <xdr:ext cx="1470660" cy="868679"/>
    <xdr:pic>
      <xdr:nvPicPr>
        <xdr:cNvPr id="87" name="Picture 86">
          <a:extLst>
            <a:ext uri="{FF2B5EF4-FFF2-40B4-BE49-F238E27FC236}">
              <a16:creationId xmlns:a16="http://schemas.microsoft.com/office/drawing/2014/main" id="{9E0723BB-F4AC-4EF1-9102-0AE09128B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18120" y="1501140"/>
          <a:ext cx="1470660" cy="868679"/>
        </a:xfrm>
        <a:prstGeom prst="rect">
          <a:avLst/>
        </a:prstGeom>
        <a:noFill/>
        <a:ln>
          <a:noFill/>
        </a:ln>
      </xdr:spPr>
    </xdr:pic>
    <xdr:clientData/>
  </xdr:oneCellAnchor>
  <xdr:oneCellAnchor>
    <xdr:from>
      <xdr:col>4</xdr:col>
      <xdr:colOff>83820</xdr:colOff>
      <xdr:row>11</xdr:row>
      <xdr:rowOff>7620</xdr:rowOff>
    </xdr:from>
    <xdr:ext cx="1470660" cy="868679"/>
    <xdr:pic>
      <xdr:nvPicPr>
        <xdr:cNvPr id="88" name="Picture 87">
          <a:extLst>
            <a:ext uri="{FF2B5EF4-FFF2-40B4-BE49-F238E27FC236}">
              <a16:creationId xmlns:a16="http://schemas.microsoft.com/office/drawing/2014/main" id="{2E0828CC-F349-4A5C-9633-4D06B7E014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48600" y="7757160"/>
          <a:ext cx="1470660" cy="868679"/>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48</xdr:row>
      <xdr:rowOff>68580</xdr:rowOff>
    </xdr:from>
    <xdr:to>
      <xdr:col>2</xdr:col>
      <xdr:colOff>0</xdr:colOff>
      <xdr:row>48</xdr:row>
      <xdr:rowOff>913130</xdr:rowOff>
    </xdr:to>
    <xdr:pic>
      <xdr:nvPicPr>
        <xdr:cNvPr id="3" name="Picture 2">
          <a:extLst>
            <a:ext uri="{FF2B5EF4-FFF2-40B4-BE49-F238E27FC236}">
              <a16:creationId xmlns:a16="http://schemas.microsoft.com/office/drawing/2014/main" id="{B73343A5-316A-4DC8-8E8F-C043C35FE3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0" y="10165080"/>
          <a:ext cx="1074420" cy="844550"/>
        </a:xfrm>
        <a:prstGeom prst="rect">
          <a:avLst/>
        </a:prstGeom>
        <a:noFill/>
        <a:ln>
          <a:noFill/>
        </a:ln>
      </xdr:spPr>
    </xdr:pic>
    <xdr:clientData/>
  </xdr:twoCellAnchor>
  <xdr:oneCellAnchor>
    <xdr:from>
      <xdr:col>3</xdr:col>
      <xdr:colOff>0</xdr:colOff>
      <xdr:row>48</xdr:row>
      <xdr:rowOff>0</xdr:rowOff>
    </xdr:from>
    <xdr:ext cx="1066800" cy="952500"/>
    <xdr:pic>
      <xdr:nvPicPr>
        <xdr:cNvPr id="4" name="Picture 3">
          <a:extLst>
            <a:ext uri="{FF2B5EF4-FFF2-40B4-BE49-F238E27FC236}">
              <a16:creationId xmlns:a16="http://schemas.microsoft.com/office/drawing/2014/main" id="{55552FE6-0CAB-4D3F-87BF-53E1E003A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0279380"/>
          <a:ext cx="1066800" cy="952500"/>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22860</xdr:colOff>
      <xdr:row>49</xdr:row>
      <xdr:rowOff>22860</xdr:rowOff>
    </xdr:from>
    <xdr:to>
      <xdr:col>2</xdr:col>
      <xdr:colOff>15240</xdr:colOff>
      <xdr:row>49</xdr:row>
      <xdr:rowOff>867410</xdr:rowOff>
    </xdr:to>
    <xdr:pic>
      <xdr:nvPicPr>
        <xdr:cNvPr id="3" name="Picture 2">
          <a:extLst>
            <a:ext uri="{FF2B5EF4-FFF2-40B4-BE49-F238E27FC236}">
              <a16:creationId xmlns:a16="http://schemas.microsoft.com/office/drawing/2014/main" id="{09E2D9B7-B949-4EB7-A994-839531054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0" y="10302240"/>
          <a:ext cx="1082040" cy="844550"/>
        </a:xfrm>
        <a:prstGeom prst="rect">
          <a:avLst/>
        </a:prstGeom>
        <a:noFill/>
        <a:ln>
          <a:noFill/>
        </a:ln>
      </xdr:spPr>
    </xdr:pic>
    <xdr:clientData/>
  </xdr:twoCellAnchor>
  <xdr:oneCellAnchor>
    <xdr:from>
      <xdr:col>3</xdr:col>
      <xdr:colOff>0</xdr:colOff>
      <xdr:row>49</xdr:row>
      <xdr:rowOff>0</xdr:rowOff>
    </xdr:from>
    <xdr:ext cx="1066800" cy="886460"/>
    <xdr:pic>
      <xdr:nvPicPr>
        <xdr:cNvPr id="4" name="Picture 3">
          <a:extLst>
            <a:ext uri="{FF2B5EF4-FFF2-40B4-BE49-F238E27FC236}">
              <a16:creationId xmlns:a16="http://schemas.microsoft.com/office/drawing/2014/main" id="{B397CF4B-67EB-402B-89D9-73CB894A7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0279380"/>
          <a:ext cx="1066800" cy="886460"/>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49</xdr:row>
      <xdr:rowOff>0</xdr:rowOff>
    </xdr:from>
    <xdr:ext cx="1074420" cy="886460"/>
    <xdr:pic>
      <xdr:nvPicPr>
        <xdr:cNvPr id="2" name="Picture 1">
          <a:extLst>
            <a:ext uri="{FF2B5EF4-FFF2-40B4-BE49-F238E27FC236}">
              <a16:creationId xmlns:a16="http://schemas.microsoft.com/office/drawing/2014/main" id="{A6607FAA-3451-4D01-BEAA-F081A4A90B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0279380"/>
          <a:ext cx="1074420" cy="886460"/>
        </a:xfrm>
        <a:prstGeom prst="rect">
          <a:avLst/>
        </a:prstGeom>
        <a:noFill/>
        <a:ln>
          <a:noFill/>
        </a:ln>
      </xdr:spPr>
    </xdr:pic>
    <xdr:clientData/>
  </xdr:oneCellAnchor>
  <xdr:oneCellAnchor>
    <xdr:from>
      <xdr:col>3</xdr:col>
      <xdr:colOff>0</xdr:colOff>
      <xdr:row>49</xdr:row>
      <xdr:rowOff>0</xdr:rowOff>
    </xdr:from>
    <xdr:ext cx="1051560" cy="886460"/>
    <xdr:pic>
      <xdr:nvPicPr>
        <xdr:cNvPr id="3" name="Picture 2">
          <a:extLst>
            <a:ext uri="{FF2B5EF4-FFF2-40B4-BE49-F238E27FC236}">
              <a16:creationId xmlns:a16="http://schemas.microsoft.com/office/drawing/2014/main" id="{D483C206-10F6-4224-9E35-F677C34C22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0279380"/>
          <a:ext cx="1051560" cy="88646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49</xdr:row>
      <xdr:rowOff>0</xdr:rowOff>
    </xdr:from>
    <xdr:ext cx="1074420" cy="886460"/>
    <xdr:pic>
      <xdr:nvPicPr>
        <xdr:cNvPr id="2" name="Picture 1">
          <a:extLst>
            <a:ext uri="{FF2B5EF4-FFF2-40B4-BE49-F238E27FC236}">
              <a16:creationId xmlns:a16="http://schemas.microsoft.com/office/drawing/2014/main" id="{D82F85A2-5816-47F4-8062-D84BAED5C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0279380"/>
          <a:ext cx="1074420" cy="886460"/>
        </a:xfrm>
        <a:prstGeom prst="rect">
          <a:avLst/>
        </a:prstGeom>
        <a:noFill/>
        <a:ln>
          <a:noFill/>
        </a:ln>
      </xdr:spPr>
    </xdr:pic>
    <xdr:clientData/>
  </xdr:oneCellAnchor>
  <xdr:oneCellAnchor>
    <xdr:from>
      <xdr:col>3</xdr:col>
      <xdr:colOff>30480</xdr:colOff>
      <xdr:row>49</xdr:row>
      <xdr:rowOff>15240</xdr:rowOff>
    </xdr:from>
    <xdr:ext cx="1021080" cy="886460"/>
    <xdr:pic>
      <xdr:nvPicPr>
        <xdr:cNvPr id="3" name="Picture 2">
          <a:extLst>
            <a:ext uri="{FF2B5EF4-FFF2-40B4-BE49-F238E27FC236}">
              <a16:creationId xmlns:a16="http://schemas.microsoft.com/office/drawing/2014/main" id="{34BD905D-C94A-4BED-AF14-0242713C91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94320" y="10294620"/>
          <a:ext cx="1021080" cy="886460"/>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48</xdr:row>
      <xdr:rowOff>0</xdr:rowOff>
    </xdr:from>
    <xdr:ext cx="1082040" cy="886460"/>
    <xdr:pic>
      <xdr:nvPicPr>
        <xdr:cNvPr id="2" name="Picture 1">
          <a:extLst>
            <a:ext uri="{FF2B5EF4-FFF2-40B4-BE49-F238E27FC236}">
              <a16:creationId xmlns:a16="http://schemas.microsoft.com/office/drawing/2014/main" id="{38A89C87-918C-4F4D-8976-FE842C933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0096500"/>
          <a:ext cx="1082040" cy="886460"/>
        </a:xfrm>
        <a:prstGeom prst="rect">
          <a:avLst/>
        </a:prstGeom>
        <a:noFill/>
        <a:ln>
          <a:noFill/>
        </a:ln>
      </xdr:spPr>
    </xdr:pic>
    <xdr:clientData/>
  </xdr:oneCellAnchor>
  <xdr:oneCellAnchor>
    <xdr:from>
      <xdr:col>3</xdr:col>
      <xdr:colOff>0</xdr:colOff>
      <xdr:row>48</xdr:row>
      <xdr:rowOff>0</xdr:rowOff>
    </xdr:from>
    <xdr:ext cx="1043940" cy="886460"/>
    <xdr:pic>
      <xdr:nvPicPr>
        <xdr:cNvPr id="3" name="Picture 2">
          <a:extLst>
            <a:ext uri="{FF2B5EF4-FFF2-40B4-BE49-F238E27FC236}">
              <a16:creationId xmlns:a16="http://schemas.microsoft.com/office/drawing/2014/main" id="{35A3FA7B-B826-4AD4-9BA8-25D1C03AB3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0096500"/>
          <a:ext cx="1043940" cy="886460"/>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91</xdr:row>
      <xdr:rowOff>0</xdr:rowOff>
    </xdr:from>
    <xdr:ext cx="1082040" cy="886460"/>
    <xdr:pic>
      <xdr:nvPicPr>
        <xdr:cNvPr id="2" name="Picture 1">
          <a:extLst>
            <a:ext uri="{FF2B5EF4-FFF2-40B4-BE49-F238E27FC236}">
              <a16:creationId xmlns:a16="http://schemas.microsoft.com/office/drawing/2014/main" id="{36C06969-A5BF-4FF4-BFAE-3777E878C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7960340"/>
          <a:ext cx="1082040" cy="886460"/>
        </a:xfrm>
        <a:prstGeom prst="rect">
          <a:avLst/>
        </a:prstGeom>
        <a:noFill/>
        <a:ln>
          <a:noFill/>
        </a:ln>
      </xdr:spPr>
    </xdr:pic>
    <xdr:clientData/>
  </xdr:oneCellAnchor>
  <xdr:oneCellAnchor>
    <xdr:from>
      <xdr:col>3</xdr:col>
      <xdr:colOff>0</xdr:colOff>
      <xdr:row>91</xdr:row>
      <xdr:rowOff>0</xdr:rowOff>
    </xdr:from>
    <xdr:ext cx="1043940" cy="886460"/>
    <xdr:pic>
      <xdr:nvPicPr>
        <xdr:cNvPr id="3" name="Picture 2">
          <a:extLst>
            <a:ext uri="{FF2B5EF4-FFF2-40B4-BE49-F238E27FC236}">
              <a16:creationId xmlns:a16="http://schemas.microsoft.com/office/drawing/2014/main" id="{7CC93CFA-C6D0-4704-A539-A38B1DA57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7960340"/>
          <a:ext cx="1043940" cy="886460"/>
        </a:xfrm>
        <a:prstGeom prst="rect">
          <a:avLst/>
        </a:prstGeom>
        <a:noFill/>
        <a:ln>
          <a:noFill/>
        </a:ln>
      </xdr:spPr>
    </xdr:pic>
    <xdr:clientData/>
  </xdr:oneCellAnchor>
  <xdr:oneCellAnchor>
    <xdr:from>
      <xdr:col>5</xdr:col>
      <xdr:colOff>0</xdr:colOff>
      <xdr:row>91</xdr:row>
      <xdr:rowOff>0</xdr:rowOff>
    </xdr:from>
    <xdr:ext cx="1051560" cy="886460"/>
    <xdr:pic>
      <xdr:nvPicPr>
        <xdr:cNvPr id="4" name="Picture 3">
          <a:extLst>
            <a:ext uri="{FF2B5EF4-FFF2-40B4-BE49-F238E27FC236}">
              <a16:creationId xmlns:a16="http://schemas.microsoft.com/office/drawing/2014/main" id="{A5A35B18-28B8-4A3B-BC08-CC66B302B9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58400" y="17960340"/>
          <a:ext cx="1051560" cy="88646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99</xdr:row>
      <xdr:rowOff>0</xdr:rowOff>
    </xdr:from>
    <xdr:ext cx="1097280" cy="886460"/>
    <xdr:pic>
      <xdr:nvPicPr>
        <xdr:cNvPr id="2" name="Picture 1">
          <a:extLst>
            <a:ext uri="{FF2B5EF4-FFF2-40B4-BE49-F238E27FC236}">
              <a16:creationId xmlns:a16="http://schemas.microsoft.com/office/drawing/2014/main" id="{12DC69A6-6BF1-4FED-8F2B-7964B8096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9423380"/>
          <a:ext cx="1097280" cy="886460"/>
        </a:xfrm>
        <a:prstGeom prst="rect">
          <a:avLst/>
        </a:prstGeom>
        <a:noFill/>
        <a:ln>
          <a:noFill/>
        </a:ln>
      </xdr:spPr>
    </xdr:pic>
    <xdr:clientData/>
  </xdr:oneCellAnchor>
  <xdr:oneCellAnchor>
    <xdr:from>
      <xdr:col>3</xdr:col>
      <xdr:colOff>0</xdr:colOff>
      <xdr:row>99</xdr:row>
      <xdr:rowOff>0</xdr:rowOff>
    </xdr:from>
    <xdr:ext cx="1059180" cy="886460"/>
    <xdr:pic>
      <xdr:nvPicPr>
        <xdr:cNvPr id="3" name="Picture 2">
          <a:extLst>
            <a:ext uri="{FF2B5EF4-FFF2-40B4-BE49-F238E27FC236}">
              <a16:creationId xmlns:a16="http://schemas.microsoft.com/office/drawing/2014/main" id="{405873F5-35AB-4124-BE71-1BF4D6724E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19423380"/>
          <a:ext cx="1059180" cy="886460"/>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125</xdr:row>
      <xdr:rowOff>30480</xdr:rowOff>
    </xdr:from>
    <xdr:ext cx="1074420" cy="886460"/>
    <xdr:pic>
      <xdr:nvPicPr>
        <xdr:cNvPr id="2" name="Picture 1">
          <a:extLst>
            <a:ext uri="{FF2B5EF4-FFF2-40B4-BE49-F238E27FC236}">
              <a16:creationId xmlns:a16="http://schemas.microsoft.com/office/drawing/2014/main" id="{3A73DEDB-BD62-4832-AC9B-7F322A3F52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24208740"/>
          <a:ext cx="1074420" cy="886460"/>
        </a:xfrm>
        <a:prstGeom prst="rect">
          <a:avLst/>
        </a:prstGeom>
        <a:noFill/>
        <a:ln>
          <a:noFill/>
        </a:ln>
      </xdr:spPr>
    </xdr:pic>
    <xdr:clientData/>
  </xdr:oneCellAnchor>
  <xdr:twoCellAnchor>
    <xdr:from>
      <xdr:col>3</xdr:col>
      <xdr:colOff>1</xdr:colOff>
      <xdr:row>125</xdr:row>
      <xdr:rowOff>0</xdr:rowOff>
    </xdr:from>
    <xdr:to>
      <xdr:col>4</xdr:col>
      <xdr:colOff>1</xdr:colOff>
      <xdr:row>126</xdr:row>
      <xdr:rowOff>0</xdr:rowOff>
    </xdr:to>
    <xdr:pic>
      <xdr:nvPicPr>
        <xdr:cNvPr id="3" name="Picture 3">
          <a:extLst>
            <a:ext uri="{FF2B5EF4-FFF2-40B4-BE49-F238E27FC236}">
              <a16:creationId xmlns:a16="http://schemas.microsoft.com/office/drawing/2014/main" id="{0BECB83B-771C-41A6-9741-4548761FB9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4781" y="13990320"/>
          <a:ext cx="15773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125</xdr:row>
      <xdr:rowOff>0</xdr:rowOff>
    </xdr:from>
    <xdr:to>
      <xdr:col>4</xdr:col>
      <xdr:colOff>1</xdr:colOff>
      <xdr:row>126</xdr:row>
      <xdr:rowOff>0</xdr:rowOff>
    </xdr:to>
    <xdr:pic>
      <xdr:nvPicPr>
        <xdr:cNvPr id="4" name="Picture 3">
          <a:extLst>
            <a:ext uri="{FF2B5EF4-FFF2-40B4-BE49-F238E27FC236}">
              <a16:creationId xmlns:a16="http://schemas.microsoft.com/office/drawing/2014/main" id="{4ADF8433-69AF-4F10-BFEE-8FD65DBBC2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4781" y="13990320"/>
          <a:ext cx="15773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22861</xdr:colOff>
      <xdr:row>65</xdr:row>
      <xdr:rowOff>7621</xdr:rowOff>
    </xdr:from>
    <xdr:to>
      <xdr:col>1</xdr:col>
      <xdr:colOff>1059181</xdr:colOff>
      <xdr:row>65</xdr:row>
      <xdr:rowOff>876300</xdr:rowOff>
    </xdr:to>
    <xdr:pic>
      <xdr:nvPicPr>
        <xdr:cNvPr id="2" name="Picture 1">
          <a:extLst>
            <a:ext uri="{FF2B5EF4-FFF2-40B4-BE49-F238E27FC236}">
              <a16:creationId xmlns:a16="http://schemas.microsoft.com/office/drawing/2014/main" id="{C6D9F4AA-4F24-434A-812F-B2F75E970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13213081"/>
          <a:ext cx="1036320" cy="868679"/>
        </a:xfrm>
        <a:prstGeom prst="rect">
          <a:avLst/>
        </a:prstGeom>
        <a:noFill/>
        <a:ln>
          <a:noFill/>
        </a:ln>
      </xdr:spPr>
    </xdr:pic>
    <xdr:clientData/>
  </xdr:twoCellAnchor>
  <xdr:oneCellAnchor>
    <xdr:from>
      <xdr:col>3</xdr:col>
      <xdr:colOff>22860</xdr:colOff>
      <xdr:row>65</xdr:row>
      <xdr:rowOff>7621</xdr:rowOff>
    </xdr:from>
    <xdr:ext cx="1036320" cy="868679"/>
    <xdr:pic>
      <xdr:nvPicPr>
        <xdr:cNvPr id="3" name="Picture 2">
          <a:extLst>
            <a:ext uri="{FF2B5EF4-FFF2-40B4-BE49-F238E27FC236}">
              <a16:creationId xmlns:a16="http://schemas.microsoft.com/office/drawing/2014/main" id="{32F24577-C418-41F0-914E-189C8BF89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6700" y="13213081"/>
          <a:ext cx="1036320" cy="868679"/>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45720</xdr:colOff>
      <xdr:row>413</xdr:row>
      <xdr:rowOff>60961</xdr:rowOff>
    </xdr:from>
    <xdr:ext cx="1021080" cy="868679"/>
    <xdr:pic>
      <xdr:nvPicPr>
        <xdr:cNvPr id="2" name="Picture 1">
          <a:extLst>
            <a:ext uri="{FF2B5EF4-FFF2-40B4-BE49-F238E27FC236}">
              <a16:creationId xmlns:a16="http://schemas.microsoft.com/office/drawing/2014/main" id="{F59F61B7-28EF-4190-978D-3FD92E9F2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100" y="76908661"/>
          <a:ext cx="1021080" cy="868679"/>
        </a:xfrm>
        <a:prstGeom prst="rect">
          <a:avLst/>
        </a:prstGeom>
        <a:noFill/>
        <a:ln>
          <a:noFill/>
        </a:ln>
      </xdr:spPr>
    </xdr:pic>
    <xdr:clientData/>
  </xdr:oneCellAnchor>
  <xdr:oneCellAnchor>
    <xdr:from>
      <xdr:col>3</xdr:col>
      <xdr:colOff>15240</xdr:colOff>
      <xdr:row>413</xdr:row>
      <xdr:rowOff>60961</xdr:rowOff>
    </xdr:from>
    <xdr:ext cx="1036320" cy="868679"/>
    <xdr:pic>
      <xdr:nvPicPr>
        <xdr:cNvPr id="3" name="Picture 2">
          <a:extLst>
            <a:ext uri="{FF2B5EF4-FFF2-40B4-BE49-F238E27FC236}">
              <a16:creationId xmlns:a16="http://schemas.microsoft.com/office/drawing/2014/main" id="{EBAB60A2-F690-40E0-9932-A04AD2CCB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9080" y="76908661"/>
          <a:ext cx="1036320" cy="86867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76</xdr:row>
      <xdr:rowOff>9526</xdr:rowOff>
    </xdr:from>
    <xdr:to>
      <xdr:col>1</xdr:col>
      <xdr:colOff>971550</xdr:colOff>
      <xdr:row>77</xdr:row>
      <xdr:rowOff>18397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16002001"/>
          <a:ext cx="885825" cy="1008996"/>
        </a:xfrm>
        <a:prstGeom prst="rect">
          <a:avLst/>
        </a:prstGeom>
        <a:noFill/>
        <a:ln>
          <a:noFill/>
        </a:ln>
      </xdr:spPr>
    </xdr:pic>
    <xdr:clientData/>
  </xdr:twoCellAnchor>
  <xdr:twoCellAnchor editAs="oneCell">
    <xdr:from>
      <xdr:col>3</xdr:col>
      <xdr:colOff>57150</xdr:colOff>
      <xdr:row>76</xdr:row>
      <xdr:rowOff>38101</xdr:rowOff>
    </xdr:from>
    <xdr:to>
      <xdr:col>3</xdr:col>
      <xdr:colOff>923925</xdr:colOff>
      <xdr:row>77</xdr:row>
      <xdr:rowOff>26092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5725" y="16030576"/>
          <a:ext cx="866775" cy="988116"/>
        </a:xfrm>
        <a:prstGeom prst="rect">
          <a:avLst/>
        </a:prstGeom>
        <a:noFill/>
        <a:ln>
          <a:noFill/>
        </a:ln>
      </xdr:spPr>
    </xdr:pic>
    <xdr:clientData/>
  </xdr:twoCellAnchor>
  <xdr:twoCellAnchor editAs="oneCell">
    <xdr:from>
      <xdr:col>5</xdr:col>
      <xdr:colOff>127635</xdr:colOff>
      <xdr:row>76</xdr:row>
      <xdr:rowOff>13336</xdr:rowOff>
    </xdr:from>
    <xdr:to>
      <xdr:col>5</xdr:col>
      <xdr:colOff>952500</xdr:colOff>
      <xdr:row>76</xdr:row>
      <xdr:rowOff>993254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9810" y="16005811"/>
          <a:ext cx="824865" cy="97991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22861</xdr:colOff>
      <xdr:row>237</xdr:row>
      <xdr:rowOff>22861</xdr:rowOff>
    </xdr:from>
    <xdr:to>
      <xdr:col>2</xdr:col>
      <xdr:colOff>7620</xdr:colOff>
      <xdr:row>237</xdr:row>
      <xdr:rowOff>891541</xdr:rowOff>
    </xdr:to>
    <xdr:pic>
      <xdr:nvPicPr>
        <xdr:cNvPr id="2" name="Picture 1">
          <a:extLst>
            <a:ext uri="{FF2B5EF4-FFF2-40B4-BE49-F238E27FC236}">
              <a16:creationId xmlns:a16="http://schemas.microsoft.com/office/drawing/2014/main" id="{6A7A1568-601C-480C-822F-E3CE3C81E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44683681"/>
          <a:ext cx="1074419" cy="868680"/>
        </a:xfrm>
        <a:prstGeom prst="rect">
          <a:avLst/>
        </a:prstGeom>
        <a:noFill/>
        <a:ln>
          <a:noFill/>
        </a:ln>
      </xdr:spPr>
    </xdr:pic>
    <xdr:clientData/>
  </xdr:twoCellAnchor>
  <xdr:twoCellAnchor editAs="oneCell">
    <xdr:from>
      <xdr:col>3</xdr:col>
      <xdr:colOff>19051</xdr:colOff>
      <xdr:row>237</xdr:row>
      <xdr:rowOff>38102</xdr:rowOff>
    </xdr:from>
    <xdr:to>
      <xdr:col>3</xdr:col>
      <xdr:colOff>1051560</xdr:colOff>
      <xdr:row>237</xdr:row>
      <xdr:rowOff>922020</xdr:rowOff>
    </xdr:to>
    <xdr:pic>
      <xdr:nvPicPr>
        <xdr:cNvPr id="3" name="Picture 2">
          <a:extLst>
            <a:ext uri="{FF2B5EF4-FFF2-40B4-BE49-F238E27FC236}">
              <a16:creationId xmlns:a16="http://schemas.microsoft.com/office/drawing/2014/main" id="{98661249-A8FE-4B7D-BEA1-68CC704886C3}"/>
            </a:ext>
          </a:extLst>
        </xdr:cNvPr>
        <xdr:cNvPicPr>
          <a:picLocks noChangeAspect="1"/>
        </xdr:cNvPicPr>
      </xdr:nvPicPr>
      <xdr:blipFill>
        <a:blip xmlns:r="http://schemas.openxmlformats.org/officeDocument/2006/relationships" r:embed="rId2"/>
        <a:stretch>
          <a:fillRect/>
        </a:stretch>
      </xdr:blipFill>
      <xdr:spPr>
        <a:xfrm>
          <a:off x="7882891" y="44698922"/>
          <a:ext cx="1032509" cy="8839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22861</xdr:colOff>
      <xdr:row>135</xdr:row>
      <xdr:rowOff>22861</xdr:rowOff>
    </xdr:from>
    <xdr:ext cx="1043939" cy="868680"/>
    <xdr:pic>
      <xdr:nvPicPr>
        <xdr:cNvPr id="2" name="Picture 1">
          <a:extLst>
            <a:ext uri="{FF2B5EF4-FFF2-40B4-BE49-F238E27FC236}">
              <a16:creationId xmlns:a16="http://schemas.microsoft.com/office/drawing/2014/main" id="{AAE17EC7-AC41-4A41-9BBF-4AA02D0069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6029921"/>
          <a:ext cx="1043939" cy="868680"/>
        </a:xfrm>
        <a:prstGeom prst="rect">
          <a:avLst/>
        </a:prstGeom>
        <a:noFill/>
        <a:ln>
          <a:noFill/>
        </a:ln>
      </xdr:spPr>
    </xdr:pic>
    <xdr:clientData/>
  </xdr:oneCellAnchor>
  <xdr:oneCellAnchor>
    <xdr:from>
      <xdr:col>3</xdr:col>
      <xdr:colOff>45721</xdr:colOff>
      <xdr:row>135</xdr:row>
      <xdr:rowOff>1</xdr:rowOff>
    </xdr:from>
    <xdr:ext cx="990599" cy="868680"/>
    <xdr:pic>
      <xdr:nvPicPr>
        <xdr:cNvPr id="3" name="Picture 2">
          <a:extLst>
            <a:ext uri="{FF2B5EF4-FFF2-40B4-BE49-F238E27FC236}">
              <a16:creationId xmlns:a16="http://schemas.microsoft.com/office/drawing/2014/main" id="{200268CF-5DE8-47AD-A04B-F2E5CF2A8F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09561" y="26007061"/>
          <a:ext cx="990599" cy="868680"/>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22861</xdr:colOff>
      <xdr:row>103</xdr:row>
      <xdr:rowOff>30481</xdr:rowOff>
    </xdr:from>
    <xdr:ext cx="1074419" cy="868680"/>
    <xdr:pic>
      <xdr:nvPicPr>
        <xdr:cNvPr id="2" name="Picture 1">
          <a:extLst>
            <a:ext uri="{FF2B5EF4-FFF2-40B4-BE49-F238E27FC236}">
              <a16:creationId xmlns:a16="http://schemas.microsoft.com/office/drawing/2014/main" id="{95F1CD43-7CB7-4DD9-B0B9-894169758B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0185381"/>
          <a:ext cx="1074419" cy="868680"/>
        </a:xfrm>
        <a:prstGeom prst="rect">
          <a:avLst/>
        </a:prstGeom>
        <a:noFill/>
        <a:ln>
          <a:noFill/>
        </a:ln>
      </xdr:spPr>
    </xdr:pic>
    <xdr:clientData/>
  </xdr:oneCellAnchor>
  <xdr:oneCellAnchor>
    <xdr:from>
      <xdr:col>3</xdr:col>
      <xdr:colOff>22861</xdr:colOff>
      <xdr:row>103</xdr:row>
      <xdr:rowOff>22861</xdr:rowOff>
    </xdr:from>
    <xdr:ext cx="1043939" cy="868680"/>
    <xdr:pic>
      <xdr:nvPicPr>
        <xdr:cNvPr id="3" name="Picture 2">
          <a:extLst>
            <a:ext uri="{FF2B5EF4-FFF2-40B4-BE49-F238E27FC236}">
              <a16:creationId xmlns:a16="http://schemas.microsoft.com/office/drawing/2014/main" id="{B5A79EF5-2BDA-4EBF-B280-B51749F814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20177761"/>
          <a:ext cx="1043939" cy="868680"/>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22861</xdr:colOff>
      <xdr:row>106</xdr:row>
      <xdr:rowOff>7621</xdr:rowOff>
    </xdr:from>
    <xdr:ext cx="1051559" cy="868680"/>
    <xdr:pic>
      <xdr:nvPicPr>
        <xdr:cNvPr id="2" name="Picture 1">
          <a:extLst>
            <a:ext uri="{FF2B5EF4-FFF2-40B4-BE49-F238E27FC236}">
              <a16:creationId xmlns:a16="http://schemas.microsoft.com/office/drawing/2014/main" id="{63C4C30F-30EF-4521-9127-FD5067174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0711161"/>
          <a:ext cx="1051559" cy="868680"/>
        </a:xfrm>
        <a:prstGeom prst="rect">
          <a:avLst/>
        </a:prstGeom>
        <a:noFill/>
        <a:ln>
          <a:noFill/>
        </a:ln>
      </xdr:spPr>
    </xdr:pic>
    <xdr:clientData/>
  </xdr:oneCellAnchor>
  <xdr:twoCellAnchor>
    <xdr:from>
      <xdr:col>3</xdr:col>
      <xdr:colOff>0</xdr:colOff>
      <xdr:row>106</xdr:row>
      <xdr:rowOff>0</xdr:rowOff>
    </xdr:from>
    <xdr:to>
      <xdr:col>3</xdr:col>
      <xdr:colOff>1504950</xdr:colOff>
      <xdr:row>107</xdr:row>
      <xdr:rowOff>0</xdr:rowOff>
    </xdr:to>
    <xdr:pic>
      <xdr:nvPicPr>
        <xdr:cNvPr id="3" name="Picture 2">
          <a:extLst>
            <a:ext uri="{FF2B5EF4-FFF2-40B4-BE49-F238E27FC236}">
              <a16:creationId xmlns:a16="http://schemas.microsoft.com/office/drawing/2014/main" id="{9BAA9B7C-7C45-405E-83C1-35DD79B1A9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4780" y="19339560"/>
          <a:ext cx="150495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22861</xdr:colOff>
      <xdr:row>114</xdr:row>
      <xdr:rowOff>53341</xdr:rowOff>
    </xdr:from>
    <xdr:ext cx="1043939" cy="868680"/>
    <xdr:pic>
      <xdr:nvPicPr>
        <xdr:cNvPr id="2" name="Picture 1">
          <a:extLst>
            <a:ext uri="{FF2B5EF4-FFF2-40B4-BE49-F238E27FC236}">
              <a16:creationId xmlns:a16="http://schemas.microsoft.com/office/drawing/2014/main" id="{71FBB140-9EEA-4F16-AC0E-69E7ABC19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2219921"/>
          <a:ext cx="1043939" cy="868680"/>
        </a:xfrm>
        <a:prstGeom prst="rect">
          <a:avLst/>
        </a:prstGeom>
        <a:noFill/>
        <a:ln>
          <a:noFill/>
        </a:ln>
      </xdr:spPr>
    </xdr:pic>
    <xdr:clientData/>
  </xdr:oneCellAnchor>
  <xdr:oneCellAnchor>
    <xdr:from>
      <xdr:col>3</xdr:col>
      <xdr:colOff>22861</xdr:colOff>
      <xdr:row>114</xdr:row>
      <xdr:rowOff>45721</xdr:rowOff>
    </xdr:from>
    <xdr:ext cx="1028699" cy="868680"/>
    <xdr:pic>
      <xdr:nvPicPr>
        <xdr:cNvPr id="3" name="Picture 2">
          <a:extLst>
            <a:ext uri="{FF2B5EF4-FFF2-40B4-BE49-F238E27FC236}">
              <a16:creationId xmlns:a16="http://schemas.microsoft.com/office/drawing/2014/main" id="{EA7B502D-522A-4935-82B8-E4B057CB58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22212301"/>
          <a:ext cx="1028699" cy="868680"/>
        </a:xfrm>
        <a:prstGeom prst="rect">
          <a:avLst/>
        </a:prstGeom>
        <a:noFill/>
        <a:ln>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22861</xdr:colOff>
      <xdr:row>122</xdr:row>
      <xdr:rowOff>83821</xdr:rowOff>
    </xdr:from>
    <xdr:ext cx="1051559" cy="868680"/>
    <xdr:pic>
      <xdr:nvPicPr>
        <xdr:cNvPr id="2" name="Picture 1">
          <a:extLst>
            <a:ext uri="{FF2B5EF4-FFF2-40B4-BE49-F238E27FC236}">
              <a16:creationId xmlns:a16="http://schemas.microsoft.com/office/drawing/2014/main" id="{43AC8D09-1B90-402F-9941-F9F509CCE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3713441"/>
          <a:ext cx="1051559" cy="868680"/>
        </a:xfrm>
        <a:prstGeom prst="rect">
          <a:avLst/>
        </a:prstGeom>
        <a:noFill/>
        <a:ln>
          <a:noFill/>
        </a:ln>
      </xdr:spPr>
    </xdr:pic>
    <xdr:clientData/>
  </xdr:oneCellAnchor>
  <xdr:oneCellAnchor>
    <xdr:from>
      <xdr:col>3</xdr:col>
      <xdr:colOff>22861</xdr:colOff>
      <xdr:row>122</xdr:row>
      <xdr:rowOff>83821</xdr:rowOff>
    </xdr:from>
    <xdr:ext cx="1051559" cy="868680"/>
    <xdr:pic>
      <xdr:nvPicPr>
        <xdr:cNvPr id="3" name="Picture 2">
          <a:extLst>
            <a:ext uri="{FF2B5EF4-FFF2-40B4-BE49-F238E27FC236}">
              <a16:creationId xmlns:a16="http://schemas.microsoft.com/office/drawing/2014/main" id="{D7DA9A88-01A8-4F3F-8C7A-28FB94FA6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6701" y="23713441"/>
          <a:ext cx="1051559" cy="868680"/>
        </a:xfrm>
        <a:prstGeom prst="rect">
          <a:avLst/>
        </a:prstGeom>
        <a:noFill/>
        <a:ln>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3</xdr:col>
      <xdr:colOff>0</xdr:colOff>
      <xdr:row>203</xdr:row>
      <xdr:rowOff>0</xdr:rowOff>
    </xdr:from>
    <xdr:ext cx="1066800" cy="886460"/>
    <xdr:pic>
      <xdr:nvPicPr>
        <xdr:cNvPr id="2" name="Picture 1">
          <a:extLst>
            <a:ext uri="{FF2B5EF4-FFF2-40B4-BE49-F238E27FC236}">
              <a16:creationId xmlns:a16="http://schemas.microsoft.com/office/drawing/2014/main" id="{7BF23DBE-AF03-4D15-8654-3A20A6827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3840" y="38442900"/>
          <a:ext cx="1066800" cy="886460"/>
        </a:xfrm>
        <a:prstGeom prst="rect">
          <a:avLst/>
        </a:prstGeom>
        <a:noFill/>
        <a:ln>
          <a:noFill/>
        </a:ln>
      </xdr:spPr>
    </xdr:pic>
    <xdr:clientData/>
  </xdr:oneCellAnchor>
  <xdr:twoCellAnchor editAs="oneCell">
    <xdr:from>
      <xdr:col>1</xdr:col>
      <xdr:colOff>38100</xdr:colOff>
      <xdr:row>203</xdr:row>
      <xdr:rowOff>60960</xdr:rowOff>
    </xdr:from>
    <xdr:to>
      <xdr:col>1</xdr:col>
      <xdr:colOff>1059180</xdr:colOff>
      <xdr:row>203</xdr:row>
      <xdr:rowOff>891540</xdr:rowOff>
    </xdr:to>
    <xdr:pic>
      <xdr:nvPicPr>
        <xdr:cNvPr id="3" name="Picture 2">
          <a:extLst>
            <a:ext uri="{FF2B5EF4-FFF2-40B4-BE49-F238E27FC236}">
              <a16:creationId xmlns:a16="http://schemas.microsoft.com/office/drawing/2014/main" id="{51D7BB14-2EEA-437C-AD6A-AE9E712979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3480" y="38503860"/>
          <a:ext cx="1021080" cy="83058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45721</xdr:colOff>
      <xdr:row>77</xdr:row>
      <xdr:rowOff>7621</xdr:rowOff>
    </xdr:from>
    <xdr:ext cx="1021079" cy="868680"/>
    <xdr:pic>
      <xdr:nvPicPr>
        <xdr:cNvPr id="2" name="Picture 1">
          <a:extLst>
            <a:ext uri="{FF2B5EF4-FFF2-40B4-BE49-F238E27FC236}">
              <a16:creationId xmlns:a16="http://schemas.microsoft.com/office/drawing/2014/main" id="{70926078-CFA5-4D00-AEAE-7BD710F1B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101" y="15407641"/>
          <a:ext cx="1021079" cy="868680"/>
        </a:xfrm>
        <a:prstGeom prst="rect">
          <a:avLst/>
        </a:prstGeom>
        <a:noFill/>
        <a:ln>
          <a:noFill/>
        </a:ln>
      </xdr:spPr>
    </xdr:pic>
    <xdr:clientData/>
  </xdr:oneCellAnchor>
  <xdr:oneCellAnchor>
    <xdr:from>
      <xdr:col>3</xdr:col>
      <xdr:colOff>22861</xdr:colOff>
      <xdr:row>77</xdr:row>
      <xdr:rowOff>45721</xdr:rowOff>
    </xdr:from>
    <xdr:ext cx="1036319" cy="868680"/>
    <xdr:pic>
      <xdr:nvPicPr>
        <xdr:cNvPr id="3" name="Picture 2">
          <a:extLst>
            <a:ext uri="{FF2B5EF4-FFF2-40B4-BE49-F238E27FC236}">
              <a16:creationId xmlns:a16="http://schemas.microsoft.com/office/drawing/2014/main" id="{27CA9021-6B6A-414E-B717-6D67B3CB1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15445741"/>
          <a:ext cx="1036319" cy="868680"/>
        </a:xfrm>
        <a:prstGeom prst="rect">
          <a:avLst/>
        </a:prstGeom>
        <a:noFill/>
        <a:ln>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15241</xdr:colOff>
      <xdr:row>98</xdr:row>
      <xdr:rowOff>53341</xdr:rowOff>
    </xdr:from>
    <xdr:ext cx="1059179" cy="868680"/>
    <xdr:pic>
      <xdr:nvPicPr>
        <xdr:cNvPr id="2" name="Picture 1">
          <a:extLst>
            <a:ext uri="{FF2B5EF4-FFF2-40B4-BE49-F238E27FC236}">
              <a16:creationId xmlns:a16="http://schemas.microsoft.com/office/drawing/2014/main" id="{E519B3E4-FA3F-480D-960D-4A635CADF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1" y="19857721"/>
          <a:ext cx="1059179" cy="868680"/>
        </a:xfrm>
        <a:prstGeom prst="rect">
          <a:avLst/>
        </a:prstGeom>
        <a:noFill/>
        <a:ln>
          <a:noFill/>
        </a:ln>
      </xdr:spPr>
    </xdr:pic>
    <xdr:clientData/>
  </xdr:oneCellAnchor>
  <xdr:oneCellAnchor>
    <xdr:from>
      <xdr:col>3</xdr:col>
      <xdr:colOff>22861</xdr:colOff>
      <xdr:row>98</xdr:row>
      <xdr:rowOff>7621</xdr:rowOff>
    </xdr:from>
    <xdr:ext cx="1021079" cy="868680"/>
    <xdr:pic>
      <xdr:nvPicPr>
        <xdr:cNvPr id="3" name="Picture 2">
          <a:extLst>
            <a:ext uri="{FF2B5EF4-FFF2-40B4-BE49-F238E27FC236}">
              <a16:creationId xmlns:a16="http://schemas.microsoft.com/office/drawing/2014/main" id="{963BA307-33BC-4862-B928-BAB469F516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19812001"/>
          <a:ext cx="1021079" cy="868680"/>
        </a:xfrm>
        <a:prstGeom prst="rect">
          <a:avLst/>
        </a:prstGeom>
        <a:noFill/>
        <a:ln>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1</xdr:col>
      <xdr:colOff>22861</xdr:colOff>
      <xdr:row>296</xdr:row>
      <xdr:rowOff>76201</xdr:rowOff>
    </xdr:from>
    <xdr:ext cx="1051559" cy="868680"/>
    <xdr:pic>
      <xdr:nvPicPr>
        <xdr:cNvPr id="2" name="Picture 1">
          <a:extLst>
            <a:ext uri="{FF2B5EF4-FFF2-40B4-BE49-F238E27FC236}">
              <a16:creationId xmlns:a16="http://schemas.microsoft.com/office/drawing/2014/main" id="{12017534-3910-43F2-AA6C-67771393CF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55526941"/>
          <a:ext cx="1051559" cy="868680"/>
        </a:xfrm>
        <a:prstGeom prst="rect">
          <a:avLst/>
        </a:prstGeom>
        <a:noFill/>
        <a:ln>
          <a:noFill/>
        </a:ln>
      </xdr:spPr>
    </xdr:pic>
    <xdr:clientData/>
  </xdr:oneCellAnchor>
  <xdr:oneCellAnchor>
    <xdr:from>
      <xdr:col>3</xdr:col>
      <xdr:colOff>22861</xdr:colOff>
      <xdr:row>296</xdr:row>
      <xdr:rowOff>76201</xdr:rowOff>
    </xdr:from>
    <xdr:ext cx="1036319" cy="868680"/>
    <xdr:pic>
      <xdr:nvPicPr>
        <xdr:cNvPr id="3" name="Picture 2">
          <a:extLst>
            <a:ext uri="{FF2B5EF4-FFF2-40B4-BE49-F238E27FC236}">
              <a16:creationId xmlns:a16="http://schemas.microsoft.com/office/drawing/2014/main" id="{85F3DC36-9691-46DC-9FF9-11E290E09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55526941"/>
          <a:ext cx="1036319" cy="86868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68580</xdr:colOff>
      <xdr:row>90</xdr:row>
      <xdr:rowOff>68580</xdr:rowOff>
    </xdr:from>
    <xdr:to>
      <xdr:col>1</xdr:col>
      <xdr:colOff>1447800</xdr:colOff>
      <xdr:row>90</xdr:row>
      <xdr:rowOff>1090048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50155" y="18918555"/>
          <a:ext cx="1379220" cy="1021468"/>
        </a:xfrm>
        <a:prstGeom prst="rect">
          <a:avLst/>
        </a:prstGeom>
        <a:noFill/>
        <a:ln>
          <a:noFill/>
        </a:ln>
      </xdr:spPr>
    </xdr:pic>
    <xdr:clientData/>
  </xdr:twoCellAnchor>
  <xdr:oneCellAnchor>
    <xdr:from>
      <xdr:col>2</xdr:col>
      <xdr:colOff>1821180</xdr:colOff>
      <xdr:row>90</xdr:row>
      <xdr:rowOff>68580</xdr:rowOff>
    </xdr:from>
    <xdr:ext cx="1386840" cy="1036320"/>
    <xdr:pic>
      <xdr:nvPicPr>
        <xdr:cNvPr id="4" name="Picture 3">
          <a:extLst>
            <a:ext uri="{FF2B5EF4-FFF2-40B4-BE49-F238E27FC236}">
              <a16:creationId xmlns:a16="http://schemas.microsoft.com/office/drawing/2014/main" id="{7D5C3C99-1386-4A26-AE91-DBAFDEBB6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11540" y="18028920"/>
          <a:ext cx="1386840" cy="1036320"/>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22861</xdr:colOff>
      <xdr:row>106</xdr:row>
      <xdr:rowOff>7621</xdr:rowOff>
    </xdr:from>
    <xdr:ext cx="1059179" cy="868680"/>
    <xdr:pic>
      <xdr:nvPicPr>
        <xdr:cNvPr id="2" name="Picture 1">
          <a:extLst>
            <a:ext uri="{FF2B5EF4-FFF2-40B4-BE49-F238E27FC236}">
              <a16:creationId xmlns:a16="http://schemas.microsoft.com/office/drawing/2014/main" id="{09C39A8D-CB5A-41D9-8F8A-2FEDACBA7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0711161"/>
          <a:ext cx="1059179" cy="868680"/>
        </a:xfrm>
        <a:prstGeom prst="rect">
          <a:avLst/>
        </a:prstGeom>
        <a:noFill/>
        <a:ln>
          <a:noFill/>
        </a:ln>
      </xdr:spPr>
    </xdr:pic>
    <xdr:clientData/>
  </xdr:oneCellAnchor>
  <xdr:oneCellAnchor>
    <xdr:from>
      <xdr:col>3</xdr:col>
      <xdr:colOff>22861</xdr:colOff>
      <xdr:row>106</xdr:row>
      <xdr:rowOff>7621</xdr:rowOff>
    </xdr:from>
    <xdr:ext cx="1036319" cy="868680"/>
    <xdr:pic>
      <xdr:nvPicPr>
        <xdr:cNvPr id="3" name="Picture 2">
          <a:extLst>
            <a:ext uri="{FF2B5EF4-FFF2-40B4-BE49-F238E27FC236}">
              <a16:creationId xmlns:a16="http://schemas.microsoft.com/office/drawing/2014/main" id="{25EEB78D-D4E0-4BFB-9B53-31E9DC4F69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20711161"/>
          <a:ext cx="1036319" cy="868680"/>
        </a:xfrm>
        <a:prstGeom prst="rect">
          <a:avLst/>
        </a:prstGeom>
        <a:noFill/>
        <a:ln>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22861</xdr:colOff>
      <xdr:row>56</xdr:row>
      <xdr:rowOff>76201</xdr:rowOff>
    </xdr:from>
    <xdr:ext cx="1059179" cy="868680"/>
    <xdr:pic>
      <xdr:nvPicPr>
        <xdr:cNvPr id="2" name="Picture 1">
          <a:extLst>
            <a:ext uri="{FF2B5EF4-FFF2-40B4-BE49-F238E27FC236}">
              <a16:creationId xmlns:a16="http://schemas.microsoft.com/office/drawing/2014/main" id="{8C392468-D1C9-4731-AE36-D85AF4CB57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12245341"/>
          <a:ext cx="1059179" cy="868680"/>
        </a:xfrm>
        <a:prstGeom prst="rect">
          <a:avLst/>
        </a:prstGeom>
        <a:noFill/>
        <a:ln>
          <a:noFill/>
        </a:ln>
      </xdr:spPr>
    </xdr:pic>
    <xdr:clientData/>
  </xdr:oneCellAnchor>
  <xdr:oneCellAnchor>
    <xdr:from>
      <xdr:col>3</xdr:col>
      <xdr:colOff>15241</xdr:colOff>
      <xdr:row>56</xdr:row>
      <xdr:rowOff>76201</xdr:rowOff>
    </xdr:from>
    <xdr:ext cx="1028699" cy="868680"/>
    <xdr:pic>
      <xdr:nvPicPr>
        <xdr:cNvPr id="3" name="Picture 2">
          <a:extLst>
            <a:ext uri="{FF2B5EF4-FFF2-40B4-BE49-F238E27FC236}">
              <a16:creationId xmlns:a16="http://schemas.microsoft.com/office/drawing/2014/main" id="{6D1B0FCD-7681-4945-ABEB-39FEA4D2CF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9081" y="12245341"/>
          <a:ext cx="1028699" cy="868680"/>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22861</xdr:colOff>
      <xdr:row>161</xdr:row>
      <xdr:rowOff>7621</xdr:rowOff>
    </xdr:from>
    <xdr:ext cx="1051559" cy="868680"/>
    <xdr:pic>
      <xdr:nvPicPr>
        <xdr:cNvPr id="2" name="Picture 1">
          <a:extLst>
            <a:ext uri="{FF2B5EF4-FFF2-40B4-BE49-F238E27FC236}">
              <a16:creationId xmlns:a16="http://schemas.microsoft.com/office/drawing/2014/main" id="{CD06B429-301F-4960-A9A0-F5A54A0E4A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30769561"/>
          <a:ext cx="1051559" cy="868680"/>
        </a:xfrm>
        <a:prstGeom prst="rect">
          <a:avLst/>
        </a:prstGeom>
        <a:noFill/>
        <a:ln>
          <a:noFill/>
        </a:ln>
      </xdr:spPr>
    </xdr:pic>
    <xdr:clientData/>
  </xdr:oneCellAnchor>
  <xdr:oneCellAnchor>
    <xdr:from>
      <xdr:col>3</xdr:col>
      <xdr:colOff>30485</xdr:colOff>
      <xdr:row>161</xdr:row>
      <xdr:rowOff>30480</xdr:rowOff>
    </xdr:from>
    <xdr:ext cx="1021080" cy="845820"/>
    <xdr:pic>
      <xdr:nvPicPr>
        <xdr:cNvPr id="3" name="Picture 2">
          <a:extLst>
            <a:ext uri="{FF2B5EF4-FFF2-40B4-BE49-F238E27FC236}">
              <a16:creationId xmlns:a16="http://schemas.microsoft.com/office/drawing/2014/main" id="{362CB8B7-DBE5-44CC-BF95-885758C05763}"/>
            </a:ext>
          </a:extLst>
        </xdr:cNvPr>
        <xdr:cNvPicPr>
          <a:picLocks noChangeAspect="1"/>
        </xdr:cNvPicPr>
      </xdr:nvPicPr>
      <xdr:blipFill>
        <a:blip xmlns:r="http://schemas.openxmlformats.org/officeDocument/2006/relationships" r:embed="rId2"/>
        <a:stretch>
          <a:fillRect/>
        </a:stretch>
      </xdr:blipFill>
      <xdr:spPr>
        <a:xfrm>
          <a:off x="7891459" y="30705865"/>
          <a:ext cx="1021080" cy="84582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22861</xdr:colOff>
      <xdr:row>108</xdr:row>
      <xdr:rowOff>15241</xdr:rowOff>
    </xdr:from>
    <xdr:ext cx="1066799" cy="868680"/>
    <xdr:pic>
      <xdr:nvPicPr>
        <xdr:cNvPr id="2" name="Picture 1">
          <a:extLst>
            <a:ext uri="{FF2B5EF4-FFF2-40B4-BE49-F238E27FC236}">
              <a16:creationId xmlns:a16="http://schemas.microsoft.com/office/drawing/2014/main" id="{C753986A-79EC-4EBF-9B36-DAD81A2AD8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21084541"/>
          <a:ext cx="1066799" cy="868680"/>
        </a:xfrm>
        <a:prstGeom prst="rect">
          <a:avLst/>
        </a:prstGeom>
        <a:noFill/>
        <a:ln>
          <a:noFill/>
        </a:ln>
      </xdr:spPr>
    </xdr:pic>
    <xdr:clientData/>
  </xdr:oneCellAnchor>
  <xdr:twoCellAnchor editAs="oneCell">
    <xdr:from>
      <xdr:col>3</xdr:col>
      <xdr:colOff>28575</xdr:colOff>
      <xdr:row>108</xdr:row>
      <xdr:rowOff>45720</xdr:rowOff>
    </xdr:from>
    <xdr:to>
      <xdr:col>3</xdr:col>
      <xdr:colOff>1051560</xdr:colOff>
      <xdr:row>108</xdr:row>
      <xdr:rowOff>861060</xdr:rowOff>
    </xdr:to>
    <xdr:pic>
      <xdr:nvPicPr>
        <xdr:cNvPr id="3" name="Picture 2">
          <a:extLst>
            <a:ext uri="{FF2B5EF4-FFF2-40B4-BE49-F238E27FC236}">
              <a16:creationId xmlns:a16="http://schemas.microsoft.com/office/drawing/2014/main" id="{F774FE29-0886-448B-B56C-FD55CF69AB4B}"/>
            </a:ext>
          </a:extLst>
        </xdr:cNvPr>
        <xdr:cNvPicPr>
          <a:picLocks noChangeAspect="1"/>
        </xdr:cNvPicPr>
      </xdr:nvPicPr>
      <xdr:blipFill>
        <a:blip xmlns:r="http://schemas.openxmlformats.org/officeDocument/2006/relationships" r:embed="rId2"/>
        <a:stretch>
          <a:fillRect/>
        </a:stretch>
      </xdr:blipFill>
      <xdr:spPr>
        <a:xfrm>
          <a:off x="7892415" y="21115020"/>
          <a:ext cx="1022985" cy="8153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0</xdr:colOff>
      <xdr:row>115</xdr:row>
      <xdr:rowOff>68580</xdr:rowOff>
    </xdr:from>
    <xdr:ext cx="1059180" cy="886460"/>
    <xdr:pic>
      <xdr:nvPicPr>
        <xdr:cNvPr id="2" name="Picture 1">
          <a:extLst>
            <a:ext uri="{FF2B5EF4-FFF2-40B4-BE49-F238E27FC236}">
              <a16:creationId xmlns:a16="http://schemas.microsoft.com/office/drawing/2014/main" id="{AE59C39A-CA54-491A-800E-63210FF6D3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4440" y="22418040"/>
          <a:ext cx="1059180" cy="886460"/>
        </a:xfrm>
        <a:prstGeom prst="rect">
          <a:avLst/>
        </a:prstGeom>
        <a:noFill/>
        <a:ln>
          <a:noFill/>
        </a:ln>
      </xdr:spPr>
    </xdr:pic>
    <xdr:clientData/>
  </xdr:oneCellAnchor>
  <xdr:oneCellAnchor>
    <xdr:from>
      <xdr:col>3</xdr:col>
      <xdr:colOff>22860</xdr:colOff>
      <xdr:row>115</xdr:row>
      <xdr:rowOff>83820</xdr:rowOff>
    </xdr:from>
    <xdr:ext cx="1036320" cy="886460"/>
    <xdr:pic>
      <xdr:nvPicPr>
        <xdr:cNvPr id="3" name="Picture 2">
          <a:extLst>
            <a:ext uri="{FF2B5EF4-FFF2-40B4-BE49-F238E27FC236}">
              <a16:creationId xmlns:a16="http://schemas.microsoft.com/office/drawing/2014/main" id="{B7283CAA-A5F7-4F4C-8605-86034EF6BB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5760" y="22433280"/>
          <a:ext cx="1036320" cy="886460"/>
        </a:xfrm>
        <a:prstGeom prst="rect">
          <a:avLst/>
        </a:prstGeom>
        <a:noFill/>
        <a:ln>
          <a:noFill/>
        </a:ln>
      </xdr:spPr>
    </xdr:pic>
    <xdr:clientData/>
  </xdr:oneCellAnchor>
  <xdr:oneCellAnchor>
    <xdr:from>
      <xdr:col>5</xdr:col>
      <xdr:colOff>15241</xdr:colOff>
      <xdr:row>115</xdr:row>
      <xdr:rowOff>60960</xdr:rowOff>
    </xdr:from>
    <xdr:ext cx="1028700" cy="844550"/>
    <xdr:pic>
      <xdr:nvPicPr>
        <xdr:cNvPr id="4" name="Picture 3">
          <a:extLst>
            <a:ext uri="{FF2B5EF4-FFF2-40B4-BE49-F238E27FC236}">
              <a16:creationId xmlns:a16="http://schemas.microsoft.com/office/drawing/2014/main" id="{26CEFF65-A723-4E5E-B33F-90EDB9F6F0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72701" y="22410420"/>
          <a:ext cx="1028700" cy="844550"/>
        </a:xfrm>
        <a:prstGeom prst="rect">
          <a:avLst/>
        </a:prstGeom>
        <a:noFill/>
        <a:ln>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1</xdr:col>
      <xdr:colOff>22861</xdr:colOff>
      <xdr:row>44</xdr:row>
      <xdr:rowOff>15241</xdr:rowOff>
    </xdr:from>
    <xdr:ext cx="1066799" cy="868680"/>
    <xdr:pic>
      <xdr:nvPicPr>
        <xdr:cNvPr id="2" name="Picture 1">
          <a:extLst>
            <a:ext uri="{FF2B5EF4-FFF2-40B4-BE49-F238E27FC236}">
              <a16:creationId xmlns:a16="http://schemas.microsoft.com/office/drawing/2014/main" id="{97B634DA-CBFB-47BB-9AAB-DA28EE1A13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9380221"/>
          <a:ext cx="1066799" cy="868680"/>
        </a:xfrm>
        <a:prstGeom prst="rect">
          <a:avLst/>
        </a:prstGeom>
        <a:noFill/>
        <a:ln>
          <a:noFill/>
        </a:ln>
      </xdr:spPr>
    </xdr:pic>
    <xdr:clientData/>
  </xdr:oneCellAnchor>
  <xdr:oneCellAnchor>
    <xdr:from>
      <xdr:col>3</xdr:col>
      <xdr:colOff>22861</xdr:colOff>
      <xdr:row>44</xdr:row>
      <xdr:rowOff>15241</xdr:rowOff>
    </xdr:from>
    <xdr:ext cx="1028699" cy="868680"/>
    <xdr:pic>
      <xdr:nvPicPr>
        <xdr:cNvPr id="3" name="Picture 2">
          <a:extLst>
            <a:ext uri="{FF2B5EF4-FFF2-40B4-BE49-F238E27FC236}">
              <a16:creationId xmlns:a16="http://schemas.microsoft.com/office/drawing/2014/main" id="{44023E69-312D-464E-8157-1616FE8AB1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9380221"/>
          <a:ext cx="1028699" cy="868680"/>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22861</xdr:colOff>
      <xdr:row>44</xdr:row>
      <xdr:rowOff>129541</xdr:rowOff>
    </xdr:from>
    <xdr:ext cx="1051559" cy="868680"/>
    <xdr:pic>
      <xdr:nvPicPr>
        <xdr:cNvPr id="2" name="Picture 1">
          <a:extLst>
            <a:ext uri="{FF2B5EF4-FFF2-40B4-BE49-F238E27FC236}">
              <a16:creationId xmlns:a16="http://schemas.microsoft.com/office/drawing/2014/main" id="{BD353CB2-A594-4C92-99F1-A1ED07E770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9494521"/>
          <a:ext cx="1051559" cy="868680"/>
        </a:xfrm>
        <a:prstGeom prst="rect">
          <a:avLst/>
        </a:prstGeom>
        <a:noFill/>
        <a:ln>
          <a:noFill/>
        </a:ln>
      </xdr:spPr>
    </xdr:pic>
    <xdr:clientData/>
  </xdr:oneCellAnchor>
  <xdr:oneCellAnchor>
    <xdr:from>
      <xdr:col>3</xdr:col>
      <xdr:colOff>15241</xdr:colOff>
      <xdr:row>44</xdr:row>
      <xdr:rowOff>76201</xdr:rowOff>
    </xdr:from>
    <xdr:ext cx="1028699" cy="868680"/>
    <xdr:pic>
      <xdr:nvPicPr>
        <xdr:cNvPr id="3" name="Picture 2">
          <a:extLst>
            <a:ext uri="{FF2B5EF4-FFF2-40B4-BE49-F238E27FC236}">
              <a16:creationId xmlns:a16="http://schemas.microsoft.com/office/drawing/2014/main" id="{69D7E914-F936-43B4-9B40-5BFEBBE08C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9081" y="9441181"/>
          <a:ext cx="1028699" cy="868680"/>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22861</xdr:colOff>
      <xdr:row>95</xdr:row>
      <xdr:rowOff>15241</xdr:rowOff>
    </xdr:from>
    <xdr:ext cx="1059179" cy="868680"/>
    <xdr:pic>
      <xdr:nvPicPr>
        <xdr:cNvPr id="2" name="Picture 1">
          <a:extLst>
            <a:ext uri="{FF2B5EF4-FFF2-40B4-BE49-F238E27FC236}">
              <a16:creationId xmlns:a16="http://schemas.microsoft.com/office/drawing/2014/main" id="{A6129D0B-EC82-4112-B8C2-9B55B851F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18707101"/>
          <a:ext cx="1059179" cy="868680"/>
        </a:xfrm>
        <a:prstGeom prst="rect">
          <a:avLst/>
        </a:prstGeom>
        <a:noFill/>
        <a:ln>
          <a:noFill/>
        </a:ln>
      </xdr:spPr>
    </xdr:pic>
    <xdr:clientData/>
  </xdr:oneCellAnchor>
  <xdr:oneCellAnchor>
    <xdr:from>
      <xdr:col>3</xdr:col>
      <xdr:colOff>22861</xdr:colOff>
      <xdr:row>95</xdr:row>
      <xdr:rowOff>15241</xdr:rowOff>
    </xdr:from>
    <xdr:ext cx="1028699" cy="868680"/>
    <xdr:pic>
      <xdr:nvPicPr>
        <xdr:cNvPr id="3" name="Picture 2">
          <a:extLst>
            <a:ext uri="{FF2B5EF4-FFF2-40B4-BE49-F238E27FC236}">
              <a16:creationId xmlns:a16="http://schemas.microsoft.com/office/drawing/2014/main" id="{23D22E4E-3092-4585-B6BC-92C895D6F1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18707101"/>
          <a:ext cx="1028699" cy="868680"/>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22861</xdr:colOff>
      <xdr:row>44</xdr:row>
      <xdr:rowOff>15241</xdr:rowOff>
    </xdr:from>
    <xdr:ext cx="1051559" cy="868680"/>
    <xdr:pic>
      <xdr:nvPicPr>
        <xdr:cNvPr id="2" name="Picture 1">
          <a:extLst>
            <a:ext uri="{FF2B5EF4-FFF2-40B4-BE49-F238E27FC236}">
              <a16:creationId xmlns:a16="http://schemas.microsoft.com/office/drawing/2014/main" id="{93D1A7FC-ED10-4E31-A454-8C42266BC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9380221"/>
          <a:ext cx="1051559" cy="868680"/>
        </a:xfrm>
        <a:prstGeom prst="rect">
          <a:avLst/>
        </a:prstGeom>
        <a:noFill/>
        <a:ln>
          <a:noFill/>
        </a:ln>
      </xdr:spPr>
    </xdr:pic>
    <xdr:clientData/>
  </xdr:oneCellAnchor>
  <xdr:oneCellAnchor>
    <xdr:from>
      <xdr:col>3</xdr:col>
      <xdr:colOff>22861</xdr:colOff>
      <xdr:row>44</xdr:row>
      <xdr:rowOff>15241</xdr:rowOff>
    </xdr:from>
    <xdr:ext cx="1028699" cy="868680"/>
    <xdr:pic>
      <xdr:nvPicPr>
        <xdr:cNvPr id="3" name="Picture 2">
          <a:extLst>
            <a:ext uri="{FF2B5EF4-FFF2-40B4-BE49-F238E27FC236}">
              <a16:creationId xmlns:a16="http://schemas.microsoft.com/office/drawing/2014/main" id="{929A60DE-EE94-4B2D-9171-84BF569EDB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9380221"/>
          <a:ext cx="1028699" cy="868680"/>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xdr:colOff>
      <xdr:row>44</xdr:row>
      <xdr:rowOff>83821</xdr:rowOff>
    </xdr:from>
    <xdr:ext cx="1112519" cy="868680"/>
    <xdr:pic>
      <xdr:nvPicPr>
        <xdr:cNvPr id="2" name="Picture 1">
          <a:extLst>
            <a:ext uri="{FF2B5EF4-FFF2-40B4-BE49-F238E27FC236}">
              <a16:creationId xmlns:a16="http://schemas.microsoft.com/office/drawing/2014/main" id="{9150970B-8852-43BF-B603-0257087538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1" y="9448801"/>
          <a:ext cx="1112519" cy="868680"/>
        </a:xfrm>
        <a:prstGeom prst="rect">
          <a:avLst/>
        </a:prstGeom>
        <a:noFill/>
        <a:ln>
          <a:noFill/>
        </a:ln>
      </xdr:spPr>
    </xdr:pic>
    <xdr:clientData/>
  </xdr:oneCellAnchor>
  <xdr:oneCellAnchor>
    <xdr:from>
      <xdr:col>3</xdr:col>
      <xdr:colOff>22861</xdr:colOff>
      <xdr:row>44</xdr:row>
      <xdr:rowOff>15241</xdr:rowOff>
    </xdr:from>
    <xdr:ext cx="1021079" cy="868680"/>
    <xdr:pic>
      <xdr:nvPicPr>
        <xdr:cNvPr id="3" name="Picture 2">
          <a:extLst>
            <a:ext uri="{FF2B5EF4-FFF2-40B4-BE49-F238E27FC236}">
              <a16:creationId xmlns:a16="http://schemas.microsoft.com/office/drawing/2014/main" id="{9767B3B0-E29D-4751-BE73-98DB8DA317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9380221"/>
          <a:ext cx="1021079" cy="86868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101</xdr:row>
      <xdr:rowOff>0</xdr:rowOff>
    </xdr:from>
    <xdr:to>
      <xdr:col>2</xdr:col>
      <xdr:colOff>7621</xdr:colOff>
      <xdr:row>101</xdr:row>
      <xdr:rowOff>899160</xdr:rowOff>
    </xdr:to>
    <xdr:pic>
      <xdr:nvPicPr>
        <xdr:cNvPr id="2" name="Picture 1">
          <a:extLst>
            <a:ext uri="{FF2B5EF4-FFF2-40B4-BE49-F238E27FC236}">
              <a16:creationId xmlns:a16="http://schemas.microsoft.com/office/drawing/2014/main" id="{7CBDC466-9BB6-4848-863F-1AB51F267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1" y="19789140"/>
          <a:ext cx="1097280" cy="899160"/>
        </a:xfrm>
        <a:prstGeom prst="rect">
          <a:avLst/>
        </a:prstGeom>
        <a:noFill/>
        <a:ln>
          <a:noFill/>
        </a:ln>
      </xdr:spPr>
    </xdr:pic>
    <xdr:clientData/>
  </xdr:twoCellAnchor>
  <xdr:twoCellAnchor editAs="oneCell">
    <xdr:from>
      <xdr:col>3</xdr:col>
      <xdr:colOff>1</xdr:colOff>
      <xdr:row>101</xdr:row>
      <xdr:rowOff>0</xdr:rowOff>
    </xdr:from>
    <xdr:to>
      <xdr:col>4</xdr:col>
      <xdr:colOff>1</xdr:colOff>
      <xdr:row>101</xdr:row>
      <xdr:rowOff>892175</xdr:rowOff>
    </xdr:to>
    <xdr:pic>
      <xdr:nvPicPr>
        <xdr:cNvPr id="3" name="Picture 2">
          <a:extLst>
            <a:ext uri="{FF2B5EF4-FFF2-40B4-BE49-F238E27FC236}">
              <a16:creationId xmlns:a16="http://schemas.microsoft.com/office/drawing/2014/main" id="{1CFB3584-0AF8-484B-B103-AAC984010C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1" y="19789140"/>
          <a:ext cx="1059180" cy="8921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22861</xdr:colOff>
      <xdr:row>43</xdr:row>
      <xdr:rowOff>15241</xdr:rowOff>
    </xdr:from>
    <xdr:ext cx="1059179" cy="868680"/>
    <xdr:pic>
      <xdr:nvPicPr>
        <xdr:cNvPr id="2" name="Picture 1">
          <a:extLst>
            <a:ext uri="{FF2B5EF4-FFF2-40B4-BE49-F238E27FC236}">
              <a16:creationId xmlns:a16="http://schemas.microsoft.com/office/drawing/2014/main" id="{9F479039-3530-4212-93B9-7E67FD8D37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9197341"/>
          <a:ext cx="1059179" cy="868680"/>
        </a:xfrm>
        <a:prstGeom prst="rect">
          <a:avLst/>
        </a:prstGeom>
        <a:noFill/>
        <a:ln>
          <a:noFill/>
        </a:ln>
      </xdr:spPr>
    </xdr:pic>
    <xdr:clientData/>
  </xdr:oneCellAnchor>
  <xdr:oneCellAnchor>
    <xdr:from>
      <xdr:col>3</xdr:col>
      <xdr:colOff>22861</xdr:colOff>
      <xdr:row>43</xdr:row>
      <xdr:rowOff>15241</xdr:rowOff>
    </xdr:from>
    <xdr:ext cx="1043939" cy="868680"/>
    <xdr:pic>
      <xdr:nvPicPr>
        <xdr:cNvPr id="3" name="Picture 2">
          <a:extLst>
            <a:ext uri="{FF2B5EF4-FFF2-40B4-BE49-F238E27FC236}">
              <a16:creationId xmlns:a16="http://schemas.microsoft.com/office/drawing/2014/main" id="{6778F526-606F-4B28-85C2-B331F18FED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9197341"/>
          <a:ext cx="1043939" cy="868680"/>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22861</xdr:colOff>
      <xdr:row>44</xdr:row>
      <xdr:rowOff>15241</xdr:rowOff>
    </xdr:from>
    <xdr:ext cx="1074419" cy="868680"/>
    <xdr:pic>
      <xdr:nvPicPr>
        <xdr:cNvPr id="2" name="Picture 1">
          <a:extLst>
            <a:ext uri="{FF2B5EF4-FFF2-40B4-BE49-F238E27FC236}">
              <a16:creationId xmlns:a16="http://schemas.microsoft.com/office/drawing/2014/main" id="{3549C361-7D2B-4BE2-ACA3-D5120D2D45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1" y="9380221"/>
          <a:ext cx="1074419" cy="868680"/>
        </a:xfrm>
        <a:prstGeom prst="rect">
          <a:avLst/>
        </a:prstGeom>
        <a:noFill/>
        <a:ln>
          <a:noFill/>
        </a:ln>
      </xdr:spPr>
    </xdr:pic>
    <xdr:clientData/>
  </xdr:oneCellAnchor>
  <xdr:oneCellAnchor>
    <xdr:from>
      <xdr:col>3</xdr:col>
      <xdr:colOff>22861</xdr:colOff>
      <xdr:row>44</xdr:row>
      <xdr:rowOff>15241</xdr:rowOff>
    </xdr:from>
    <xdr:ext cx="1059179" cy="868680"/>
    <xdr:pic>
      <xdr:nvPicPr>
        <xdr:cNvPr id="3" name="Picture 2">
          <a:extLst>
            <a:ext uri="{FF2B5EF4-FFF2-40B4-BE49-F238E27FC236}">
              <a16:creationId xmlns:a16="http://schemas.microsoft.com/office/drawing/2014/main" id="{1DED4637-3489-4F1B-8C63-8CD6A408B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1" y="9380221"/>
          <a:ext cx="1059179" cy="86868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5250181</xdr:colOff>
      <xdr:row>104</xdr:row>
      <xdr:rowOff>22860</xdr:rowOff>
    </xdr:from>
    <xdr:to>
      <xdr:col>1</xdr:col>
      <xdr:colOff>1059181</xdr:colOff>
      <xdr:row>104</xdr:row>
      <xdr:rowOff>922020</xdr:rowOff>
    </xdr:to>
    <xdr:pic>
      <xdr:nvPicPr>
        <xdr:cNvPr id="2" name="Picture 1">
          <a:extLst>
            <a:ext uri="{FF2B5EF4-FFF2-40B4-BE49-F238E27FC236}">
              <a16:creationId xmlns:a16="http://schemas.microsoft.com/office/drawing/2014/main" id="{2F573C0E-A64D-42DD-953F-AE51FD0CE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0181" y="20177760"/>
          <a:ext cx="1066800" cy="899160"/>
        </a:xfrm>
        <a:prstGeom prst="rect">
          <a:avLst/>
        </a:prstGeom>
        <a:noFill/>
        <a:ln>
          <a:noFill/>
        </a:ln>
      </xdr:spPr>
    </xdr:pic>
    <xdr:clientData/>
  </xdr:twoCellAnchor>
  <xdr:twoCellAnchor editAs="oneCell">
    <xdr:from>
      <xdr:col>3</xdr:col>
      <xdr:colOff>1</xdr:colOff>
      <xdr:row>104</xdr:row>
      <xdr:rowOff>22860</xdr:rowOff>
    </xdr:from>
    <xdr:to>
      <xdr:col>3</xdr:col>
      <xdr:colOff>1043941</xdr:colOff>
      <xdr:row>104</xdr:row>
      <xdr:rowOff>915035</xdr:rowOff>
    </xdr:to>
    <xdr:pic>
      <xdr:nvPicPr>
        <xdr:cNvPr id="4" name="Picture 3">
          <a:extLst>
            <a:ext uri="{FF2B5EF4-FFF2-40B4-BE49-F238E27FC236}">
              <a16:creationId xmlns:a16="http://schemas.microsoft.com/office/drawing/2014/main" id="{7AAF060F-6E61-47C5-B84C-723DE63E1E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76261" y="20177760"/>
          <a:ext cx="1043940" cy="8921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1</xdr:col>
      <xdr:colOff>1074420</xdr:colOff>
      <xdr:row>84</xdr:row>
      <xdr:rowOff>8255</xdr:rowOff>
    </xdr:to>
    <xdr:pic>
      <xdr:nvPicPr>
        <xdr:cNvPr id="3" name="Picture 2">
          <a:extLst>
            <a:ext uri="{FF2B5EF4-FFF2-40B4-BE49-F238E27FC236}">
              <a16:creationId xmlns:a16="http://schemas.microsoft.com/office/drawing/2014/main" id="{87579DD7-F285-48A6-84CE-295F134B1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6497300"/>
          <a:ext cx="1074420" cy="892175"/>
        </a:xfrm>
        <a:prstGeom prst="rect">
          <a:avLst/>
        </a:prstGeom>
        <a:noFill/>
        <a:ln>
          <a:noFill/>
        </a:ln>
      </xdr:spPr>
    </xdr:pic>
    <xdr:clientData/>
  </xdr:twoCellAnchor>
  <xdr:twoCellAnchor editAs="oneCell">
    <xdr:from>
      <xdr:col>3</xdr:col>
      <xdr:colOff>1</xdr:colOff>
      <xdr:row>83</xdr:row>
      <xdr:rowOff>0</xdr:rowOff>
    </xdr:from>
    <xdr:to>
      <xdr:col>4</xdr:col>
      <xdr:colOff>15241</xdr:colOff>
      <xdr:row>84</xdr:row>
      <xdr:rowOff>8255</xdr:rowOff>
    </xdr:to>
    <xdr:pic>
      <xdr:nvPicPr>
        <xdr:cNvPr id="5" name="Picture 4">
          <a:extLst>
            <a:ext uri="{FF2B5EF4-FFF2-40B4-BE49-F238E27FC236}">
              <a16:creationId xmlns:a16="http://schemas.microsoft.com/office/drawing/2014/main" id="{A6DF9ABA-6073-4531-8A80-1C30B754DD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3841" y="16497300"/>
          <a:ext cx="1074420" cy="892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7620</xdr:colOff>
      <xdr:row>72</xdr:row>
      <xdr:rowOff>15875</xdr:rowOff>
    </xdr:to>
    <xdr:pic>
      <xdr:nvPicPr>
        <xdr:cNvPr id="3" name="Picture 2">
          <a:extLst>
            <a:ext uri="{FF2B5EF4-FFF2-40B4-BE49-F238E27FC236}">
              <a16:creationId xmlns:a16="http://schemas.microsoft.com/office/drawing/2014/main" id="{3A920FC1-6857-40E3-B63C-0B00B183C8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4302740"/>
          <a:ext cx="1097280" cy="892175"/>
        </a:xfrm>
        <a:prstGeom prst="rect">
          <a:avLst/>
        </a:prstGeom>
        <a:noFill/>
        <a:ln>
          <a:noFill/>
        </a:ln>
      </xdr:spPr>
    </xdr:pic>
    <xdr:clientData/>
  </xdr:twoCellAnchor>
  <xdr:twoCellAnchor editAs="oneCell">
    <xdr:from>
      <xdr:col>3</xdr:col>
      <xdr:colOff>1</xdr:colOff>
      <xdr:row>71</xdr:row>
      <xdr:rowOff>0</xdr:rowOff>
    </xdr:from>
    <xdr:to>
      <xdr:col>4</xdr:col>
      <xdr:colOff>1</xdr:colOff>
      <xdr:row>72</xdr:row>
      <xdr:rowOff>15875</xdr:rowOff>
    </xdr:to>
    <xdr:pic>
      <xdr:nvPicPr>
        <xdr:cNvPr id="5" name="Picture 4">
          <a:extLst>
            <a:ext uri="{FF2B5EF4-FFF2-40B4-BE49-F238E27FC236}">
              <a16:creationId xmlns:a16="http://schemas.microsoft.com/office/drawing/2014/main" id="{758CE836-E349-4231-A6DB-74EFD8C830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1" y="14302740"/>
          <a:ext cx="1059180" cy="8921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1</xdr:col>
      <xdr:colOff>1059180</xdr:colOff>
      <xdr:row>99</xdr:row>
      <xdr:rowOff>892175</xdr:rowOff>
    </xdr:to>
    <xdr:pic>
      <xdr:nvPicPr>
        <xdr:cNvPr id="8" name="Picture 7">
          <a:extLst>
            <a:ext uri="{FF2B5EF4-FFF2-40B4-BE49-F238E27FC236}">
              <a16:creationId xmlns:a16="http://schemas.microsoft.com/office/drawing/2014/main" id="{A30995C9-0F06-4489-9B11-A2F02973D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5380" y="19423380"/>
          <a:ext cx="1059180" cy="892175"/>
        </a:xfrm>
        <a:prstGeom prst="rect">
          <a:avLst/>
        </a:prstGeom>
        <a:noFill/>
        <a:ln>
          <a:noFill/>
        </a:ln>
      </xdr:spPr>
    </xdr:pic>
    <xdr:clientData/>
  </xdr:twoCellAnchor>
  <xdr:twoCellAnchor editAs="oneCell">
    <xdr:from>
      <xdr:col>3</xdr:col>
      <xdr:colOff>15241</xdr:colOff>
      <xdr:row>99</xdr:row>
      <xdr:rowOff>53340</xdr:rowOff>
    </xdr:from>
    <xdr:to>
      <xdr:col>3</xdr:col>
      <xdr:colOff>1051561</xdr:colOff>
      <xdr:row>99</xdr:row>
      <xdr:rowOff>945515</xdr:rowOff>
    </xdr:to>
    <xdr:pic>
      <xdr:nvPicPr>
        <xdr:cNvPr id="10" name="Picture 9">
          <a:extLst>
            <a:ext uri="{FF2B5EF4-FFF2-40B4-BE49-F238E27FC236}">
              <a16:creationId xmlns:a16="http://schemas.microsoft.com/office/drawing/2014/main" id="{CC0F17E0-D609-4E9B-BD73-9EA35D1FEE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9081" y="19476720"/>
          <a:ext cx="1036320" cy="892175"/>
        </a:xfrm>
        <a:prstGeom prst="rect">
          <a:avLst/>
        </a:prstGeom>
        <a:noFill/>
        <a:ln>
          <a:noFill/>
        </a:ln>
      </xdr:spPr>
    </xdr:pic>
    <xdr:clientData/>
  </xdr:twoCellAnchor>
  <xdr:oneCellAnchor>
    <xdr:from>
      <xdr:col>5</xdr:col>
      <xdr:colOff>0</xdr:colOff>
      <xdr:row>99</xdr:row>
      <xdr:rowOff>0</xdr:rowOff>
    </xdr:from>
    <xdr:ext cx="1036320" cy="886460"/>
    <xdr:pic>
      <xdr:nvPicPr>
        <xdr:cNvPr id="11" name="Picture 10">
          <a:extLst>
            <a:ext uri="{FF2B5EF4-FFF2-40B4-BE49-F238E27FC236}">
              <a16:creationId xmlns:a16="http://schemas.microsoft.com/office/drawing/2014/main" id="{1C0D0B91-7CC7-47D5-B8BA-0A6D807895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58400" y="19423380"/>
          <a:ext cx="1036320" cy="88646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22860</xdr:colOff>
      <xdr:row>89</xdr:row>
      <xdr:rowOff>106680</xdr:rowOff>
    </xdr:from>
    <xdr:to>
      <xdr:col>2</xdr:col>
      <xdr:colOff>7620</xdr:colOff>
      <xdr:row>89</xdr:row>
      <xdr:rowOff>998855</xdr:rowOff>
    </xdr:to>
    <xdr:pic>
      <xdr:nvPicPr>
        <xdr:cNvPr id="3" name="Picture 2">
          <a:extLst>
            <a:ext uri="{FF2B5EF4-FFF2-40B4-BE49-F238E27FC236}">
              <a16:creationId xmlns:a16="http://schemas.microsoft.com/office/drawing/2014/main" id="{86C9DA4A-4C48-4E07-B9A1-0782B0D272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8240" y="17701260"/>
          <a:ext cx="1074420" cy="892175"/>
        </a:xfrm>
        <a:prstGeom prst="rect">
          <a:avLst/>
        </a:prstGeom>
        <a:noFill/>
        <a:ln>
          <a:noFill/>
        </a:ln>
      </xdr:spPr>
    </xdr:pic>
    <xdr:clientData/>
  </xdr:twoCellAnchor>
  <xdr:twoCellAnchor editAs="oneCell">
    <xdr:from>
      <xdr:col>3</xdr:col>
      <xdr:colOff>1</xdr:colOff>
      <xdr:row>89</xdr:row>
      <xdr:rowOff>22860</xdr:rowOff>
    </xdr:from>
    <xdr:to>
      <xdr:col>3</xdr:col>
      <xdr:colOff>1036321</xdr:colOff>
      <xdr:row>89</xdr:row>
      <xdr:rowOff>915035</xdr:rowOff>
    </xdr:to>
    <xdr:pic>
      <xdr:nvPicPr>
        <xdr:cNvPr id="5" name="Picture 4">
          <a:extLst>
            <a:ext uri="{FF2B5EF4-FFF2-40B4-BE49-F238E27FC236}">
              <a16:creationId xmlns:a16="http://schemas.microsoft.com/office/drawing/2014/main" id="{0B93A310-2727-4E48-BB5E-9FD2C0FD1C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1" y="17617440"/>
          <a:ext cx="1036320" cy="89217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workbookViewId="0">
      <selection activeCell="E12" sqref="E12"/>
    </sheetView>
  </sheetViews>
  <sheetFormatPr defaultRowHeight="14.4" x14ac:dyDescent="0.3"/>
  <cols>
    <col min="1" max="1" width="8.44140625" bestFit="1" customWidth="1"/>
    <col min="2" max="2" width="54" bestFit="1" customWidth="1"/>
    <col min="3" max="3" width="24.33203125" customWidth="1"/>
    <col min="4" max="4" width="26.44140625" customWidth="1"/>
    <col min="5" max="6" width="23" customWidth="1"/>
    <col min="7" max="7" width="24.88671875" customWidth="1"/>
  </cols>
  <sheetData>
    <row r="1" spans="1:7" s="52" customFormat="1" x14ac:dyDescent="0.3">
      <c r="A1" s="68" t="s">
        <v>1948</v>
      </c>
      <c r="B1" s="68"/>
    </row>
    <row r="2" spans="1:7" s="52" customFormat="1" x14ac:dyDescent="0.3">
      <c r="A2" s="68" t="s">
        <v>1949</v>
      </c>
      <c r="B2" s="68"/>
    </row>
    <row r="3" spans="1:7" s="52" customFormat="1" x14ac:dyDescent="0.3">
      <c r="A3" s="55" t="s">
        <v>1946</v>
      </c>
      <c r="B3" s="55" t="s">
        <v>1947</v>
      </c>
      <c r="C3" s="56" t="s">
        <v>2029</v>
      </c>
      <c r="D3" s="56" t="s">
        <v>2030</v>
      </c>
      <c r="E3" s="56" t="s">
        <v>2031</v>
      </c>
      <c r="F3" s="56" t="s">
        <v>2030</v>
      </c>
      <c r="G3" s="56" t="s">
        <v>2031</v>
      </c>
    </row>
    <row r="4" spans="1:7" ht="70.2" customHeight="1" x14ac:dyDescent="0.3">
      <c r="A4" s="57" t="s">
        <v>1950</v>
      </c>
      <c r="B4" s="58" t="str">
        <f>HYPERLINK("[EDEL_Portfolio Monthly 30-Jun-2022.xlsx]EDACBF!A1","Edelweiss Money Market Fund")</f>
        <v>Edelweiss Money Market Fund</v>
      </c>
      <c r="C4" s="59"/>
      <c r="D4" s="60" t="s">
        <v>2032</v>
      </c>
      <c r="E4" s="61"/>
      <c r="F4" s="60" t="s">
        <v>2033</v>
      </c>
      <c r="G4" s="61"/>
    </row>
    <row r="5" spans="1:7" ht="75.75" customHeight="1" x14ac:dyDescent="0.3">
      <c r="A5" s="57" t="s">
        <v>1951</v>
      </c>
      <c r="B5" s="58" t="str">
        <f>HYPERLINK("[EDEL_Portfolio Monthly 30-Jun-2022.xlsx]EDBE23!A1","BHARAT Bond ETF - April 2023")</f>
        <v>BHARAT Bond ETF - April 2023</v>
      </c>
      <c r="C5" s="59"/>
      <c r="D5" s="60" t="s">
        <v>2034</v>
      </c>
      <c r="E5" s="59"/>
      <c r="F5" s="57"/>
      <c r="G5" s="57"/>
    </row>
    <row r="6" spans="1:7" ht="70.2" customHeight="1" x14ac:dyDescent="0.3">
      <c r="A6" s="57" t="s">
        <v>1952</v>
      </c>
      <c r="B6" s="58" t="str">
        <f>HYPERLINK("[EDEL_Portfolio Monthly 30-Jun-2022.xlsx]EDBE25!A1","BHARAT Bond ETF - April 2025")</f>
        <v>BHARAT Bond ETF - April 2025</v>
      </c>
      <c r="C6" s="61"/>
      <c r="D6" s="60" t="s">
        <v>2035</v>
      </c>
      <c r="E6" s="61"/>
      <c r="F6" s="57"/>
      <c r="G6" s="57"/>
    </row>
    <row r="7" spans="1:7" ht="70.2" customHeight="1" x14ac:dyDescent="0.3">
      <c r="A7" s="57" t="s">
        <v>1953</v>
      </c>
      <c r="B7" s="58" t="str">
        <f>HYPERLINK("[EDEL_Portfolio Monthly 30-Jun-2022.xlsx]EDBE30!A1","BHARAT Bond ETF - April 2030")</f>
        <v>BHARAT Bond ETF - April 2030</v>
      </c>
      <c r="C7" s="59"/>
      <c r="D7" s="60" t="s">
        <v>2036</v>
      </c>
      <c r="E7" s="59"/>
      <c r="F7" s="57"/>
      <c r="G7" s="57"/>
    </row>
    <row r="8" spans="1:7" ht="70.2" customHeight="1" x14ac:dyDescent="0.3">
      <c r="A8" s="57" t="s">
        <v>1954</v>
      </c>
      <c r="B8" s="58" t="str">
        <f>HYPERLINK("[EDEL_Portfolio Monthly 30-Jun-2022.xlsx]EDBE31!A1","BHARAT Bond ETF - April 2031")</f>
        <v>BHARAT Bond ETF - April 2031</v>
      </c>
      <c r="C8" s="59"/>
      <c r="D8" s="60" t="s">
        <v>2037</v>
      </c>
      <c r="E8" s="59"/>
      <c r="F8" s="57"/>
      <c r="G8" s="57"/>
    </row>
    <row r="9" spans="1:7" ht="70.2" customHeight="1" x14ac:dyDescent="0.3">
      <c r="A9" s="57" t="s">
        <v>1955</v>
      </c>
      <c r="B9" s="58" t="str">
        <f>HYPERLINK("[EDEL_Portfolio Monthly 30-Jun-2022.xlsx]EDBE32!A1","BHARAT Bond ETF - April 2032")</f>
        <v>BHARAT Bond ETF - April 2032</v>
      </c>
      <c r="C9" s="57"/>
      <c r="D9" s="60" t="s">
        <v>2038</v>
      </c>
      <c r="E9" s="57"/>
      <c r="F9" s="57"/>
      <c r="G9" s="57"/>
    </row>
    <row r="10" spans="1:7" ht="70.2" customHeight="1" x14ac:dyDescent="0.3">
      <c r="A10" s="57" t="s">
        <v>1956</v>
      </c>
      <c r="B10" s="58" t="str">
        <f>HYPERLINK("[EDEL_Portfolio Monthly 30-Jun-2022.xlsx]EDBPDF!A1","Edelweiss Banking and PSU Debt Fund")</f>
        <v>Edelweiss Banking and PSU Debt Fund</v>
      </c>
      <c r="C10" s="59"/>
      <c r="D10" s="62" t="s">
        <v>2039</v>
      </c>
      <c r="E10" s="59"/>
      <c r="F10" s="60" t="s">
        <v>2040</v>
      </c>
      <c r="G10" s="59"/>
    </row>
    <row r="11" spans="1:7" ht="70.2" customHeight="1" x14ac:dyDescent="0.3">
      <c r="A11" s="57" t="s">
        <v>1957</v>
      </c>
      <c r="B11" s="58" t="str">
        <f>HYPERLINK("[EDEL_Portfolio Monthly 30-Jun-2022.xlsx]EDCPSF!A1","Edelweiss CRL PSU PL SDL 50 50 Oct-25 FD")</f>
        <v>Edelweiss CRL PSU PL SDL 50 50 Oct-25 FD</v>
      </c>
      <c r="C11" s="57"/>
      <c r="D11" s="60" t="s">
        <v>2041</v>
      </c>
      <c r="E11" s="57"/>
      <c r="F11" s="57"/>
      <c r="G11" s="57"/>
    </row>
    <row r="12" spans="1:7" ht="70.2" customHeight="1" x14ac:dyDescent="0.3">
      <c r="A12" s="57" t="s">
        <v>1958</v>
      </c>
      <c r="B12" s="58" t="str">
        <f>HYPERLINK("[EDEL_Portfolio Monthly 30-Jun-2022.xlsx]EDFF23!A1","BHARAT Bond FOF - April 2023")</f>
        <v>BHARAT Bond FOF - April 2023</v>
      </c>
      <c r="C12" s="59"/>
      <c r="D12" s="60" t="s">
        <v>2034</v>
      </c>
      <c r="E12" s="59"/>
      <c r="F12" s="57"/>
      <c r="G12" s="57"/>
    </row>
    <row r="13" spans="1:7" ht="70.2" customHeight="1" x14ac:dyDescent="0.3">
      <c r="A13" s="57" t="s">
        <v>1959</v>
      </c>
      <c r="B13" s="58" t="str">
        <f>HYPERLINK("[EDEL_Portfolio Monthly 30-Jun-2022.xlsx]EDFF25!A1","BHARAT Bond FOF - April 2025")</f>
        <v>BHARAT Bond FOF - April 2025</v>
      </c>
      <c r="C13" s="59"/>
      <c r="D13" s="60" t="s">
        <v>2034</v>
      </c>
      <c r="E13" s="57"/>
      <c r="F13" s="57"/>
      <c r="G13" s="57"/>
    </row>
    <row r="14" spans="1:7" ht="70.2" customHeight="1" x14ac:dyDescent="0.3">
      <c r="A14" s="57" t="s">
        <v>1960</v>
      </c>
      <c r="B14" s="58" t="str">
        <f>HYPERLINK("[EDEL_Portfolio Monthly 30-Jun-2022.xlsx]EDFF30!A1","BHARAT Bond FOF - April 2030")</f>
        <v>BHARAT Bond FOF - April 2030</v>
      </c>
      <c r="C14" s="57"/>
      <c r="D14" s="60" t="s">
        <v>2036</v>
      </c>
      <c r="E14" s="57"/>
      <c r="F14" s="57"/>
      <c r="G14" s="57"/>
    </row>
    <row r="15" spans="1:7" ht="70.2" customHeight="1" x14ac:dyDescent="0.3">
      <c r="A15" s="57" t="s">
        <v>1961</v>
      </c>
      <c r="B15" s="58" t="str">
        <f>HYPERLINK("[EDEL_Portfolio Monthly 30-Jun-2022.xlsx]EDFF31!A1","BHARAT Bond FOF - April 2031")</f>
        <v>BHARAT Bond FOF - April 2031</v>
      </c>
      <c r="C15" s="57"/>
      <c r="D15" s="60" t="s">
        <v>2037</v>
      </c>
      <c r="E15" s="57"/>
      <c r="F15" s="57"/>
      <c r="G15" s="57"/>
    </row>
    <row r="16" spans="1:7" ht="70.2" customHeight="1" x14ac:dyDescent="0.3">
      <c r="A16" s="57" t="s">
        <v>1962</v>
      </c>
      <c r="B16" s="58" t="str">
        <f>HYPERLINK("[EDEL_Portfolio Monthly 30-Jun-2022.xlsx]EDFF32!A1","BHARAT Bond FOF - April 2032")</f>
        <v>BHARAT Bond FOF - April 2032</v>
      </c>
      <c r="C16" s="57"/>
      <c r="D16" s="60" t="s">
        <v>2038</v>
      </c>
      <c r="E16" s="57"/>
      <c r="F16" s="57"/>
      <c r="G16" s="57"/>
    </row>
    <row r="17" spans="1:7" ht="70.2" customHeight="1" x14ac:dyDescent="0.3">
      <c r="A17" s="57" t="s">
        <v>1963</v>
      </c>
      <c r="B17" s="58" t="str">
        <f>HYPERLINK("[EDEL_Portfolio Monthly 30-Jun-2022.xlsx]EDGSEC!A1","Edelweiss Government Securities Fund")</f>
        <v>Edelweiss Government Securities Fund</v>
      </c>
      <c r="C17" s="57"/>
      <c r="D17" s="60" t="s">
        <v>2042</v>
      </c>
      <c r="E17" s="57"/>
      <c r="F17" s="60" t="s">
        <v>2043</v>
      </c>
      <c r="G17" s="57"/>
    </row>
    <row r="18" spans="1:7" ht="70.2" customHeight="1" x14ac:dyDescent="0.3">
      <c r="A18" s="57" t="s">
        <v>1964</v>
      </c>
      <c r="B18" s="58" t="str">
        <f>HYPERLINK("[EDEL_Portfolio Monthly 30-Jun-2022.xlsx]EDNP27!A1","Edelweiss NY PSU BD PL SDL IDX Fund-2027")</f>
        <v>Edelweiss NY PSU BD PL SDL IDX Fund-2027</v>
      </c>
      <c r="C18" s="57"/>
      <c r="D18" s="60" t="s">
        <v>2044</v>
      </c>
      <c r="E18" s="57"/>
      <c r="F18" s="57"/>
      <c r="G18" s="57"/>
    </row>
    <row r="19" spans="1:7" ht="70.2" customHeight="1" x14ac:dyDescent="0.3">
      <c r="A19" s="57" t="s">
        <v>1965</v>
      </c>
      <c r="B19" s="58" t="str">
        <f>HYPERLINK("[EDEL_Portfolio Monthly 30-Jun-2022.xlsx]EDNPSF!A1","Edelweiss NY PSU BD Pl SDL Idx Fund-2026")</f>
        <v>Edelweiss NY PSU BD Pl SDL Idx Fund-2026</v>
      </c>
      <c r="C19" s="57"/>
      <c r="D19" s="60" t="s">
        <v>2045</v>
      </c>
      <c r="E19" s="59"/>
      <c r="F19" s="57"/>
      <c r="G19" s="57"/>
    </row>
    <row r="20" spans="1:7" ht="70.2" customHeight="1" x14ac:dyDescent="0.3">
      <c r="A20" s="57" t="s">
        <v>1966</v>
      </c>
      <c r="B20" s="58" t="str">
        <f>HYPERLINK("[EDEL_Portfolio Monthly 30-Jun-2022.xlsx]EDONTF!A1","EDELWEISS OVERNIGHT FUND")</f>
        <v>EDELWEISS OVERNIGHT FUND</v>
      </c>
      <c r="C20" s="59"/>
      <c r="D20" s="60" t="s">
        <v>2046</v>
      </c>
      <c r="E20" s="59"/>
      <c r="F20" s="57"/>
      <c r="G20" s="57"/>
    </row>
    <row r="21" spans="1:7" ht="70.2" customHeight="1" x14ac:dyDescent="0.3">
      <c r="A21" s="57" t="s">
        <v>1967</v>
      </c>
      <c r="B21" s="58" t="str">
        <f>HYPERLINK("[EDEL_Portfolio Monthly 30-Jun-2022.xlsx]EEARBF!A1","Edelweiss Arbitrage Fund")</f>
        <v>Edelweiss Arbitrage Fund</v>
      </c>
      <c r="C21" s="59"/>
      <c r="D21" s="59" t="s">
        <v>2047</v>
      </c>
      <c r="E21" s="59"/>
      <c r="F21" s="57"/>
      <c r="G21" s="57"/>
    </row>
    <row r="22" spans="1:7" ht="70.2" customHeight="1" x14ac:dyDescent="0.3">
      <c r="A22" s="57" t="s">
        <v>1968</v>
      </c>
      <c r="B22" s="58" t="str">
        <f>HYPERLINK("[EDEL_Portfolio Monthly 30-Jun-2022.xlsx]EEARFD!A1","Edelweiss Balanced Advantage Fund")</f>
        <v>Edelweiss Balanced Advantage Fund</v>
      </c>
      <c r="C22" s="59"/>
      <c r="D22" s="60" t="s">
        <v>2048</v>
      </c>
      <c r="E22" s="59"/>
      <c r="F22" s="57"/>
      <c r="G22" s="57"/>
    </row>
    <row r="23" spans="1:7" ht="70.2" customHeight="1" x14ac:dyDescent="0.3">
      <c r="A23" s="57" t="s">
        <v>1969</v>
      </c>
      <c r="B23" s="58" t="str">
        <f>HYPERLINK("[EDEL_Portfolio Monthly 30-Jun-2022.xlsx]EEDGEF!A1","Edelweiss Large Cap Fund")</f>
        <v>Edelweiss Large Cap Fund</v>
      </c>
      <c r="C23" s="59"/>
      <c r="D23" s="59" t="s">
        <v>2049</v>
      </c>
      <c r="E23" s="59"/>
      <c r="F23" s="57"/>
      <c r="G23" s="57"/>
    </row>
    <row r="24" spans="1:7" ht="70.2" customHeight="1" x14ac:dyDescent="0.3">
      <c r="A24" s="57" t="s">
        <v>1970</v>
      </c>
      <c r="B24" s="58" t="str">
        <f>HYPERLINK("[EDEL_Portfolio Monthly 30-Jun-2022.xlsx]EEECRF!A1","Edelweiss Flexi-Cap Fund")</f>
        <v>Edelweiss Flexi-Cap Fund</v>
      </c>
      <c r="C24" s="59"/>
      <c r="D24" s="59" t="s">
        <v>2050</v>
      </c>
      <c r="E24" s="59"/>
      <c r="F24" s="57"/>
      <c r="G24" s="57"/>
    </row>
    <row r="25" spans="1:7" ht="70.2" customHeight="1" x14ac:dyDescent="0.3">
      <c r="A25" s="57" t="s">
        <v>1971</v>
      </c>
      <c r="B25" s="58" t="str">
        <f>HYPERLINK("[EDEL_Portfolio Monthly 30-Jun-2022.xlsx]EEELSS!A1","Edelweiss Long Term Equity Fund")</f>
        <v>Edelweiss Long Term Equity Fund</v>
      </c>
      <c r="C25" s="59"/>
      <c r="D25" s="59" t="s">
        <v>2050</v>
      </c>
      <c r="E25" s="59"/>
      <c r="F25" s="57"/>
      <c r="G25" s="57"/>
    </row>
    <row r="26" spans="1:7" ht="70.2" customHeight="1" x14ac:dyDescent="0.3">
      <c r="A26" s="57" t="s">
        <v>1972</v>
      </c>
      <c r="B26" s="58" t="str">
        <f>HYPERLINK("[EDEL_Portfolio Monthly 30-Jun-2022.xlsx]EEEQTF!A1","Edelweiss Large &amp; Mid Cap Fund")</f>
        <v>Edelweiss Large &amp; Mid Cap Fund</v>
      </c>
      <c r="C26" s="59"/>
      <c r="D26" s="60" t="s">
        <v>2051</v>
      </c>
      <c r="E26" s="59"/>
      <c r="F26" s="57"/>
      <c r="G26" s="57"/>
    </row>
    <row r="27" spans="1:7" ht="70.2" customHeight="1" x14ac:dyDescent="0.3">
      <c r="A27" s="57" t="s">
        <v>1973</v>
      </c>
      <c r="B27" s="58" t="str">
        <f>HYPERLINK("[EDEL_Portfolio Monthly 30-Jun-2022.xlsx]EEESCF!A1","Edelweiss Small Cap Fund")</f>
        <v>Edelweiss Small Cap Fund</v>
      </c>
      <c r="C27" s="59"/>
      <c r="D27" s="59" t="s">
        <v>2052</v>
      </c>
      <c r="E27" s="59"/>
      <c r="F27" s="57"/>
      <c r="G27" s="57"/>
    </row>
    <row r="28" spans="1:7" ht="70.2" customHeight="1" x14ac:dyDescent="0.3">
      <c r="A28" s="57" t="s">
        <v>1974</v>
      </c>
      <c r="B28" s="58" t="str">
        <f>HYPERLINK("[EDEL_Portfolio Monthly 30-Jun-2022.xlsx]EEESSF!A1","Edelweiss Equity Savings Fund")</f>
        <v>Edelweiss Equity Savings Fund</v>
      </c>
      <c r="C28" s="59"/>
      <c r="D28" s="59" t="s">
        <v>2053</v>
      </c>
      <c r="E28" s="57"/>
      <c r="F28" s="57"/>
      <c r="G28" s="57"/>
    </row>
    <row r="29" spans="1:7" ht="70.2" customHeight="1" x14ac:dyDescent="0.3">
      <c r="A29" s="57" t="s">
        <v>1975</v>
      </c>
      <c r="B29" s="58" t="str">
        <f>HYPERLINK("[EDEL_Portfolio Monthly 30-Jun-2022.xlsx]EEIF30!A1","Edelweiss Nifty 100 Quality 30 Index Fnd")</f>
        <v>Edelweiss Nifty 100 Quality 30 Index Fnd</v>
      </c>
      <c r="C29" s="59"/>
      <c r="D29" s="59" t="s">
        <v>2054</v>
      </c>
      <c r="E29" s="59"/>
      <c r="F29" s="57"/>
      <c r="G29" s="57"/>
    </row>
    <row r="30" spans="1:7" ht="70.2" customHeight="1" x14ac:dyDescent="0.3">
      <c r="A30" s="57" t="s">
        <v>1976</v>
      </c>
      <c r="B30" s="58" t="str">
        <f>HYPERLINK("[EDEL_Portfolio Monthly 30-Jun-2022.xlsx]EEIF50!A1","Edelweiss Nifty 50 Index Fund")</f>
        <v>Edelweiss Nifty 50 Index Fund</v>
      </c>
      <c r="C30" s="59"/>
      <c r="D30" s="59" t="s">
        <v>2055</v>
      </c>
      <c r="E30" s="59"/>
      <c r="F30" s="57"/>
      <c r="G30" s="57"/>
    </row>
    <row r="31" spans="1:7" ht="70.2" customHeight="1" x14ac:dyDescent="0.3">
      <c r="A31" s="57" t="s">
        <v>1977</v>
      </c>
      <c r="B31" s="58" t="str">
        <f>HYPERLINK("[EDEL_Portfolio Monthly 30-Jun-2022.xlsx]EELMIF!A1","Edelweiss Large &amp; Midcap Index Fund")</f>
        <v>Edelweiss Large &amp; Midcap Index Fund</v>
      </c>
      <c r="C31" s="59"/>
      <c r="D31" s="60" t="s">
        <v>2056</v>
      </c>
      <c r="E31" s="59"/>
      <c r="F31" s="57"/>
      <c r="G31" s="57"/>
    </row>
    <row r="32" spans="1:7" ht="70.2" customHeight="1" x14ac:dyDescent="0.3">
      <c r="A32" s="57" t="s">
        <v>1978</v>
      </c>
      <c r="B32" s="58" t="str">
        <f>HYPERLINK("[EDEL_Portfolio Monthly 30-Jun-2022.xlsx]EEMOF1!A1","EDELWEISS RECENTLY LISTED IPO FUND")</f>
        <v>EDELWEISS RECENTLY LISTED IPO FUND</v>
      </c>
      <c r="C32" s="59"/>
      <c r="D32" s="59" t="s">
        <v>2057</v>
      </c>
      <c r="E32" s="59"/>
      <c r="F32" s="57"/>
      <c r="G32" s="57"/>
    </row>
    <row r="33" spans="1:7" ht="70.2" customHeight="1" x14ac:dyDescent="0.3">
      <c r="A33" s="57" t="s">
        <v>1979</v>
      </c>
      <c r="B33" s="58" t="str">
        <f>HYPERLINK("[EDEL_Portfolio Monthly 30-Jun-2022.xlsx]EENFBA!A1","Edelweiss ETF - Nifty Bank")</f>
        <v>Edelweiss ETF - Nifty Bank</v>
      </c>
      <c r="C33" s="59"/>
      <c r="D33" s="59" t="s">
        <v>2058</v>
      </c>
      <c r="E33" s="59"/>
      <c r="F33" s="57"/>
      <c r="G33" s="57"/>
    </row>
    <row r="34" spans="1:7" ht="70.2" customHeight="1" x14ac:dyDescent="0.3">
      <c r="A34" s="57" t="s">
        <v>1980</v>
      </c>
      <c r="B34" s="58" t="str">
        <f>HYPERLINK("[EDEL_Portfolio Monthly 30-Jun-2022.xlsx]EEPRUA!A1","Edelweiss Aggressive Hybrid Fund")</f>
        <v>Edelweiss Aggressive Hybrid Fund</v>
      </c>
      <c r="C34" s="59"/>
      <c r="D34" s="60" t="s">
        <v>2059</v>
      </c>
      <c r="E34" s="59"/>
      <c r="F34" s="57"/>
      <c r="G34" s="57"/>
    </row>
    <row r="35" spans="1:7" ht="70.2" customHeight="1" x14ac:dyDescent="0.3">
      <c r="A35" s="57" t="s">
        <v>1981</v>
      </c>
      <c r="B35" s="58" t="str">
        <f>HYPERLINK("[EDEL_Portfolio Monthly 30-Jun-2022.xlsx]EESMCF!A1","Edelweiss Mid Cap Fund")</f>
        <v>Edelweiss Mid Cap Fund</v>
      </c>
      <c r="C35" s="59"/>
      <c r="D35" s="60" t="s">
        <v>2060</v>
      </c>
      <c r="E35" s="59"/>
      <c r="F35" s="57"/>
      <c r="G35" s="57"/>
    </row>
    <row r="36" spans="1:7" ht="70.2" customHeight="1" x14ac:dyDescent="0.3">
      <c r="A36" s="57" t="s">
        <v>1982</v>
      </c>
      <c r="B36" s="58" t="str">
        <f>HYPERLINK("[EDEL_Portfolio Monthly 30-Jun-2022.xlsx]ELLIQF!A1","Edelweiss Liquid Fund")</f>
        <v>Edelweiss Liquid Fund</v>
      </c>
      <c r="C36" s="57"/>
      <c r="D36" s="60" t="s">
        <v>2061</v>
      </c>
      <c r="E36" s="57"/>
      <c r="F36" s="60" t="s">
        <v>2062</v>
      </c>
      <c r="G36" s="59"/>
    </row>
    <row r="37" spans="1:7" ht="70.2" customHeight="1" x14ac:dyDescent="0.3">
      <c r="A37" s="57" t="s">
        <v>1983</v>
      </c>
      <c r="B37" s="58" t="str">
        <f>HYPERLINK("[EDEL_Portfolio Monthly 30-Jun-2022.xlsx]EOASEF!A1","Edelweiss ASEAN Equity Off-shore Fund")</f>
        <v>Edelweiss ASEAN Equity Off-shore Fund</v>
      </c>
      <c r="C37" s="59"/>
      <c r="D37" s="59" t="s">
        <v>2063</v>
      </c>
      <c r="E37" s="59"/>
      <c r="F37" s="57"/>
      <c r="G37" s="57"/>
    </row>
    <row r="38" spans="1:7" ht="70.2" customHeight="1" x14ac:dyDescent="0.3">
      <c r="A38" s="57" t="s">
        <v>1984</v>
      </c>
      <c r="B38" s="58" t="str">
        <f>HYPERLINK("[EDEL_Portfolio Monthly 30-Jun-2022.xlsx]EOCHIF!A1","Edelweiss Greater China Equity Off-shore Fund")</f>
        <v>Edelweiss Greater China Equity Off-shore Fund</v>
      </c>
      <c r="C38" s="59"/>
      <c r="D38" s="60" t="s">
        <v>2064</v>
      </c>
      <c r="E38" s="59"/>
      <c r="F38" s="57"/>
      <c r="G38" s="57"/>
    </row>
    <row r="39" spans="1:7" ht="70.2" customHeight="1" x14ac:dyDescent="0.3">
      <c r="A39" s="57" t="s">
        <v>1985</v>
      </c>
      <c r="B39" s="58" t="str">
        <f>HYPERLINK("[EDEL_Portfolio Monthly 30-Jun-2022.xlsx]EODWHF!A1","Edelweiss MSCI (I) DM &amp; WD HC 45 ID Fund")</f>
        <v>Edelweiss MSCI (I) DM &amp; WD HC 45 ID Fund</v>
      </c>
      <c r="C39" s="59"/>
      <c r="D39" s="60" t="s">
        <v>2065</v>
      </c>
      <c r="E39" s="59"/>
      <c r="F39" s="57"/>
      <c r="G39" s="57"/>
    </row>
    <row r="40" spans="1:7" ht="70.2" customHeight="1" x14ac:dyDescent="0.3">
      <c r="A40" s="57" t="s">
        <v>1986</v>
      </c>
      <c r="B40" s="58" t="str">
        <f>HYPERLINK("[EDEL_Portfolio Monthly 30-Jun-2022.xlsx]EOEDOF!A1","Edelweiss Europe Dynamic Equity Offshore Fund")</f>
        <v>Edelweiss Europe Dynamic Equity Offshore Fund</v>
      </c>
      <c r="C40" s="59"/>
      <c r="D40" s="63" t="s">
        <v>2066</v>
      </c>
      <c r="E40" s="59"/>
      <c r="F40" s="57"/>
      <c r="G40" s="57"/>
    </row>
    <row r="41" spans="1:7" ht="70.2" customHeight="1" x14ac:dyDescent="0.3">
      <c r="A41" s="57" t="s">
        <v>1987</v>
      </c>
      <c r="B41" s="58" t="str">
        <f>HYPERLINK("[EDEL_Portfolio Monthly 30-Jun-2022.xlsx]EOEMOP!A1","Edelweiss Emerging Markets Opportunities Equity Offshore Fund")</f>
        <v>Edelweiss Emerging Markets Opportunities Equity Offshore Fund</v>
      </c>
      <c r="C41" s="59"/>
      <c r="D41" s="60" t="s">
        <v>2067</v>
      </c>
      <c r="E41" s="59"/>
      <c r="F41" s="57"/>
      <c r="G41" s="57"/>
    </row>
    <row r="42" spans="1:7" ht="70.2" customHeight="1" x14ac:dyDescent="0.3">
      <c r="A42" s="57" t="s">
        <v>1988</v>
      </c>
      <c r="B42" s="58" t="str">
        <f>HYPERLINK("[EDEL_Portfolio Monthly 30-Jun-2022.xlsx]EOUSEF!A1","Edelweiss US Value Equity Off-shore Fund")</f>
        <v>Edelweiss US Value Equity Off-shore Fund</v>
      </c>
      <c r="C42" s="59"/>
      <c r="D42" s="60" t="s">
        <v>2068</v>
      </c>
      <c r="E42" s="59"/>
      <c r="F42" s="57"/>
      <c r="G42" s="57"/>
    </row>
    <row r="43" spans="1:7" ht="70.2" customHeight="1" x14ac:dyDescent="0.3">
      <c r="A43" s="57" t="s">
        <v>1989</v>
      </c>
      <c r="B43" s="58" t="str">
        <f>HYPERLINK("[EDEL_Portfolio Monthly 30-Jun-2022.xlsx]EOUSTF!A1","EDELWEISS US TECHNOLOGY EQUITY FOF")</f>
        <v>EDELWEISS US TECHNOLOGY EQUITY FOF</v>
      </c>
      <c r="C43" s="59"/>
      <c r="D43" s="60" t="s">
        <v>2068</v>
      </c>
      <c r="E43" s="59"/>
      <c r="F43" s="64"/>
      <c r="G43" s="64"/>
    </row>
  </sheetData>
  <mergeCells count="2">
    <mergeCell ref="A1:B1"/>
    <mergeCell ref="A2:B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9"/>
  <sheetViews>
    <sheetView showGridLines="0" tabSelected="1" workbookViewId="0">
      <pane ySplit="4" topLeftCell="A45" activePane="bottomLeft" state="frozen"/>
      <selection activeCell="D67" sqref="D67"/>
      <selection pane="bottomLeft" activeCell="F49" sqref="F4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23</v>
      </c>
      <c r="B1" s="69"/>
      <c r="C1" s="69"/>
      <c r="D1" s="69"/>
      <c r="E1" s="69"/>
      <c r="F1" s="69"/>
      <c r="G1" s="69"/>
      <c r="H1" s="51" t="str">
        <f>HYPERLINK("[EDEL_Portfolio Monthly 30-Jun-2022.xlsx]Index!A1","Index")</f>
        <v>Index</v>
      </c>
    </row>
    <row r="2" spans="1:8" ht="19.5" customHeight="1" x14ac:dyDescent="0.3">
      <c r="A2" s="69" t="s">
        <v>24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550</v>
      </c>
      <c r="B10" s="30"/>
      <c r="C10" s="30"/>
      <c r="D10" s="13"/>
      <c r="E10" s="14"/>
      <c r="F10" s="15"/>
      <c r="G10" s="15"/>
    </row>
    <row r="11" spans="1:8" x14ac:dyDescent="0.3">
      <c r="A11" s="12" t="s">
        <v>551</v>
      </c>
      <c r="B11" s="30" t="s">
        <v>552</v>
      </c>
      <c r="C11" s="30"/>
      <c r="D11" s="13">
        <v>19503212</v>
      </c>
      <c r="E11" s="14">
        <v>228726.36</v>
      </c>
      <c r="F11" s="15">
        <v>0.99629999999999996</v>
      </c>
      <c r="G11" s="15"/>
    </row>
    <row r="12" spans="1:8" x14ac:dyDescent="0.3">
      <c r="A12" s="16" t="s">
        <v>98</v>
      </c>
      <c r="B12" s="31"/>
      <c r="C12" s="31"/>
      <c r="D12" s="17"/>
      <c r="E12" s="18">
        <v>228726.36</v>
      </c>
      <c r="F12" s="19">
        <v>0.99629999999999996</v>
      </c>
      <c r="G12" s="20"/>
    </row>
    <row r="13" spans="1:8" x14ac:dyDescent="0.3">
      <c r="A13" s="12"/>
      <c r="B13" s="30"/>
      <c r="C13" s="30"/>
      <c r="D13" s="13"/>
      <c r="E13" s="14"/>
      <c r="F13" s="15"/>
      <c r="G13" s="15"/>
    </row>
    <row r="14" spans="1:8" x14ac:dyDescent="0.3">
      <c r="A14" s="21" t="s">
        <v>116</v>
      </c>
      <c r="B14" s="32"/>
      <c r="C14" s="32"/>
      <c r="D14" s="22"/>
      <c r="E14" s="18">
        <v>228726.36</v>
      </c>
      <c r="F14" s="19">
        <v>0.99629999999999996</v>
      </c>
      <c r="G14" s="20"/>
    </row>
    <row r="15" spans="1:8" x14ac:dyDescent="0.3">
      <c r="A15" s="12"/>
      <c r="B15" s="30"/>
      <c r="C15" s="30"/>
      <c r="D15" s="13"/>
      <c r="E15" s="14"/>
      <c r="F15" s="15"/>
      <c r="G15" s="15"/>
    </row>
    <row r="16" spans="1:8" x14ac:dyDescent="0.3">
      <c r="A16" s="16" t="s">
        <v>117</v>
      </c>
      <c r="B16" s="30"/>
      <c r="C16" s="30"/>
      <c r="D16" s="13"/>
      <c r="E16" s="14"/>
      <c r="F16" s="15"/>
      <c r="G16" s="15"/>
    </row>
    <row r="17" spans="1:7" x14ac:dyDescent="0.3">
      <c r="A17" s="12" t="s">
        <v>118</v>
      </c>
      <c r="B17" s="30"/>
      <c r="C17" s="30"/>
      <c r="D17" s="13"/>
      <c r="E17" s="14">
        <v>3821.51</v>
      </c>
      <c r="F17" s="15">
        <v>1.66E-2</v>
      </c>
      <c r="G17" s="15">
        <v>4.6987000000000001E-2</v>
      </c>
    </row>
    <row r="18" spans="1:7" x14ac:dyDescent="0.3">
      <c r="A18" s="16" t="s">
        <v>98</v>
      </c>
      <c r="B18" s="31"/>
      <c r="C18" s="31"/>
      <c r="D18" s="17"/>
      <c r="E18" s="18">
        <v>3821.51</v>
      </c>
      <c r="F18" s="19">
        <v>1.66E-2</v>
      </c>
      <c r="G18" s="20"/>
    </row>
    <row r="19" spans="1:7" x14ac:dyDescent="0.3">
      <c r="A19" s="12"/>
      <c r="B19" s="30"/>
      <c r="C19" s="30"/>
      <c r="D19" s="13"/>
      <c r="E19" s="14"/>
      <c r="F19" s="15"/>
      <c r="G19" s="15"/>
    </row>
    <row r="20" spans="1:7" x14ac:dyDescent="0.3">
      <c r="A20" s="21" t="s">
        <v>116</v>
      </c>
      <c r="B20" s="32"/>
      <c r="C20" s="32"/>
      <c r="D20" s="22"/>
      <c r="E20" s="18">
        <v>3821.51</v>
      </c>
      <c r="F20" s="19">
        <v>1.66E-2</v>
      </c>
      <c r="G20" s="20"/>
    </row>
    <row r="21" spans="1:7" x14ac:dyDescent="0.3">
      <c r="A21" s="12" t="s">
        <v>119</v>
      </c>
      <c r="B21" s="30"/>
      <c r="C21" s="30"/>
      <c r="D21" s="13"/>
      <c r="E21" s="14">
        <v>0.49194850000000001</v>
      </c>
      <c r="F21" s="15">
        <v>1.9999999999999999E-6</v>
      </c>
      <c r="G21" s="15"/>
    </row>
    <row r="22" spans="1:7" x14ac:dyDescent="0.3">
      <c r="A22" s="12" t="s">
        <v>120</v>
      </c>
      <c r="B22" s="30"/>
      <c r="C22" s="30"/>
      <c r="D22" s="13"/>
      <c r="E22" s="23">
        <v>-2980.1819485000001</v>
      </c>
      <c r="F22" s="24">
        <v>-1.2902E-2</v>
      </c>
      <c r="G22" s="15">
        <v>4.6987000000000001E-2</v>
      </c>
    </row>
    <row r="23" spans="1:7" x14ac:dyDescent="0.3">
      <c r="A23" s="25" t="s">
        <v>121</v>
      </c>
      <c r="B23" s="33"/>
      <c r="C23" s="33"/>
      <c r="D23" s="26"/>
      <c r="E23" s="27">
        <v>229568.18</v>
      </c>
      <c r="F23" s="28">
        <v>1</v>
      </c>
      <c r="G23" s="28"/>
    </row>
    <row r="28" spans="1:7" x14ac:dyDescent="0.3">
      <c r="A28" s="1" t="s">
        <v>1858</v>
      </c>
    </row>
    <row r="29" spans="1:7" x14ac:dyDescent="0.3">
      <c r="A29" s="47" t="s">
        <v>1859</v>
      </c>
      <c r="B29" s="34" t="s">
        <v>88</v>
      </c>
    </row>
    <row r="30" spans="1:7" x14ac:dyDescent="0.3">
      <c r="A30" t="s">
        <v>1860</v>
      </c>
    </row>
    <row r="31" spans="1:7" x14ac:dyDescent="0.3">
      <c r="A31" t="s">
        <v>1861</v>
      </c>
      <c r="B31" t="s">
        <v>1862</v>
      </c>
      <c r="C31" t="s">
        <v>1862</v>
      </c>
    </row>
    <row r="32" spans="1:7" x14ac:dyDescent="0.3">
      <c r="B32" s="48">
        <v>44712</v>
      </c>
      <c r="C32" s="48">
        <v>44742</v>
      </c>
    </row>
    <row r="33" spans="1:7" x14ac:dyDescent="0.3">
      <c r="A33" t="s">
        <v>1866</v>
      </c>
      <c r="B33">
        <v>11.6496</v>
      </c>
      <c r="C33">
        <v>11.7</v>
      </c>
      <c r="E33" s="2"/>
      <c r="G33"/>
    </row>
    <row r="34" spans="1:7" x14ac:dyDescent="0.3">
      <c r="A34" t="s">
        <v>1867</v>
      </c>
      <c r="B34">
        <v>11.6496</v>
      </c>
      <c r="C34">
        <v>11.7</v>
      </c>
      <c r="E34" s="2"/>
      <c r="G34"/>
    </row>
    <row r="35" spans="1:7" x14ac:dyDescent="0.3">
      <c r="A35" t="s">
        <v>1891</v>
      </c>
      <c r="B35">
        <v>11.6496</v>
      </c>
      <c r="C35">
        <v>11.7</v>
      </c>
      <c r="E35" s="2"/>
      <c r="G35"/>
    </row>
    <row r="36" spans="1:7" x14ac:dyDescent="0.3">
      <c r="A36" t="s">
        <v>1892</v>
      </c>
      <c r="B36">
        <v>11.6496</v>
      </c>
      <c r="C36">
        <v>11.7</v>
      </c>
      <c r="E36" s="2"/>
      <c r="G36"/>
    </row>
    <row r="37" spans="1:7" x14ac:dyDescent="0.3">
      <c r="E37" s="2"/>
      <c r="G37"/>
    </row>
    <row r="38" spans="1:7" x14ac:dyDescent="0.3">
      <c r="A38" t="s">
        <v>1877</v>
      </c>
      <c r="B38" s="34" t="s">
        <v>88</v>
      </c>
    </row>
    <row r="39" spans="1:7" x14ac:dyDescent="0.3">
      <c r="A39" t="s">
        <v>1878</v>
      </c>
      <c r="B39" s="34" t="s">
        <v>88</v>
      </c>
    </row>
    <row r="40" spans="1:7" ht="28.8" x14ac:dyDescent="0.3">
      <c r="A40" s="47" t="s">
        <v>1879</v>
      </c>
      <c r="B40" s="34" t="s">
        <v>88</v>
      </c>
    </row>
    <row r="41" spans="1:7" x14ac:dyDescent="0.3">
      <c r="A41" s="47" t="s">
        <v>1880</v>
      </c>
      <c r="B41" s="34" t="s">
        <v>88</v>
      </c>
    </row>
    <row r="42" spans="1:7" x14ac:dyDescent="0.3">
      <c r="A42" t="s">
        <v>1881</v>
      </c>
      <c r="B42" s="49" t="s">
        <v>88</v>
      </c>
    </row>
    <row r="43" spans="1:7" ht="28.8" x14ac:dyDescent="0.3">
      <c r="A43" s="47" t="s">
        <v>1882</v>
      </c>
      <c r="B43" s="34" t="s">
        <v>88</v>
      </c>
    </row>
    <row r="44" spans="1:7" ht="28.8" x14ac:dyDescent="0.3">
      <c r="A44" s="47" t="s">
        <v>1883</v>
      </c>
      <c r="B44" s="34" t="s">
        <v>88</v>
      </c>
    </row>
    <row r="45" spans="1:7" x14ac:dyDescent="0.3">
      <c r="A45" t="s">
        <v>2023</v>
      </c>
      <c r="B45" s="34" t="s">
        <v>88</v>
      </c>
    </row>
    <row r="46" spans="1:7" x14ac:dyDescent="0.3">
      <c r="A46" t="s">
        <v>2024</v>
      </c>
      <c r="B46" s="34" t="s">
        <v>88</v>
      </c>
    </row>
    <row r="48" spans="1:7" ht="28.8" x14ac:dyDescent="0.3">
      <c r="A48" s="66" t="s">
        <v>2069</v>
      </c>
      <c r="B48" s="66" t="s">
        <v>2070</v>
      </c>
      <c r="C48" s="66" t="s">
        <v>2030</v>
      </c>
      <c r="D48" s="67" t="s">
        <v>2031</v>
      </c>
    </row>
    <row r="49" spans="1:4" ht="74.400000000000006" customHeight="1" x14ac:dyDescent="0.3">
      <c r="A49" s="58" t="str">
        <f>HYPERLINK("[EDEL_Portfolio Monthly 30-Jun-2022.xlsx]EDFF23!A1","BHARAT Bond FOF - April 2023")</f>
        <v>BHARAT Bond FOF - April 2023</v>
      </c>
      <c r="B49" s="59"/>
      <c r="C49" s="60" t="s">
        <v>2034</v>
      </c>
      <c r="D49"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0"/>
  <sheetViews>
    <sheetView showGridLines="0" workbookViewId="0">
      <pane ySplit="4" topLeftCell="A44" activePane="bottomLeft" state="frozen"/>
      <selection activeCell="D67" sqref="D67"/>
      <selection pane="bottomLeft" activeCell="A49" sqref="A49:D4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25</v>
      </c>
      <c r="B1" s="69"/>
      <c r="C1" s="69"/>
      <c r="D1" s="69"/>
      <c r="E1" s="69"/>
      <c r="F1" s="69"/>
      <c r="G1" s="69"/>
      <c r="H1" s="51" t="str">
        <f>HYPERLINK("[EDEL_Portfolio Monthly 30-Jun-2022.xlsx]Index!A1","Index")</f>
        <v>Index</v>
      </c>
    </row>
    <row r="2" spans="1:8" ht="19.5" customHeight="1" x14ac:dyDescent="0.3">
      <c r="A2" s="69" t="s">
        <v>26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550</v>
      </c>
      <c r="B10" s="30"/>
      <c r="C10" s="30"/>
      <c r="D10" s="13"/>
      <c r="E10" s="14"/>
      <c r="F10" s="15"/>
      <c r="G10" s="15"/>
    </row>
    <row r="11" spans="1:8" x14ac:dyDescent="0.3">
      <c r="A11" s="12" t="s">
        <v>553</v>
      </c>
      <c r="B11" s="30" t="s">
        <v>554</v>
      </c>
      <c r="C11" s="30"/>
      <c r="D11" s="13">
        <v>37903068.999999993</v>
      </c>
      <c r="E11" s="14">
        <v>403129.04</v>
      </c>
      <c r="F11" s="15">
        <v>0.99780000000000002</v>
      </c>
      <c r="G11" s="15"/>
    </row>
    <row r="12" spans="1:8" x14ac:dyDescent="0.3">
      <c r="A12" s="16" t="s">
        <v>98</v>
      </c>
      <c r="B12" s="31"/>
      <c r="C12" s="31"/>
      <c r="D12" s="17"/>
      <c r="E12" s="18">
        <v>403129.04</v>
      </c>
      <c r="F12" s="19">
        <v>0.99780000000000002</v>
      </c>
      <c r="G12" s="20"/>
    </row>
    <row r="13" spans="1:8" x14ac:dyDescent="0.3">
      <c r="A13" s="12"/>
      <c r="B13" s="30"/>
      <c r="C13" s="30"/>
      <c r="D13" s="13"/>
      <c r="E13" s="14"/>
      <c r="F13" s="15"/>
      <c r="G13" s="15"/>
    </row>
    <row r="14" spans="1:8" x14ac:dyDescent="0.3">
      <c r="A14" s="21" t="s">
        <v>116</v>
      </c>
      <c r="B14" s="32"/>
      <c r="C14" s="32"/>
      <c r="D14" s="22"/>
      <c r="E14" s="18">
        <v>403129.04</v>
      </c>
      <c r="F14" s="19">
        <v>0.99780000000000002</v>
      </c>
      <c r="G14" s="20"/>
    </row>
    <row r="15" spans="1:8" x14ac:dyDescent="0.3">
      <c r="A15" s="12"/>
      <c r="B15" s="30"/>
      <c r="C15" s="30"/>
      <c r="D15" s="13"/>
      <c r="E15" s="14"/>
      <c r="F15" s="15"/>
      <c r="G15" s="15"/>
    </row>
    <row r="16" spans="1:8" x14ac:dyDescent="0.3">
      <c r="A16" s="16" t="s">
        <v>117</v>
      </c>
      <c r="B16" s="30"/>
      <c r="C16" s="30"/>
      <c r="D16" s="13"/>
      <c r="E16" s="14"/>
      <c r="F16" s="15"/>
      <c r="G16" s="15"/>
    </row>
    <row r="17" spans="1:7" x14ac:dyDescent="0.3">
      <c r="A17" s="12" t="s">
        <v>118</v>
      </c>
      <c r="B17" s="30"/>
      <c r="C17" s="30"/>
      <c r="D17" s="13"/>
      <c r="E17" s="14">
        <v>1199.8499999999999</v>
      </c>
      <c r="F17" s="15">
        <v>3.0000000000000001E-3</v>
      </c>
      <c r="G17" s="15">
        <v>4.6987000000000001E-2</v>
      </c>
    </row>
    <row r="18" spans="1:7" x14ac:dyDescent="0.3">
      <c r="A18" s="16" t="s">
        <v>98</v>
      </c>
      <c r="B18" s="31"/>
      <c r="C18" s="31"/>
      <c r="D18" s="17"/>
      <c r="E18" s="18">
        <v>1199.8499999999999</v>
      </c>
      <c r="F18" s="19">
        <v>3.0000000000000001E-3</v>
      </c>
      <c r="G18" s="20"/>
    </row>
    <row r="19" spans="1:7" x14ac:dyDescent="0.3">
      <c r="A19" s="12"/>
      <c r="B19" s="30"/>
      <c r="C19" s="30"/>
      <c r="D19" s="13"/>
      <c r="E19" s="14"/>
      <c r="F19" s="15"/>
      <c r="G19" s="15"/>
    </row>
    <row r="20" spans="1:7" x14ac:dyDescent="0.3">
      <c r="A20" s="21" t="s">
        <v>116</v>
      </c>
      <c r="B20" s="32"/>
      <c r="C20" s="32"/>
      <c r="D20" s="22"/>
      <c r="E20" s="18">
        <v>1199.8499999999999</v>
      </c>
      <c r="F20" s="19">
        <v>3.0000000000000001E-3</v>
      </c>
      <c r="G20" s="20"/>
    </row>
    <row r="21" spans="1:7" x14ac:dyDescent="0.3">
      <c r="A21" s="12" t="s">
        <v>119</v>
      </c>
      <c r="B21" s="30"/>
      <c r="C21" s="30"/>
      <c r="D21" s="13"/>
      <c r="E21" s="14">
        <v>0.15445790000000001</v>
      </c>
      <c r="F21" s="15">
        <v>0</v>
      </c>
      <c r="G21" s="15"/>
    </row>
    <row r="22" spans="1:7" x14ac:dyDescent="0.3">
      <c r="A22" s="12" t="s">
        <v>120</v>
      </c>
      <c r="B22" s="30"/>
      <c r="C22" s="30"/>
      <c r="D22" s="13"/>
      <c r="E22" s="23">
        <v>-299.1644579</v>
      </c>
      <c r="F22" s="24">
        <v>-8.0000000000000004E-4</v>
      </c>
      <c r="G22" s="15">
        <v>4.6987000000000001E-2</v>
      </c>
    </row>
    <row r="23" spans="1:7" x14ac:dyDescent="0.3">
      <c r="A23" s="25" t="s">
        <v>121</v>
      </c>
      <c r="B23" s="33"/>
      <c r="C23" s="33"/>
      <c r="D23" s="26"/>
      <c r="E23" s="27">
        <v>404029.88</v>
      </c>
      <c r="F23" s="28">
        <v>1</v>
      </c>
      <c r="G23" s="28"/>
    </row>
    <row r="28" spans="1:7" x14ac:dyDescent="0.3">
      <c r="A28" s="1" t="s">
        <v>1858</v>
      </c>
    </row>
    <row r="29" spans="1:7" x14ac:dyDescent="0.3">
      <c r="A29" s="47" t="s">
        <v>1859</v>
      </c>
      <c r="B29" s="34" t="s">
        <v>88</v>
      </c>
    </row>
    <row r="30" spans="1:7" x14ac:dyDescent="0.3">
      <c r="A30" t="s">
        <v>1860</v>
      </c>
    </row>
    <row r="31" spans="1:7" x14ac:dyDescent="0.3">
      <c r="A31" t="s">
        <v>1861</v>
      </c>
      <c r="B31" t="s">
        <v>1862</v>
      </c>
      <c r="C31" t="s">
        <v>1862</v>
      </c>
    </row>
    <row r="32" spans="1:7" x14ac:dyDescent="0.3">
      <c r="B32" s="48">
        <v>44712</v>
      </c>
      <c r="C32" s="48">
        <v>44742</v>
      </c>
    </row>
    <row r="33" spans="1:7" x14ac:dyDescent="0.3">
      <c r="A33" t="s">
        <v>1866</v>
      </c>
      <c r="B33">
        <v>10.582100000000001</v>
      </c>
      <c r="C33">
        <v>10.616400000000001</v>
      </c>
      <c r="E33" s="2"/>
      <c r="G33"/>
    </row>
    <row r="34" spans="1:7" x14ac:dyDescent="0.3">
      <c r="A34" t="s">
        <v>1867</v>
      </c>
      <c r="B34">
        <v>10.582100000000001</v>
      </c>
      <c r="C34">
        <v>10.616400000000001</v>
      </c>
      <c r="E34" s="2"/>
      <c r="G34"/>
    </row>
    <row r="35" spans="1:7" x14ac:dyDescent="0.3">
      <c r="A35" t="s">
        <v>1891</v>
      </c>
      <c r="B35">
        <v>10.582100000000001</v>
      </c>
      <c r="C35">
        <v>10.616400000000001</v>
      </c>
      <c r="E35" s="2"/>
      <c r="G35"/>
    </row>
    <row r="36" spans="1:7" x14ac:dyDescent="0.3">
      <c r="A36" t="s">
        <v>1892</v>
      </c>
      <c r="B36">
        <v>10.582100000000001</v>
      </c>
      <c r="C36">
        <v>10.616400000000001</v>
      </c>
      <c r="E36" s="2"/>
      <c r="G36"/>
    </row>
    <row r="37" spans="1:7" x14ac:dyDescent="0.3">
      <c r="E37" s="2"/>
      <c r="G37"/>
    </row>
    <row r="38" spans="1:7" x14ac:dyDescent="0.3">
      <c r="A38" t="s">
        <v>1877</v>
      </c>
      <c r="B38" s="34" t="s">
        <v>88</v>
      </c>
    </row>
    <row r="39" spans="1:7" x14ac:dyDescent="0.3">
      <c r="A39" t="s">
        <v>1878</v>
      </c>
      <c r="B39" s="34" t="s">
        <v>88</v>
      </c>
    </row>
    <row r="40" spans="1:7" ht="28.8" x14ac:dyDescent="0.3">
      <c r="A40" s="47" t="s">
        <v>1879</v>
      </c>
      <c r="B40" s="34" t="s">
        <v>88</v>
      </c>
    </row>
    <row r="41" spans="1:7" x14ac:dyDescent="0.3">
      <c r="A41" s="47" t="s">
        <v>1880</v>
      </c>
      <c r="B41" s="34" t="s">
        <v>88</v>
      </c>
    </row>
    <row r="42" spans="1:7" x14ac:dyDescent="0.3">
      <c r="A42" t="s">
        <v>1881</v>
      </c>
      <c r="B42" s="49" t="s">
        <v>88</v>
      </c>
    </row>
    <row r="43" spans="1:7" ht="28.8" x14ac:dyDescent="0.3">
      <c r="A43" s="47" t="s">
        <v>1882</v>
      </c>
      <c r="B43" s="34" t="s">
        <v>88</v>
      </c>
    </row>
    <row r="44" spans="1:7" ht="28.8" x14ac:dyDescent="0.3">
      <c r="A44" s="47" t="s">
        <v>1883</v>
      </c>
      <c r="B44" s="34" t="s">
        <v>88</v>
      </c>
    </row>
    <row r="45" spans="1:7" x14ac:dyDescent="0.3">
      <c r="A45" t="s">
        <v>2023</v>
      </c>
      <c r="B45" s="34" t="s">
        <v>88</v>
      </c>
    </row>
    <row r="46" spans="1:7" x14ac:dyDescent="0.3">
      <c r="A46" t="s">
        <v>2024</v>
      </c>
      <c r="B46" s="34" t="s">
        <v>88</v>
      </c>
    </row>
    <row r="49" spans="1:4" ht="28.8" x14ac:dyDescent="0.3">
      <c r="A49" s="66" t="s">
        <v>2069</v>
      </c>
      <c r="B49" s="66" t="s">
        <v>2070</v>
      </c>
      <c r="C49" s="66" t="s">
        <v>2030</v>
      </c>
      <c r="D49" s="67" t="s">
        <v>2031</v>
      </c>
    </row>
    <row r="50" spans="1:4" ht="77.400000000000006" customHeight="1" x14ac:dyDescent="0.3">
      <c r="A50" s="58" t="str">
        <f>HYPERLINK("[EDEL_Portfolio Monthly 30-Jun-2022.xlsx]EDFF25!A1","BHARAT Bond FOF - April 2025")</f>
        <v>BHARAT Bond FOF - April 2025</v>
      </c>
      <c r="B50" s="59"/>
      <c r="C50" s="60" t="s">
        <v>2034</v>
      </c>
      <c r="D50"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50"/>
  <sheetViews>
    <sheetView showGridLines="0" workbookViewId="0">
      <pane ySplit="4" topLeftCell="A41" activePane="bottomLeft" state="frozen"/>
      <selection activeCell="D67" sqref="D67"/>
      <selection pane="bottomLeft" activeCell="A49" sqref="A49:D4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27</v>
      </c>
      <c r="B1" s="69"/>
      <c r="C1" s="69"/>
      <c r="D1" s="69"/>
      <c r="E1" s="69"/>
      <c r="F1" s="69"/>
      <c r="G1" s="69"/>
      <c r="H1" s="51" t="str">
        <f>HYPERLINK("[EDEL_Portfolio Monthly 30-Jun-2022.xlsx]Index!A1","Index")</f>
        <v>Index</v>
      </c>
    </row>
    <row r="2" spans="1:8" ht="19.5" customHeight="1" x14ac:dyDescent="0.3">
      <c r="A2" s="69" t="s">
        <v>28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550</v>
      </c>
      <c r="B10" s="30"/>
      <c r="C10" s="30"/>
      <c r="D10" s="13"/>
      <c r="E10" s="14"/>
      <c r="F10" s="15"/>
      <c r="G10" s="15"/>
    </row>
    <row r="11" spans="1:8" x14ac:dyDescent="0.3">
      <c r="A11" s="12" t="s">
        <v>555</v>
      </c>
      <c r="B11" s="30" t="s">
        <v>556</v>
      </c>
      <c r="C11" s="30"/>
      <c r="D11" s="13">
        <v>29670779.002099998</v>
      </c>
      <c r="E11" s="14">
        <v>349137.24</v>
      </c>
      <c r="F11" s="15">
        <v>0.99829999999999997</v>
      </c>
      <c r="G11" s="15"/>
    </row>
    <row r="12" spans="1:8" x14ac:dyDescent="0.3">
      <c r="A12" s="16" t="s">
        <v>98</v>
      </c>
      <c r="B12" s="31"/>
      <c r="C12" s="31"/>
      <c r="D12" s="17"/>
      <c r="E12" s="18">
        <v>349137.24</v>
      </c>
      <c r="F12" s="19">
        <v>0.99829999999999997</v>
      </c>
      <c r="G12" s="20"/>
    </row>
    <row r="13" spans="1:8" x14ac:dyDescent="0.3">
      <c r="A13" s="12"/>
      <c r="B13" s="30"/>
      <c r="C13" s="30"/>
      <c r="D13" s="13"/>
      <c r="E13" s="14"/>
      <c r="F13" s="15"/>
      <c r="G13" s="15"/>
    </row>
    <row r="14" spans="1:8" x14ac:dyDescent="0.3">
      <c r="A14" s="21" t="s">
        <v>116</v>
      </c>
      <c r="B14" s="32"/>
      <c r="C14" s="32"/>
      <c r="D14" s="22"/>
      <c r="E14" s="18">
        <v>349137.24</v>
      </c>
      <c r="F14" s="19">
        <v>0.99829999999999997</v>
      </c>
      <c r="G14" s="20"/>
    </row>
    <row r="15" spans="1:8" x14ac:dyDescent="0.3">
      <c r="A15" s="12"/>
      <c r="B15" s="30"/>
      <c r="C15" s="30"/>
      <c r="D15" s="13"/>
      <c r="E15" s="14"/>
      <c r="F15" s="15"/>
      <c r="G15" s="15"/>
    </row>
    <row r="16" spans="1:8" x14ac:dyDescent="0.3">
      <c r="A16" s="16" t="s">
        <v>117</v>
      </c>
      <c r="B16" s="30"/>
      <c r="C16" s="30"/>
      <c r="D16" s="13"/>
      <c r="E16" s="14"/>
      <c r="F16" s="15"/>
      <c r="G16" s="15"/>
    </row>
    <row r="17" spans="1:7" x14ac:dyDescent="0.3">
      <c r="A17" s="12" t="s">
        <v>118</v>
      </c>
      <c r="B17" s="30"/>
      <c r="C17" s="30"/>
      <c r="D17" s="13"/>
      <c r="E17" s="14">
        <v>787.9</v>
      </c>
      <c r="F17" s="15">
        <v>2.3E-3</v>
      </c>
      <c r="G17" s="15">
        <v>4.6987000000000001E-2</v>
      </c>
    </row>
    <row r="18" spans="1:7" x14ac:dyDescent="0.3">
      <c r="A18" s="16" t="s">
        <v>98</v>
      </c>
      <c r="B18" s="31"/>
      <c r="C18" s="31"/>
      <c r="D18" s="17"/>
      <c r="E18" s="18">
        <v>787.9</v>
      </c>
      <c r="F18" s="19">
        <v>2.3E-3</v>
      </c>
      <c r="G18" s="20"/>
    </row>
    <row r="19" spans="1:7" x14ac:dyDescent="0.3">
      <c r="A19" s="12"/>
      <c r="B19" s="30"/>
      <c r="C19" s="30"/>
      <c r="D19" s="13"/>
      <c r="E19" s="14"/>
      <c r="F19" s="15"/>
      <c r="G19" s="15"/>
    </row>
    <row r="20" spans="1:7" x14ac:dyDescent="0.3">
      <c r="A20" s="21" t="s">
        <v>116</v>
      </c>
      <c r="B20" s="32"/>
      <c r="C20" s="32"/>
      <c r="D20" s="22"/>
      <c r="E20" s="18">
        <v>787.9</v>
      </c>
      <c r="F20" s="19">
        <v>2.3E-3</v>
      </c>
      <c r="G20" s="20"/>
    </row>
    <row r="21" spans="1:7" x14ac:dyDescent="0.3">
      <c r="A21" s="12" t="s">
        <v>119</v>
      </c>
      <c r="B21" s="30"/>
      <c r="C21" s="30"/>
      <c r="D21" s="13"/>
      <c r="E21" s="14">
        <v>0.1014274</v>
      </c>
      <c r="F21" s="15">
        <v>0</v>
      </c>
      <c r="G21" s="15"/>
    </row>
    <row r="22" spans="1:7" x14ac:dyDescent="0.3">
      <c r="A22" s="12" t="s">
        <v>120</v>
      </c>
      <c r="B22" s="30"/>
      <c r="C22" s="30"/>
      <c r="D22" s="13"/>
      <c r="E22" s="23">
        <v>-210.94142740000001</v>
      </c>
      <c r="F22" s="24">
        <v>-5.9999999999999995E-4</v>
      </c>
      <c r="G22" s="15">
        <v>4.6987000000000001E-2</v>
      </c>
    </row>
    <row r="23" spans="1:7" x14ac:dyDescent="0.3">
      <c r="A23" s="25" t="s">
        <v>121</v>
      </c>
      <c r="B23" s="33"/>
      <c r="C23" s="33"/>
      <c r="D23" s="26"/>
      <c r="E23" s="27">
        <v>349714.3</v>
      </c>
      <c r="F23" s="28">
        <v>1</v>
      </c>
      <c r="G23" s="28"/>
    </row>
    <row r="28" spans="1:7" x14ac:dyDescent="0.3">
      <c r="A28" s="1" t="s">
        <v>1858</v>
      </c>
    </row>
    <row r="29" spans="1:7" x14ac:dyDescent="0.3">
      <c r="A29" s="47" t="s">
        <v>1859</v>
      </c>
      <c r="B29" s="34" t="s">
        <v>88</v>
      </c>
    </row>
    <row r="30" spans="1:7" x14ac:dyDescent="0.3">
      <c r="A30" t="s">
        <v>1860</v>
      </c>
    </row>
    <row r="31" spans="1:7" x14ac:dyDescent="0.3">
      <c r="A31" t="s">
        <v>1861</v>
      </c>
      <c r="B31" t="s">
        <v>1862</v>
      </c>
      <c r="C31" t="s">
        <v>1862</v>
      </c>
    </row>
    <row r="32" spans="1:7" x14ac:dyDescent="0.3">
      <c r="B32" s="48">
        <v>44712</v>
      </c>
      <c r="C32" s="48">
        <v>44742</v>
      </c>
    </row>
    <row r="33" spans="1:7" x14ac:dyDescent="0.3">
      <c r="A33" t="s">
        <v>1866</v>
      </c>
      <c r="B33">
        <v>11.7075</v>
      </c>
      <c r="C33">
        <v>11.741899999999999</v>
      </c>
      <c r="E33" s="2"/>
      <c r="G33"/>
    </row>
    <row r="34" spans="1:7" x14ac:dyDescent="0.3">
      <c r="A34" t="s">
        <v>1867</v>
      </c>
      <c r="B34">
        <v>11.7075</v>
      </c>
      <c r="C34">
        <v>11.741899999999999</v>
      </c>
      <c r="E34" s="2"/>
      <c r="G34"/>
    </row>
    <row r="35" spans="1:7" x14ac:dyDescent="0.3">
      <c r="A35" t="s">
        <v>1891</v>
      </c>
      <c r="B35">
        <v>11.7075</v>
      </c>
      <c r="C35">
        <v>11.741899999999999</v>
      </c>
      <c r="E35" s="2"/>
      <c r="G35"/>
    </row>
    <row r="36" spans="1:7" x14ac:dyDescent="0.3">
      <c r="A36" t="s">
        <v>1892</v>
      </c>
      <c r="B36">
        <v>11.7075</v>
      </c>
      <c r="C36">
        <v>11.741899999999999</v>
      </c>
      <c r="E36" s="2"/>
      <c r="G36"/>
    </row>
    <row r="37" spans="1:7" x14ac:dyDescent="0.3">
      <c r="E37" s="2"/>
      <c r="G37"/>
    </row>
    <row r="38" spans="1:7" x14ac:dyDescent="0.3">
      <c r="A38" t="s">
        <v>1877</v>
      </c>
      <c r="B38" s="34" t="s">
        <v>88</v>
      </c>
    </row>
    <row r="39" spans="1:7" x14ac:dyDescent="0.3">
      <c r="A39" t="s">
        <v>1878</v>
      </c>
      <c r="B39" s="34" t="s">
        <v>88</v>
      </c>
    </row>
    <row r="40" spans="1:7" ht="28.8" x14ac:dyDescent="0.3">
      <c r="A40" s="47" t="s">
        <v>1879</v>
      </c>
      <c r="B40" s="34" t="s">
        <v>88</v>
      </c>
    </row>
    <row r="41" spans="1:7" x14ac:dyDescent="0.3">
      <c r="A41" s="47" t="s">
        <v>1880</v>
      </c>
      <c r="B41" s="34" t="s">
        <v>88</v>
      </c>
    </row>
    <row r="42" spans="1:7" x14ac:dyDescent="0.3">
      <c r="A42" t="s">
        <v>1881</v>
      </c>
      <c r="B42" s="49" t="s">
        <v>88</v>
      </c>
    </row>
    <row r="43" spans="1:7" ht="28.8" x14ac:dyDescent="0.3">
      <c r="A43" s="47" t="s">
        <v>1882</v>
      </c>
      <c r="B43" s="34" t="s">
        <v>88</v>
      </c>
    </row>
    <row r="44" spans="1:7" ht="28.8" x14ac:dyDescent="0.3">
      <c r="A44" s="47" t="s">
        <v>1883</v>
      </c>
      <c r="B44" s="34" t="s">
        <v>88</v>
      </c>
    </row>
    <row r="45" spans="1:7" x14ac:dyDescent="0.3">
      <c r="A45" t="s">
        <v>2023</v>
      </c>
      <c r="B45" s="34" t="s">
        <v>88</v>
      </c>
    </row>
    <row r="46" spans="1:7" x14ac:dyDescent="0.3">
      <c r="A46" t="s">
        <v>2024</v>
      </c>
      <c r="B46" s="34" t="s">
        <v>88</v>
      </c>
    </row>
    <row r="49" spans="1:4" ht="28.8" x14ac:dyDescent="0.3">
      <c r="A49" s="66" t="s">
        <v>2069</v>
      </c>
      <c r="B49" s="66" t="s">
        <v>2070</v>
      </c>
      <c r="C49" s="66" t="s">
        <v>2030</v>
      </c>
      <c r="D49" s="67" t="s">
        <v>2031</v>
      </c>
    </row>
    <row r="50" spans="1:4" ht="76.2" customHeight="1" x14ac:dyDescent="0.3">
      <c r="A50" s="58" t="str">
        <f>HYPERLINK("[EDEL_Portfolio Monthly 30-Jun-2022.xlsx]EDFF30!A1","BHARAT Bond FOF - April 2030")</f>
        <v>BHARAT Bond FOF - April 2030</v>
      </c>
      <c r="B50" s="57"/>
      <c r="C50" s="60" t="s">
        <v>2036</v>
      </c>
      <c r="D50"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50"/>
  <sheetViews>
    <sheetView showGridLines="0" workbookViewId="0">
      <pane ySplit="4" topLeftCell="A41" activePane="bottomLeft" state="frozen"/>
      <selection activeCell="D67" sqref="D67"/>
      <selection pane="bottomLeft" activeCell="A49" sqref="A49:D4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29</v>
      </c>
      <c r="B1" s="69"/>
      <c r="C1" s="69"/>
      <c r="D1" s="69"/>
      <c r="E1" s="69"/>
      <c r="F1" s="69"/>
      <c r="G1" s="69"/>
      <c r="H1" s="51" t="str">
        <f>HYPERLINK("[EDEL_Portfolio Monthly 30-Jun-2022.xlsx]Index!A1","Index")</f>
        <v>Index</v>
      </c>
    </row>
    <row r="2" spans="1:8" ht="19.5" customHeight="1" x14ac:dyDescent="0.3">
      <c r="A2" s="69" t="s">
        <v>30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550</v>
      </c>
      <c r="B10" s="30"/>
      <c r="C10" s="30"/>
      <c r="D10" s="13"/>
      <c r="E10" s="14"/>
      <c r="F10" s="15"/>
      <c r="G10" s="15"/>
    </row>
    <row r="11" spans="1:8" x14ac:dyDescent="0.3">
      <c r="A11" s="12" t="s">
        <v>557</v>
      </c>
      <c r="B11" s="30" t="s">
        <v>558</v>
      </c>
      <c r="C11" s="30"/>
      <c r="D11" s="13">
        <v>21217687</v>
      </c>
      <c r="E11" s="14">
        <v>222428.3</v>
      </c>
      <c r="F11" s="15">
        <v>0.99870000000000003</v>
      </c>
      <c r="G11" s="15"/>
    </row>
    <row r="12" spans="1:8" x14ac:dyDescent="0.3">
      <c r="A12" s="16" t="s">
        <v>98</v>
      </c>
      <c r="B12" s="31"/>
      <c r="C12" s="31"/>
      <c r="D12" s="17"/>
      <c r="E12" s="18">
        <v>222428.3</v>
      </c>
      <c r="F12" s="19">
        <v>0.99870000000000003</v>
      </c>
      <c r="G12" s="20"/>
    </row>
    <row r="13" spans="1:8" x14ac:dyDescent="0.3">
      <c r="A13" s="12"/>
      <c r="B13" s="30"/>
      <c r="C13" s="30"/>
      <c r="D13" s="13"/>
      <c r="E13" s="14"/>
      <c r="F13" s="15"/>
      <c r="G13" s="15"/>
    </row>
    <row r="14" spans="1:8" x14ac:dyDescent="0.3">
      <c r="A14" s="21" t="s">
        <v>116</v>
      </c>
      <c r="B14" s="32"/>
      <c r="C14" s="32"/>
      <c r="D14" s="22"/>
      <c r="E14" s="18">
        <v>222428.3</v>
      </c>
      <c r="F14" s="19">
        <v>0.99870000000000003</v>
      </c>
      <c r="G14" s="20"/>
    </row>
    <row r="15" spans="1:8" x14ac:dyDescent="0.3">
      <c r="A15" s="12"/>
      <c r="B15" s="30"/>
      <c r="C15" s="30"/>
      <c r="D15" s="13"/>
      <c r="E15" s="14"/>
      <c r="F15" s="15"/>
      <c r="G15" s="15"/>
    </row>
    <row r="16" spans="1:8" x14ac:dyDescent="0.3">
      <c r="A16" s="16" t="s">
        <v>117</v>
      </c>
      <c r="B16" s="30"/>
      <c r="C16" s="30"/>
      <c r="D16" s="13"/>
      <c r="E16" s="14"/>
      <c r="F16" s="15"/>
      <c r="G16" s="15"/>
    </row>
    <row r="17" spans="1:7" x14ac:dyDescent="0.3">
      <c r="A17" s="12" t="s">
        <v>118</v>
      </c>
      <c r="B17" s="30"/>
      <c r="C17" s="30"/>
      <c r="D17" s="13"/>
      <c r="E17" s="14">
        <v>756.9</v>
      </c>
      <c r="F17" s="15">
        <v>3.3999999999999998E-3</v>
      </c>
      <c r="G17" s="15">
        <v>4.6987000000000001E-2</v>
      </c>
    </row>
    <row r="18" spans="1:7" x14ac:dyDescent="0.3">
      <c r="A18" s="16" t="s">
        <v>98</v>
      </c>
      <c r="B18" s="31"/>
      <c r="C18" s="31"/>
      <c r="D18" s="17"/>
      <c r="E18" s="18">
        <v>756.9</v>
      </c>
      <c r="F18" s="19">
        <v>3.3999999999999998E-3</v>
      </c>
      <c r="G18" s="20"/>
    </row>
    <row r="19" spans="1:7" x14ac:dyDescent="0.3">
      <c r="A19" s="12"/>
      <c r="B19" s="30"/>
      <c r="C19" s="30"/>
      <c r="D19" s="13"/>
      <c r="E19" s="14"/>
      <c r="F19" s="15"/>
      <c r="G19" s="15"/>
    </row>
    <row r="20" spans="1:7" x14ac:dyDescent="0.3">
      <c r="A20" s="21" t="s">
        <v>116</v>
      </c>
      <c r="B20" s="32"/>
      <c r="C20" s="32"/>
      <c r="D20" s="22"/>
      <c r="E20" s="18">
        <v>756.9</v>
      </c>
      <c r="F20" s="19">
        <v>3.3999999999999998E-3</v>
      </c>
      <c r="G20" s="20"/>
    </row>
    <row r="21" spans="1:7" x14ac:dyDescent="0.3">
      <c r="A21" s="12" t="s">
        <v>119</v>
      </c>
      <c r="B21" s="30"/>
      <c r="C21" s="30"/>
      <c r="D21" s="13"/>
      <c r="E21" s="14">
        <v>9.7437200000000002E-2</v>
      </c>
      <c r="F21" s="15">
        <v>0</v>
      </c>
      <c r="G21" s="15"/>
    </row>
    <row r="22" spans="1:7" x14ac:dyDescent="0.3">
      <c r="A22" s="12" t="s">
        <v>120</v>
      </c>
      <c r="B22" s="30"/>
      <c r="C22" s="30"/>
      <c r="D22" s="13"/>
      <c r="E22" s="23">
        <v>-457.30743719999998</v>
      </c>
      <c r="F22" s="24">
        <v>-2.0999999999999999E-3</v>
      </c>
      <c r="G22" s="15">
        <v>4.6987000000000001E-2</v>
      </c>
    </row>
    <row r="23" spans="1:7" x14ac:dyDescent="0.3">
      <c r="A23" s="25" t="s">
        <v>121</v>
      </c>
      <c r="B23" s="33"/>
      <c r="C23" s="33"/>
      <c r="D23" s="26"/>
      <c r="E23" s="27">
        <v>222727.99</v>
      </c>
      <c r="F23" s="28">
        <v>1</v>
      </c>
      <c r="G23" s="28"/>
    </row>
    <row r="28" spans="1:7" x14ac:dyDescent="0.3">
      <c r="A28" s="1" t="s">
        <v>1858</v>
      </c>
    </row>
    <row r="29" spans="1:7" x14ac:dyDescent="0.3">
      <c r="A29" s="47" t="s">
        <v>1859</v>
      </c>
      <c r="B29" s="34" t="s">
        <v>88</v>
      </c>
    </row>
    <row r="30" spans="1:7" x14ac:dyDescent="0.3">
      <c r="A30" t="s">
        <v>1860</v>
      </c>
    </row>
    <row r="31" spans="1:7" x14ac:dyDescent="0.3">
      <c r="A31" t="s">
        <v>1861</v>
      </c>
      <c r="B31" t="s">
        <v>1862</v>
      </c>
      <c r="C31" t="s">
        <v>1862</v>
      </c>
    </row>
    <row r="32" spans="1:7" x14ac:dyDescent="0.3">
      <c r="B32" s="48">
        <v>44712</v>
      </c>
      <c r="C32" s="48">
        <v>44742</v>
      </c>
    </row>
    <row r="33" spans="1:7" x14ac:dyDescent="0.3">
      <c r="A33" t="s">
        <v>1866</v>
      </c>
      <c r="B33">
        <v>10.4596</v>
      </c>
      <c r="C33">
        <v>10.475099999999999</v>
      </c>
      <c r="E33" s="2"/>
      <c r="G33"/>
    </row>
    <row r="34" spans="1:7" x14ac:dyDescent="0.3">
      <c r="A34" t="s">
        <v>1867</v>
      </c>
      <c r="B34">
        <v>10.4596</v>
      </c>
      <c r="C34">
        <v>10.475099999999999</v>
      </c>
      <c r="E34" s="2"/>
      <c r="G34"/>
    </row>
    <row r="35" spans="1:7" x14ac:dyDescent="0.3">
      <c r="A35" t="s">
        <v>1891</v>
      </c>
      <c r="B35">
        <v>10.4596</v>
      </c>
      <c r="C35">
        <v>10.475099999999999</v>
      </c>
      <c r="E35" s="2"/>
      <c r="G35"/>
    </row>
    <row r="36" spans="1:7" x14ac:dyDescent="0.3">
      <c r="A36" t="s">
        <v>1892</v>
      </c>
      <c r="B36">
        <v>10.4596</v>
      </c>
      <c r="C36">
        <v>10.475099999999999</v>
      </c>
      <c r="E36" s="2"/>
      <c r="G36"/>
    </row>
    <row r="37" spans="1:7" x14ac:dyDescent="0.3">
      <c r="E37" s="2"/>
      <c r="G37"/>
    </row>
    <row r="38" spans="1:7" x14ac:dyDescent="0.3">
      <c r="A38" t="s">
        <v>1877</v>
      </c>
      <c r="B38" s="34" t="s">
        <v>88</v>
      </c>
    </row>
    <row r="39" spans="1:7" x14ac:dyDescent="0.3">
      <c r="A39" t="s">
        <v>1878</v>
      </c>
      <c r="B39" s="34" t="s">
        <v>88</v>
      </c>
    </row>
    <row r="40" spans="1:7" ht="28.8" x14ac:dyDescent="0.3">
      <c r="A40" s="47" t="s">
        <v>1879</v>
      </c>
      <c r="B40" s="34" t="s">
        <v>88</v>
      </c>
    </row>
    <row r="41" spans="1:7" x14ac:dyDescent="0.3">
      <c r="A41" s="47" t="s">
        <v>1880</v>
      </c>
      <c r="B41" s="34" t="s">
        <v>88</v>
      </c>
    </row>
    <row r="42" spans="1:7" x14ac:dyDescent="0.3">
      <c r="A42" t="s">
        <v>1881</v>
      </c>
      <c r="B42" s="49" t="s">
        <v>88</v>
      </c>
    </row>
    <row r="43" spans="1:7" ht="28.8" x14ac:dyDescent="0.3">
      <c r="A43" s="47" t="s">
        <v>1882</v>
      </c>
      <c r="B43" s="34" t="s">
        <v>88</v>
      </c>
    </row>
    <row r="44" spans="1:7" ht="28.8" x14ac:dyDescent="0.3">
      <c r="A44" s="47" t="s">
        <v>1883</v>
      </c>
      <c r="B44" s="34" t="s">
        <v>88</v>
      </c>
    </row>
    <row r="45" spans="1:7" x14ac:dyDescent="0.3">
      <c r="A45" t="s">
        <v>2023</v>
      </c>
      <c r="B45" s="34" t="s">
        <v>88</v>
      </c>
    </row>
    <row r="46" spans="1:7" x14ac:dyDescent="0.3">
      <c r="A46" t="s">
        <v>2024</v>
      </c>
      <c r="B46" s="34" t="s">
        <v>88</v>
      </c>
    </row>
    <row r="49" spans="1:4" ht="28.8" x14ac:dyDescent="0.3">
      <c r="A49" s="66" t="s">
        <v>2069</v>
      </c>
      <c r="B49" s="66" t="s">
        <v>2070</v>
      </c>
      <c r="C49" s="66" t="s">
        <v>2030</v>
      </c>
      <c r="D49" s="67" t="s">
        <v>2031</v>
      </c>
    </row>
    <row r="50" spans="1:4" ht="73.8" customHeight="1" x14ac:dyDescent="0.3">
      <c r="A50" s="58" t="str">
        <f>HYPERLINK("[EDEL_Portfolio Monthly 30-Jun-2022.xlsx]EDFF31!A1","BHARAT Bond FOF - April 2031")</f>
        <v>BHARAT Bond FOF - April 2031</v>
      </c>
      <c r="B50" s="57"/>
      <c r="C50" s="60" t="s">
        <v>2037</v>
      </c>
      <c r="D50"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9"/>
  <sheetViews>
    <sheetView showGridLines="0" workbookViewId="0">
      <pane ySplit="4" topLeftCell="A38" activePane="bottomLeft" state="frozen"/>
      <selection activeCell="D67" sqref="D67"/>
      <selection pane="bottomLeft" activeCell="A48" sqref="A48:D48"/>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31</v>
      </c>
      <c r="B1" s="69"/>
      <c r="C1" s="69"/>
      <c r="D1" s="69"/>
      <c r="E1" s="69"/>
      <c r="F1" s="69"/>
      <c r="G1" s="69"/>
      <c r="H1" s="51" t="str">
        <f>HYPERLINK("[EDEL_Portfolio Monthly 30-Jun-2022.xlsx]Index!A1","Index")</f>
        <v>Index</v>
      </c>
    </row>
    <row r="2" spans="1:8" ht="19.5" customHeight="1" x14ac:dyDescent="0.3">
      <c r="A2" s="69" t="s">
        <v>32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550</v>
      </c>
      <c r="B10" s="30"/>
      <c r="C10" s="30"/>
      <c r="D10" s="13"/>
      <c r="E10" s="14"/>
      <c r="F10" s="15"/>
      <c r="G10" s="15"/>
    </row>
    <row r="11" spans="1:8" x14ac:dyDescent="0.3">
      <c r="A11" s="12" t="s">
        <v>559</v>
      </c>
      <c r="B11" s="30" t="s">
        <v>560</v>
      </c>
      <c r="C11" s="30"/>
      <c r="D11" s="13">
        <v>11323225</v>
      </c>
      <c r="E11" s="14">
        <v>111061.86</v>
      </c>
      <c r="F11" s="15">
        <v>0.98760000000000003</v>
      </c>
      <c r="G11" s="15"/>
    </row>
    <row r="12" spans="1:8" x14ac:dyDescent="0.3">
      <c r="A12" s="16" t="s">
        <v>98</v>
      </c>
      <c r="B12" s="31"/>
      <c r="C12" s="31"/>
      <c r="D12" s="17"/>
      <c r="E12" s="18">
        <v>111061.86</v>
      </c>
      <c r="F12" s="19">
        <v>0.98760000000000003</v>
      </c>
      <c r="G12" s="20"/>
    </row>
    <row r="13" spans="1:8" x14ac:dyDescent="0.3">
      <c r="A13" s="12"/>
      <c r="B13" s="30"/>
      <c r="C13" s="30"/>
      <c r="D13" s="13"/>
      <c r="E13" s="14"/>
      <c r="F13" s="15"/>
      <c r="G13" s="15"/>
    </row>
    <row r="14" spans="1:8" x14ac:dyDescent="0.3">
      <c r="A14" s="21" t="s">
        <v>116</v>
      </c>
      <c r="B14" s="32"/>
      <c r="C14" s="32"/>
      <c r="D14" s="22"/>
      <c r="E14" s="18">
        <v>111061.86</v>
      </c>
      <c r="F14" s="19">
        <v>0.98760000000000003</v>
      </c>
      <c r="G14" s="20"/>
    </row>
    <row r="15" spans="1:8" x14ac:dyDescent="0.3">
      <c r="A15" s="12"/>
      <c r="B15" s="30"/>
      <c r="C15" s="30"/>
      <c r="D15" s="13"/>
      <c r="E15" s="14"/>
      <c r="F15" s="15"/>
      <c r="G15" s="15"/>
    </row>
    <row r="16" spans="1:8" x14ac:dyDescent="0.3">
      <c r="A16" s="16" t="s">
        <v>117</v>
      </c>
      <c r="B16" s="30"/>
      <c r="C16" s="30"/>
      <c r="D16" s="13"/>
      <c r="E16" s="14"/>
      <c r="F16" s="15"/>
      <c r="G16" s="15"/>
    </row>
    <row r="17" spans="1:7" x14ac:dyDescent="0.3">
      <c r="A17" s="12" t="s">
        <v>118</v>
      </c>
      <c r="B17" s="30"/>
      <c r="C17" s="30"/>
      <c r="D17" s="13"/>
      <c r="E17" s="14">
        <v>1765.77</v>
      </c>
      <c r="F17" s="15">
        <v>1.5699999999999999E-2</v>
      </c>
      <c r="G17" s="15">
        <v>4.6987000000000001E-2</v>
      </c>
    </row>
    <row r="18" spans="1:7" x14ac:dyDescent="0.3">
      <c r="A18" s="16" t="s">
        <v>98</v>
      </c>
      <c r="B18" s="31"/>
      <c r="C18" s="31"/>
      <c r="D18" s="17"/>
      <c r="E18" s="18">
        <v>1765.77</v>
      </c>
      <c r="F18" s="19">
        <v>1.5699999999999999E-2</v>
      </c>
      <c r="G18" s="20"/>
    </row>
    <row r="19" spans="1:7" x14ac:dyDescent="0.3">
      <c r="A19" s="12"/>
      <c r="B19" s="30"/>
      <c r="C19" s="30"/>
      <c r="D19" s="13"/>
      <c r="E19" s="14"/>
      <c r="F19" s="15"/>
      <c r="G19" s="15"/>
    </row>
    <row r="20" spans="1:7" x14ac:dyDescent="0.3">
      <c r="A20" s="21" t="s">
        <v>116</v>
      </c>
      <c r="B20" s="32"/>
      <c r="C20" s="32"/>
      <c r="D20" s="22"/>
      <c r="E20" s="18">
        <v>1765.77</v>
      </c>
      <c r="F20" s="19">
        <v>1.5699999999999999E-2</v>
      </c>
      <c r="G20" s="20"/>
    </row>
    <row r="21" spans="1:7" x14ac:dyDescent="0.3">
      <c r="A21" s="12" t="s">
        <v>119</v>
      </c>
      <c r="B21" s="30"/>
      <c r="C21" s="30"/>
      <c r="D21" s="13"/>
      <c r="E21" s="14">
        <v>0.2273106</v>
      </c>
      <c r="F21" s="15">
        <v>1.9999999999999999E-6</v>
      </c>
      <c r="G21" s="15"/>
    </row>
    <row r="22" spans="1:7" x14ac:dyDescent="0.3">
      <c r="A22" s="12" t="s">
        <v>120</v>
      </c>
      <c r="B22" s="30"/>
      <c r="C22" s="30"/>
      <c r="D22" s="13"/>
      <c r="E22" s="23">
        <v>-368.56731059999998</v>
      </c>
      <c r="F22" s="24">
        <v>-3.3019999999999998E-3</v>
      </c>
      <c r="G22" s="15">
        <v>4.6987000000000001E-2</v>
      </c>
    </row>
    <row r="23" spans="1:7" x14ac:dyDescent="0.3">
      <c r="A23" s="25" t="s">
        <v>121</v>
      </c>
      <c r="B23" s="33"/>
      <c r="C23" s="33"/>
      <c r="D23" s="26"/>
      <c r="E23" s="27">
        <v>112459.29</v>
      </c>
      <c r="F23" s="28">
        <v>1</v>
      </c>
      <c r="G23" s="28"/>
    </row>
    <row r="28" spans="1:7" x14ac:dyDescent="0.3">
      <c r="A28" s="1" t="s">
        <v>1858</v>
      </c>
    </row>
    <row r="29" spans="1:7" x14ac:dyDescent="0.3">
      <c r="A29" s="47" t="s">
        <v>1859</v>
      </c>
      <c r="B29" s="34" t="s">
        <v>88</v>
      </c>
    </row>
    <row r="30" spans="1:7" x14ac:dyDescent="0.3">
      <c r="A30" t="s">
        <v>1860</v>
      </c>
    </row>
    <row r="31" spans="1:7" x14ac:dyDescent="0.3">
      <c r="A31" t="s">
        <v>1861</v>
      </c>
      <c r="B31" t="s">
        <v>1862</v>
      </c>
      <c r="C31" t="s">
        <v>1862</v>
      </c>
    </row>
    <row r="32" spans="1:7" x14ac:dyDescent="0.3">
      <c r="B32" s="48">
        <v>44712</v>
      </c>
      <c r="C32" s="48">
        <v>44742</v>
      </c>
    </row>
    <row r="33" spans="1:7" x14ac:dyDescent="0.3">
      <c r="A33" t="s">
        <v>1866</v>
      </c>
      <c r="B33">
        <v>9.7776999999999994</v>
      </c>
      <c r="C33">
        <v>9.8102999999999998</v>
      </c>
      <c r="E33" s="2"/>
      <c r="G33"/>
    </row>
    <row r="34" spans="1:7" x14ac:dyDescent="0.3">
      <c r="A34" t="s">
        <v>1867</v>
      </c>
      <c r="B34">
        <v>9.7776999999999994</v>
      </c>
      <c r="C34">
        <v>9.8102999999999998</v>
      </c>
      <c r="E34" s="2"/>
      <c r="G34"/>
    </row>
    <row r="35" spans="1:7" x14ac:dyDescent="0.3">
      <c r="A35" t="s">
        <v>1891</v>
      </c>
      <c r="B35">
        <v>9.7776999999999994</v>
      </c>
      <c r="C35">
        <v>9.8102999999999998</v>
      </c>
      <c r="E35" s="2"/>
      <c r="G35"/>
    </row>
    <row r="36" spans="1:7" x14ac:dyDescent="0.3">
      <c r="A36" t="s">
        <v>1892</v>
      </c>
      <c r="B36">
        <v>9.7776999999999994</v>
      </c>
      <c r="C36">
        <v>9.8102999999999998</v>
      </c>
      <c r="E36" s="2"/>
      <c r="G36"/>
    </row>
    <row r="37" spans="1:7" x14ac:dyDescent="0.3">
      <c r="E37" s="2"/>
      <c r="G37"/>
    </row>
    <row r="38" spans="1:7" x14ac:dyDescent="0.3">
      <c r="A38" t="s">
        <v>1877</v>
      </c>
      <c r="B38" s="34" t="s">
        <v>88</v>
      </c>
    </row>
    <row r="39" spans="1:7" x14ac:dyDescent="0.3">
      <c r="A39" t="s">
        <v>1878</v>
      </c>
      <c r="B39" s="34" t="s">
        <v>88</v>
      </c>
    </row>
    <row r="40" spans="1:7" ht="28.8" x14ac:dyDescent="0.3">
      <c r="A40" s="47" t="s">
        <v>1879</v>
      </c>
      <c r="B40" s="34" t="s">
        <v>88</v>
      </c>
    </row>
    <row r="41" spans="1:7" x14ac:dyDescent="0.3">
      <c r="A41" s="47" t="s">
        <v>1880</v>
      </c>
      <c r="B41" s="34" t="s">
        <v>88</v>
      </c>
    </row>
    <row r="42" spans="1:7" x14ac:dyDescent="0.3">
      <c r="A42" t="s">
        <v>1881</v>
      </c>
      <c r="B42" s="49" t="s">
        <v>88</v>
      </c>
    </row>
    <row r="43" spans="1:7" ht="28.8" x14ac:dyDescent="0.3">
      <c r="A43" s="47" t="s">
        <v>1882</v>
      </c>
      <c r="B43" s="34" t="s">
        <v>88</v>
      </c>
    </row>
    <row r="44" spans="1:7" ht="28.8" x14ac:dyDescent="0.3">
      <c r="A44" s="47" t="s">
        <v>1883</v>
      </c>
      <c r="B44" s="34" t="s">
        <v>88</v>
      </c>
    </row>
    <row r="45" spans="1:7" x14ac:dyDescent="0.3">
      <c r="A45" t="s">
        <v>2023</v>
      </c>
      <c r="B45" s="34" t="s">
        <v>88</v>
      </c>
    </row>
    <row r="46" spans="1:7" x14ac:dyDescent="0.3">
      <c r="A46" t="s">
        <v>2024</v>
      </c>
      <c r="B46" s="34" t="s">
        <v>88</v>
      </c>
    </row>
    <row r="48" spans="1:7" ht="28.8" x14ac:dyDescent="0.3">
      <c r="A48" s="66" t="s">
        <v>2069</v>
      </c>
      <c r="B48" s="66" t="s">
        <v>2070</v>
      </c>
      <c r="C48" s="66" t="s">
        <v>2030</v>
      </c>
      <c r="D48" s="67" t="s">
        <v>2031</v>
      </c>
    </row>
    <row r="49" spans="1:4" ht="75" customHeight="1" x14ac:dyDescent="0.3">
      <c r="A49" s="58" t="str">
        <f>HYPERLINK("[EDEL_Portfolio Monthly 30-Jun-2022.xlsx]EDFF32!A1","BHARAT Bond FOF - April 2032")</f>
        <v>BHARAT Bond FOF - April 2032</v>
      </c>
      <c r="B49" s="57"/>
      <c r="C49" s="60" t="s">
        <v>2038</v>
      </c>
      <c r="D49"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92"/>
  <sheetViews>
    <sheetView showGridLines="0" workbookViewId="0">
      <pane ySplit="4" topLeftCell="A81" activePane="bottomLeft" state="frozen"/>
      <selection activeCell="D67" sqref="D67"/>
      <selection pane="bottomLeft" activeCell="A91" sqref="A91:F91"/>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33</v>
      </c>
      <c r="B1" s="69"/>
      <c r="C1" s="69"/>
      <c r="D1" s="69"/>
      <c r="E1" s="69"/>
      <c r="F1" s="69"/>
      <c r="G1" s="69"/>
      <c r="H1" s="51" t="str">
        <f>HYPERLINK("[EDEL_Portfolio Monthly 30-Jun-2022.xlsx]Index!A1","Index")</f>
        <v>Index</v>
      </c>
    </row>
    <row r="2" spans="1:8" ht="19.5" customHeight="1" x14ac:dyDescent="0.3">
      <c r="A2" s="69" t="s">
        <v>34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6" t="s">
        <v>124</v>
      </c>
      <c r="B8" s="30"/>
      <c r="C8" s="30"/>
      <c r="D8" s="13"/>
      <c r="E8" s="14"/>
      <c r="F8" s="15"/>
      <c r="G8" s="15"/>
    </row>
    <row r="9" spans="1:8" x14ac:dyDescent="0.3">
      <c r="A9" s="16" t="s">
        <v>561</v>
      </c>
      <c r="B9" s="30"/>
      <c r="C9" s="30"/>
      <c r="D9" s="13"/>
      <c r="E9" s="14"/>
      <c r="F9" s="15"/>
      <c r="G9" s="15"/>
    </row>
    <row r="10" spans="1:8" x14ac:dyDescent="0.3">
      <c r="A10" s="16" t="s">
        <v>98</v>
      </c>
      <c r="B10" s="30"/>
      <c r="C10" s="30"/>
      <c r="D10" s="13"/>
      <c r="E10" s="35" t="s">
        <v>88</v>
      </c>
      <c r="F10" s="36" t="s">
        <v>88</v>
      </c>
      <c r="G10" s="15"/>
    </row>
    <row r="11" spans="1:8" x14ac:dyDescent="0.3">
      <c r="A11" s="12"/>
      <c r="B11" s="30"/>
      <c r="C11" s="30"/>
      <c r="D11" s="13"/>
      <c r="E11" s="14"/>
      <c r="F11" s="15"/>
      <c r="G11" s="15"/>
    </row>
    <row r="12" spans="1:8" x14ac:dyDescent="0.3">
      <c r="A12" s="16" t="s">
        <v>377</v>
      </c>
      <c r="B12" s="30"/>
      <c r="C12" s="30"/>
      <c r="D12" s="13"/>
      <c r="E12" s="14"/>
      <c r="F12" s="15"/>
      <c r="G12" s="15"/>
    </row>
    <row r="13" spans="1:8" x14ac:dyDescent="0.3">
      <c r="A13" s="12" t="s">
        <v>471</v>
      </c>
      <c r="B13" s="30" t="s">
        <v>472</v>
      </c>
      <c r="C13" s="30" t="s">
        <v>93</v>
      </c>
      <c r="D13" s="13">
        <v>6000000</v>
      </c>
      <c r="E13" s="14">
        <v>5634.47</v>
      </c>
      <c r="F13" s="15">
        <v>0.52910000000000001</v>
      </c>
      <c r="G13" s="15">
        <v>7.4422000000000002E-2</v>
      </c>
    </row>
    <row r="14" spans="1:8" x14ac:dyDescent="0.3">
      <c r="A14" s="12" t="s">
        <v>562</v>
      </c>
      <c r="B14" s="30" t="s">
        <v>563</v>
      </c>
      <c r="C14" s="30" t="s">
        <v>93</v>
      </c>
      <c r="D14" s="13">
        <v>389100</v>
      </c>
      <c r="E14" s="14">
        <v>352.52</v>
      </c>
      <c r="F14" s="15">
        <v>3.3099999999999997E-2</v>
      </c>
      <c r="G14" s="15">
        <v>7.7132000000000006E-2</v>
      </c>
    </row>
    <row r="15" spans="1:8" x14ac:dyDescent="0.3">
      <c r="A15" s="16" t="s">
        <v>98</v>
      </c>
      <c r="B15" s="31"/>
      <c r="C15" s="31"/>
      <c r="D15" s="17"/>
      <c r="E15" s="18">
        <v>5986.99</v>
      </c>
      <c r="F15" s="19">
        <v>0.56220000000000003</v>
      </c>
      <c r="G15" s="20"/>
    </row>
    <row r="16" spans="1:8" x14ac:dyDescent="0.3">
      <c r="A16" s="12"/>
      <c r="B16" s="30"/>
      <c r="C16" s="30"/>
      <c r="D16" s="13"/>
      <c r="E16" s="14"/>
      <c r="F16" s="15"/>
      <c r="G16" s="15"/>
    </row>
    <row r="17" spans="1:7" x14ac:dyDescent="0.3">
      <c r="A17" s="16" t="s">
        <v>519</v>
      </c>
      <c r="B17" s="30"/>
      <c r="C17" s="30"/>
      <c r="D17" s="13"/>
      <c r="E17" s="14"/>
      <c r="F17" s="15"/>
      <c r="G17" s="15"/>
    </row>
    <row r="18" spans="1:7" x14ac:dyDescent="0.3">
      <c r="A18" s="12" t="s">
        <v>564</v>
      </c>
      <c r="B18" s="30" t="s">
        <v>565</v>
      </c>
      <c r="C18" s="30" t="s">
        <v>93</v>
      </c>
      <c r="D18" s="13">
        <v>500000</v>
      </c>
      <c r="E18" s="14">
        <v>506.21</v>
      </c>
      <c r="F18" s="15">
        <v>4.7500000000000001E-2</v>
      </c>
      <c r="G18" s="15">
        <v>7.4776999999999996E-2</v>
      </c>
    </row>
    <row r="19" spans="1:7" x14ac:dyDescent="0.3">
      <c r="A19" s="12" t="s">
        <v>566</v>
      </c>
      <c r="B19" s="30" t="s">
        <v>567</v>
      </c>
      <c r="C19" s="30" t="s">
        <v>93</v>
      </c>
      <c r="D19" s="13">
        <v>9100</v>
      </c>
      <c r="E19" s="14">
        <v>9.4</v>
      </c>
      <c r="F19" s="15">
        <v>8.9999999999999998E-4</v>
      </c>
      <c r="G19" s="15">
        <v>7.7270000000000005E-2</v>
      </c>
    </row>
    <row r="20" spans="1:7" x14ac:dyDescent="0.3">
      <c r="A20" s="16" t="s">
        <v>98</v>
      </c>
      <c r="B20" s="31"/>
      <c r="C20" s="31"/>
      <c r="D20" s="17"/>
      <c r="E20" s="18">
        <v>515.61</v>
      </c>
      <c r="F20" s="19">
        <v>4.8399999999999999E-2</v>
      </c>
      <c r="G20" s="20"/>
    </row>
    <row r="21" spans="1:7" x14ac:dyDescent="0.3">
      <c r="A21" s="12"/>
      <c r="B21" s="30"/>
      <c r="C21" s="30"/>
      <c r="D21" s="13"/>
      <c r="E21" s="14"/>
      <c r="F21" s="15"/>
      <c r="G21" s="15"/>
    </row>
    <row r="22" spans="1:7" x14ac:dyDescent="0.3">
      <c r="A22" s="12"/>
      <c r="B22" s="30"/>
      <c r="C22" s="30"/>
      <c r="D22" s="13"/>
      <c r="E22" s="14"/>
      <c r="F22" s="15"/>
      <c r="G22" s="15"/>
    </row>
    <row r="23" spans="1:7" x14ac:dyDescent="0.3">
      <c r="A23" s="16" t="s">
        <v>188</v>
      </c>
      <c r="B23" s="30"/>
      <c r="C23" s="30"/>
      <c r="D23" s="13"/>
      <c r="E23" s="14"/>
      <c r="F23" s="15"/>
      <c r="G23" s="15"/>
    </row>
    <row r="24" spans="1:7" x14ac:dyDescent="0.3">
      <c r="A24" s="16" t="s">
        <v>98</v>
      </c>
      <c r="B24" s="30"/>
      <c r="C24" s="30"/>
      <c r="D24" s="13"/>
      <c r="E24" s="35" t="s">
        <v>88</v>
      </c>
      <c r="F24" s="36" t="s">
        <v>88</v>
      </c>
      <c r="G24" s="15"/>
    </row>
    <row r="25" spans="1:7" x14ac:dyDescent="0.3">
      <c r="A25" s="12"/>
      <c r="B25" s="30"/>
      <c r="C25" s="30"/>
      <c r="D25" s="13"/>
      <c r="E25" s="14"/>
      <c r="F25" s="15"/>
      <c r="G25" s="15"/>
    </row>
    <row r="26" spans="1:7" x14ac:dyDescent="0.3">
      <c r="A26" s="16" t="s">
        <v>189</v>
      </c>
      <c r="B26" s="30"/>
      <c r="C26" s="30"/>
      <c r="D26" s="13"/>
      <c r="E26" s="14"/>
      <c r="F26" s="15"/>
      <c r="G26" s="15"/>
    </row>
    <row r="27" spans="1:7" x14ac:dyDescent="0.3">
      <c r="A27" s="16" t="s">
        <v>98</v>
      </c>
      <c r="B27" s="30"/>
      <c r="C27" s="30"/>
      <c r="D27" s="13"/>
      <c r="E27" s="35" t="s">
        <v>88</v>
      </c>
      <c r="F27" s="36" t="s">
        <v>88</v>
      </c>
      <c r="G27" s="15"/>
    </row>
    <row r="28" spans="1:7" x14ac:dyDescent="0.3">
      <c r="A28" s="12"/>
      <c r="B28" s="30"/>
      <c r="C28" s="30"/>
      <c r="D28" s="13"/>
      <c r="E28" s="14"/>
      <c r="F28" s="15"/>
      <c r="G28" s="15"/>
    </row>
    <row r="29" spans="1:7" x14ac:dyDescent="0.3">
      <c r="A29" s="21" t="s">
        <v>116</v>
      </c>
      <c r="B29" s="32"/>
      <c r="C29" s="32"/>
      <c r="D29" s="22"/>
      <c r="E29" s="18">
        <v>6502.6</v>
      </c>
      <c r="F29" s="19">
        <v>0.61060000000000003</v>
      </c>
      <c r="G29" s="20"/>
    </row>
    <row r="30" spans="1:7" x14ac:dyDescent="0.3">
      <c r="A30" s="12"/>
      <c r="B30" s="30"/>
      <c r="C30" s="30"/>
      <c r="D30" s="13"/>
      <c r="E30" s="14"/>
      <c r="F30" s="15"/>
      <c r="G30" s="15"/>
    </row>
    <row r="31" spans="1:7" x14ac:dyDescent="0.3">
      <c r="A31" s="16" t="s">
        <v>89</v>
      </c>
      <c r="B31" s="30"/>
      <c r="C31" s="30"/>
      <c r="D31" s="13"/>
      <c r="E31" s="14"/>
      <c r="F31" s="15"/>
      <c r="G31" s="15"/>
    </row>
    <row r="32" spans="1:7" x14ac:dyDescent="0.3">
      <c r="A32" s="12"/>
      <c r="B32" s="30"/>
      <c r="C32" s="30"/>
      <c r="D32" s="13"/>
      <c r="E32" s="14"/>
      <c r="F32" s="15"/>
      <c r="G32" s="15"/>
    </row>
    <row r="33" spans="1:7" x14ac:dyDescent="0.3">
      <c r="A33" s="16" t="s">
        <v>90</v>
      </c>
      <c r="B33" s="30"/>
      <c r="C33" s="30"/>
      <c r="D33" s="13"/>
      <c r="E33" s="14"/>
      <c r="F33" s="15"/>
      <c r="G33" s="15"/>
    </row>
    <row r="34" spans="1:7" x14ac:dyDescent="0.3">
      <c r="A34" s="12" t="s">
        <v>568</v>
      </c>
      <c r="B34" s="30" t="s">
        <v>569</v>
      </c>
      <c r="C34" s="30" t="s">
        <v>93</v>
      </c>
      <c r="D34" s="13">
        <v>2500000</v>
      </c>
      <c r="E34" s="14">
        <v>2476.59</v>
      </c>
      <c r="F34" s="15">
        <v>0.23250000000000001</v>
      </c>
      <c r="G34" s="15">
        <v>5.0001999999999998E-2</v>
      </c>
    </row>
    <row r="35" spans="1:7" x14ac:dyDescent="0.3">
      <c r="A35" s="12" t="s">
        <v>570</v>
      </c>
      <c r="B35" s="30" t="s">
        <v>571</v>
      </c>
      <c r="C35" s="30" t="s">
        <v>93</v>
      </c>
      <c r="D35" s="13">
        <v>500000</v>
      </c>
      <c r="E35" s="14">
        <v>498.29</v>
      </c>
      <c r="F35" s="15">
        <v>4.6800000000000001E-2</v>
      </c>
      <c r="G35" s="15">
        <v>4.6501000000000001E-2</v>
      </c>
    </row>
    <row r="36" spans="1:7" x14ac:dyDescent="0.3">
      <c r="A36" s="16" t="s">
        <v>98</v>
      </c>
      <c r="B36" s="31"/>
      <c r="C36" s="31"/>
      <c r="D36" s="17"/>
      <c r="E36" s="18">
        <v>2974.88</v>
      </c>
      <c r="F36" s="19">
        <v>0.27929999999999999</v>
      </c>
      <c r="G36" s="20"/>
    </row>
    <row r="37" spans="1:7" x14ac:dyDescent="0.3">
      <c r="A37" s="12"/>
      <c r="B37" s="30"/>
      <c r="C37" s="30"/>
      <c r="D37" s="13"/>
      <c r="E37" s="14"/>
      <c r="F37" s="15"/>
      <c r="G37" s="15"/>
    </row>
    <row r="38" spans="1:7" x14ac:dyDescent="0.3">
      <c r="A38" s="21" t="s">
        <v>116</v>
      </c>
      <c r="B38" s="32"/>
      <c r="C38" s="32"/>
      <c r="D38" s="22"/>
      <c r="E38" s="18">
        <v>2974.88</v>
      </c>
      <c r="F38" s="19">
        <v>0.27929999999999999</v>
      </c>
      <c r="G38" s="20"/>
    </row>
    <row r="39" spans="1:7" x14ac:dyDescent="0.3">
      <c r="A39" s="12"/>
      <c r="B39" s="30"/>
      <c r="C39" s="30"/>
      <c r="D39" s="13"/>
      <c r="E39" s="14"/>
      <c r="F39" s="15"/>
      <c r="G39" s="15"/>
    </row>
    <row r="40" spans="1:7" x14ac:dyDescent="0.3">
      <c r="A40" s="12"/>
      <c r="B40" s="30"/>
      <c r="C40" s="30"/>
      <c r="D40" s="13"/>
      <c r="E40" s="14"/>
      <c r="F40" s="15"/>
      <c r="G40" s="15"/>
    </row>
    <row r="41" spans="1:7" x14ac:dyDescent="0.3">
      <c r="A41" s="16" t="s">
        <v>117</v>
      </c>
      <c r="B41" s="30"/>
      <c r="C41" s="30"/>
      <c r="D41" s="13"/>
      <c r="E41" s="14"/>
      <c r="F41" s="15"/>
      <c r="G41" s="15"/>
    </row>
    <row r="42" spans="1:7" x14ac:dyDescent="0.3">
      <c r="A42" s="12" t="s">
        <v>118</v>
      </c>
      <c r="B42" s="30"/>
      <c r="C42" s="30"/>
      <c r="D42" s="13"/>
      <c r="E42" s="14">
        <v>954.88</v>
      </c>
      <c r="F42" s="15">
        <v>8.9700000000000002E-2</v>
      </c>
      <c r="G42" s="15">
        <v>4.6987000000000001E-2</v>
      </c>
    </row>
    <row r="43" spans="1:7" x14ac:dyDescent="0.3">
      <c r="A43" s="16" t="s">
        <v>98</v>
      </c>
      <c r="B43" s="31"/>
      <c r="C43" s="31"/>
      <c r="D43" s="17"/>
      <c r="E43" s="18">
        <v>954.88</v>
      </c>
      <c r="F43" s="19">
        <v>8.9700000000000002E-2</v>
      </c>
      <c r="G43" s="20"/>
    </row>
    <row r="44" spans="1:7" x14ac:dyDescent="0.3">
      <c r="A44" s="12"/>
      <c r="B44" s="30"/>
      <c r="C44" s="30"/>
      <c r="D44" s="13"/>
      <c r="E44" s="14"/>
      <c r="F44" s="15"/>
      <c r="G44" s="15"/>
    </row>
    <row r="45" spans="1:7" x14ac:dyDescent="0.3">
      <c r="A45" s="21" t="s">
        <v>116</v>
      </c>
      <c r="B45" s="32"/>
      <c r="C45" s="32"/>
      <c r="D45" s="22"/>
      <c r="E45" s="18">
        <v>954.88</v>
      </c>
      <c r="F45" s="19">
        <v>8.9700000000000002E-2</v>
      </c>
      <c r="G45" s="20"/>
    </row>
    <row r="46" spans="1:7" x14ac:dyDescent="0.3">
      <c r="A46" s="12" t="s">
        <v>119</v>
      </c>
      <c r="B46" s="30"/>
      <c r="C46" s="30"/>
      <c r="D46" s="13"/>
      <c r="E46" s="14">
        <v>191.7556913</v>
      </c>
      <c r="F46" s="15">
        <v>1.8005E-2</v>
      </c>
      <c r="G46" s="15"/>
    </row>
    <row r="47" spans="1:7" x14ac:dyDescent="0.3">
      <c r="A47" s="12" t="s">
        <v>120</v>
      </c>
      <c r="B47" s="30"/>
      <c r="C47" s="30"/>
      <c r="D47" s="13"/>
      <c r="E47" s="14">
        <v>25.724308700000002</v>
      </c>
      <c r="F47" s="15">
        <v>2.395E-3</v>
      </c>
      <c r="G47" s="15">
        <v>4.6987000000000001E-2</v>
      </c>
    </row>
    <row r="48" spans="1:7" x14ac:dyDescent="0.3">
      <c r="A48" s="25" t="s">
        <v>121</v>
      </c>
      <c r="B48" s="33"/>
      <c r="C48" s="33"/>
      <c r="D48" s="26"/>
      <c r="E48" s="27">
        <v>10649.84</v>
      </c>
      <c r="F48" s="28">
        <v>1</v>
      </c>
      <c r="G48" s="28"/>
    </row>
    <row r="50" spans="1:7" x14ac:dyDescent="0.3">
      <c r="A50" s="1" t="s">
        <v>123</v>
      </c>
    </row>
    <row r="53" spans="1:7" x14ac:dyDescent="0.3">
      <c r="A53" s="1" t="s">
        <v>1858</v>
      </c>
    </row>
    <row r="54" spans="1:7" x14ac:dyDescent="0.3">
      <c r="A54" s="47" t="s">
        <v>1859</v>
      </c>
      <c r="B54" s="34" t="s">
        <v>88</v>
      </c>
    </row>
    <row r="55" spans="1:7" x14ac:dyDescent="0.3">
      <c r="A55" t="s">
        <v>1860</v>
      </c>
    </row>
    <row r="56" spans="1:7" x14ac:dyDescent="0.3">
      <c r="A56" t="s">
        <v>1861</v>
      </c>
      <c r="B56" t="s">
        <v>1862</v>
      </c>
      <c r="C56" t="s">
        <v>1862</v>
      </c>
    </row>
    <row r="57" spans="1:7" x14ac:dyDescent="0.3">
      <c r="B57" s="48">
        <v>44712</v>
      </c>
      <c r="C57" s="48">
        <v>44742</v>
      </c>
    </row>
    <row r="58" spans="1:7" x14ac:dyDescent="0.3">
      <c r="A58" t="s">
        <v>1863</v>
      </c>
      <c r="B58" t="s">
        <v>1865</v>
      </c>
      <c r="C58" t="s">
        <v>1865</v>
      </c>
      <c r="E58" s="2"/>
      <c r="G58"/>
    </row>
    <row r="59" spans="1:7" x14ac:dyDescent="0.3">
      <c r="A59" t="s">
        <v>1864</v>
      </c>
      <c r="B59" t="s">
        <v>1865</v>
      </c>
      <c r="C59" t="s">
        <v>1865</v>
      </c>
      <c r="E59" s="2"/>
      <c r="G59"/>
    </row>
    <row r="60" spans="1:7" x14ac:dyDescent="0.3">
      <c r="A60" t="s">
        <v>1887</v>
      </c>
      <c r="B60">
        <v>20.093</v>
      </c>
      <c r="C60">
        <v>20.109500000000001</v>
      </c>
      <c r="E60" s="2"/>
      <c r="G60"/>
    </row>
    <row r="61" spans="1:7" x14ac:dyDescent="0.3">
      <c r="A61" t="s">
        <v>1866</v>
      </c>
      <c r="B61">
        <v>20.455400000000001</v>
      </c>
      <c r="C61">
        <v>20.498799999999999</v>
      </c>
      <c r="E61" s="2"/>
      <c r="G61"/>
    </row>
    <row r="62" spans="1:7" x14ac:dyDescent="0.3">
      <c r="A62" t="s">
        <v>1867</v>
      </c>
      <c r="B62">
        <v>20.373999999999999</v>
      </c>
      <c r="C62">
        <v>20.417100000000001</v>
      </c>
      <c r="E62" s="2"/>
      <c r="G62"/>
    </row>
    <row r="63" spans="1:7" x14ac:dyDescent="0.3">
      <c r="A63" t="s">
        <v>1888</v>
      </c>
      <c r="B63">
        <v>16.456600000000002</v>
      </c>
      <c r="C63">
        <v>16.491399999999999</v>
      </c>
      <c r="E63" s="2"/>
      <c r="G63"/>
    </row>
    <row r="64" spans="1:7" x14ac:dyDescent="0.3">
      <c r="A64" t="s">
        <v>1889</v>
      </c>
      <c r="B64">
        <v>16.423100000000002</v>
      </c>
      <c r="C64">
        <v>16.372299999999999</v>
      </c>
      <c r="E64" s="2"/>
      <c r="G64"/>
    </row>
    <row r="65" spans="1:7" x14ac:dyDescent="0.3">
      <c r="A65" t="s">
        <v>1871</v>
      </c>
      <c r="B65">
        <v>19.630600000000001</v>
      </c>
      <c r="C65">
        <v>19.6616</v>
      </c>
      <c r="E65" s="2"/>
      <c r="G65"/>
    </row>
    <row r="66" spans="1:7" x14ac:dyDescent="0.3">
      <c r="A66" t="s">
        <v>1875</v>
      </c>
      <c r="B66" t="s">
        <v>1865</v>
      </c>
      <c r="C66" t="s">
        <v>1865</v>
      </c>
      <c r="E66" s="2"/>
      <c r="G66"/>
    </row>
    <row r="67" spans="1:7" x14ac:dyDescent="0.3">
      <c r="A67" t="s">
        <v>1890</v>
      </c>
      <c r="B67">
        <v>19.574200000000001</v>
      </c>
      <c r="C67">
        <v>19.5899</v>
      </c>
      <c r="E67" s="2"/>
      <c r="G67"/>
    </row>
    <row r="68" spans="1:7" x14ac:dyDescent="0.3">
      <c r="A68" t="s">
        <v>1891</v>
      </c>
      <c r="B68">
        <v>19.622</v>
      </c>
      <c r="C68">
        <v>19.653099999999998</v>
      </c>
      <c r="E68" s="2"/>
      <c r="G68"/>
    </row>
    <row r="69" spans="1:7" x14ac:dyDescent="0.3">
      <c r="A69" t="s">
        <v>1892</v>
      </c>
      <c r="B69">
        <v>19.634699999999999</v>
      </c>
      <c r="C69">
        <v>19.665800000000001</v>
      </c>
      <c r="E69" s="2"/>
      <c r="G69"/>
    </row>
    <row r="70" spans="1:7" x14ac:dyDescent="0.3">
      <c r="A70" t="s">
        <v>1893</v>
      </c>
      <c r="B70">
        <v>10.394399999999999</v>
      </c>
      <c r="C70">
        <v>10.4108</v>
      </c>
      <c r="E70" s="2"/>
      <c r="G70"/>
    </row>
    <row r="71" spans="1:7" x14ac:dyDescent="0.3">
      <c r="A71" t="s">
        <v>1894</v>
      </c>
      <c r="B71">
        <v>10.1675</v>
      </c>
      <c r="C71">
        <v>10.1836</v>
      </c>
      <c r="E71" s="2"/>
      <c r="G71"/>
    </row>
    <row r="72" spans="1:7" x14ac:dyDescent="0.3">
      <c r="A72" t="s">
        <v>1876</v>
      </c>
      <c r="E72" s="2"/>
      <c r="G72"/>
    </row>
    <row r="74" spans="1:7" x14ac:dyDescent="0.3">
      <c r="A74" t="s">
        <v>1895</v>
      </c>
    </row>
    <row r="76" spans="1:7" x14ac:dyDescent="0.3">
      <c r="A76" s="50" t="s">
        <v>1896</v>
      </c>
      <c r="B76" s="50" t="s">
        <v>1897</v>
      </c>
      <c r="C76" s="50" t="s">
        <v>1898</v>
      </c>
      <c r="D76" s="50" t="s">
        <v>1899</v>
      </c>
    </row>
    <row r="77" spans="1:7" x14ac:dyDescent="0.3">
      <c r="A77" s="50" t="s">
        <v>1900</v>
      </c>
      <c r="B77" s="50"/>
      <c r="C77" s="50">
        <v>2.6048200000000001E-2</v>
      </c>
      <c r="D77" s="50">
        <v>2.6048200000000001E-2</v>
      </c>
    </row>
    <row r="78" spans="1:7" x14ac:dyDescent="0.3">
      <c r="A78" s="50" t="s">
        <v>1903</v>
      </c>
      <c r="B78" s="50"/>
      <c r="C78" s="50">
        <v>8.5565799999999997E-2</v>
      </c>
      <c r="D78" s="50">
        <v>8.5565799999999997E-2</v>
      </c>
    </row>
    <row r="79" spans="1:7" x14ac:dyDescent="0.3">
      <c r="A79" s="50" t="s">
        <v>1902</v>
      </c>
      <c r="B79" s="50"/>
      <c r="C79" s="50">
        <v>1.56004E-2</v>
      </c>
      <c r="D79" s="50">
        <v>1.56004E-2</v>
      </c>
    </row>
    <row r="81" spans="1:6" x14ac:dyDescent="0.3">
      <c r="A81" t="s">
        <v>1878</v>
      </c>
      <c r="B81" s="34" t="s">
        <v>88</v>
      </c>
    </row>
    <row r="82" spans="1:6" ht="28.8" x14ac:dyDescent="0.3">
      <c r="A82" s="47" t="s">
        <v>1879</v>
      </c>
      <c r="B82" s="34" t="s">
        <v>88</v>
      </c>
    </row>
    <row r="83" spans="1:6" x14ac:dyDescent="0.3">
      <c r="A83" s="47" t="s">
        <v>1880</v>
      </c>
      <c r="B83" s="34" t="s">
        <v>88</v>
      </c>
    </row>
    <row r="84" spans="1:6" x14ac:dyDescent="0.3">
      <c r="A84" t="s">
        <v>1881</v>
      </c>
      <c r="B84" s="49">
        <v>6.638503</v>
      </c>
    </row>
    <row r="85" spans="1:6" ht="28.8" x14ac:dyDescent="0.3">
      <c r="A85" s="47" t="s">
        <v>1882</v>
      </c>
      <c r="B85" s="34" t="s">
        <v>88</v>
      </c>
    </row>
    <row r="86" spans="1:6" ht="28.8" x14ac:dyDescent="0.3">
      <c r="A86" s="47" t="s">
        <v>1883</v>
      </c>
      <c r="B86" s="34" t="s">
        <v>88</v>
      </c>
    </row>
    <row r="87" spans="1:6" x14ac:dyDescent="0.3">
      <c r="A87" t="s">
        <v>2023</v>
      </c>
      <c r="B87" s="34" t="s">
        <v>88</v>
      </c>
    </row>
    <row r="88" spans="1:6" x14ac:dyDescent="0.3">
      <c r="A88" t="s">
        <v>2024</v>
      </c>
      <c r="B88" s="34" t="s">
        <v>88</v>
      </c>
    </row>
    <row r="91" spans="1:6" ht="28.8" x14ac:dyDescent="0.3">
      <c r="A91" s="55" t="s">
        <v>2069</v>
      </c>
      <c r="B91" s="56" t="s">
        <v>2070</v>
      </c>
      <c r="C91" s="56" t="s">
        <v>2030</v>
      </c>
      <c r="D91" s="65" t="s">
        <v>2031</v>
      </c>
      <c r="E91" s="65" t="s">
        <v>2030</v>
      </c>
      <c r="F91" s="65" t="s">
        <v>2031</v>
      </c>
    </row>
    <row r="92" spans="1:6" ht="73.2" customHeight="1" x14ac:dyDescent="0.3">
      <c r="A92" s="58" t="str">
        <f>HYPERLINK("[EDEL_Portfolio Monthly 30-Jun-2022.xlsx]EDGSEC!A1","Edelweiss Government Securities Fund")</f>
        <v>Edelweiss Government Securities Fund</v>
      </c>
      <c r="B92" s="57"/>
      <c r="C92" s="60" t="s">
        <v>2042</v>
      </c>
      <c r="D92" s="57"/>
      <c r="E92" s="60" t="s">
        <v>2043</v>
      </c>
      <c r="F92"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0"/>
  <sheetViews>
    <sheetView showGridLines="0" workbookViewId="0">
      <pane ySplit="4" topLeftCell="A88" activePane="bottomLeft" state="frozen"/>
      <selection activeCell="D67" sqref="D67"/>
      <selection pane="bottomLeft" activeCell="A99" sqref="A99:D9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35</v>
      </c>
      <c r="B1" s="69"/>
      <c r="C1" s="69"/>
      <c r="D1" s="69"/>
      <c r="E1" s="69"/>
      <c r="F1" s="69"/>
      <c r="G1" s="69"/>
      <c r="H1" s="51" t="str">
        <f>HYPERLINK("[EDEL_Portfolio Monthly 30-Jun-2022.xlsx]Index!A1","Index")</f>
        <v>Index</v>
      </c>
    </row>
    <row r="2" spans="1:8" ht="19.5" customHeight="1" x14ac:dyDescent="0.3">
      <c r="A2" s="69" t="s">
        <v>36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572</v>
      </c>
      <c r="B11" s="30" t="s">
        <v>573</v>
      </c>
      <c r="C11" s="30" t="s">
        <v>128</v>
      </c>
      <c r="D11" s="13">
        <v>20000000</v>
      </c>
      <c r="E11" s="14">
        <v>20016.46</v>
      </c>
      <c r="F11" s="15">
        <v>8.3799999999999999E-2</v>
      </c>
      <c r="G11" s="15">
        <v>7.2900000000000006E-2</v>
      </c>
    </row>
    <row r="12" spans="1:8" x14ac:dyDescent="0.3">
      <c r="A12" s="12" t="s">
        <v>574</v>
      </c>
      <c r="B12" s="30" t="s">
        <v>575</v>
      </c>
      <c r="C12" s="30" t="s">
        <v>128</v>
      </c>
      <c r="D12" s="13">
        <v>15000000</v>
      </c>
      <c r="E12" s="14">
        <v>15230.39</v>
      </c>
      <c r="F12" s="15">
        <v>6.3799999999999996E-2</v>
      </c>
      <c r="G12" s="15">
        <v>7.4885999999999994E-2</v>
      </c>
    </row>
    <row r="13" spans="1:8" x14ac:dyDescent="0.3">
      <c r="A13" s="12" t="s">
        <v>576</v>
      </c>
      <c r="B13" s="30" t="s">
        <v>577</v>
      </c>
      <c r="C13" s="30" t="s">
        <v>128</v>
      </c>
      <c r="D13" s="13">
        <v>15000000</v>
      </c>
      <c r="E13" s="14">
        <v>14247.95</v>
      </c>
      <c r="F13" s="15">
        <v>5.9700000000000003E-2</v>
      </c>
      <c r="G13" s="15">
        <v>7.4449000000000001E-2</v>
      </c>
    </row>
    <row r="14" spans="1:8" x14ac:dyDescent="0.3">
      <c r="A14" s="12" t="s">
        <v>578</v>
      </c>
      <c r="B14" s="30" t="s">
        <v>579</v>
      </c>
      <c r="C14" s="30" t="s">
        <v>128</v>
      </c>
      <c r="D14" s="13">
        <v>11000000</v>
      </c>
      <c r="E14" s="14">
        <v>11162.37</v>
      </c>
      <c r="F14" s="15">
        <v>4.6800000000000001E-2</v>
      </c>
      <c r="G14" s="15">
        <v>7.4450000000000002E-2</v>
      </c>
    </row>
    <row r="15" spans="1:8" x14ac:dyDescent="0.3">
      <c r="A15" s="12" t="s">
        <v>580</v>
      </c>
      <c r="B15" s="30" t="s">
        <v>581</v>
      </c>
      <c r="C15" s="30" t="s">
        <v>128</v>
      </c>
      <c r="D15" s="13">
        <v>8000000</v>
      </c>
      <c r="E15" s="14">
        <v>8153.66</v>
      </c>
      <c r="F15" s="15">
        <v>3.4200000000000001E-2</v>
      </c>
      <c r="G15" s="15">
        <v>7.3749999999999996E-2</v>
      </c>
    </row>
    <row r="16" spans="1:8" x14ac:dyDescent="0.3">
      <c r="A16" s="12" t="s">
        <v>582</v>
      </c>
      <c r="B16" s="30" t="s">
        <v>583</v>
      </c>
      <c r="C16" s="30" t="s">
        <v>128</v>
      </c>
      <c r="D16" s="13">
        <v>5000000</v>
      </c>
      <c r="E16" s="14">
        <v>5069.6099999999997</v>
      </c>
      <c r="F16" s="15">
        <v>2.12E-2</v>
      </c>
      <c r="G16" s="15">
        <v>7.5749999999999998E-2</v>
      </c>
    </row>
    <row r="17" spans="1:7" x14ac:dyDescent="0.3">
      <c r="A17" s="12" t="s">
        <v>584</v>
      </c>
      <c r="B17" s="30" t="s">
        <v>585</v>
      </c>
      <c r="C17" s="30" t="s">
        <v>128</v>
      </c>
      <c r="D17" s="13">
        <v>3000000</v>
      </c>
      <c r="E17" s="14">
        <v>2983.4</v>
      </c>
      <c r="F17" s="15">
        <v>1.2500000000000001E-2</v>
      </c>
      <c r="G17" s="15">
        <v>7.3800000000000004E-2</v>
      </c>
    </row>
    <row r="18" spans="1:7" x14ac:dyDescent="0.3">
      <c r="A18" s="12" t="s">
        <v>586</v>
      </c>
      <c r="B18" s="30" t="s">
        <v>587</v>
      </c>
      <c r="C18" s="30" t="s">
        <v>148</v>
      </c>
      <c r="D18" s="13">
        <v>3000000</v>
      </c>
      <c r="E18" s="14">
        <v>2971.44</v>
      </c>
      <c r="F18" s="15">
        <v>1.24E-2</v>
      </c>
      <c r="G18" s="15">
        <v>7.3649999999999993E-2</v>
      </c>
    </row>
    <row r="19" spans="1:7" x14ac:dyDescent="0.3">
      <c r="A19" s="12" t="s">
        <v>588</v>
      </c>
      <c r="B19" s="30" t="s">
        <v>589</v>
      </c>
      <c r="C19" s="30" t="s">
        <v>128</v>
      </c>
      <c r="D19" s="13">
        <v>2700000</v>
      </c>
      <c r="E19" s="14">
        <v>2789.22</v>
      </c>
      <c r="F19" s="15">
        <v>1.17E-2</v>
      </c>
      <c r="G19" s="15">
        <v>7.4302999999999994E-2</v>
      </c>
    </row>
    <row r="20" spans="1:7" x14ac:dyDescent="0.3">
      <c r="A20" s="12" t="s">
        <v>590</v>
      </c>
      <c r="B20" s="30" t="s">
        <v>591</v>
      </c>
      <c r="C20" s="30" t="s">
        <v>128</v>
      </c>
      <c r="D20" s="13">
        <v>2500000</v>
      </c>
      <c r="E20" s="14">
        <v>2499.9899999999998</v>
      </c>
      <c r="F20" s="15">
        <v>1.0500000000000001E-2</v>
      </c>
      <c r="G20" s="15">
        <v>7.5050000000000006E-2</v>
      </c>
    </row>
    <row r="21" spans="1:7" x14ac:dyDescent="0.3">
      <c r="A21" s="12" t="s">
        <v>592</v>
      </c>
      <c r="B21" s="30" t="s">
        <v>593</v>
      </c>
      <c r="C21" s="30" t="s">
        <v>128</v>
      </c>
      <c r="D21" s="13">
        <v>2500000</v>
      </c>
      <c r="E21" s="14">
        <v>2483.1799999999998</v>
      </c>
      <c r="F21" s="15">
        <v>1.04E-2</v>
      </c>
      <c r="G21" s="15">
        <v>7.4899999999999994E-2</v>
      </c>
    </row>
    <row r="22" spans="1:7" x14ac:dyDescent="0.3">
      <c r="A22" s="12" t="s">
        <v>594</v>
      </c>
      <c r="B22" s="30" t="s">
        <v>595</v>
      </c>
      <c r="C22" s="30" t="s">
        <v>131</v>
      </c>
      <c r="D22" s="13">
        <v>2000000</v>
      </c>
      <c r="E22" s="14">
        <v>2012.83</v>
      </c>
      <c r="F22" s="15">
        <v>8.3999999999999995E-3</v>
      </c>
      <c r="G22" s="15">
        <v>7.3050000000000004E-2</v>
      </c>
    </row>
    <row r="23" spans="1:7" x14ac:dyDescent="0.3">
      <c r="A23" s="12" t="s">
        <v>596</v>
      </c>
      <c r="B23" s="30" t="s">
        <v>597</v>
      </c>
      <c r="C23" s="30" t="s">
        <v>128</v>
      </c>
      <c r="D23" s="13">
        <v>2000000</v>
      </c>
      <c r="E23" s="14">
        <v>2001.24</v>
      </c>
      <c r="F23" s="15">
        <v>8.3999999999999995E-3</v>
      </c>
      <c r="G23" s="15">
        <v>7.5050000000000006E-2</v>
      </c>
    </row>
    <row r="24" spans="1:7" x14ac:dyDescent="0.3">
      <c r="A24" s="12" t="s">
        <v>598</v>
      </c>
      <c r="B24" s="30" t="s">
        <v>599</v>
      </c>
      <c r="C24" s="30" t="s">
        <v>131</v>
      </c>
      <c r="D24" s="13">
        <v>1500000</v>
      </c>
      <c r="E24" s="14">
        <v>1607.11</v>
      </c>
      <c r="F24" s="15">
        <v>6.7000000000000002E-3</v>
      </c>
      <c r="G24" s="15">
        <v>7.3749999999999996E-2</v>
      </c>
    </row>
    <row r="25" spans="1:7" x14ac:dyDescent="0.3">
      <c r="A25" s="12" t="s">
        <v>600</v>
      </c>
      <c r="B25" s="30" t="s">
        <v>601</v>
      </c>
      <c r="C25" s="30" t="s">
        <v>128</v>
      </c>
      <c r="D25" s="13">
        <v>1500000</v>
      </c>
      <c r="E25" s="14">
        <v>1480.09</v>
      </c>
      <c r="F25" s="15">
        <v>6.1999999999999998E-3</v>
      </c>
      <c r="G25" s="15">
        <v>7.5703000000000006E-2</v>
      </c>
    </row>
    <row r="26" spans="1:7" x14ac:dyDescent="0.3">
      <c r="A26" s="16" t="s">
        <v>98</v>
      </c>
      <c r="B26" s="31"/>
      <c r="C26" s="31"/>
      <c r="D26" s="17"/>
      <c r="E26" s="18">
        <v>94708.94</v>
      </c>
      <c r="F26" s="19">
        <v>0.3967</v>
      </c>
      <c r="G26" s="20"/>
    </row>
    <row r="27" spans="1:7" x14ac:dyDescent="0.3">
      <c r="A27" s="16" t="s">
        <v>519</v>
      </c>
      <c r="B27" s="30"/>
      <c r="C27" s="30"/>
      <c r="D27" s="13"/>
      <c r="E27" s="14"/>
      <c r="F27" s="15"/>
      <c r="G27" s="15"/>
    </row>
    <row r="28" spans="1:7" x14ac:dyDescent="0.3">
      <c r="A28" s="12" t="s">
        <v>602</v>
      </c>
      <c r="B28" s="30" t="s">
        <v>603</v>
      </c>
      <c r="C28" s="30" t="s">
        <v>93</v>
      </c>
      <c r="D28" s="13">
        <v>10500000</v>
      </c>
      <c r="E28" s="14">
        <v>10602.07</v>
      </c>
      <c r="F28" s="15">
        <v>4.4400000000000002E-2</v>
      </c>
      <c r="G28" s="15">
        <v>7.5249999999999997E-2</v>
      </c>
    </row>
    <row r="29" spans="1:7" x14ac:dyDescent="0.3">
      <c r="A29" s="12" t="s">
        <v>604</v>
      </c>
      <c r="B29" s="30" t="s">
        <v>605</v>
      </c>
      <c r="C29" s="30" t="s">
        <v>93</v>
      </c>
      <c r="D29" s="13">
        <v>10000000</v>
      </c>
      <c r="E29" s="14">
        <v>9892.58</v>
      </c>
      <c r="F29" s="15">
        <v>4.1399999999999999E-2</v>
      </c>
      <c r="G29" s="15">
        <v>7.4800000000000005E-2</v>
      </c>
    </row>
    <row r="30" spans="1:7" x14ac:dyDescent="0.3">
      <c r="A30" s="12" t="s">
        <v>564</v>
      </c>
      <c r="B30" s="30" t="s">
        <v>565</v>
      </c>
      <c r="C30" s="30" t="s">
        <v>93</v>
      </c>
      <c r="D30" s="13">
        <v>9500000</v>
      </c>
      <c r="E30" s="14">
        <v>9617.94</v>
      </c>
      <c r="F30" s="15">
        <v>4.0300000000000002E-2</v>
      </c>
      <c r="G30" s="15">
        <v>7.4776999999999996E-2</v>
      </c>
    </row>
    <row r="31" spans="1:7" x14ac:dyDescent="0.3">
      <c r="A31" s="12" t="s">
        <v>606</v>
      </c>
      <c r="B31" s="30" t="s">
        <v>607</v>
      </c>
      <c r="C31" s="30" t="s">
        <v>93</v>
      </c>
      <c r="D31" s="13">
        <v>9000000</v>
      </c>
      <c r="E31" s="14">
        <v>8691.2800000000007</v>
      </c>
      <c r="F31" s="15">
        <v>3.6400000000000002E-2</v>
      </c>
      <c r="G31" s="15">
        <v>7.4471999999999997E-2</v>
      </c>
    </row>
    <row r="32" spans="1:7" x14ac:dyDescent="0.3">
      <c r="A32" s="12" t="s">
        <v>608</v>
      </c>
      <c r="B32" s="30" t="s">
        <v>609</v>
      </c>
      <c r="C32" s="30" t="s">
        <v>93</v>
      </c>
      <c r="D32" s="13">
        <v>8500000</v>
      </c>
      <c r="E32" s="14">
        <v>8592.66</v>
      </c>
      <c r="F32" s="15">
        <v>3.5999999999999997E-2</v>
      </c>
      <c r="G32" s="15">
        <v>7.4649999999999994E-2</v>
      </c>
    </row>
    <row r="33" spans="1:7" x14ac:dyDescent="0.3">
      <c r="A33" s="12" t="s">
        <v>610</v>
      </c>
      <c r="B33" s="30" t="s">
        <v>611</v>
      </c>
      <c r="C33" s="30" t="s">
        <v>93</v>
      </c>
      <c r="D33" s="13">
        <v>8500000</v>
      </c>
      <c r="E33" s="14">
        <v>8539.07</v>
      </c>
      <c r="F33" s="15">
        <v>3.5799999999999998E-2</v>
      </c>
      <c r="G33" s="15">
        <v>7.4672000000000002E-2</v>
      </c>
    </row>
    <row r="34" spans="1:7" x14ac:dyDescent="0.3">
      <c r="A34" s="12" t="s">
        <v>612</v>
      </c>
      <c r="B34" s="30" t="s">
        <v>613</v>
      </c>
      <c r="C34" s="30" t="s">
        <v>93</v>
      </c>
      <c r="D34" s="13">
        <v>7500000</v>
      </c>
      <c r="E34" s="14">
        <v>7733.92</v>
      </c>
      <c r="F34" s="15">
        <v>3.2399999999999998E-2</v>
      </c>
      <c r="G34" s="15">
        <v>7.5149999999999995E-2</v>
      </c>
    </row>
    <row r="35" spans="1:7" x14ac:dyDescent="0.3">
      <c r="A35" s="12" t="s">
        <v>614</v>
      </c>
      <c r="B35" s="30" t="s">
        <v>615</v>
      </c>
      <c r="C35" s="30" t="s">
        <v>93</v>
      </c>
      <c r="D35" s="13">
        <v>6000000</v>
      </c>
      <c r="E35" s="14">
        <v>6100.03</v>
      </c>
      <c r="F35" s="15">
        <v>2.5600000000000001E-2</v>
      </c>
      <c r="G35" s="15">
        <v>7.4885999999999994E-2</v>
      </c>
    </row>
    <row r="36" spans="1:7" x14ac:dyDescent="0.3">
      <c r="A36" s="12" t="s">
        <v>616</v>
      </c>
      <c r="B36" s="30" t="s">
        <v>617</v>
      </c>
      <c r="C36" s="30" t="s">
        <v>93</v>
      </c>
      <c r="D36" s="13">
        <v>5500000</v>
      </c>
      <c r="E36" s="14">
        <v>5528.93</v>
      </c>
      <c r="F36" s="15">
        <v>2.3199999999999998E-2</v>
      </c>
      <c r="G36" s="15">
        <v>7.4700000000000003E-2</v>
      </c>
    </row>
    <row r="37" spans="1:7" x14ac:dyDescent="0.3">
      <c r="A37" s="12" t="s">
        <v>618</v>
      </c>
      <c r="B37" s="30" t="s">
        <v>619</v>
      </c>
      <c r="C37" s="30" t="s">
        <v>93</v>
      </c>
      <c r="D37" s="13">
        <v>5500000</v>
      </c>
      <c r="E37" s="14">
        <v>5524.7</v>
      </c>
      <c r="F37" s="15">
        <v>2.3099999999999999E-2</v>
      </c>
      <c r="G37" s="15">
        <v>7.4700000000000003E-2</v>
      </c>
    </row>
    <row r="38" spans="1:7" x14ac:dyDescent="0.3">
      <c r="A38" s="12" t="s">
        <v>620</v>
      </c>
      <c r="B38" s="30" t="s">
        <v>621</v>
      </c>
      <c r="C38" s="30" t="s">
        <v>93</v>
      </c>
      <c r="D38" s="13">
        <v>5000000</v>
      </c>
      <c r="E38" s="14">
        <v>5055.71</v>
      </c>
      <c r="F38" s="15">
        <v>2.12E-2</v>
      </c>
      <c r="G38" s="15">
        <v>7.4885999999999994E-2</v>
      </c>
    </row>
    <row r="39" spans="1:7" x14ac:dyDescent="0.3">
      <c r="A39" s="12" t="s">
        <v>622</v>
      </c>
      <c r="B39" s="30" t="s">
        <v>623</v>
      </c>
      <c r="C39" s="30" t="s">
        <v>93</v>
      </c>
      <c r="D39" s="13">
        <v>5000000</v>
      </c>
      <c r="E39" s="14">
        <v>5051.59</v>
      </c>
      <c r="F39" s="15">
        <v>2.12E-2</v>
      </c>
      <c r="G39" s="15">
        <v>7.4700000000000003E-2</v>
      </c>
    </row>
    <row r="40" spans="1:7" x14ac:dyDescent="0.3">
      <c r="A40" s="12" t="s">
        <v>624</v>
      </c>
      <c r="B40" s="30" t="s">
        <v>625</v>
      </c>
      <c r="C40" s="30" t="s">
        <v>93</v>
      </c>
      <c r="D40" s="13">
        <v>5000000</v>
      </c>
      <c r="E40" s="14">
        <v>5028.1099999999997</v>
      </c>
      <c r="F40" s="15">
        <v>2.1100000000000001E-2</v>
      </c>
      <c r="G40" s="15">
        <v>7.4925000000000005E-2</v>
      </c>
    </row>
    <row r="41" spans="1:7" x14ac:dyDescent="0.3">
      <c r="A41" s="12" t="s">
        <v>626</v>
      </c>
      <c r="B41" s="30" t="s">
        <v>627</v>
      </c>
      <c r="C41" s="30" t="s">
        <v>93</v>
      </c>
      <c r="D41" s="13">
        <v>5000000</v>
      </c>
      <c r="E41" s="14">
        <v>5021.37</v>
      </c>
      <c r="F41" s="15">
        <v>2.1000000000000001E-2</v>
      </c>
      <c r="G41" s="15">
        <v>7.4954999999999994E-2</v>
      </c>
    </row>
    <row r="42" spans="1:7" x14ac:dyDescent="0.3">
      <c r="A42" s="12" t="s">
        <v>628</v>
      </c>
      <c r="B42" s="30" t="s">
        <v>629</v>
      </c>
      <c r="C42" s="30" t="s">
        <v>93</v>
      </c>
      <c r="D42" s="13">
        <v>5000000</v>
      </c>
      <c r="E42" s="14">
        <v>5018.1000000000004</v>
      </c>
      <c r="F42" s="15">
        <v>2.1000000000000001E-2</v>
      </c>
      <c r="G42" s="15">
        <v>7.4925000000000005E-2</v>
      </c>
    </row>
    <row r="43" spans="1:7" x14ac:dyDescent="0.3">
      <c r="A43" s="12" t="s">
        <v>630</v>
      </c>
      <c r="B43" s="30" t="s">
        <v>631</v>
      </c>
      <c r="C43" s="30" t="s">
        <v>93</v>
      </c>
      <c r="D43" s="13">
        <v>4500000</v>
      </c>
      <c r="E43" s="14">
        <v>4510.66</v>
      </c>
      <c r="F43" s="15">
        <v>1.89E-2</v>
      </c>
      <c r="G43" s="15">
        <v>7.5249999999999997E-2</v>
      </c>
    </row>
    <row r="44" spans="1:7" x14ac:dyDescent="0.3">
      <c r="A44" s="12" t="s">
        <v>632</v>
      </c>
      <c r="B44" s="30" t="s">
        <v>633</v>
      </c>
      <c r="C44" s="30" t="s">
        <v>93</v>
      </c>
      <c r="D44" s="13">
        <v>4500000</v>
      </c>
      <c r="E44" s="14">
        <v>4369</v>
      </c>
      <c r="F44" s="15">
        <v>1.83E-2</v>
      </c>
      <c r="G44" s="15">
        <v>7.4577000000000004E-2</v>
      </c>
    </row>
    <row r="45" spans="1:7" x14ac:dyDescent="0.3">
      <c r="A45" s="12" t="s">
        <v>634</v>
      </c>
      <c r="B45" s="30" t="s">
        <v>635</v>
      </c>
      <c r="C45" s="30" t="s">
        <v>93</v>
      </c>
      <c r="D45" s="13">
        <v>2500000</v>
      </c>
      <c r="E45" s="14">
        <v>2538.15</v>
      </c>
      <c r="F45" s="15">
        <v>1.06E-2</v>
      </c>
      <c r="G45" s="15">
        <v>7.4649999999999994E-2</v>
      </c>
    </row>
    <row r="46" spans="1:7" x14ac:dyDescent="0.3">
      <c r="A46" s="12" t="s">
        <v>636</v>
      </c>
      <c r="B46" s="30" t="s">
        <v>637</v>
      </c>
      <c r="C46" s="30" t="s">
        <v>93</v>
      </c>
      <c r="D46" s="13">
        <v>2500000</v>
      </c>
      <c r="E46" s="14">
        <v>2536.6799999999998</v>
      </c>
      <c r="F46" s="15">
        <v>1.06E-2</v>
      </c>
      <c r="G46" s="15">
        <v>7.4700000000000003E-2</v>
      </c>
    </row>
    <row r="47" spans="1:7" x14ac:dyDescent="0.3">
      <c r="A47" s="12" t="s">
        <v>638</v>
      </c>
      <c r="B47" s="30" t="s">
        <v>639</v>
      </c>
      <c r="C47" s="30" t="s">
        <v>93</v>
      </c>
      <c r="D47" s="13">
        <v>2500000</v>
      </c>
      <c r="E47" s="14">
        <v>2470.61</v>
      </c>
      <c r="F47" s="15">
        <v>1.03E-2</v>
      </c>
      <c r="G47" s="15">
        <v>7.4800000000000005E-2</v>
      </c>
    </row>
    <row r="48" spans="1:7" x14ac:dyDescent="0.3">
      <c r="A48" s="12" t="s">
        <v>640</v>
      </c>
      <c r="B48" s="30" t="s">
        <v>641</v>
      </c>
      <c r="C48" s="30" t="s">
        <v>93</v>
      </c>
      <c r="D48" s="13">
        <v>2500000</v>
      </c>
      <c r="E48" s="14">
        <v>2469.4</v>
      </c>
      <c r="F48" s="15">
        <v>1.03E-2</v>
      </c>
      <c r="G48" s="15">
        <v>7.4727000000000002E-2</v>
      </c>
    </row>
    <row r="49" spans="1:7" x14ac:dyDescent="0.3">
      <c r="A49" s="12" t="s">
        <v>642</v>
      </c>
      <c r="B49" s="30" t="s">
        <v>643</v>
      </c>
      <c r="C49" s="30" t="s">
        <v>93</v>
      </c>
      <c r="D49" s="13">
        <v>2000000</v>
      </c>
      <c r="E49" s="14">
        <v>2009.49</v>
      </c>
      <c r="F49" s="15">
        <v>8.3999999999999995E-3</v>
      </c>
      <c r="G49" s="15">
        <v>7.4649999999999994E-2</v>
      </c>
    </row>
    <row r="50" spans="1:7" x14ac:dyDescent="0.3">
      <c r="A50" s="12" t="s">
        <v>644</v>
      </c>
      <c r="B50" s="30" t="s">
        <v>645</v>
      </c>
      <c r="C50" s="30" t="s">
        <v>93</v>
      </c>
      <c r="D50" s="13">
        <v>2000000</v>
      </c>
      <c r="E50" s="14">
        <v>1979.01</v>
      </c>
      <c r="F50" s="15">
        <v>8.3000000000000001E-3</v>
      </c>
      <c r="G50" s="15">
        <v>7.4836E-2</v>
      </c>
    </row>
    <row r="51" spans="1:7" x14ac:dyDescent="0.3">
      <c r="A51" s="12" t="s">
        <v>646</v>
      </c>
      <c r="B51" s="30" t="s">
        <v>647</v>
      </c>
      <c r="C51" s="30" t="s">
        <v>93</v>
      </c>
      <c r="D51" s="13">
        <v>1500000</v>
      </c>
      <c r="E51" s="14">
        <v>1506.74</v>
      </c>
      <c r="F51" s="15">
        <v>6.3E-3</v>
      </c>
      <c r="G51" s="15">
        <v>7.4700000000000003E-2</v>
      </c>
    </row>
    <row r="52" spans="1:7" x14ac:dyDescent="0.3">
      <c r="A52" s="12" t="s">
        <v>648</v>
      </c>
      <c r="B52" s="30" t="s">
        <v>649</v>
      </c>
      <c r="C52" s="30" t="s">
        <v>93</v>
      </c>
      <c r="D52" s="13">
        <v>1500000</v>
      </c>
      <c r="E52" s="14">
        <v>1480.07</v>
      </c>
      <c r="F52" s="15">
        <v>6.1999999999999998E-3</v>
      </c>
      <c r="G52" s="15">
        <v>7.4904999999999999E-2</v>
      </c>
    </row>
    <row r="53" spans="1:7" x14ac:dyDescent="0.3">
      <c r="A53" s="12" t="s">
        <v>650</v>
      </c>
      <c r="B53" s="30" t="s">
        <v>651</v>
      </c>
      <c r="C53" s="30" t="s">
        <v>93</v>
      </c>
      <c r="D53" s="13">
        <v>1000000</v>
      </c>
      <c r="E53" s="14">
        <v>1005.78</v>
      </c>
      <c r="F53" s="15">
        <v>4.1999999999999997E-3</v>
      </c>
      <c r="G53" s="15">
        <v>7.4885999999999994E-2</v>
      </c>
    </row>
    <row r="54" spans="1:7" x14ac:dyDescent="0.3">
      <c r="A54" s="16" t="s">
        <v>98</v>
      </c>
      <c r="B54" s="31"/>
      <c r="C54" s="31"/>
      <c r="D54" s="17"/>
      <c r="E54" s="18">
        <v>132873.65</v>
      </c>
      <c r="F54" s="19">
        <v>0.55649999999999999</v>
      </c>
      <c r="G54" s="20"/>
    </row>
    <row r="55" spans="1:7" x14ac:dyDescent="0.3">
      <c r="A55" s="12"/>
      <c r="B55" s="30"/>
      <c r="C55" s="30"/>
      <c r="D55" s="13"/>
      <c r="E55" s="14"/>
      <c r="F55" s="15"/>
      <c r="G55" s="15"/>
    </row>
    <row r="56" spans="1:7" x14ac:dyDescent="0.3">
      <c r="A56" s="12"/>
      <c r="B56" s="30"/>
      <c r="C56" s="30"/>
      <c r="D56" s="13"/>
      <c r="E56" s="14"/>
      <c r="F56" s="15"/>
      <c r="G56" s="15"/>
    </row>
    <row r="57" spans="1:7" x14ac:dyDescent="0.3">
      <c r="A57" s="16" t="s">
        <v>188</v>
      </c>
      <c r="B57" s="30"/>
      <c r="C57" s="30"/>
      <c r="D57" s="13"/>
      <c r="E57" s="14"/>
      <c r="F57" s="15"/>
      <c r="G57" s="15"/>
    </row>
    <row r="58" spans="1:7" x14ac:dyDescent="0.3">
      <c r="A58" s="16" t="s">
        <v>98</v>
      </c>
      <c r="B58" s="30"/>
      <c r="C58" s="30"/>
      <c r="D58" s="13"/>
      <c r="E58" s="35" t="s">
        <v>88</v>
      </c>
      <c r="F58" s="36" t="s">
        <v>88</v>
      </c>
      <c r="G58" s="15"/>
    </row>
    <row r="59" spans="1:7" x14ac:dyDescent="0.3">
      <c r="A59" s="12"/>
      <c r="B59" s="30"/>
      <c r="C59" s="30"/>
      <c r="D59" s="13"/>
      <c r="E59" s="14"/>
      <c r="F59" s="15"/>
      <c r="G59" s="15"/>
    </row>
    <row r="60" spans="1:7" x14ac:dyDescent="0.3">
      <c r="A60" s="16" t="s">
        <v>189</v>
      </c>
      <c r="B60" s="30"/>
      <c r="C60" s="30"/>
      <c r="D60" s="13"/>
      <c r="E60" s="14"/>
      <c r="F60" s="15"/>
      <c r="G60" s="15"/>
    </row>
    <row r="61" spans="1:7" x14ac:dyDescent="0.3">
      <c r="A61" s="16" t="s">
        <v>98</v>
      </c>
      <c r="B61" s="30"/>
      <c r="C61" s="30"/>
      <c r="D61" s="13"/>
      <c r="E61" s="35" t="s">
        <v>88</v>
      </c>
      <c r="F61" s="36" t="s">
        <v>88</v>
      </c>
      <c r="G61" s="15"/>
    </row>
    <row r="62" spans="1:7" x14ac:dyDescent="0.3">
      <c r="A62" s="12"/>
      <c r="B62" s="30"/>
      <c r="C62" s="30"/>
      <c r="D62" s="13"/>
      <c r="E62" s="14"/>
      <c r="F62" s="15"/>
      <c r="G62" s="15"/>
    </row>
    <row r="63" spans="1:7" x14ac:dyDescent="0.3">
      <c r="A63" s="21" t="s">
        <v>116</v>
      </c>
      <c r="B63" s="32"/>
      <c r="C63" s="32"/>
      <c r="D63" s="22"/>
      <c r="E63" s="18">
        <v>227582.59</v>
      </c>
      <c r="F63" s="19">
        <v>0.95320000000000005</v>
      </c>
      <c r="G63" s="20"/>
    </row>
    <row r="64" spans="1:7" x14ac:dyDescent="0.3">
      <c r="A64" s="12"/>
      <c r="B64" s="30"/>
      <c r="C64" s="30"/>
      <c r="D64" s="13"/>
      <c r="E64" s="14"/>
      <c r="F64" s="15"/>
      <c r="G64" s="15"/>
    </row>
    <row r="65" spans="1:7" x14ac:dyDescent="0.3">
      <c r="A65" s="12"/>
      <c r="B65" s="30"/>
      <c r="C65" s="30"/>
      <c r="D65" s="13"/>
      <c r="E65" s="14"/>
      <c r="F65" s="15"/>
      <c r="G65" s="15"/>
    </row>
    <row r="66" spans="1:7" x14ac:dyDescent="0.3">
      <c r="A66" s="16" t="s">
        <v>117</v>
      </c>
      <c r="B66" s="30"/>
      <c r="C66" s="30"/>
      <c r="D66" s="13"/>
      <c r="E66" s="14"/>
      <c r="F66" s="15"/>
      <c r="G66" s="15"/>
    </row>
    <row r="67" spans="1:7" x14ac:dyDescent="0.3">
      <c r="A67" s="12" t="s">
        <v>118</v>
      </c>
      <c r="B67" s="30"/>
      <c r="C67" s="30"/>
      <c r="D67" s="13"/>
      <c r="E67" s="14">
        <v>12520.39</v>
      </c>
      <c r="F67" s="15">
        <v>5.2400000000000002E-2</v>
      </c>
      <c r="G67" s="15">
        <v>4.6987000000000001E-2</v>
      </c>
    </row>
    <row r="68" spans="1:7" x14ac:dyDescent="0.3">
      <c r="A68" s="16" t="s">
        <v>98</v>
      </c>
      <c r="B68" s="31"/>
      <c r="C68" s="31"/>
      <c r="D68" s="17"/>
      <c r="E68" s="18">
        <v>12520.39</v>
      </c>
      <c r="F68" s="19">
        <v>5.2400000000000002E-2</v>
      </c>
      <c r="G68" s="20"/>
    </row>
    <row r="69" spans="1:7" x14ac:dyDescent="0.3">
      <c r="A69" s="12"/>
      <c r="B69" s="30"/>
      <c r="C69" s="30"/>
      <c r="D69" s="13"/>
      <c r="E69" s="14"/>
      <c r="F69" s="15"/>
      <c r="G69" s="15"/>
    </row>
    <row r="70" spans="1:7" x14ac:dyDescent="0.3">
      <c r="A70" s="21" t="s">
        <v>116</v>
      </c>
      <c r="B70" s="32"/>
      <c r="C70" s="32"/>
      <c r="D70" s="22"/>
      <c r="E70" s="18">
        <v>12520.39</v>
      </c>
      <c r="F70" s="19">
        <v>5.2400000000000002E-2</v>
      </c>
      <c r="G70" s="20"/>
    </row>
    <row r="71" spans="1:7" x14ac:dyDescent="0.3">
      <c r="A71" s="12" t="s">
        <v>119</v>
      </c>
      <c r="B71" s="30"/>
      <c r="C71" s="30"/>
      <c r="D71" s="13"/>
      <c r="E71" s="14">
        <v>5737.3326863000002</v>
      </c>
      <c r="F71" s="15">
        <v>2.4031E-2</v>
      </c>
      <c r="G71" s="15"/>
    </row>
    <row r="72" spans="1:7" x14ac:dyDescent="0.3">
      <c r="A72" s="12" t="s">
        <v>120</v>
      </c>
      <c r="B72" s="30"/>
      <c r="C72" s="30"/>
      <c r="D72" s="13"/>
      <c r="E72" s="23">
        <v>-7097.2626862999996</v>
      </c>
      <c r="F72" s="24">
        <v>-2.9631000000000001E-2</v>
      </c>
      <c r="G72" s="15">
        <v>4.6987000000000001E-2</v>
      </c>
    </row>
    <row r="73" spans="1:7" x14ac:dyDescent="0.3">
      <c r="A73" s="25" t="s">
        <v>121</v>
      </c>
      <c r="B73" s="33"/>
      <c r="C73" s="33"/>
      <c r="D73" s="26"/>
      <c r="E73" s="27">
        <v>238743.05</v>
      </c>
      <c r="F73" s="28">
        <v>1</v>
      </c>
      <c r="G73" s="28"/>
    </row>
    <row r="75" spans="1:7" x14ac:dyDescent="0.3">
      <c r="A75" s="1" t="s">
        <v>123</v>
      </c>
    </row>
    <row r="78" spans="1:7" x14ac:dyDescent="0.3">
      <c r="A78" s="1" t="s">
        <v>1858</v>
      </c>
    </row>
    <row r="79" spans="1:7" x14ac:dyDescent="0.3">
      <c r="A79" s="47" t="s">
        <v>1859</v>
      </c>
      <c r="B79" s="34" t="s">
        <v>88</v>
      </c>
    </row>
    <row r="80" spans="1:7" x14ac:dyDescent="0.3">
      <c r="A80" t="s">
        <v>1860</v>
      </c>
    </row>
    <row r="81" spans="1:7" x14ac:dyDescent="0.3">
      <c r="A81" t="s">
        <v>1861</v>
      </c>
      <c r="B81" t="s">
        <v>1862</v>
      </c>
      <c r="C81" t="s">
        <v>1862</v>
      </c>
    </row>
    <row r="82" spans="1:7" x14ac:dyDescent="0.3">
      <c r="B82" s="48">
        <v>44712</v>
      </c>
      <c r="C82" s="48">
        <v>44742</v>
      </c>
    </row>
    <row r="83" spans="1:7" x14ac:dyDescent="0.3">
      <c r="A83" t="s">
        <v>1866</v>
      </c>
      <c r="B83">
        <v>9.8976000000000006</v>
      </c>
      <c r="C83">
        <v>9.9526000000000003</v>
      </c>
      <c r="E83" s="2"/>
      <c r="G83"/>
    </row>
    <row r="84" spans="1:7" x14ac:dyDescent="0.3">
      <c r="A84" t="s">
        <v>1867</v>
      </c>
      <c r="B84">
        <v>9.8976000000000006</v>
      </c>
      <c r="C84">
        <v>9.9513999999999996</v>
      </c>
      <c r="E84" s="2"/>
      <c r="G84"/>
    </row>
    <row r="85" spans="1:7" x14ac:dyDescent="0.3">
      <c r="A85" t="s">
        <v>1891</v>
      </c>
      <c r="B85">
        <v>9.8872</v>
      </c>
      <c r="C85">
        <v>9.9406999999999996</v>
      </c>
      <c r="E85" s="2"/>
      <c r="G85"/>
    </row>
    <row r="86" spans="1:7" x14ac:dyDescent="0.3">
      <c r="A86" t="s">
        <v>1892</v>
      </c>
      <c r="B86">
        <v>9.8872999999999998</v>
      </c>
      <c r="C86">
        <v>9.9407999999999994</v>
      </c>
      <c r="E86" s="2"/>
      <c r="G86"/>
    </row>
    <row r="87" spans="1:7" x14ac:dyDescent="0.3">
      <c r="E87" s="2"/>
      <c r="G87"/>
    </row>
    <row r="88" spans="1:7" x14ac:dyDescent="0.3">
      <c r="A88" t="s">
        <v>1877</v>
      </c>
      <c r="B88" s="34" t="s">
        <v>88</v>
      </c>
    </row>
    <row r="89" spans="1:7" x14ac:dyDescent="0.3">
      <c r="A89" t="s">
        <v>1878</v>
      </c>
      <c r="B89" s="34" t="s">
        <v>88</v>
      </c>
    </row>
    <row r="90" spans="1:7" ht="28.8" x14ac:dyDescent="0.3">
      <c r="A90" s="47" t="s">
        <v>1879</v>
      </c>
      <c r="B90" s="34" t="s">
        <v>88</v>
      </c>
    </row>
    <row r="91" spans="1:7" x14ac:dyDescent="0.3">
      <c r="A91" s="47" t="s">
        <v>1880</v>
      </c>
      <c r="B91" s="34" t="s">
        <v>88</v>
      </c>
    </row>
    <row r="92" spans="1:7" x14ac:dyDescent="0.3">
      <c r="A92" t="s">
        <v>1881</v>
      </c>
      <c r="B92" s="49">
        <v>4.3833070000000003</v>
      </c>
    </row>
    <row r="93" spans="1:7" ht="28.8" x14ac:dyDescent="0.3">
      <c r="A93" s="47" t="s">
        <v>1882</v>
      </c>
      <c r="B93" s="34" t="s">
        <v>88</v>
      </c>
    </row>
    <row r="94" spans="1:7" ht="28.8" x14ac:dyDescent="0.3">
      <c r="A94" s="47" t="s">
        <v>1883</v>
      </c>
      <c r="B94" s="34" t="s">
        <v>88</v>
      </c>
    </row>
    <row r="95" spans="1:7" x14ac:dyDescent="0.3">
      <c r="A95" t="s">
        <v>2023</v>
      </c>
      <c r="B95" s="34" t="s">
        <v>88</v>
      </c>
    </row>
    <row r="96" spans="1:7" x14ac:dyDescent="0.3">
      <c r="A96" t="s">
        <v>2024</v>
      </c>
      <c r="B96" s="34" t="s">
        <v>88</v>
      </c>
    </row>
    <row r="99" spans="1:4" ht="28.8" x14ac:dyDescent="0.3">
      <c r="A99" s="66" t="s">
        <v>2069</v>
      </c>
      <c r="B99" s="66" t="s">
        <v>2070</v>
      </c>
      <c r="C99" s="66" t="s">
        <v>2030</v>
      </c>
      <c r="D99" s="67" t="s">
        <v>2031</v>
      </c>
    </row>
    <row r="100" spans="1:4" ht="73.2" customHeight="1" x14ac:dyDescent="0.3">
      <c r="A100" s="58" t="str">
        <f>HYPERLINK("[EDEL_Portfolio Monthly 30-Jun-2022.xlsx]EDNP27!A1","Edelweiss NY PSU BD PL SDL IDX Fund-2027")</f>
        <v>Edelweiss NY PSU BD PL SDL IDX Fund-2027</v>
      </c>
      <c r="B100" s="57"/>
      <c r="C100" s="60" t="s">
        <v>2044</v>
      </c>
      <c r="D100"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26"/>
  <sheetViews>
    <sheetView showGridLines="0" workbookViewId="0">
      <pane ySplit="4" topLeftCell="A117" activePane="bottomLeft" state="frozen"/>
      <selection activeCell="D67" sqref="D67"/>
      <selection pane="bottomLeft" activeCell="A125" sqref="A125:D125"/>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37</v>
      </c>
      <c r="B1" s="69"/>
      <c r="C1" s="69"/>
      <c r="D1" s="69"/>
      <c r="E1" s="69"/>
      <c r="F1" s="69"/>
      <c r="G1" s="69"/>
      <c r="H1" s="51" t="str">
        <f>HYPERLINK("[EDEL_Portfolio Monthly 30-Jun-2022.xlsx]Index!A1","Index")</f>
        <v>Index</v>
      </c>
    </row>
    <row r="2" spans="1:8" ht="19.5" customHeight="1" x14ac:dyDescent="0.3">
      <c r="A2" s="69" t="s">
        <v>38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652</v>
      </c>
      <c r="B11" s="30" t="s">
        <v>653</v>
      </c>
      <c r="C11" s="30" t="s">
        <v>128</v>
      </c>
      <c r="D11" s="13">
        <v>87500000</v>
      </c>
      <c r="E11" s="14">
        <v>87653.74</v>
      </c>
      <c r="F11" s="15">
        <v>0.1424</v>
      </c>
      <c r="G11" s="15">
        <v>7.3550000000000004E-2</v>
      </c>
    </row>
    <row r="12" spans="1:8" x14ac:dyDescent="0.3">
      <c r="A12" s="12" t="s">
        <v>654</v>
      </c>
      <c r="B12" s="30" t="s">
        <v>655</v>
      </c>
      <c r="C12" s="30" t="s">
        <v>128</v>
      </c>
      <c r="D12" s="13">
        <v>19000000</v>
      </c>
      <c r="E12" s="14">
        <v>18115.38</v>
      </c>
      <c r="F12" s="15">
        <v>2.9399999999999999E-2</v>
      </c>
      <c r="G12" s="15">
        <v>7.4499999999999997E-2</v>
      </c>
    </row>
    <row r="13" spans="1:8" x14ac:dyDescent="0.3">
      <c r="A13" s="12" t="s">
        <v>656</v>
      </c>
      <c r="B13" s="30" t="s">
        <v>657</v>
      </c>
      <c r="C13" s="30" t="s">
        <v>128</v>
      </c>
      <c r="D13" s="13">
        <v>11200000</v>
      </c>
      <c r="E13" s="14">
        <v>11889.19</v>
      </c>
      <c r="F13" s="15">
        <v>1.9300000000000001E-2</v>
      </c>
      <c r="G13" s="15">
        <v>7.3200000000000001E-2</v>
      </c>
    </row>
    <row r="14" spans="1:8" x14ac:dyDescent="0.3">
      <c r="A14" s="12" t="s">
        <v>658</v>
      </c>
      <c r="B14" s="30" t="s">
        <v>659</v>
      </c>
      <c r="C14" s="30" t="s">
        <v>128</v>
      </c>
      <c r="D14" s="13">
        <v>12000000</v>
      </c>
      <c r="E14" s="14">
        <v>11473.24</v>
      </c>
      <c r="F14" s="15">
        <v>1.8599999999999998E-2</v>
      </c>
      <c r="G14" s="15">
        <v>7.3099999999999998E-2</v>
      </c>
    </row>
    <row r="15" spans="1:8" x14ac:dyDescent="0.3">
      <c r="A15" s="12" t="s">
        <v>660</v>
      </c>
      <c r="B15" s="30" t="s">
        <v>661</v>
      </c>
      <c r="C15" s="30" t="s">
        <v>128</v>
      </c>
      <c r="D15" s="13">
        <v>10500000</v>
      </c>
      <c r="E15" s="14">
        <v>10038.32</v>
      </c>
      <c r="F15" s="15">
        <v>1.6299999999999999E-2</v>
      </c>
      <c r="G15" s="15">
        <v>7.2599999999999998E-2</v>
      </c>
    </row>
    <row r="16" spans="1:8" x14ac:dyDescent="0.3">
      <c r="A16" s="12" t="s">
        <v>662</v>
      </c>
      <c r="B16" s="30" t="s">
        <v>663</v>
      </c>
      <c r="C16" s="30" t="s">
        <v>148</v>
      </c>
      <c r="D16" s="13">
        <v>9500000</v>
      </c>
      <c r="E16" s="14">
        <v>9158.5499999999993</v>
      </c>
      <c r="F16" s="15">
        <v>1.49E-2</v>
      </c>
      <c r="G16" s="15">
        <v>7.3649999999999993E-2</v>
      </c>
    </row>
    <row r="17" spans="1:7" x14ac:dyDescent="0.3">
      <c r="A17" s="12" t="s">
        <v>664</v>
      </c>
      <c r="B17" s="30" t="s">
        <v>665</v>
      </c>
      <c r="C17" s="30" t="s">
        <v>148</v>
      </c>
      <c r="D17" s="13">
        <v>7600000</v>
      </c>
      <c r="E17" s="14">
        <v>7567.4</v>
      </c>
      <c r="F17" s="15">
        <v>1.23E-2</v>
      </c>
      <c r="G17" s="15">
        <v>7.2499999999999995E-2</v>
      </c>
    </row>
    <row r="18" spans="1:7" x14ac:dyDescent="0.3">
      <c r="A18" s="12" t="s">
        <v>666</v>
      </c>
      <c r="B18" s="30" t="s">
        <v>667</v>
      </c>
      <c r="C18" s="30" t="s">
        <v>128</v>
      </c>
      <c r="D18" s="13">
        <v>6500000</v>
      </c>
      <c r="E18" s="14">
        <v>6687.61</v>
      </c>
      <c r="F18" s="15">
        <v>1.09E-2</v>
      </c>
      <c r="G18" s="15">
        <v>7.1787000000000004E-2</v>
      </c>
    </row>
    <row r="19" spans="1:7" x14ac:dyDescent="0.3">
      <c r="A19" s="12" t="s">
        <v>668</v>
      </c>
      <c r="B19" s="30" t="s">
        <v>669</v>
      </c>
      <c r="C19" s="30" t="s">
        <v>128</v>
      </c>
      <c r="D19" s="13">
        <v>6000000</v>
      </c>
      <c r="E19" s="14">
        <v>6375.38</v>
      </c>
      <c r="F19" s="15">
        <v>1.04E-2</v>
      </c>
      <c r="G19" s="15">
        <v>7.2749999999999995E-2</v>
      </c>
    </row>
    <row r="20" spans="1:7" x14ac:dyDescent="0.3">
      <c r="A20" s="12" t="s">
        <v>670</v>
      </c>
      <c r="B20" s="30" t="s">
        <v>671</v>
      </c>
      <c r="C20" s="30" t="s">
        <v>128</v>
      </c>
      <c r="D20" s="13">
        <v>6000000</v>
      </c>
      <c r="E20" s="14">
        <v>6138.4</v>
      </c>
      <c r="F20" s="15">
        <v>0.01</v>
      </c>
      <c r="G20" s="15">
        <v>7.2900000000000006E-2</v>
      </c>
    </row>
    <row r="21" spans="1:7" x14ac:dyDescent="0.3">
      <c r="A21" s="12" t="s">
        <v>672</v>
      </c>
      <c r="B21" s="30" t="s">
        <v>673</v>
      </c>
      <c r="C21" s="30" t="s">
        <v>128</v>
      </c>
      <c r="D21" s="13">
        <v>4500000</v>
      </c>
      <c r="E21" s="14">
        <v>4636.1499999999996</v>
      </c>
      <c r="F21" s="15">
        <v>7.4999999999999997E-3</v>
      </c>
      <c r="G21" s="15">
        <v>7.2800000000000004E-2</v>
      </c>
    </row>
    <row r="22" spans="1:7" x14ac:dyDescent="0.3">
      <c r="A22" s="12" t="s">
        <v>674</v>
      </c>
      <c r="B22" s="30" t="s">
        <v>675</v>
      </c>
      <c r="C22" s="30" t="s">
        <v>148</v>
      </c>
      <c r="D22" s="13">
        <v>4000000</v>
      </c>
      <c r="E22" s="14">
        <v>3952.72</v>
      </c>
      <c r="F22" s="15">
        <v>6.4000000000000003E-3</v>
      </c>
      <c r="G22" s="15">
        <v>7.2499999999999995E-2</v>
      </c>
    </row>
    <row r="23" spans="1:7" x14ac:dyDescent="0.3">
      <c r="A23" s="12" t="s">
        <v>676</v>
      </c>
      <c r="B23" s="30" t="s">
        <v>677</v>
      </c>
      <c r="C23" s="30" t="s">
        <v>131</v>
      </c>
      <c r="D23" s="13">
        <v>3300000</v>
      </c>
      <c r="E23" s="14">
        <v>3310.76</v>
      </c>
      <c r="F23" s="15">
        <v>5.4000000000000003E-3</v>
      </c>
      <c r="G23" s="15">
        <v>7.2499999999999995E-2</v>
      </c>
    </row>
    <row r="24" spans="1:7" x14ac:dyDescent="0.3">
      <c r="A24" s="12" t="s">
        <v>678</v>
      </c>
      <c r="B24" s="30" t="s">
        <v>679</v>
      </c>
      <c r="C24" s="30" t="s">
        <v>128</v>
      </c>
      <c r="D24" s="13">
        <v>2700000</v>
      </c>
      <c r="E24" s="14">
        <v>2782.09</v>
      </c>
      <c r="F24" s="15">
        <v>4.4999999999999997E-3</v>
      </c>
      <c r="G24" s="15">
        <v>7.3205000000000006E-2</v>
      </c>
    </row>
    <row r="25" spans="1:7" x14ac:dyDescent="0.3">
      <c r="A25" s="12" t="s">
        <v>680</v>
      </c>
      <c r="B25" s="30" t="s">
        <v>681</v>
      </c>
      <c r="C25" s="30" t="s">
        <v>128</v>
      </c>
      <c r="D25" s="13">
        <v>2500000</v>
      </c>
      <c r="E25" s="14">
        <v>2656.6</v>
      </c>
      <c r="F25" s="15">
        <v>4.3E-3</v>
      </c>
      <c r="G25" s="15">
        <v>7.2749999999999995E-2</v>
      </c>
    </row>
    <row r="26" spans="1:7" x14ac:dyDescent="0.3">
      <c r="A26" s="12" t="s">
        <v>682</v>
      </c>
      <c r="B26" s="30" t="s">
        <v>683</v>
      </c>
      <c r="C26" s="30" t="s">
        <v>128</v>
      </c>
      <c r="D26" s="13">
        <v>2000000</v>
      </c>
      <c r="E26" s="14">
        <v>2057.65</v>
      </c>
      <c r="F26" s="15">
        <v>3.3E-3</v>
      </c>
      <c r="G26" s="15">
        <v>7.195E-2</v>
      </c>
    </row>
    <row r="27" spans="1:7" x14ac:dyDescent="0.3">
      <c r="A27" s="12" t="s">
        <v>684</v>
      </c>
      <c r="B27" s="30" t="s">
        <v>685</v>
      </c>
      <c r="C27" s="30" t="s">
        <v>128</v>
      </c>
      <c r="D27" s="13">
        <v>1500000</v>
      </c>
      <c r="E27" s="14">
        <v>1440.55</v>
      </c>
      <c r="F27" s="15">
        <v>2.3E-3</v>
      </c>
      <c r="G27" s="15">
        <v>7.3196999999999998E-2</v>
      </c>
    </row>
    <row r="28" spans="1:7" x14ac:dyDescent="0.3">
      <c r="A28" s="12" t="s">
        <v>686</v>
      </c>
      <c r="B28" s="30" t="s">
        <v>687</v>
      </c>
      <c r="C28" s="30" t="s">
        <v>131</v>
      </c>
      <c r="D28" s="13">
        <v>1109000</v>
      </c>
      <c r="E28" s="14">
        <v>1162.92</v>
      </c>
      <c r="F28" s="15">
        <v>1.9E-3</v>
      </c>
      <c r="G28" s="15">
        <v>7.2499999999999995E-2</v>
      </c>
    </row>
    <row r="29" spans="1:7" x14ac:dyDescent="0.3">
      <c r="A29" s="12" t="s">
        <v>688</v>
      </c>
      <c r="B29" s="30" t="s">
        <v>689</v>
      </c>
      <c r="C29" s="30" t="s">
        <v>131</v>
      </c>
      <c r="D29" s="13">
        <v>1000000</v>
      </c>
      <c r="E29" s="14">
        <v>1046.47</v>
      </c>
      <c r="F29" s="15">
        <v>1.6999999999999999E-3</v>
      </c>
      <c r="G29" s="15">
        <v>7.2499999999999995E-2</v>
      </c>
    </row>
    <row r="30" spans="1:7" x14ac:dyDescent="0.3">
      <c r="A30" s="12" t="s">
        <v>690</v>
      </c>
      <c r="B30" s="30" t="s">
        <v>691</v>
      </c>
      <c r="C30" s="30" t="s">
        <v>128</v>
      </c>
      <c r="D30" s="13">
        <v>500000</v>
      </c>
      <c r="E30" s="14">
        <v>529</v>
      </c>
      <c r="F30" s="15">
        <v>8.9999999999999998E-4</v>
      </c>
      <c r="G30" s="15">
        <v>7.2800000000000004E-2</v>
      </c>
    </row>
    <row r="31" spans="1:7" x14ac:dyDescent="0.3">
      <c r="A31" s="12" t="s">
        <v>692</v>
      </c>
      <c r="B31" s="30" t="s">
        <v>693</v>
      </c>
      <c r="C31" s="30" t="s">
        <v>128</v>
      </c>
      <c r="D31" s="13">
        <v>500000</v>
      </c>
      <c r="E31" s="14">
        <v>473.1</v>
      </c>
      <c r="F31" s="15">
        <v>8.0000000000000004E-4</v>
      </c>
      <c r="G31" s="15">
        <v>7.3550000000000004E-2</v>
      </c>
    </row>
    <row r="32" spans="1:7" x14ac:dyDescent="0.3">
      <c r="A32" s="16" t="s">
        <v>98</v>
      </c>
      <c r="B32" s="31"/>
      <c r="C32" s="31"/>
      <c r="D32" s="17"/>
      <c r="E32" s="18">
        <v>199145.22</v>
      </c>
      <c r="F32" s="19">
        <v>0.32350000000000001</v>
      </c>
      <c r="G32" s="20"/>
    </row>
    <row r="33" spans="1:7" x14ac:dyDescent="0.3">
      <c r="A33" s="16" t="s">
        <v>519</v>
      </c>
      <c r="B33" s="30"/>
      <c r="C33" s="30"/>
      <c r="D33" s="13"/>
      <c r="E33" s="14"/>
      <c r="F33" s="15"/>
      <c r="G33" s="15"/>
    </row>
    <row r="34" spans="1:7" x14ac:dyDescent="0.3">
      <c r="A34" s="12" t="s">
        <v>694</v>
      </c>
      <c r="B34" s="30" t="s">
        <v>695</v>
      </c>
      <c r="C34" s="30" t="s">
        <v>93</v>
      </c>
      <c r="D34" s="13">
        <v>30000000</v>
      </c>
      <c r="E34" s="14">
        <v>28854.39</v>
      </c>
      <c r="F34" s="15">
        <v>4.6899999999999997E-2</v>
      </c>
      <c r="G34" s="15">
        <v>7.3603000000000002E-2</v>
      </c>
    </row>
    <row r="35" spans="1:7" x14ac:dyDescent="0.3">
      <c r="A35" s="12" t="s">
        <v>696</v>
      </c>
      <c r="B35" s="30" t="s">
        <v>697</v>
      </c>
      <c r="C35" s="30" t="s">
        <v>93</v>
      </c>
      <c r="D35" s="13">
        <v>25000000</v>
      </c>
      <c r="E35" s="14">
        <v>25770.3</v>
      </c>
      <c r="F35" s="15">
        <v>4.19E-2</v>
      </c>
      <c r="G35" s="15">
        <v>7.3800000000000004E-2</v>
      </c>
    </row>
    <row r="36" spans="1:7" x14ac:dyDescent="0.3">
      <c r="A36" s="12" t="s">
        <v>698</v>
      </c>
      <c r="B36" s="30" t="s">
        <v>699</v>
      </c>
      <c r="C36" s="30" t="s">
        <v>93</v>
      </c>
      <c r="D36" s="13">
        <v>24500000</v>
      </c>
      <c r="E36" s="14">
        <v>25357.45</v>
      </c>
      <c r="F36" s="15">
        <v>4.1200000000000001E-2</v>
      </c>
      <c r="G36" s="15">
        <v>7.4125999999999997E-2</v>
      </c>
    </row>
    <row r="37" spans="1:7" x14ac:dyDescent="0.3">
      <c r="A37" s="12" t="s">
        <v>700</v>
      </c>
      <c r="B37" s="30" t="s">
        <v>701</v>
      </c>
      <c r="C37" s="30" t="s">
        <v>93</v>
      </c>
      <c r="D37" s="13">
        <v>24000000</v>
      </c>
      <c r="E37" s="14">
        <v>24857.69</v>
      </c>
      <c r="F37" s="15">
        <v>4.0399999999999998E-2</v>
      </c>
      <c r="G37" s="15">
        <v>7.3800000000000004E-2</v>
      </c>
    </row>
    <row r="38" spans="1:7" x14ac:dyDescent="0.3">
      <c r="A38" s="12" t="s">
        <v>702</v>
      </c>
      <c r="B38" s="30" t="s">
        <v>703</v>
      </c>
      <c r="C38" s="30" t="s">
        <v>93</v>
      </c>
      <c r="D38" s="13">
        <v>17500000</v>
      </c>
      <c r="E38" s="14">
        <v>17981.11</v>
      </c>
      <c r="F38" s="15">
        <v>2.92E-2</v>
      </c>
      <c r="G38" s="15">
        <v>7.3999999999999996E-2</v>
      </c>
    </row>
    <row r="39" spans="1:7" x14ac:dyDescent="0.3">
      <c r="A39" s="12" t="s">
        <v>704</v>
      </c>
      <c r="B39" s="30" t="s">
        <v>705</v>
      </c>
      <c r="C39" s="30" t="s">
        <v>93</v>
      </c>
      <c r="D39" s="13">
        <v>16500000</v>
      </c>
      <c r="E39" s="14">
        <v>17100.150000000001</v>
      </c>
      <c r="F39" s="15">
        <v>2.7799999999999998E-2</v>
      </c>
      <c r="G39" s="15">
        <v>7.3800000000000004E-2</v>
      </c>
    </row>
    <row r="40" spans="1:7" x14ac:dyDescent="0.3">
      <c r="A40" s="12" t="s">
        <v>706</v>
      </c>
      <c r="B40" s="30" t="s">
        <v>707</v>
      </c>
      <c r="C40" s="30" t="s">
        <v>93</v>
      </c>
      <c r="D40" s="13">
        <v>15500000</v>
      </c>
      <c r="E40" s="14">
        <v>16156.3</v>
      </c>
      <c r="F40" s="15">
        <v>2.63E-2</v>
      </c>
      <c r="G40" s="15">
        <v>7.4087E-2</v>
      </c>
    </row>
    <row r="41" spans="1:7" x14ac:dyDescent="0.3">
      <c r="A41" s="12" t="s">
        <v>708</v>
      </c>
      <c r="B41" s="30" t="s">
        <v>709</v>
      </c>
      <c r="C41" s="30" t="s">
        <v>93</v>
      </c>
      <c r="D41" s="13">
        <v>15500000</v>
      </c>
      <c r="E41" s="14">
        <v>15977.59</v>
      </c>
      <c r="F41" s="15">
        <v>2.5999999999999999E-2</v>
      </c>
      <c r="G41" s="15">
        <v>7.3800000000000004E-2</v>
      </c>
    </row>
    <row r="42" spans="1:7" x14ac:dyDescent="0.3">
      <c r="A42" s="12" t="s">
        <v>710</v>
      </c>
      <c r="B42" s="30" t="s">
        <v>711</v>
      </c>
      <c r="C42" s="30" t="s">
        <v>93</v>
      </c>
      <c r="D42" s="13">
        <v>14500000</v>
      </c>
      <c r="E42" s="14">
        <v>15041.11</v>
      </c>
      <c r="F42" s="15">
        <v>2.4400000000000002E-2</v>
      </c>
      <c r="G42" s="15">
        <v>7.3899999999999993E-2</v>
      </c>
    </row>
    <row r="43" spans="1:7" x14ac:dyDescent="0.3">
      <c r="A43" s="12" t="s">
        <v>712</v>
      </c>
      <c r="B43" s="30" t="s">
        <v>713</v>
      </c>
      <c r="C43" s="30" t="s">
        <v>93</v>
      </c>
      <c r="D43" s="13">
        <v>13500000</v>
      </c>
      <c r="E43" s="14">
        <v>13883.1</v>
      </c>
      <c r="F43" s="15">
        <v>2.2599999999999999E-2</v>
      </c>
      <c r="G43" s="15">
        <v>7.3800000000000004E-2</v>
      </c>
    </row>
    <row r="44" spans="1:7" x14ac:dyDescent="0.3">
      <c r="A44" s="12" t="s">
        <v>714</v>
      </c>
      <c r="B44" s="30" t="s">
        <v>715</v>
      </c>
      <c r="C44" s="30" t="s">
        <v>93</v>
      </c>
      <c r="D44" s="13">
        <v>11500000</v>
      </c>
      <c r="E44" s="14">
        <v>11889.25</v>
      </c>
      <c r="F44" s="15">
        <v>1.9300000000000001E-2</v>
      </c>
      <c r="G44" s="15">
        <v>7.3899999999999993E-2</v>
      </c>
    </row>
    <row r="45" spans="1:7" x14ac:dyDescent="0.3">
      <c r="A45" s="12" t="s">
        <v>716</v>
      </c>
      <c r="B45" s="30" t="s">
        <v>717</v>
      </c>
      <c r="C45" s="30" t="s">
        <v>93</v>
      </c>
      <c r="D45" s="13">
        <v>11500000</v>
      </c>
      <c r="E45" s="14">
        <v>11851.14</v>
      </c>
      <c r="F45" s="15">
        <v>1.9300000000000001E-2</v>
      </c>
      <c r="G45" s="15">
        <v>7.3985999999999996E-2</v>
      </c>
    </row>
    <row r="46" spans="1:7" x14ac:dyDescent="0.3">
      <c r="A46" s="12" t="s">
        <v>718</v>
      </c>
      <c r="B46" s="30" t="s">
        <v>719</v>
      </c>
      <c r="C46" s="30" t="s">
        <v>93</v>
      </c>
      <c r="D46" s="13">
        <v>10500000</v>
      </c>
      <c r="E46" s="14">
        <v>10985.89</v>
      </c>
      <c r="F46" s="15">
        <v>1.7899999999999999E-2</v>
      </c>
      <c r="G46" s="15">
        <v>7.4037000000000006E-2</v>
      </c>
    </row>
    <row r="47" spans="1:7" x14ac:dyDescent="0.3">
      <c r="A47" s="12" t="s">
        <v>720</v>
      </c>
      <c r="B47" s="30" t="s">
        <v>721</v>
      </c>
      <c r="C47" s="30" t="s">
        <v>93</v>
      </c>
      <c r="D47" s="13">
        <v>10500000</v>
      </c>
      <c r="E47" s="14">
        <v>10894.13</v>
      </c>
      <c r="F47" s="15">
        <v>1.77E-2</v>
      </c>
      <c r="G47" s="15">
        <v>7.4125999999999997E-2</v>
      </c>
    </row>
    <row r="48" spans="1:7" x14ac:dyDescent="0.3">
      <c r="A48" s="12" t="s">
        <v>722</v>
      </c>
      <c r="B48" s="30" t="s">
        <v>723</v>
      </c>
      <c r="C48" s="30" t="s">
        <v>93</v>
      </c>
      <c r="D48" s="13">
        <v>9500000</v>
      </c>
      <c r="E48" s="14">
        <v>9786.68</v>
      </c>
      <c r="F48" s="15">
        <v>1.5900000000000001E-2</v>
      </c>
      <c r="G48" s="15">
        <v>7.4099999999999999E-2</v>
      </c>
    </row>
    <row r="49" spans="1:7" x14ac:dyDescent="0.3">
      <c r="A49" s="12" t="s">
        <v>724</v>
      </c>
      <c r="B49" s="30" t="s">
        <v>725</v>
      </c>
      <c r="C49" s="30" t="s">
        <v>93</v>
      </c>
      <c r="D49" s="13">
        <v>9000000</v>
      </c>
      <c r="E49" s="14">
        <v>9310.2999999999993</v>
      </c>
      <c r="F49" s="15">
        <v>1.5100000000000001E-2</v>
      </c>
      <c r="G49" s="15">
        <v>7.3800000000000004E-2</v>
      </c>
    </row>
    <row r="50" spans="1:7" x14ac:dyDescent="0.3">
      <c r="A50" s="12" t="s">
        <v>726</v>
      </c>
      <c r="B50" s="30" t="s">
        <v>727</v>
      </c>
      <c r="C50" s="30" t="s">
        <v>93</v>
      </c>
      <c r="D50" s="13">
        <v>9000000</v>
      </c>
      <c r="E50" s="14">
        <v>9276.16</v>
      </c>
      <c r="F50" s="15">
        <v>1.5100000000000001E-2</v>
      </c>
      <c r="G50" s="15">
        <v>7.4037000000000006E-2</v>
      </c>
    </row>
    <row r="51" spans="1:7" x14ac:dyDescent="0.3">
      <c r="A51" s="12" t="s">
        <v>728</v>
      </c>
      <c r="B51" s="30" t="s">
        <v>729</v>
      </c>
      <c r="C51" s="30" t="s">
        <v>93</v>
      </c>
      <c r="D51" s="13">
        <v>8500000</v>
      </c>
      <c r="E51" s="14">
        <v>8843.7099999999991</v>
      </c>
      <c r="F51" s="15">
        <v>1.44E-2</v>
      </c>
      <c r="G51" s="15">
        <v>7.3800000000000004E-2</v>
      </c>
    </row>
    <row r="52" spans="1:7" x14ac:dyDescent="0.3">
      <c r="A52" s="12" t="s">
        <v>730</v>
      </c>
      <c r="B52" s="30" t="s">
        <v>731</v>
      </c>
      <c r="C52" s="30" t="s">
        <v>93</v>
      </c>
      <c r="D52" s="13">
        <v>8000000</v>
      </c>
      <c r="E52" s="14">
        <v>8323.5</v>
      </c>
      <c r="F52" s="15">
        <v>1.35E-2</v>
      </c>
      <c r="G52" s="15">
        <v>7.3800000000000004E-2</v>
      </c>
    </row>
    <row r="53" spans="1:7" x14ac:dyDescent="0.3">
      <c r="A53" s="12" t="s">
        <v>732</v>
      </c>
      <c r="B53" s="30" t="s">
        <v>733</v>
      </c>
      <c r="C53" s="30" t="s">
        <v>93</v>
      </c>
      <c r="D53" s="13">
        <v>7500000</v>
      </c>
      <c r="E53" s="14">
        <v>7706.24</v>
      </c>
      <c r="F53" s="15">
        <v>1.2500000000000001E-2</v>
      </c>
      <c r="G53" s="15">
        <v>7.3899999999999993E-2</v>
      </c>
    </row>
    <row r="54" spans="1:7" x14ac:dyDescent="0.3">
      <c r="A54" s="12" t="s">
        <v>734</v>
      </c>
      <c r="B54" s="30" t="s">
        <v>735</v>
      </c>
      <c r="C54" s="30" t="s">
        <v>93</v>
      </c>
      <c r="D54" s="13">
        <v>7500000</v>
      </c>
      <c r="E54" s="14">
        <v>7704.17</v>
      </c>
      <c r="F54" s="15">
        <v>1.2500000000000001E-2</v>
      </c>
      <c r="G54" s="15">
        <v>7.4087E-2</v>
      </c>
    </row>
    <row r="55" spans="1:7" x14ac:dyDescent="0.3">
      <c r="A55" s="12" t="s">
        <v>736</v>
      </c>
      <c r="B55" s="30" t="s">
        <v>737</v>
      </c>
      <c r="C55" s="30" t="s">
        <v>93</v>
      </c>
      <c r="D55" s="13">
        <v>7219500</v>
      </c>
      <c r="E55" s="14">
        <v>7358.11</v>
      </c>
      <c r="F55" s="15">
        <v>1.2E-2</v>
      </c>
      <c r="G55" s="15">
        <v>7.4062000000000003E-2</v>
      </c>
    </row>
    <row r="56" spans="1:7" x14ac:dyDescent="0.3">
      <c r="A56" s="12" t="s">
        <v>738</v>
      </c>
      <c r="B56" s="30" t="s">
        <v>739</v>
      </c>
      <c r="C56" s="30" t="s">
        <v>93</v>
      </c>
      <c r="D56" s="13">
        <v>7000000</v>
      </c>
      <c r="E56" s="14">
        <v>7258.11</v>
      </c>
      <c r="F56" s="15">
        <v>1.18E-2</v>
      </c>
      <c r="G56" s="15">
        <v>7.4037000000000006E-2</v>
      </c>
    </row>
    <row r="57" spans="1:7" x14ac:dyDescent="0.3">
      <c r="A57" s="12" t="s">
        <v>740</v>
      </c>
      <c r="B57" s="30" t="s">
        <v>741</v>
      </c>
      <c r="C57" s="30" t="s">
        <v>93</v>
      </c>
      <c r="D57" s="13">
        <v>7000000</v>
      </c>
      <c r="E57" s="14">
        <v>7198.84</v>
      </c>
      <c r="F57" s="15">
        <v>1.17E-2</v>
      </c>
      <c r="G57" s="15">
        <v>7.4099999999999999E-2</v>
      </c>
    </row>
    <row r="58" spans="1:7" x14ac:dyDescent="0.3">
      <c r="A58" s="12" t="s">
        <v>742</v>
      </c>
      <c r="B58" s="30" t="s">
        <v>743</v>
      </c>
      <c r="C58" s="30" t="s">
        <v>93</v>
      </c>
      <c r="D58" s="13">
        <v>6500000</v>
      </c>
      <c r="E58" s="14">
        <v>6789.24</v>
      </c>
      <c r="F58" s="15">
        <v>1.0999999999999999E-2</v>
      </c>
      <c r="G58" s="15">
        <v>7.4099999999999999E-2</v>
      </c>
    </row>
    <row r="59" spans="1:7" x14ac:dyDescent="0.3">
      <c r="A59" s="12" t="s">
        <v>744</v>
      </c>
      <c r="B59" s="30" t="s">
        <v>745</v>
      </c>
      <c r="C59" s="30" t="s">
        <v>93</v>
      </c>
      <c r="D59" s="13">
        <v>6000000</v>
      </c>
      <c r="E59" s="14">
        <v>6208.61</v>
      </c>
      <c r="F59" s="15">
        <v>1.01E-2</v>
      </c>
      <c r="G59" s="15">
        <v>7.4099999999999999E-2</v>
      </c>
    </row>
    <row r="60" spans="1:7" x14ac:dyDescent="0.3">
      <c r="A60" s="12" t="s">
        <v>746</v>
      </c>
      <c r="B60" s="30" t="s">
        <v>747</v>
      </c>
      <c r="C60" s="30" t="s">
        <v>93</v>
      </c>
      <c r="D60" s="13">
        <v>5500000</v>
      </c>
      <c r="E60" s="14">
        <v>5688.91</v>
      </c>
      <c r="F60" s="15">
        <v>9.1999999999999998E-3</v>
      </c>
      <c r="G60" s="15">
        <v>7.4037000000000006E-2</v>
      </c>
    </row>
    <row r="61" spans="1:7" x14ac:dyDescent="0.3">
      <c r="A61" s="12" t="s">
        <v>748</v>
      </c>
      <c r="B61" s="30" t="s">
        <v>749</v>
      </c>
      <c r="C61" s="30" t="s">
        <v>93</v>
      </c>
      <c r="D61" s="13">
        <v>5000000</v>
      </c>
      <c r="E61" s="14">
        <v>5208.43</v>
      </c>
      <c r="F61" s="15">
        <v>8.5000000000000006E-3</v>
      </c>
      <c r="G61" s="15">
        <v>7.3899999999999993E-2</v>
      </c>
    </row>
    <row r="62" spans="1:7" x14ac:dyDescent="0.3">
      <c r="A62" s="12" t="s">
        <v>750</v>
      </c>
      <c r="B62" s="30" t="s">
        <v>751</v>
      </c>
      <c r="C62" s="30" t="s">
        <v>93</v>
      </c>
      <c r="D62" s="13">
        <v>4500000</v>
      </c>
      <c r="E62" s="14">
        <v>4698.45</v>
      </c>
      <c r="F62" s="15">
        <v>7.6E-3</v>
      </c>
      <c r="G62" s="15">
        <v>7.4125999999999997E-2</v>
      </c>
    </row>
    <row r="63" spans="1:7" x14ac:dyDescent="0.3">
      <c r="A63" s="12" t="s">
        <v>752</v>
      </c>
      <c r="B63" s="30" t="s">
        <v>753</v>
      </c>
      <c r="C63" s="30" t="s">
        <v>93</v>
      </c>
      <c r="D63" s="13">
        <v>4000000</v>
      </c>
      <c r="E63" s="14">
        <v>4120.78</v>
      </c>
      <c r="F63" s="15">
        <v>6.7000000000000002E-3</v>
      </c>
      <c r="G63" s="15">
        <v>7.3800000000000004E-2</v>
      </c>
    </row>
    <row r="64" spans="1:7" x14ac:dyDescent="0.3">
      <c r="A64" s="12" t="s">
        <v>754</v>
      </c>
      <c r="B64" s="30" t="s">
        <v>755</v>
      </c>
      <c r="C64" s="30" t="s">
        <v>93</v>
      </c>
      <c r="D64" s="13">
        <v>3500000</v>
      </c>
      <c r="E64" s="14">
        <v>3628.39</v>
      </c>
      <c r="F64" s="15">
        <v>5.8999999999999999E-3</v>
      </c>
      <c r="G64" s="15">
        <v>7.3899999999999993E-2</v>
      </c>
    </row>
    <row r="65" spans="1:7" x14ac:dyDescent="0.3">
      <c r="A65" s="12" t="s">
        <v>756</v>
      </c>
      <c r="B65" s="30" t="s">
        <v>757</v>
      </c>
      <c r="C65" s="30" t="s">
        <v>93</v>
      </c>
      <c r="D65" s="13">
        <v>3500000</v>
      </c>
      <c r="E65" s="14">
        <v>3596.89</v>
      </c>
      <c r="F65" s="15">
        <v>5.7999999999999996E-3</v>
      </c>
      <c r="G65" s="15">
        <v>7.4037000000000006E-2</v>
      </c>
    </row>
    <row r="66" spans="1:7" x14ac:dyDescent="0.3">
      <c r="A66" s="12" t="s">
        <v>758</v>
      </c>
      <c r="B66" s="30" t="s">
        <v>759</v>
      </c>
      <c r="C66" s="30" t="s">
        <v>93</v>
      </c>
      <c r="D66" s="13">
        <v>3000000</v>
      </c>
      <c r="E66" s="14">
        <v>3123.2</v>
      </c>
      <c r="F66" s="15">
        <v>5.1000000000000004E-3</v>
      </c>
      <c r="G66" s="15">
        <v>7.3800000000000004E-2</v>
      </c>
    </row>
    <row r="67" spans="1:7" x14ac:dyDescent="0.3">
      <c r="A67" s="12" t="s">
        <v>760</v>
      </c>
      <c r="B67" s="30" t="s">
        <v>761</v>
      </c>
      <c r="C67" s="30" t="s">
        <v>93</v>
      </c>
      <c r="D67" s="13">
        <v>3000000</v>
      </c>
      <c r="E67" s="14">
        <v>3101.57</v>
      </c>
      <c r="F67" s="15">
        <v>5.0000000000000001E-3</v>
      </c>
      <c r="G67" s="15">
        <v>7.3800000000000004E-2</v>
      </c>
    </row>
    <row r="68" spans="1:7" x14ac:dyDescent="0.3">
      <c r="A68" s="12" t="s">
        <v>762</v>
      </c>
      <c r="B68" s="30" t="s">
        <v>763</v>
      </c>
      <c r="C68" s="30" t="s">
        <v>93</v>
      </c>
      <c r="D68" s="13">
        <v>3000000</v>
      </c>
      <c r="E68" s="14">
        <v>3091.49</v>
      </c>
      <c r="F68" s="15">
        <v>5.0000000000000001E-3</v>
      </c>
      <c r="G68" s="15">
        <v>7.3899999999999993E-2</v>
      </c>
    </row>
    <row r="69" spans="1:7" x14ac:dyDescent="0.3">
      <c r="A69" s="12" t="s">
        <v>764</v>
      </c>
      <c r="B69" s="30" t="s">
        <v>765</v>
      </c>
      <c r="C69" s="30" t="s">
        <v>93</v>
      </c>
      <c r="D69" s="13">
        <v>2500000</v>
      </c>
      <c r="E69" s="14">
        <v>2538.8000000000002</v>
      </c>
      <c r="F69" s="15">
        <v>4.1000000000000003E-3</v>
      </c>
      <c r="G69" s="15">
        <v>7.4149999999999994E-2</v>
      </c>
    </row>
    <row r="70" spans="1:7" x14ac:dyDescent="0.3">
      <c r="A70" s="12" t="s">
        <v>766</v>
      </c>
      <c r="B70" s="30" t="s">
        <v>767</v>
      </c>
      <c r="C70" s="30" t="s">
        <v>93</v>
      </c>
      <c r="D70" s="13">
        <v>2000000</v>
      </c>
      <c r="E70" s="14">
        <v>2061.61</v>
      </c>
      <c r="F70" s="15">
        <v>3.3E-3</v>
      </c>
      <c r="G70" s="15">
        <v>7.3899999999999993E-2</v>
      </c>
    </row>
    <row r="71" spans="1:7" x14ac:dyDescent="0.3">
      <c r="A71" s="12" t="s">
        <v>768</v>
      </c>
      <c r="B71" s="30" t="s">
        <v>769</v>
      </c>
      <c r="C71" s="30" t="s">
        <v>93</v>
      </c>
      <c r="D71" s="13">
        <v>2000000</v>
      </c>
      <c r="E71" s="14">
        <v>2054.39</v>
      </c>
      <c r="F71" s="15">
        <v>3.3E-3</v>
      </c>
      <c r="G71" s="15">
        <v>7.3800000000000004E-2</v>
      </c>
    </row>
    <row r="72" spans="1:7" x14ac:dyDescent="0.3">
      <c r="A72" s="12" t="s">
        <v>770</v>
      </c>
      <c r="B72" s="30" t="s">
        <v>771</v>
      </c>
      <c r="C72" s="30" t="s">
        <v>93</v>
      </c>
      <c r="D72" s="13">
        <v>2000000</v>
      </c>
      <c r="E72" s="14">
        <v>2053.17</v>
      </c>
      <c r="F72" s="15">
        <v>3.3E-3</v>
      </c>
      <c r="G72" s="15">
        <v>7.3800000000000004E-2</v>
      </c>
    </row>
    <row r="73" spans="1:7" x14ac:dyDescent="0.3">
      <c r="A73" s="12" t="s">
        <v>772</v>
      </c>
      <c r="B73" s="30" t="s">
        <v>773</v>
      </c>
      <c r="C73" s="30" t="s">
        <v>93</v>
      </c>
      <c r="D73" s="13">
        <v>1500000</v>
      </c>
      <c r="E73" s="14">
        <v>1540.8</v>
      </c>
      <c r="F73" s="15">
        <v>2.5000000000000001E-3</v>
      </c>
      <c r="G73" s="15">
        <v>7.3800000000000004E-2</v>
      </c>
    </row>
    <row r="74" spans="1:7" x14ac:dyDescent="0.3">
      <c r="A74" s="12" t="s">
        <v>774</v>
      </c>
      <c r="B74" s="30" t="s">
        <v>775</v>
      </c>
      <c r="C74" s="30" t="s">
        <v>93</v>
      </c>
      <c r="D74" s="13">
        <v>1000000</v>
      </c>
      <c r="E74" s="14">
        <v>1033.22</v>
      </c>
      <c r="F74" s="15">
        <v>1.6999999999999999E-3</v>
      </c>
      <c r="G74" s="15">
        <v>7.3902999999999996E-2</v>
      </c>
    </row>
    <row r="75" spans="1:7" x14ac:dyDescent="0.3">
      <c r="A75" s="12" t="s">
        <v>776</v>
      </c>
      <c r="B75" s="30" t="s">
        <v>777</v>
      </c>
      <c r="C75" s="30" t="s">
        <v>93</v>
      </c>
      <c r="D75" s="13">
        <v>500000</v>
      </c>
      <c r="E75" s="14">
        <v>511.3</v>
      </c>
      <c r="F75" s="15">
        <v>8.0000000000000004E-4</v>
      </c>
      <c r="G75" s="15">
        <v>7.3800000000000004E-2</v>
      </c>
    </row>
    <row r="76" spans="1:7" x14ac:dyDescent="0.3">
      <c r="A76" s="12" t="s">
        <v>778</v>
      </c>
      <c r="B76" s="30" t="s">
        <v>779</v>
      </c>
      <c r="C76" s="30" t="s">
        <v>93</v>
      </c>
      <c r="D76" s="13">
        <v>500000</v>
      </c>
      <c r="E76" s="14">
        <v>511.3</v>
      </c>
      <c r="F76" s="15">
        <v>8.0000000000000004E-4</v>
      </c>
      <c r="G76" s="15">
        <v>7.3800000000000004E-2</v>
      </c>
    </row>
    <row r="77" spans="1:7" x14ac:dyDescent="0.3">
      <c r="A77" s="12" t="s">
        <v>780</v>
      </c>
      <c r="B77" s="30" t="s">
        <v>781</v>
      </c>
      <c r="C77" s="30" t="s">
        <v>93</v>
      </c>
      <c r="D77" s="13">
        <v>500000</v>
      </c>
      <c r="E77" s="14">
        <v>508.99</v>
      </c>
      <c r="F77" s="15">
        <v>8.0000000000000004E-4</v>
      </c>
      <c r="G77" s="15">
        <v>7.4061000000000002E-2</v>
      </c>
    </row>
    <row r="78" spans="1:7" x14ac:dyDescent="0.3">
      <c r="A78" s="12" t="s">
        <v>782</v>
      </c>
      <c r="B78" s="30" t="s">
        <v>783</v>
      </c>
      <c r="C78" s="30" t="s">
        <v>93</v>
      </c>
      <c r="D78" s="13">
        <v>500000</v>
      </c>
      <c r="E78" s="14">
        <v>508.97</v>
      </c>
      <c r="F78" s="15">
        <v>8.0000000000000004E-4</v>
      </c>
      <c r="G78" s="15">
        <v>7.4075000000000002E-2</v>
      </c>
    </row>
    <row r="79" spans="1:7" x14ac:dyDescent="0.3">
      <c r="A79" s="12" t="s">
        <v>784</v>
      </c>
      <c r="B79" s="30" t="s">
        <v>785</v>
      </c>
      <c r="C79" s="30" t="s">
        <v>93</v>
      </c>
      <c r="D79" s="13">
        <v>500000</v>
      </c>
      <c r="E79" s="14">
        <v>488.48</v>
      </c>
      <c r="F79" s="15">
        <v>8.0000000000000004E-4</v>
      </c>
      <c r="G79" s="15">
        <v>7.4010999999999993E-2</v>
      </c>
    </row>
    <row r="80" spans="1:7" x14ac:dyDescent="0.3">
      <c r="A80" s="16" t="s">
        <v>98</v>
      </c>
      <c r="B80" s="31"/>
      <c r="C80" s="31"/>
      <c r="D80" s="17"/>
      <c r="E80" s="18">
        <v>392432.41</v>
      </c>
      <c r="F80" s="19">
        <v>0.63749999999999996</v>
      </c>
      <c r="G80" s="20"/>
    </row>
    <row r="81" spans="1:7" x14ac:dyDescent="0.3">
      <c r="A81" s="12"/>
      <c r="B81" s="30"/>
      <c r="C81" s="30"/>
      <c r="D81" s="13"/>
      <c r="E81" s="14"/>
      <c r="F81" s="15"/>
      <c r="G81" s="15"/>
    </row>
    <row r="82" spans="1:7" x14ac:dyDescent="0.3">
      <c r="A82" s="12"/>
      <c r="B82" s="30"/>
      <c r="C82" s="30"/>
      <c r="D82" s="13"/>
      <c r="E82" s="14"/>
      <c r="F82" s="15"/>
      <c r="G82" s="15"/>
    </row>
    <row r="83" spans="1:7" x14ac:dyDescent="0.3">
      <c r="A83" s="16" t="s">
        <v>188</v>
      </c>
      <c r="B83" s="30"/>
      <c r="C83" s="30"/>
      <c r="D83" s="13"/>
      <c r="E83" s="14"/>
      <c r="F83" s="15"/>
      <c r="G83" s="15"/>
    </row>
    <row r="84" spans="1:7" x14ac:dyDescent="0.3">
      <c r="A84" s="16" t="s">
        <v>98</v>
      </c>
      <c r="B84" s="30"/>
      <c r="C84" s="30"/>
      <c r="D84" s="13"/>
      <c r="E84" s="35" t="s">
        <v>88</v>
      </c>
      <c r="F84" s="36" t="s">
        <v>88</v>
      </c>
      <c r="G84" s="15"/>
    </row>
    <row r="85" spans="1:7" x14ac:dyDescent="0.3">
      <c r="A85" s="12"/>
      <c r="B85" s="30"/>
      <c r="C85" s="30"/>
      <c r="D85" s="13"/>
      <c r="E85" s="14"/>
      <c r="F85" s="15"/>
      <c r="G85" s="15"/>
    </row>
    <row r="86" spans="1:7" x14ac:dyDescent="0.3">
      <c r="A86" s="16" t="s">
        <v>189</v>
      </c>
      <c r="B86" s="30"/>
      <c r="C86" s="30"/>
      <c r="D86" s="13"/>
      <c r="E86" s="14"/>
      <c r="F86" s="15"/>
      <c r="G86" s="15"/>
    </row>
    <row r="87" spans="1:7" x14ac:dyDescent="0.3">
      <c r="A87" s="16" t="s">
        <v>98</v>
      </c>
      <c r="B87" s="30"/>
      <c r="C87" s="30"/>
      <c r="D87" s="13"/>
      <c r="E87" s="35" t="s">
        <v>88</v>
      </c>
      <c r="F87" s="36" t="s">
        <v>88</v>
      </c>
      <c r="G87" s="15"/>
    </row>
    <row r="88" spans="1:7" x14ac:dyDescent="0.3">
      <c r="A88" s="12"/>
      <c r="B88" s="30"/>
      <c r="C88" s="30"/>
      <c r="D88" s="13"/>
      <c r="E88" s="14"/>
      <c r="F88" s="15"/>
      <c r="G88" s="15"/>
    </row>
    <row r="89" spans="1:7" x14ac:dyDescent="0.3">
      <c r="A89" s="21" t="s">
        <v>116</v>
      </c>
      <c r="B89" s="32"/>
      <c r="C89" s="32"/>
      <c r="D89" s="22"/>
      <c r="E89" s="18">
        <v>591577.63</v>
      </c>
      <c r="F89" s="19">
        <v>0.96099999999999997</v>
      </c>
      <c r="G89" s="20"/>
    </row>
    <row r="90" spans="1:7" x14ac:dyDescent="0.3">
      <c r="A90" s="12"/>
      <c r="B90" s="30"/>
      <c r="C90" s="30"/>
      <c r="D90" s="13"/>
      <c r="E90" s="14"/>
      <c r="F90" s="15"/>
      <c r="G90" s="15"/>
    </row>
    <row r="91" spans="1:7" x14ac:dyDescent="0.3">
      <c r="A91" s="12"/>
      <c r="B91" s="30"/>
      <c r="C91" s="30"/>
      <c r="D91" s="13"/>
      <c r="E91" s="14"/>
      <c r="F91" s="15"/>
      <c r="G91" s="15"/>
    </row>
    <row r="92" spans="1:7" x14ac:dyDescent="0.3">
      <c r="A92" s="16" t="s">
        <v>117</v>
      </c>
      <c r="B92" s="30"/>
      <c r="C92" s="30"/>
      <c r="D92" s="13"/>
      <c r="E92" s="14"/>
      <c r="F92" s="15"/>
      <c r="G92" s="15"/>
    </row>
    <row r="93" spans="1:7" x14ac:dyDescent="0.3">
      <c r="A93" s="12" t="s">
        <v>118</v>
      </c>
      <c r="B93" s="30"/>
      <c r="C93" s="30"/>
      <c r="D93" s="13"/>
      <c r="E93" s="14">
        <v>35416.44</v>
      </c>
      <c r="F93" s="15">
        <v>5.7500000000000002E-2</v>
      </c>
      <c r="G93" s="15">
        <v>4.6987000000000001E-2</v>
      </c>
    </row>
    <row r="94" spans="1:7" x14ac:dyDescent="0.3">
      <c r="A94" s="16" t="s">
        <v>98</v>
      </c>
      <c r="B94" s="31"/>
      <c r="C94" s="31"/>
      <c r="D94" s="17"/>
      <c r="E94" s="18">
        <v>35416.44</v>
      </c>
      <c r="F94" s="19">
        <v>5.7500000000000002E-2</v>
      </c>
      <c r="G94" s="20"/>
    </row>
    <row r="95" spans="1:7" x14ac:dyDescent="0.3">
      <c r="A95" s="12"/>
      <c r="B95" s="30"/>
      <c r="C95" s="30"/>
      <c r="D95" s="13"/>
      <c r="E95" s="14"/>
      <c r="F95" s="15"/>
      <c r="G95" s="15"/>
    </row>
    <row r="96" spans="1:7" x14ac:dyDescent="0.3">
      <c r="A96" s="21" t="s">
        <v>116</v>
      </c>
      <c r="B96" s="32"/>
      <c r="C96" s="32"/>
      <c r="D96" s="22"/>
      <c r="E96" s="18">
        <v>35416.44</v>
      </c>
      <c r="F96" s="19">
        <v>5.7500000000000002E-2</v>
      </c>
      <c r="G96" s="20"/>
    </row>
    <row r="97" spans="1:7" x14ac:dyDescent="0.3">
      <c r="A97" s="12" t="s">
        <v>119</v>
      </c>
      <c r="B97" s="30"/>
      <c r="C97" s="30"/>
      <c r="D97" s="13"/>
      <c r="E97" s="14">
        <v>15535.1869443</v>
      </c>
      <c r="F97" s="15">
        <v>2.5243000000000002E-2</v>
      </c>
      <c r="G97" s="15"/>
    </row>
    <row r="98" spans="1:7" x14ac:dyDescent="0.3">
      <c r="A98" s="12" t="s">
        <v>120</v>
      </c>
      <c r="B98" s="30"/>
      <c r="C98" s="30"/>
      <c r="D98" s="13"/>
      <c r="E98" s="23">
        <v>-27117.856944300001</v>
      </c>
      <c r="F98" s="24">
        <v>-4.3742999999999997E-2</v>
      </c>
      <c r="G98" s="15">
        <v>4.6987000000000001E-2</v>
      </c>
    </row>
    <row r="99" spans="1:7" x14ac:dyDescent="0.3">
      <c r="A99" s="25" t="s">
        <v>121</v>
      </c>
      <c r="B99" s="33"/>
      <c r="C99" s="33"/>
      <c r="D99" s="26"/>
      <c r="E99" s="27">
        <v>615411.4</v>
      </c>
      <c r="F99" s="28">
        <v>1</v>
      </c>
      <c r="G99" s="28"/>
    </row>
    <row r="101" spans="1:7" x14ac:dyDescent="0.3">
      <c r="A101" s="1" t="s">
        <v>123</v>
      </c>
    </row>
    <row r="104" spans="1:7" x14ac:dyDescent="0.3">
      <c r="A104" s="1" t="s">
        <v>1858</v>
      </c>
    </row>
    <row r="105" spans="1:7" x14ac:dyDescent="0.3">
      <c r="A105" s="47" t="s">
        <v>1859</v>
      </c>
      <c r="B105" s="34" t="s">
        <v>88</v>
      </c>
    </row>
    <row r="106" spans="1:7" x14ac:dyDescent="0.3">
      <c r="A106" t="s">
        <v>1860</v>
      </c>
    </row>
    <row r="107" spans="1:7" x14ac:dyDescent="0.3">
      <c r="A107" t="s">
        <v>1861</v>
      </c>
      <c r="B107" t="s">
        <v>1862</v>
      </c>
      <c r="C107" t="s">
        <v>1862</v>
      </c>
    </row>
    <row r="108" spans="1:7" x14ac:dyDescent="0.3">
      <c r="B108" s="48">
        <v>44712</v>
      </c>
      <c r="C108" s="48">
        <v>44742</v>
      </c>
    </row>
    <row r="109" spans="1:7" x14ac:dyDescent="0.3">
      <c r="A109" t="s">
        <v>1866</v>
      </c>
      <c r="B109">
        <v>10.461499999999999</v>
      </c>
      <c r="C109">
        <v>10.519399999999999</v>
      </c>
      <c r="E109" s="2"/>
      <c r="G109"/>
    </row>
    <row r="110" spans="1:7" x14ac:dyDescent="0.3">
      <c r="A110" t="s">
        <v>1867</v>
      </c>
      <c r="B110">
        <v>10.4619</v>
      </c>
      <c r="C110">
        <v>10.5198</v>
      </c>
      <c r="E110" s="2"/>
      <c r="G110"/>
    </row>
    <row r="111" spans="1:7" x14ac:dyDescent="0.3">
      <c r="A111" t="s">
        <v>1891</v>
      </c>
      <c r="B111">
        <v>10.442</v>
      </c>
      <c r="C111">
        <v>10.4983</v>
      </c>
      <c r="E111" s="2"/>
      <c r="G111"/>
    </row>
    <row r="112" spans="1:7" x14ac:dyDescent="0.3">
      <c r="A112" t="s">
        <v>1892</v>
      </c>
      <c r="B112">
        <v>10.442500000000001</v>
      </c>
      <c r="C112">
        <v>10.498799999999999</v>
      </c>
      <c r="E112" s="2"/>
      <c r="G112"/>
    </row>
    <row r="113" spans="1:7" x14ac:dyDescent="0.3">
      <c r="E113" s="2"/>
      <c r="G113"/>
    </row>
    <row r="114" spans="1:7" x14ac:dyDescent="0.3">
      <c r="A114" t="s">
        <v>1877</v>
      </c>
      <c r="B114" s="34" t="s">
        <v>88</v>
      </c>
    </row>
    <row r="115" spans="1:7" x14ac:dyDescent="0.3">
      <c r="A115" t="s">
        <v>1878</v>
      </c>
      <c r="B115" s="34" t="s">
        <v>88</v>
      </c>
    </row>
    <row r="116" spans="1:7" ht="28.8" x14ac:dyDescent="0.3">
      <c r="A116" s="47" t="s">
        <v>1879</v>
      </c>
      <c r="B116" s="34" t="s">
        <v>88</v>
      </c>
    </row>
    <row r="117" spans="1:7" x14ac:dyDescent="0.3">
      <c r="A117" s="47" t="s">
        <v>1880</v>
      </c>
      <c r="B117" s="34" t="s">
        <v>88</v>
      </c>
    </row>
    <row r="118" spans="1:7" x14ac:dyDescent="0.3">
      <c r="A118" t="s">
        <v>1881</v>
      </c>
      <c r="B118" s="49">
        <v>3.4783249999999999</v>
      </c>
    </row>
    <row r="119" spans="1:7" ht="28.8" x14ac:dyDescent="0.3">
      <c r="A119" s="47" t="s">
        <v>1882</v>
      </c>
      <c r="B119" s="34" t="s">
        <v>88</v>
      </c>
    </row>
    <row r="120" spans="1:7" ht="28.8" x14ac:dyDescent="0.3">
      <c r="A120" s="47" t="s">
        <v>1883</v>
      </c>
      <c r="B120" s="34" t="s">
        <v>88</v>
      </c>
    </row>
    <row r="121" spans="1:7" x14ac:dyDescent="0.3">
      <c r="A121" t="s">
        <v>2023</v>
      </c>
      <c r="B121" s="34" t="s">
        <v>88</v>
      </c>
    </row>
    <row r="122" spans="1:7" x14ac:dyDescent="0.3">
      <c r="A122" t="s">
        <v>2024</v>
      </c>
      <c r="B122" s="34" t="s">
        <v>88</v>
      </c>
    </row>
    <row r="125" spans="1:7" ht="28.8" x14ac:dyDescent="0.3">
      <c r="A125" s="66" t="s">
        <v>2069</v>
      </c>
      <c r="B125" s="66" t="s">
        <v>2070</v>
      </c>
      <c r="C125" s="66" t="s">
        <v>2030</v>
      </c>
      <c r="D125" s="67" t="s">
        <v>2031</v>
      </c>
    </row>
    <row r="126" spans="1:7" ht="76.2" customHeight="1" x14ac:dyDescent="0.3">
      <c r="A126" s="58" t="str">
        <f>HYPERLINK("[EDEL_Portfolio Monthly 30-Jun-2022.xlsx]EDNPSF!A1","Edelweiss NY PSU BD Pl SDL Idx Fund-2026")</f>
        <v>Edelweiss NY PSU BD Pl SDL Idx Fund-2026</v>
      </c>
      <c r="B126" s="57"/>
      <c r="C126" s="60" t="s">
        <v>2045</v>
      </c>
      <c r="D126"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66"/>
  <sheetViews>
    <sheetView showGridLines="0" workbookViewId="0">
      <pane ySplit="4" topLeftCell="A55" activePane="bottomLeft" state="frozen"/>
      <selection activeCell="D67" sqref="D67"/>
      <selection pane="bottomLeft" activeCell="A65" sqref="A65:D65"/>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39</v>
      </c>
      <c r="B1" s="69"/>
      <c r="C1" s="69"/>
      <c r="D1" s="69"/>
      <c r="E1" s="69"/>
      <c r="F1" s="69"/>
      <c r="G1" s="69"/>
      <c r="H1" s="51" t="str">
        <f>HYPERLINK("[EDEL_Portfolio Monthly 30-Jun-2022.xlsx]Index!A1","Index")</f>
        <v>Index</v>
      </c>
    </row>
    <row r="2" spans="1:8" ht="19.5" customHeight="1" x14ac:dyDescent="0.3">
      <c r="A2" s="69" t="s">
        <v>40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2"/>
      <c r="B9" s="30"/>
      <c r="C9" s="30"/>
      <c r="D9" s="13"/>
      <c r="E9" s="14"/>
      <c r="F9" s="15"/>
      <c r="G9" s="15"/>
    </row>
    <row r="10" spans="1:8" x14ac:dyDescent="0.3">
      <c r="A10" s="16" t="s">
        <v>117</v>
      </c>
      <c r="B10" s="30"/>
      <c r="C10" s="30"/>
      <c r="D10" s="13"/>
      <c r="E10" s="14"/>
      <c r="F10" s="15"/>
      <c r="G10" s="15"/>
    </row>
    <row r="11" spans="1:8" x14ac:dyDescent="0.3">
      <c r="A11" s="12" t="s">
        <v>118</v>
      </c>
      <c r="B11" s="30"/>
      <c r="C11" s="30"/>
      <c r="D11" s="13"/>
      <c r="E11" s="14">
        <v>57968.54</v>
      </c>
      <c r="F11" s="15">
        <v>0.98919999999999997</v>
      </c>
      <c r="G11" s="15">
        <v>4.6987000000000001E-2</v>
      </c>
    </row>
    <row r="12" spans="1:8" x14ac:dyDescent="0.3">
      <c r="A12" s="16" t="s">
        <v>98</v>
      </c>
      <c r="B12" s="31"/>
      <c r="C12" s="31"/>
      <c r="D12" s="17"/>
      <c r="E12" s="18">
        <v>57968.54</v>
      </c>
      <c r="F12" s="19">
        <v>0.98919999999999997</v>
      </c>
      <c r="G12" s="20"/>
    </row>
    <row r="13" spans="1:8" x14ac:dyDescent="0.3">
      <c r="A13" s="12"/>
      <c r="B13" s="30"/>
      <c r="C13" s="30"/>
      <c r="D13" s="13"/>
      <c r="E13" s="14"/>
      <c r="F13" s="15"/>
      <c r="G13" s="15"/>
    </row>
    <row r="14" spans="1:8" x14ac:dyDescent="0.3">
      <c r="A14" s="21" t="s">
        <v>116</v>
      </c>
      <c r="B14" s="32"/>
      <c r="C14" s="32"/>
      <c r="D14" s="22"/>
      <c r="E14" s="18">
        <v>57968.54</v>
      </c>
      <c r="F14" s="19">
        <v>0.98919999999999997</v>
      </c>
      <c r="G14" s="20"/>
    </row>
    <row r="15" spans="1:8" x14ac:dyDescent="0.3">
      <c r="A15" s="12" t="s">
        <v>119</v>
      </c>
      <c r="B15" s="30"/>
      <c r="C15" s="30"/>
      <c r="D15" s="13"/>
      <c r="E15" s="14">
        <v>7.4623771999999997</v>
      </c>
      <c r="F15" s="15">
        <v>1.27E-4</v>
      </c>
      <c r="G15" s="15"/>
    </row>
    <row r="16" spans="1:8" x14ac:dyDescent="0.3">
      <c r="A16" s="12" t="s">
        <v>120</v>
      </c>
      <c r="B16" s="30"/>
      <c r="C16" s="30"/>
      <c r="D16" s="13"/>
      <c r="E16" s="14">
        <v>627.39762280000002</v>
      </c>
      <c r="F16" s="15">
        <v>1.0673E-2</v>
      </c>
      <c r="G16" s="15">
        <v>4.6987000000000001E-2</v>
      </c>
    </row>
    <row r="17" spans="1:7" x14ac:dyDescent="0.3">
      <c r="A17" s="25" t="s">
        <v>121</v>
      </c>
      <c r="B17" s="33"/>
      <c r="C17" s="33"/>
      <c r="D17" s="26"/>
      <c r="E17" s="27">
        <v>58603.4</v>
      </c>
      <c r="F17" s="28">
        <v>1</v>
      </c>
      <c r="G17" s="28"/>
    </row>
    <row r="22" spans="1:7" x14ac:dyDescent="0.3">
      <c r="A22" s="1" t="s">
        <v>1858</v>
      </c>
    </row>
    <row r="23" spans="1:7" x14ac:dyDescent="0.3">
      <c r="A23" s="47" t="s">
        <v>1859</v>
      </c>
      <c r="B23" s="34" t="s">
        <v>88</v>
      </c>
    </row>
    <row r="24" spans="1:7" x14ac:dyDescent="0.3">
      <c r="A24" t="s">
        <v>1860</v>
      </c>
    </row>
    <row r="25" spans="1:7" x14ac:dyDescent="0.3">
      <c r="A25" t="s">
        <v>1884</v>
      </c>
      <c r="B25" t="s">
        <v>1862</v>
      </c>
      <c r="C25" t="s">
        <v>1862</v>
      </c>
    </row>
    <row r="26" spans="1:7" x14ac:dyDescent="0.3">
      <c r="B26" s="48">
        <v>44712</v>
      </c>
      <c r="C26" s="48">
        <v>44742</v>
      </c>
    </row>
    <row r="27" spans="1:7" x14ac:dyDescent="0.3">
      <c r="A27" t="s">
        <v>1863</v>
      </c>
      <c r="B27">
        <v>1109.201</v>
      </c>
      <c r="C27">
        <v>1113.1914999999999</v>
      </c>
      <c r="E27" s="2"/>
      <c r="G27"/>
    </row>
    <row r="28" spans="1:7" x14ac:dyDescent="0.3">
      <c r="A28" t="s">
        <v>1904</v>
      </c>
      <c r="B28">
        <v>1000</v>
      </c>
      <c r="C28">
        <v>1000</v>
      </c>
      <c r="E28" s="2"/>
      <c r="G28"/>
    </row>
    <row r="29" spans="1:7" x14ac:dyDescent="0.3">
      <c r="A29" t="s">
        <v>1887</v>
      </c>
      <c r="B29" t="s">
        <v>1865</v>
      </c>
      <c r="C29" t="s">
        <v>1865</v>
      </c>
      <c r="E29" s="2"/>
      <c r="G29"/>
    </row>
    <row r="30" spans="1:7" x14ac:dyDescent="0.3">
      <c r="A30" t="s">
        <v>1866</v>
      </c>
      <c r="B30">
        <v>1108.8988999999999</v>
      </c>
      <c r="C30">
        <v>1112.8797</v>
      </c>
      <c r="E30" s="2"/>
      <c r="G30"/>
    </row>
    <row r="31" spans="1:7" x14ac:dyDescent="0.3">
      <c r="A31" t="s">
        <v>1888</v>
      </c>
      <c r="B31">
        <v>1058.1941999999999</v>
      </c>
      <c r="C31">
        <v>1058.1536000000001</v>
      </c>
      <c r="E31" s="2"/>
      <c r="G31"/>
    </row>
    <row r="32" spans="1:7" x14ac:dyDescent="0.3">
      <c r="A32" t="s">
        <v>1889</v>
      </c>
      <c r="B32" t="s">
        <v>1865</v>
      </c>
      <c r="C32" t="s">
        <v>1865</v>
      </c>
      <c r="E32" s="2"/>
      <c r="G32"/>
    </row>
    <row r="33" spans="1:7" x14ac:dyDescent="0.3">
      <c r="A33" t="s">
        <v>1905</v>
      </c>
      <c r="B33">
        <v>1106.9951000000001</v>
      </c>
      <c r="C33">
        <v>1110.924</v>
      </c>
      <c r="E33" s="2"/>
      <c r="G33"/>
    </row>
    <row r="34" spans="1:7" x14ac:dyDescent="0.3">
      <c r="A34" t="s">
        <v>1906</v>
      </c>
      <c r="B34">
        <v>1008.1128</v>
      </c>
      <c r="C34">
        <v>1008.1128</v>
      </c>
      <c r="E34" s="2"/>
      <c r="G34"/>
    </row>
    <row r="35" spans="1:7" x14ac:dyDescent="0.3">
      <c r="A35" t="s">
        <v>1890</v>
      </c>
      <c r="B35">
        <v>1095.307</v>
      </c>
      <c r="C35">
        <v>1095.2148999999999</v>
      </c>
      <c r="E35" s="2"/>
      <c r="G35"/>
    </row>
    <row r="36" spans="1:7" x14ac:dyDescent="0.3">
      <c r="A36" t="s">
        <v>1891</v>
      </c>
      <c r="B36">
        <v>1106.9961000000001</v>
      </c>
      <c r="C36">
        <v>1110.9244000000001</v>
      </c>
      <c r="E36" s="2"/>
      <c r="G36"/>
    </row>
    <row r="37" spans="1:7" x14ac:dyDescent="0.3">
      <c r="A37" t="s">
        <v>1893</v>
      </c>
      <c r="B37">
        <v>1004.0934999999999</v>
      </c>
      <c r="C37">
        <v>1004.0549999999999</v>
      </c>
      <c r="E37" s="2"/>
      <c r="G37"/>
    </row>
    <row r="38" spans="1:7" x14ac:dyDescent="0.3">
      <c r="A38" t="s">
        <v>1894</v>
      </c>
      <c r="B38">
        <v>1015.7725</v>
      </c>
      <c r="C38">
        <v>1016.0232</v>
      </c>
      <c r="E38" s="2"/>
      <c r="G38"/>
    </row>
    <row r="39" spans="1:7" x14ac:dyDescent="0.3">
      <c r="A39" t="s">
        <v>1937</v>
      </c>
      <c r="B39">
        <v>1014.5812</v>
      </c>
      <c r="C39">
        <v>1018.2234</v>
      </c>
      <c r="E39" s="2"/>
      <c r="G39"/>
    </row>
    <row r="40" spans="1:7" x14ac:dyDescent="0.3">
      <c r="A40" t="s">
        <v>1938</v>
      </c>
      <c r="B40">
        <v>1000</v>
      </c>
      <c r="C40">
        <v>1000</v>
      </c>
      <c r="E40" s="2"/>
      <c r="G40"/>
    </row>
    <row r="41" spans="1:7" x14ac:dyDescent="0.3">
      <c r="A41" t="s">
        <v>1939</v>
      </c>
      <c r="B41">
        <v>1014.5812</v>
      </c>
      <c r="C41">
        <v>1018.2234</v>
      </c>
      <c r="E41" s="2"/>
      <c r="G41"/>
    </row>
    <row r="42" spans="1:7" x14ac:dyDescent="0.3">
      <c r="A42" t="s">
        <v>1940</v>
      </c>
      <c r="B42">
        <v>1000</v>
      </c>
      <c r="C42">
        <v>1000</v>
      </c>
      <c r="E42" s="2"/>
      <c r="G42"/>
    </row>
    <row r="43" spans="1:7" x14ac:dyDescent="0.3">
      <c r="A43" t="s">
        <v>1876</v>
      </c>
      <c r="E43" s="2"/>
      <c r="G43"/>
    </row>
    <row r="45" spans="1:7" x14ac:dyDescent="0.3">
      <c r="A45" t="s">
        <v>1895</v>
      </c>
    </row>
    <row r="47" spans="1:7" x14ac:dyDescent="0.3">
      <c r="A47" s="50" t="s">
        <v>1896</v>
      </c>
      <c r="B47" s="50" t="s">
        <v>1897</v>
      </c>
      <c r="C47" s="50" t="s">
        <v>1898</v>
      </c>
      <c r="D47" s="50" t="s">
        <v>1899</v>
      </c>
    </row>
    <row r="48" spans="1:7" x14ac:dyDescent="0.3">
      <c r="A48" s="50" t="s">
        <v>1907</v>
      </c>
      <c r="B48" s="50"/>
      <c r="C48" s="50">
        <v>3.5835824000000001</v>
      </c>
      <c r="D48" s="50">
        <v>3.5835824000000001</v>
      </c>
    </row>
    <row r="49" spans="1:4" x14ac:dyDescent="0.3">
      <c r="A49" s="50" t="s">
        <v>1908</v>
      </c>
      <c r="B49" s="50"/>
      <c r="C49" s="50">
        <v>3.8457645</v>
      </c>
      <c r="D49" s="50">
        <v>3.8457645</v>
      </c>
    </row>
    <row r="50" spans="1:4" x14ac:dyDescent="0.3">
      <c r="A50" s="50" t="s">
        <v>1909</v>
      </c>
      <c r="B50" s="50"/>
      <c r="C50" s="50">
        <v>3.5709233</v>
      </c>
      <c r="D50" s="50">
        <v>3.5709233</v>
      </c>
    </row>
    <row r="51" spans="1:4" x14ac:dyDescent="0.3">
      <c r="A51" s="50" t="s">
        <v>1910</v>
      </c>
      <c r="B51" s="50"/>
      <c r="C51" s="50">
        <v>3.9032496999999999</v>
      </c>
      <c r="D51" s="50">
        <v>3.9032496999999999</v>
      </c>
    </row>
    <row r="52" spans="1:4" x14ac:dyDescent="0.3">
      <c r="A52" s="50" t="s">
        <v>1911</v>
      </c>
      <c r="B52" s="50"/>
      <c r="C52" s="50">
        <v>3.5989328</v>
      </c>
      <c r="D52" s="50">
        <v>3.5989328</v>
      </c>
    </row>
    <row r="53" spans="1:4" x14ac:dyDescent="0.3">
      <c r="A53" s="50" t="s">
        <v>1912</v>
      </c>
      <c r="B53" s="50"/>
      <c r="C53" s="50">
        <v>3.3764511000000001</v>
      </c>
      <c r="D53" s="50">
        <v>3.3764511000000001</v>
      </c>
    </row>
    <row r="55" spans="1:4" x14ac:dyDescent="0.3">
      <c r="A55" t="s">
        <v>1878</v>
      </c>
      <c r="B55" s="34" t="s">
        <v>88</v>
      </c>
    </row>
    <row r="56" spans="1:4" ht="28.8" x14ac:dyDescent="0.3">
      <c r="A56" s="47" t="s">
        <v>1879</v>
      </c>
      <c r="B56" s="34" t="s">
        <v>88</v>
      </c>
    </row>
    <row r="57" spans="1:4" x14ac:dyDescent="0.3">
      <c r="A57" s="47" t="s">
        <v>1880</v>
      </c>
      <c r="B57" s="34" t="s">
        <v>88</v>
      </c>
    </row>
    <row r="58" spans="1:4" x14ac:dyDescent="0.3">
      <c r="A58" t="s">
        <v>1881</v>
      </c>
      <c r="B58" s="49" t="s">
        <v>88</v>
      </c>
    </row>
    <row r="59" spans="1:4" ht="28.8" x14ac:dyDescent="0.3">
      <c r="A59" s="47" t="s">
        <v>1882</v>
      </c>
      <c r="B59" s="34" t="s">
        <v>88</v>
      </c>
    </row>
    <row r="60" spans="1:4" ht="28.8" x14ac:dyDescent="0.3">
      <c r="A60" s="47" t="s">
        <v>1883</v>
      </c>
      <c r="B60" s="34" t="s">
        <v>88</v>
      </c>
    </row>
    <row r="61" spans="1:4" x14ac:dyDescent="0.3">
      <c r="A61" t="s">
        <v>2023</v>
      </c>
      <c r="B61" s="34" t="s">
        <v>88</v>
      </c>
    </row>
    <row r="62" spans="1:4" x14ac:dyDescent="0.3">
      <c r="A62" t="s">
        <v>2024</v>
      </c>
      <c r="B62" s="34" t="s">
        <v>88</v>
      </c>
    </row>
    <row r="65" spans="1:4" ht="28.8" x14ac:dyDescent="0.3">
      <c r="A65" s="66" t="s">
        <v>2069</v>
      </c>
      <c r="B65" s="66" t="s">
        <v>2070</v>
      </c>
      <c r="C65" s="66" t="s">
        <v>2030</v>
      </c>
      <c r="D65" s="67" t="s">
        <v>2031</v>
      </c>
    </row>
    <row r="66" spans="1:4" ht="82.2" customHeight="1" x14ac:dyDescent="0.3">
      <c r="A66" s="58" t="str">
        <f>HYPERLINK("[EDEL_Portfolio Monthly 30-Jun-2022.xlsx]EDONTF!A1","EDELWEISS OVERNIGHT FUND")</f>
        <v>EDELWEISS OVERNIGHT FUND</v>
      </c>
      <c r="B66" s="59"/>
      <c r="C66" s="60" t="s">
        <v>2046</v>
      </c>
      <c r="D66"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14"/>
  <sheetViews>
    <sheetView showGridLines="0" workbookViewId="0">
      <pane ySplit="4" topLeftCell="A404" activePane="bottomLeft" state="frozen"/>
      <selection activeCell="D67" sqref="D67"/>
      <selection pane="bottomLeft" activeCell="A413" sqref="A413:D413"/>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41</v>
      </c>
      <c r="B1" s="69"/>
      <c r="C1" s="69"/>
      <c r="D1" s="69"/>
      <c r="E1" s="69"/>
      <c r="F1" s="69"/>
      <c r="G1" s="69"/>
      <c r="H1" s="51" t="str">
        <f>HYPERLINK("[EDEL_Portfolio Monthly 30-Jun-2022.xlsx]Index!A1","Index")</f>
        <v>Index</v>
      </c>
    </row>
    <row r="2" spans="1:8" ht="19.5" customHeight="1" x14ac:dyDescent="0.3">
      <c r="A2" s="69" t="s">
        <v>42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787</v>
      </c>
      <c r="B8" s="30" t="s">
        <v>788</v>
      </c>
      <c r="C8" s="30" t="s">
        <v>789</v>
      </c>
      <c r="D8" s="13">
        <v>1275900</v>
      </c>
      <c r="E8" s="14">
        <v>27697.88</v>
      </c>
      <c r="F8" s="15">
        <v>3.9600000000000003E-2</v>
      </c>
      <c r="G8" s="15"/>
    </row>
    <row r="9" spans="1:8" x14ac:dyDescent="0.3">
      <c r="A9" s="12" t="s">
        <v>790</v>
      </c>
      <c r="B9" s="30" t="s">
        <v>791</v>
      </c>
      <c r="C9" s="30" t="s">
        <v>792</v>
      </c>
      <c r="D9" s="13">
        <v>2043800</v>
      </c>
      <c r="E9" s="14">
        <v>27550.42</v>
      </c>
      <c r="F9" s="15">
        <v>3.9399999999999998E-2</v>
      </c>
      <c r="G9" s="15"/>
    </row>
    <row r="10" spans="1:8" x14ac:dyDescent="0.3">
      <c r="A10" s="12" t="s">
        <v>793</v>
      </c>
      <c r="B10" s="30" t="s">
        <v>794</v>
      </c>
      <c r="C10" s="30" t="s">
        <v>795</v>
      </c>
      <c r="D10" s="13">
        <v>3843700</v>
      </c>
      <c r="E10" s="14">
        <v>26327.42</v>
      </c>
      <c r="F10" s="15">
        <v>3.7600000000000001E-2</v>
      </c>
      <c r="G10" s="15"/>
    </row>
    <row r="11" spans="1:8" x14ac:dyDescent="0.3">
      <c r="A11" s="12" t="s">
        <v>796</v>
      </c>
      <c r="B11" s="30" t="s">
        <v>797</v>
      </c>
      <c r="C11" s="30" t="s">
        <v>798</v>
      </c>
      <c r="D11" s="13">
        <v>3458750</v>
      </c>
      <c r="E11" s="14">
        <v>23244.53</v>
      </c>
      <c r="F11" s="15">
        <v>3.32E-2</v>
      </c>
      <c r="G11" s="15"/>
    </row>
    <row r="12" spans="1:8" x14ac:dyDescent="0.3">
      <c r="A12" s="12" t="s">
        <v>799</v>
      </c>
      <c r="B12" s="30" t="s">
        <v>800</v>
      </c>
      <c r="C12" s="30" t="s">
        <v>801</v>
      </c>
      <c r="D12" s="13">
        <v>930500</v>
      </c>
      <c r="E12" s="14">
        <v>20386.32</v>
      </c>
      <c r="F12" s="15">
        <v>2.92E-2</v>
      </c>
      <c r="G12" s="15"/>
    </row>
    <row r="13" spans="1:8" x14ac:dyDescent="0.3">
      <c r="A13" s="12" t="s">
        <v>802</v>
      </c>
      <c r="B13" s="30" t="s">
        <v>803</v>
      </c>
      <c r="C13" s="30" t="s">
        <v>804</v>
      </c>
      <c r="D13" s="13">
        <v>623500</v>
      </c>
      <c r="E13" s="14">
        <v>16183.88</v>
      </c>
      <c r="F13" s="15">
        <v>2.3099999999999999E-2</v>
      </c>
      <c r="G13" s="15"/>
    </row>
    <row r="14" spans="1:8" x14ac:dyDescent="0.3">
      <c r="A14" s="12" t="s">
        <v>805</v>
      </c>
      <c r="B14" s="30" t="s">
        <v>806</v>
      </c>
      <c r="C14" s="30" t="s">
        <v>807</v>
      </c>
      <c r="D14" s="13">
        <v>3786150</v>
      </c>
      <c r="E14" s="14">
        <v>12821.8</v>
      </c>
      <c r="F14" s="15">
        <v>1.83E-2</v>
      </c>
      <c r="G14" s="15"/>
    </row>
    <row r="15" spans="1:8" x14ac:dyDescent="0.3">
      <c r="A15" s="12" t="s">
        <v>808</v>
      </c>
      <c r="B15" s="30" t="s">
        <v>809</v>
      </c>
      <c r="C15" s="30" t="s">
        <v>792</v>
      </c>
      <c r="D15" s="13">
        <v>1755600</v>
      </c>
      <c r="E15" s="14">
        <v>11179.66</v>
      </c>
      <c r="F15" s="15">
        <v>1.6E-2</v>
      </c>
      <c r="G15" s="15"/>
    </row>
    <row r="16" spans="1:8" x14ac:dyDescent="0.3">
      <c r="A16" s="12" t="s">
        <v>810</v>
      </c>
      <c r="B16" s="30" t="s">
        <v>811</v>
      </c>
      <c r="C16" s="30" t="s">
        <v>812</v>
      </c>
      <c r="D16" s="13">
        <v>4295050</v>
      </c>
      <c r="E16" s="14">
        <v>9577.9599999999991</v>
      </c>
      <c r="F16" s="15">
        <v>1.37E-2</v>
      </c>
      <c r="G16" s="15"/>
    </row>
    <row r="17" spans="1:7" x14ac:dyDescent="0.3">
      <c r="A17" s="12" t="s">
        <v>813</v>
      </c>
      <c r="B17" s="30" t="s">
        <v>814</v>
      </c>
      <c r="C17" s="30" t="s">
        <v>815</v>
      </c>
      <c r="D17" s="13">
        <v>717250</v>
      </c>
      <c r="E17" s="14">
        <v>9473.08</v>
      </c>
      <c r="F17" s="15">
        <v>1.35E-2</v>
      </c>
      <c r="G17" s="15"/>
    </row>
    <row r="18" spans="1:7" x14ac:dyDescent="0.3">
      <c r="A18" s="12" t="s">
        <v>816</v>
      </c>
      <c r="B18" s="30" t="s">
        <v>817</v>
      </c>
      <c r="C18" s="30" t="s">
        <v>818</v>
      </c>
      <c r="D18" s="13">
        <v>4104000</v>
      </c>
      <c r="E18" s="14">
        <v>8786.66</v>
      </c>
      <c r="F18" s="15">
        <v>1.26E-2</v>
      </c>
      <c r="G18" s="15"/>
    </row>
    <row r="19" spans="1:7" x14ac:dyDescent="0.3">
      <c r="A19" s="12" t="s">
        <v>819</v>
      </c>
      <c r="B19" s="30" t="s">
        <v>820</v>
      </c>
      <c r="C19" s="30" t="s">
        <v>821</v>
      </c>
      <c r="D19" s="13">
        <v>1389150</v>
      </c>
      <c r="E19" s="14">
        <v>7841.75</v>
      </c>
      <c r="F19" s="15">
        <v>1.12E-2</v>
      </c>
      <c r="G19" s="15"/>
    </row>
    <row r="20" spans="1:7" x14ac:dyDescent="0.3">
      <c r="A20" s="12" t="s">
        <v>822</v>
      </c>
      <c r="B20" s="30" t="s">
        <v>823</v>
      </c>
      <c r="C20" s="30" t="s">
        <v>824</v>
      </c>
      <c r="D20" s="13">
        <v>753900</v>
      </c>
      <c r="E20" s="14">
        <v>7337.33</v>
      </c>
      <c r="F20" s="15">
        <v>1.0500000000000001E-2</v>
      </c>
      <c r="G20" s="15"/>
    </row>
    <row r="21" spans="1:7" x14ac:dyDescent="0.3">
      <c r="A21" s="12" t="s">
        <v>825</v>
      </c>
      <c r="B21" s="30" t="s">
        <v>826</v>
      </c>
      <c r="C21" s="30" t="s">
        <v>827</v>
      </c>
      <c r="D21" s="13">
        <v>814800</v>
      </c>
      <c r="E21" s="14">
        <v>6767.73</v>
      </c>
      <c r="F21" s="15">
        <v>9.7000000000000003E-3</v>
      </c>
      <c r="G21" s="15"/>
    </row>
    <row r="22" spans="1:7" x14ac:dyDescent="0.3">
      <c r="A22" s="12" t="s">
        <v>828</v>
      </c>
      <c r="B22" s="30" t="s">
        <v>829</v>
      </c>
      <c r="C22" s="30" t="s">
        <v>789</v>
      </c>
      <c r="D22" s="13">
        <v>116125</v>
      </c>
      <c r="E22" s="14">
        <v>6271.33</v>
      </c>
      <c r="F22" s="15">
        <v>8.9999999999999993E-3</v>
      </c>
      <c r="G22" s="15"/>
    </row>
    <row r="23" spans="1:7" x14ac:dyDescent="0.3">
      <c r="A23" s="12" t="s">
        <v>830</v>
      </c>
      <c r="B23" s="30" t="s">
        <v>831</v>
      </c>
      <c r="C23" s="30" t="s">
        <v>792</v>
      </c>
      <c r="D23" s="13">
        <v>2313000</v>
      </c>
      <c r="E23" s="14">
        <v>6094.76</v>
      </c>
      <c r="F23" s="15">
        <v>8.6999999999999994E-3</v>
      </c>
      <c r="G23" s="15"/>
    </row>
    <row r="24" spans="1:7" x14ac:dyDescent="0.3">
      <c r="A24" s="12" t="s">
        <v>832</v>
      </c>
      <c r="B24" s="30" t="s">
        <v>833</v>
      </c>
      <c r="C24" s="30" t="s">
        <v>834</v>
      </c>
      <c r="D24" s="13">
        <v>2025400</v>
      </c>
      <c r="E24" s="14">
        <v>4741.46</v>
      </c>
      <c r="F24" s="15">
        <v>6.7999999999999996E-3</v>
      </c>
      <c r="G24" s="15"/>
    </row>
    <row r="25" spans="1:7" x14ac:dyDescent="0.3">
      <c r="A25" s="12" t="s">
        <v>835</v>
      </c>
      <c r="B25" s="30" t="s">
        <v>836</v>
      </c>
      <c r="C25" s="30" t="s">
        <v>789</v>
      </c>
      <c r="D25" s="13">
        <v>283250</v>
      </c>
      <c r="E25" s="14">
        <v>4689.7700000000004</v>
      </c>
      <c r="F25" s="15">
        <v>6.7000000000000002E-3</v>
      </c>
      <c r="G25" s="15"/>
    </row>
    <row r="26" spans="1:7" x14ac:dyDescent="0.3">
      <c r="A26" s="12" t="s">
        <v>837</v>
      </c>
      <c r="B26" s="30" t="s">
        <v>838</v>
      </c>
      <c r="C26" s="30" t="s">
        <v>839</v>
      </c>
      <c r="D26" s="13">
        <v>55100</v>
      </c>
      <c r="E26" s="14">
        <v>4667.38</v>
      </c>
      <c r="F26" s="15">
        <v>6.7000000000000002E-3</v>
      </c>
      <c r="G26" s="15"/>
    </row>
    <row r="27" spans="1:7" x14ac:dyDescent="0.3">
      <c r="A27" s="12" t="s">
        <v>840</v>
      </c>
      <c r="B27" s="30" t="s">
        <v>841</v>
      </c>
      <c r="C27" s="30" t="s">
        <v>795</v>
      </c>
      <c r="D27" s="13">
        <v>55440000</v>
      </c>
      <c r="E27" s="14">
        <v>4656.96</v>
      </c>
      <c r="F27" s="15">
        <v>6.7000000000000002E-3</v>
      </c>
      <c r="G27" s="15"/>
    </row>
    <row r="28" spans="1:7" x14ac:dyDescent="0.3">
      <c r="A28" s="12" t="s">
        <v>842</v>
      </c>
      <c r="B28" s="30" t="s">
        <v>843</v>
      </c>
      <c r="C28" s="30" t="s">
        <v>844</v>
      </c>
      <c r="D28" s="13">
        <v>201750</v>
      </c>
      <c r="E28" s="14">
        <v>4543.8100000000004</v>
      </c>
      <c r="F28" s="15">
        <v>6.4999999999999997E-3</v>
      </c>
      <c r="G28" s="15"/>
    </row>
    <row r="29" spans="1:7" x14ac:dyDescent="0.3">
      <c r="A29" s="12" t="s">
        <v>845</v>
      </c>
      <c r="B29" s="30" t="s">
        <v>846</v>
      </c>
      <c r="C29" s="30" t="s">
        <v>847</v>
      </c>
      <c r="D29" s="13">
        <v>291300</v>
      </c>
      <c r="E29" s="14">
        <v>4539.18</v>
      </c>
      <c r="F29" s="15">
        <v>6.4999999999999997E-3</v>
      </c>
      <c r="G29" s="15"/>
    </row>
    <row r="30" spans="1:7" x14ac:dyDescent="0.3">
      <c r="A30" s="12" t="s">
        <v>848</v>
      </c>
      <c r="B30" s="30" t="s">
        <v>849</v>
      </c>
      <c r="C30" s="30" t="s">
        <v>850</v>
      </c>
      <c r="D30" s="13">
        <v>3015000</v>
      </c>
      <c r="E30" s="14">
        <v>4456.17</v>
      </c>
      <c r="F30" s="15">
        <v>6.4000000000000003E-3</v>
      </c>
      <c r="G30" s="15"/>
    </row>
    <row r="31" spans="1:7" x14ac:dyDescent="0.3">
      <c r="A31" s="12" t="s">
        <v>851</v>
      </c>
      <c r="B31" s="30" t="s">
        <v>852</v>
      </c>
      <c r="C31" s="30" t="s">
        <v>789</v>
      </c>
      <c r="D31" s="13">
        <v>8040000</v>
      </c>
      <c r="E31" s="14">
        <v>3951.66</v>
      </c>
      <c r="F31" s="15">
        <v>5.7000000000000002E-3</v>
      </c>
      <c r="G31" s="15"/>
    </row>
    <row r="32" spans="1:7" x14ac:dyDescent="0.3">
      <c r="A32" s="12" t="s">
        <v>853</v>
      </c>
      <c r="B32" s="30" t="s">
        <v>854</v>
      </c>
      <c r="C32" s="30" t="s">
        <v>821</v>
      </c>
      <c r="D32" s="13">
        <v>439450</v>
      </c>
      <c r="E32" s="14">
        <v>3810.25</v>
      </c>
      <c r="F32" s="15">
        <v>5.4000000000000003E-3</v>
      </c>
      <c r="G32" s="15"/>
    </row>
    <row r="33" spans="1:7" x14ac:dyDescent="0.3">
      <c r="A33" s="12" t="s">
        <v>855</v>
      </c>
      <c r="B33" s="30" t="s">
        <v>856</v>
      </c>
      <c r="C33" s="30" t="s">
        <v>857</v>
      </c>
      <c r="D33" s="13">
        <v>286800</v>
      </c>
      <c r="E33" s="14">
        <v>3751.2</v>
      </c>
      <c r="F33" s="15">
        <v>5.4000000000000003E-3</v>
      </c>
      <c r="G33" s="15"/>
    </row>
    <row r="34" spans="1:7" x14ac:dyDescent="0.3">
      <c r="A34" s="12" t="s">
        <v>858</v>
      </c>
      <c r="B34" s="30" t="s">
        <v>859</v>
      </c>
      <c r="C34" s="30" t="s">
        <v>792</v>
      </c>
      <c r="D34" s="13">
        <v>12784000</v>
      </c>
      <c r="E34" s="14">
        <v>3707.36</v>
      </c>
      <c r="F34" s="15">
        <v>5.3E-3</v>
      </c>
      <c r="G34" s="15"/>
    </row>
    <row r="35" spans="1:7" x14ac:dyDescent="0.3">
      <c r="A35" s="12" t="s">
        <v>860</v>
      </c>
      <c r="B35" s="30" t="s">
        <v>861</v>
      </c>
      <c r="C35" s="30" t="s">
        <v>824</v>
      </c>
      <c r="D35" s="13">
        <v>127000</v>
      </c>
      <c r="E35" s="14">
        <v>3666.55</v>
      </c>
      <c r="F35" s="15">
        <v>5.1999999999999998E-3</v>
      </c>
      <c r="G35" s="15"/>
    </row>
    <row r="36" spans="1:7" x14ac:dyDescent="0.3">
      <c r="A36" s="12" t="s">
        <v>862</v>
      </c>
      <c r="B36" s="30" t="s">
        <v>863</v>
      </c>
      <c r="C36" s="30" t="s">
        <v>792</v>
      </c>
      <c r="D36" s="13">
        <v>214800</v>
      </c>
      <c r="E36" s="14">
        <v>3568.04</v>
      </c>
      <c r="F36" s="15">
        <v>5.1000000000000004E-3</v>
      </c>
      <c r="G36" s="15"/>
    </row>
    <row r="37" spans="1:7" x14ac:dyDescent="0.3">
      <c r="A37" s="12" t="s">
        <v>864</v>
      </c>
      <c r="B37" s="30" t="s">
        <v>865</v>
      </c>
      <c r="C37" s="30" t="s">
        <v>857</v>
      </c>
      <c r="D37" s="13">
        <v>192900</v>
      </c>
      <c r="E37" s="14">
        <v>3457.44</v>
      </c>
      <c r="F37" s="15">
        <v>4.8999999999999998E-3</v>
      </c>
      <c r="G37" s="15"/>
    </row>
    <row r="38" spans="1:7" x14ac:dyDescent="0.3">
      <c r="A38" s="12" t="s">
        <v>866</v>
      </c>
      <c r="B38" s="30" t="s">
        <v>867</v>
      </c>
      <c r="C38" s="30" t="s">
        <v>792</v>
      </c>
      <c r="D38" s="13">
        <v>1887300</v>
      </c>
      <c r="E38" s="14">
        <v>3420.73</v>
      </c>
      <c r="F38" s="15">
        <v>4.8999999999999998E-3</v>
      </c>
      <c r="G38" s="15"/>
    </row>
    <row r="39" spans="1:7" x14ac:dyDescent="0.3">
      <c r="A39" s="12" t="s">
        <v>868</v>
      </c>
      <c r="B39" s="30" t="s">
        <v>869</v>
      </c>
      <c r="C39" s="30" t="s">
        <v>824</v>
      </c>
      <c r="D39" s="13">
        <v>337800</v>
      </c>
      <c r="E39" s="14">
        <v>3378</v>
      </c>
      <c r="F39" s="15">
        <v>4.7999999999999996E-3</v>
      </c>
      <c r="G39" s="15"/>
    </row>
    <row r="40" spans="1:7" x14ac:dyDescent="0.3">
      <c r="A40" s="12" t="s">
        <v>870</v>
      </c>
      <c r="B40" s="30" t="s">
        <v>871</v>
      </c>
      <c r="C40" s="30" t="s">
        <v>824</v>
      </c>
      <c r="D40" s="13">
        <v>230100</v>
      </c>
      <c r="E40" s="14">
        <v>3363.83</v>
      </c>
      <c r="F40" s="15">
        <v>4.7999999999999996E-3</v>
      </c>
      <c r="G40" s="15"/>
    </row>
    <row r="41" spans="1:7" x14ac:dyDescent="0.3">
      <c r="A41" s="12" t="s">
        <v>872</v>
      </c>
      <c r="B41" s="30" t="s">
        <v>873</v>
      </c>
      <c r="C41" s="30" t="s">
        <v>874</v>
      </c>
      <c r="D41" s="13">
        <v>2704500</v>
      </c>
      <c r="E41" s="14">
        <v>3195.37</v>
      </c>
      <c r="F41" s="15">
        <v>4.5999999999999999E-3</v>
      </c>
      <c r="G41" s="15"/>
    </row>
    <row r="42" spans="1:7" x14ac:dyDescent="0.3">
      <c r="A42" s="12" t="s">
        <v>875</v>
      </c>
      <c r="B42" s="30" t="s">
        <v>876</v>
      </c>
      <c r="C42" s="30" t="s">
        <v>792</v>
      </c>
      <c r="D42" s="13">
        <v>449625</v>
      </c>
      <c r="E42" s="14">
        <v>3179.75</v>
      </c>
      <c r="F42" s="15">
        <v>4.4999999999999997E-3</v>
      </c>
      <c r="G42" s="15"/>
    </row>
    <row r="43" spans="1:7" x14ac:dyDescent="0.3">
      <c r="A43" s="12" t="s">
        <v>877</v>
      </c>
      <c r="B43" s="30" t="s">
        <v>878</v>
      </c>
      <c r="C43" s="30" t="s">
        <v>879</v>
      </c>
      <c r="D43" s="13">
        <v>1569375</v>
      </c>
      <c r="E43" s="14">
        <v>3173.28</v>
      </c>
      <c r="F43" s="15">
        <v>4.4999999999999997E-3</v>
      </c>
      <c r="G43" s="15"/>
    </row>
    <row r="44" spans="1:7" x14ac:dyDescent="0.3">
      <c r="A44" s="12" t="s">
        <v>880</v>
      </c>
      <c r="B44" s="30" t="s">
        <v>881</v>
      </c>
      <c r="C44" s="30" t="s">
        <v>789</v>
      </c>
      <c r="D44" s="13">
        <v>3013200</v>
      </c>
      <c r="E44" s="14">
        <v>3147.29</v>
      </c>
      <c r="F44" s="15">
        <v>4.4999999999999997E-3</v>
      </c>
      <c r="G44" s="15"/>
    </row>
    <row r="45" spans="1:7" x14ac:dyDescent="0.3">
      <c r="A45" s="12" t="s">
        <v>882</v>
      </c>
      <c r="B45" s="30" t="s">
        <v>883</v>
      </c>
      <c r="C45" s="30" t="s">
        <v>884</v>
      </c>
      <c r="D45" s="13">
        <v>121250</v>
      </c>
      <c r="E45" s="14">
        <v>3103.39</v>
      </c>
      <c r="F45" s="15">
        <v>4.4000000000000003E-3</v>
      </c>
      <c r="G45" s="15"/>
    </row>
    <row r="46" spans="1:7" x14ac:dyDescent="0.3">
      <c r="A46" s="12" t="s">
        <v>885</v>
      </c>
      <c r="B46" s="30" t="s">
        <v>886</v>
      </c>
      <c r="C46" s="30" t="s">
        <v>807</v>
      </c>
      <c r="D46" s="13">
        <v>4360500</v>
      </c>
      <c r="E46" s="14">
        <v>3000.02</v>
      </c>
      <c r="F46" s="15">
        <v>4.3E-3</v>
      </c>
      <c r="G46" s="15"/>
    </row>
    <row r="47" spans="1:7" x14ac:dyDescent="0.3">
      <c r="A47" s="12" t="s">
        <v>887</v>
      </c>
      <c r="B47" s="30" t="s">
        <v>888</v>
      </c>
      <c r="C47" s="30" t="s">
        <v>889</v>
      </c>
      <c r="D47" s="13">
        <v>151125</v>
      </c>
      <c r="E47" s="14">
        <v>2933.71</v>
      </c>
      <c r="F47" s="15">
        <v>4.1999999999999997E-3</v>
      </c>
      <c r="G47" s="15"/>
    </row>
    <row r="48" spans="1:7" x14ac:dyDescent="0.3">
      <c r="A48" s="12" t="s">
        <v>890</v>
      </c>
      <c r="B48" s="30" t="s">
        <v>891</v>
      </c>
      <c r="C48" s="30" t="s">
        <v>792</v>
      </c>
      <c r="D48" s="13">
        <v>2948400</v>
      </c>
      <c r="E48" s="14">
        <v>2871.74</v>
      </c>
      <c r="F48" s="15">
        <v>4.1000000000000003E-3</v>
      </c>
      <c r="G48" s="15"/>
    </row>
    <row r="49" spans="1:7" x14ac:dyDescent="0.3">
      <c r="A49" s="12" t="s">
        <v>892</v>
      </c>
      <c r="B49" s="30" t="s">
        <v>893</v>
      </c>
      <c r="C49" s="30" t="s">
        <v>792</v>
      </c>
      <c r="D49" s="13">
        <v>360900</v>
      </c>
      <c r="E49" s="14">
        <v>2866.81</v>
      </c>
      <c r="F49" s="15">
        <v>4.1000000000000003E-3</v>
      </c>
      <c r="G49" s="15"/>
    </row>
    <row r="50" spans="1:7" x14ac:dyDescent="0.3">
      <c r="A50" s="12" t="s">
        <v>894</v>
      </c>
      <c r="B50" s="30" t="s">
        <v>895</v>
      </c>
      <c r="C50" s="30" t="s">
        <v>896</v>
      </c>
      <c r="D50" s="13">
        <v>177300</v>
      </c>
      <c r="E50" s="14">
        <v>2847.79</v>
      </c>
      <c r="F50" s="15">
        <v>4.1000000000000003E-3</v>
      </c>
      <c r="G50" s="15"/>
    </row>
    <row r="51" spans="1:7" x14ac:dyDescent="0.3">
      <c r="A51" s="12" t="s">
        <v>897</v>
      </c>
      <c r="B51" s="30" t="s">
        <v>898</v>
      </c>
      <c r="C51" s="30" t="s">
        <v>789</v>
      </c>
      <c r="D51" s="13">
        <v>850000</v>
      </c>
      <c r="E51" s="14">
        <v>2782.48</v>
      </c>
      <c r="F51" s="15">
        <v>4.0000000000000001E-3</v>
      </c>
      <c r="G51" s="15"/>
    </row>
    <row r="52" spans="1:7" x14ac:dyDescent="0.3">
      <c r="A52" s="12" t="s">
        <v>899</v>
      </c>
      <c r="B52" s="30" t="s">
        <v>900</v>
      </c>
      <c r="C52" s="30" t="s">
        <v>821</v>
      </c>
      <c r="D52" s="13">
        <v>3840000</v>
      </c>
      <c r="E52" s="14">
        <v>2632.32</v>
      </c>
      <c r="F52" s="15">
        <v>3.8E-3</v>
      </c>
      <c r="G52" s="15"/>
    </row>
    <row r="53" spans="1:7" x14ac:dyDescent="0.3">
      <c r="A53" s="12" t="s">
        <v>901</v>
      </c>
      <c r="B53" s="30" t="s">
        <v>902</v>
      </c>
      <c r="C53" s="30" t="s">
        <v>792</v>
      </c>
      <c r="D53" s="13">
        <v>8250000</v>
      </c>
      <c r="E53" s="14">
        <v>2594.63</v>
      </c>
      <c r="F53" s="15">
        <v>3.7000000000000002E-3</v>
      </c>
      <c r="G53" s="15"/>
    </row>
    <row r="54" spans="1:7" x14ac:dyDescent="0.3">
      <c r="A54" s="12" t="s">
        <v>903</v>
      </c>
      <c r="B54" s="30" t="s">
        <v>904</v>
      </c>
      <c r="C54" s="30" t="s">
        <v>789</v>
      </c>
      <c r="D54" s="13">
        <v>261750</v>
      </c>
      <c r="E54" s="14">
        <v>2555.4699999999998</v>
      </c>
      <c r="F54" s="15">
        <v>3.7000000000000002E-3</v>
      </c>
      <c r="G54" s="15"/>
    </row>
    <row r="55" spans="1:7" x14ac:dyDescent="0.3">
      <c r="A55" s="12" t="s">
        <v>905</v>
      </c>
      <c r="B55" s="30" t="s">
        <v>906</v>
      </c>
      <c r="C55" s="30" t="s">
        <v>907</v>
      </c>
      <c r="D55" s="13">
        <v>83200</v>
      </c>
      <c r="E55" s="14">
        <v>2521.63</v>
      </c>
      <c r="F55" s="15">
        <v>3.5999999999999999E-3</v>
      </c>
      <c r="G55" s="15"/>
    </row>
    <row r="56" spans="1:7" x14ac:dyDescent="0.3">
      <c r="A56" s="12" t="s">
        <v>908</v>
      </c>
      <c r="B56" s="30" t="s">
        <v>909</v>
      </c>
      <c r="C56" s="30" t="s">
        <v>910</v>
      </c>
      <c r="D56" s="13">
        <v>170100</v>
      </c>
      <c r="E56" s="14">
        <v>2392.37</v>
      </c>
      <c r="F56" s="15">
        <v>3.3999999999999998E-3</v>
      </c>
      <c r="G56" s="15"/>
    </row>
    <row r="57" spans="1:7" x14ac:dyDescent="0.3">
      <c r="A57" s="12" t="s">
        <v>911</v>
      </c>
      <c r="B57" s="30" t="s">
        <v>912</v>
      </c>
      <c r="C57" s="30" t="s">
        <v>913</v>
      </c>
      <c r="D57" s="13">
        <v>422400</v>
      </c>
      <c r="E57" s="14">
        <v>2323.1999999999998</v>
      </c>
      <c r="F57" s="15">
        <v>3.3E-3</v>
      </c>
      <c r="G57" s="15"/>
    </row>
    <row r="58" spans="1:7" x14ac:dyDescent="0.3">
      <c r="A58" s="12" t="s">
        <v>914</v>
      </c>
      <c r="B58" s="30" t="s">
        <v>915</v>
      </c>
      <c r="C58" s="30" t="s">
        <v>889</v>
      </c>
      <c r="D58" s="13">
        <v>131725</v>
      </c>
      <c r="E58" s="14">
        <v>2198.1</v>
      </c>
      <c r="F58" s="15">
        <v>3.0999999999999999E-3</v>
      </c>
      <c r="G58" s="15"/>
    </row>
    <row r="59" spans="1:7" x14ac:dyDescent="0.3">
      <c r="A59" s="12" t="s">
        <v>916</v>
      </c>
      <c r="B59" s="30" t="s">
        <v>917</v>
      </c>
      <c r="C59" s="30" t="s">
        <v>795</v>
      </c>
      <c r="D59" s="13">
        <v>229000</v>
      </c>
      <c r="E59" s="14">
        <v>2093.63</v>
      </c>
      <c r="F59" s="15">
        <v>3.0000000000000001E-3</v>
      </c>
      <c r="G59" s="15"/>
    </row>
    <row r="60" spans="1:7" x14ac:dyDescent="0.3">
      <c r="A60" s="12" t="s">
        <v>918</v>
      </c>
      <c r="B60" s="30" t="s">
        <v>919</v>
      </c>
      <c r="C60" s="30" t="s">
        <v>920</v>
      </c>
      <c r="D60" s="13">
        <v>11640</v>
      </c>
      <c r="E60" s="14">
        <v>2033.51</v>
      </c>
      <c r="F60" s="15">
        <v>2.8999999999999998E-3</v>
      </c>
      <c r="G60" s="15"/>
    </row>
    <row r="61" spans="1:7" x14ac:dyDescent="0.3">
      <c r="A61" s="12" t="s">
        <v>921</v>
      </c>
      <c r="B61" s="30" t="s">
        <v>922</v>
      </c>
      <c r="C61" s="30" t="s">
        <v>824</v>
      </c>
      <c r="D61" s="13">
        <v>488000</v>
      </c>
      <c r="E61" s="14">
        <v>2030.32</v>
      </c>
      <c r="F61" s="15">
        <v>2.8999999999999998E-3</v>
      </c>
      <c r="G61" s="15"/>
    </row>
    <row r="62" spans="1:7" x14ac:dyDescent="0.3">
      <c r="A62" s="12" t="s">
        <v>923</v>
      </c>
      <c r="B62" s="30" t="s">
        <v>924</v>
      </c>
      <c r="C62" s="30" t="s">
        <v>913</v>
      </c>
      <c r="D62" s="13">
        <v>186000</v>
      </c>
      <c r="E62" s="14">
        <v>2011.78</v>
      </c>
      <c r="F62" s="15">
        <v>2.8999999999999998E-3</v>
      </c>
      <c r="G62" s="15"/>
    </row>
    <row r="63" spans="1:7" x14ac:dyDescent="0.3">
      <c r="A63" s="12" t="s">
        <v>925</v>
      </c>
      <c r="B63" s="30" t="s">
        <v>926</v>
      </c>
      <c r="C63" s="30" t="s">
        <v>927</v>
      </c>
      <c r="D63" s="13">
        <v>1482300</v>
      </c>
      <c r="E63" s="14">
        <v>2004.07</v>
      </c>
      <c r="F63" s="15">
        <v>2.8999999999999998E-3</v>
      </c>
      <c r="G63" s="15"/>
    </row>
    <row r="64" spans="1:7" x14ac:dyDescent="0.3">
      <c r="A64" s="12" t="s">
        <v>928</v>
      </c>
      <c r="B64" s="30" t="s">
        <v>929</v>
      </c>
      <c r="C64" s="30" t="s">
        <v>844</v>
      </c>
      <c r="D64" s="13">
        <v>282200</v>
      </c>
      <c r="E64" s="14">
        <v>1971.73</v>
      </c>
      <c r="F64" s="15">
        <v>2.8E-3</v>
      </c>
      <c r="G64" s="15"/>
    </row>
    <row r="65" spans="1:7" x14ac:dyDescent="0.3">
      <c r="A65" s="12" t="s">
        <v>930</v>
      </c>
      <c r="B65" s="30" t="s">
        <v>931</v>
      </c>
      <c r="C65" s="30" t="s">
        <v>879</v>
      </c>
      <c r="D65" s="13">
        <v>1345200</v>
      </c>
      <c r="E65" s="14">
        <v>1922.29</v>
      </c>
      <c r="F65" s="15">
        <v>2.7000000000000001E-3</v>
      </c>
      <c r="G65" s="15"/>
    </row>
    <row r="66" spans="1:7" x14ac:dyDescent="0.3">
      <c r="A66" s="12" t="s">
        <v>932</v>
      </c>
      <c r="B66" s="30" t="s">
        <v>933</v>
      </c>
      <c r="C66" s="30" t="s">
        <v>815</v>
      </c>
      <c r="D66" s="13">
        <v>34000</v>
      </c>
      <c r="E66" s="14">
        <v>1906.48</v>
      </c>
      <c r="F66" s="15">
        <v>2.7000000000000001E-3</v>
      </c>
      <c r="G66" s="15"/>
    </row>
    <row r="67" spans="1:7" x14ac:dyDescent="0.3">
      <c r="A67" s="12" t="s">
        <v>934</v>
      </c>
      <c r="B67" s="30" t="s">
        <v>935</v>
      </c>
      <c r="C67" s="30" t="s">
        <v>839</v>
      </c>
      <c r="D67" s="13">
        <v>69900</v>
      </c>
      <c r="E67" s="14">
        <v>1901.07</v>
      </c>
      <c r="F67" s="15">
        <v>2.7000000000000001E-3</v>
      </c>
      <c r="G67" s="15"/>
    </row>
    <row r="68" spans="1:7" x14ac:dyDescent="0.3">
      <c r="A68" s="12" t="s">
        <v>936</v>
      </c>
      <c r="B68" s="30" t="s">
        <v>937</v>
      </c>
      <c r="C68" s="30" t="s">
        <v>938</v>
      </c>
      <c r="D68" s="13">
        <v>1644850</v>
      </c>
      <c r="E68" s="14">
        <v>1779.73</v>
      </c>
      <c r="F68" s="15">
        <v>2.5000000000000001E-3</v>
      </c>
      <c r="G68" s="15"/>
    </row>
    <row r="69" spans="1:7" x14ac:dyDescent="0.3">
      <c r="A69" s="12" t="s">
        <v>939</v>
      </c>
      <c r="B69" s="30" t="s">
        <v>940</v>
      </c>
      <c r="C69" s="30" t="s">
        <v>941</v>
      </c>
      <c r="D69" s="13">
        <v>226875</v>
      </c>
      <c r="E69" s="14">
        <v>1723.68</v>
      </c>
      <c r="F69" s="15">
        <v>2.5000000000000001E-3</v>
      </c>
      <c r="G69" s="15"/>
    </row>
    <row r="70" spans="1:7" x14ac:dyDescent="0.3">
      <c r="A70" s="12" t="s">
        <v>942</v>
      </c>
      <c r="B70" s="30" t="s">
        <v>943</v>
      </c>
      <c r="C70" s="30" t="s">
        <v>821</v>
      </c>
      <c r="D70" s="13">
        <v>522500</v>
      </c>
      <c r="E70" s="14">
        <v>1720.33</v>
      </c>
      <c r="F70" s="15">
        <v>2.5000000000000001E-3</v>
      </c>
      <c r="G70" s="15"/>
    </row>
    <row r="71" spans="1:7" x14ac:dyDescent="0.3">
      <c r="A71" s="12" t="s">
        <v>944</v>
      </c>
      <c r="B71" s="30" t="s">
        <v>945</v>
      </c>
      <c r="C71" s="30" t="s">
        <v>889</v>
      </c>
      <c r="D71" s="13">
        <v>60400</v>
      </c>
      <c r="E71" s="14">
        <v>1627.9</v>
      </c>
      <c r="F71" s="15">
        <v>2.3E-3</v>
      </c>
      <c r="G71" s="15"/>
    </row>
    <row r="72" spans="1:7" x14ac:dyDescent="0.3">
      <c r="A72" s="12" t="s">
        <v>946</v>
      </c>
      <c r="B72" s="30" t="s">
        <v>947</v>
      </c>
      <c r="C72" s="30" t="s">
        <v>792</v>
      </c>
      <c r="D72" s="13">
        <v>1935000</v>
      </c>
      <c r="E72" s="14">
        <v>1614.76</v>
      </c>
      <c r="F72" s="15">
        <v>2.3E-3</v>
      </c>
      <c r="G72" s="15"/>
    </row>
    <row r="73" spans="1:7" x14ac:dyDescent="0.3">
      <c r="A73" s="12" t="s">
        <v>948</v>
      </c>
      <c r="B73" s="30" t="s">
        <v>949</v>
      </c>
      <c r="C73" s="30" t="s">
        <v>789</v>
      </c>
      <c r="D73" s="13">
        <v>2186380</v>
      </c>
      <c r="E73" s="14">
        <v>1477.99</v>
      </c>
      <c r="F73" s="15">
        <v>2.0999999999999999E-3</v>
      </c>
      <c r="G73" s="15"/>
    </row>
    <row r="74" spans="1:7" x14ac:dyDescent="0.3">
      <c r="A74" s="12" t="s">
        <v>950</v>
      </c>
      <c r="B74" s="30" t="s">
        <v>951</v>
      </c>
      <c r="C74" s="30" t="s">
        <v>815</v>
      </c>
      <c r="D74" s="13">
        <v>406800</v>
      </c>
      <c r="E74" s="14">
        <v>1476.68</v>
      </c>
      <c r="F74" s="15">
        <v>2.0999999999999999E-3</v>
      </c>
      <c r="G74" s="15"/>
    </row>
    <row r="75" spans="1:7" x14ac:dyDescent="0.3">
      <c r="A75" s="12" t="s">
        <v>952</v>
      </c>
      <c r="B75" s="30" t="s">
        <v>953</v>
      </c>
      <c r="C75" s="30" t="s">
        <v>954</v>
      </c>
      <c r="D75" s="13">
        <v>124800</v>
      </c>
      <c r="E75" s="14">
        <v>1476.32</v>
      </c>
      <c r="F75" s="15">
        <v>2.0999999999999999E-3</v>
      </c>
      <c r="G75" s="15"/>
    </row>
    <row r="76" spans="1:7" x14ac:dyDescent="0.3">
      <c r="A76" s="12" t="s">
        <v>955</v>
      </c>
      <c r="B76" s="30" t="s">
        <v>956</v>
      </c>
      <c r="C76" s="30" t="s">
        <v>884</v>
      </c>
      <c r="D76" s="13">
        <v>228800</v>
      </c>
      <c r="E76" s="14">
        <v>1446.93</v>
      </c>
      <c r="F76" s="15">
        <v>2.0999999999999999E-3</v>
      </c>
      <c r="G76" s="15"/>
    </row>
    <row r="77" spans="1:7" x14ac:dyDescent="0.3">
      <c r="A77" s="12" t="s">
        <v>957</v>
      </c>
      <c r="B77" s="30" t="s">
        <v>958</v>
      </c>
      <c r="C77" s="30" t="s">
        <v>954</v>
      </c>
      <c r="D77" s="13">
        <v>460350</v>
      </c>
      <c r="E77" s="14">
        <v>1439.51</v>
      </c>
      <c r="F77" s="15">
        <v>2.0999999999999999E-3</v>
      </c>
      <c r="G77" s="15"/>
    </row>
    <row r="78" spans="1:7" x14ac:dyDescent="0.3">
      <c r="A78" s="12" t="s">
        <v>959</v>
      </c>
      <c r="B78" s="30" t="s">
        <v>960</v>
      </c>
      <c r="C78" s="30" t="s">
        <v>889</v>
      </c>
      <c r="D78" s="13">
        <v>127000</v>
      </c>
      <c r="E78" s="14">
        <v>1394.71</v>
      </c>
      <c r="F78" s="15">
        <v>2E-3</v>
      </c>
      <c r="G78" s="15"/>
    </row>
    <row r="79" spans="1:7" x14ac:dyDescent="0.3">
      <c r="A79" s="12" t="s">
        <v>961</v>
      </c>
      <c r="B79" s="30" t="s">
        <v>962</v>
      </c>
      <c r="C79" s="30" t="s">
        <v>963</v>
      </c>
      <c r="D79" s="13">
        <v>508800</v>
      </c>
      <c r="E79" s="14">
        <v>1391.57</v>
      </c>
      <c r="F79" s="15">
        <v>2E-3</v>
      </c>
      <c r="G79" s="15"/>
    </row>
    <row r="80" spans="1:7" x14ac:dyDescent="0.3">
      <c r="A80" s="12" t="s">
        <v>964</v>
      </c>
      <c r="B80" s="30" t="s">
        <v>965</v>
      </c>
      <c r="C80" s="30" t="s">
        <v>792</v>
      </c>
      <c r="D80" s="13">
        <v>1530000</v>
      </c>
      <c r="E80" s="14">
        <v>1380.06</v>
      </c>
      <c r="F80" s="15">
        <v>2E-3</v>
      </c>
      <c r="G80" s="15"/>
    </row>
    <row r="81" spans="1:7" x14ac:dyDescent="0.3">
      <c r="A81" s="12" t="s">
        <v>966</v>
      </c>
      <c r="B81" s="30" t="s">
        <v>967</v>
      </c>
      <c r="C81" s="30" t="s">
        <v>804</v>
      </c>
      <c r="D81" s="13">
        <v>626400</v>
      </c>
      <c r="E81" s="14">
        <v>1360.54</v>
      </c>
      <c r="F81" s="15">
        <v>1.9E-3</v>
      </c>
      <c r="G81" s="15"/>
    </row>
    <row r="82" spans="1:7" x14ac:dyDescent="0.3">
      <c r="A82" s="12" t="s">
        <v>968</v>
      </c>
      <c r="B82" s="30" t="s">
        <v>969</v>
      </c>
      <c r="C82" s="30" t="s">
        <v>913</v>
      </c>
      <c r="D82" s="13">
        <v>119850</v>
      </c>
      <c r="E82" s="14">
        <v>1343.46</v>
      </c>
      <c r="F82" s="15">
        <v>1.9E-3</v>
      </c>
      <c r="G82" s="15"/>
    </row>
    <row r="83" spans="1:7" x14ac:dyDescent="0.3">
      <c r="A83" s="12" t="s">
        <v>970</v>
      </c>
      <c r="B83" s="30" t="s">
        <v>971</v>
      </c>
      <c r="C83" s="30" t="s">
        <v>972</v>
      </c>
      <c r="D83" s="13">
        <v>123975</v>
      </c>
      <c r="E83" s="14">
        <v>1331.68</v>
      </c>
      <c r="F83" s="15">
        <v>1.9E-3</v>
      </c>
      <c r="G83" s="15"/>
    </row>
    <row r="84" spans="1:7" x14ac:dyDescent="0.3">
      <c r="A84" s="12" t="s">
        <v>973</v>
      </c>
      <c r="B84" s="30" t="s">
        <v>974</v>
      </c>
      <c r="C84" s="30" t="s">
        <v>874</v>
      </c>
      <c r="D84" s="13">
        <v>267000</v>
      </c>
      <c r="E84" s="14">
        <v>1224.73</v>
      </c>
      <c r="F84" s="15">
        <v>1.8E-3</v>
      </c>
      <c r="G84" s="15"/>
    </row>
    <row r="85" spans="1:7" x14ac:dyDescent="0.3">
      <c r="A85" s="12" t="s">
        <v>975</v>
      </c>
      <c r="B85" s="30" t="s">
        <v>976</v>
      </c>
      <c r="C85" s="30" t="s">
        <v>977</v>
      </c>
      <c r="D85" s="13">
        <v>710700</v>
      </c>
      <c r="E85" s="14">
        <v>1182.96</v>
      </c>
      <c r="F85" s="15">
        <v>1.6999999999999999E-3</v>
      </c>
      <c r="G85" s="15"/>
    </row>
    <row r="86" spans="1:7" x14ac:dyDescent="0.3">
      <c r="A86" s="12" t="s">
        <v>978</v>
      </c>
      <c r="B86" s="30" t="s">
        <v>979</v>
      </c>
      <c r="C86" s="30" t="s">
        <v>827</v>
      </c>
      <c r="D86" s="13">
        <v>253800</v>
      </c>
      <c r="E86" s="14">
        <v>1179.4100000000001</v>
      </c>
      <c r="F86" s="15">
        <v>1.6999999999999999E-3</v>
      </c>
      <c r="G86" s="15"/>
    </row>
    <row r="87" spans="1:7" x14ac:dyDescent="0.3">
      <c r="A87" s="12" t="s">
        <v>980</v>
      </c>
      <c r="B87" s="30" t="s">
        <v>981</v>
      </c>
      <c r="C87" s="30" t="s">
        <v>824</v>
      </c>
      <c r="D87" s="13">
        <v>32700</v>
      </c>
      <c r="E87" s="14">
        <v>1157.3499999999999</v>
      </c>
      <c r="F87" s="15">
        <v>1.6999999999999999E-3</v>
      </c>
      <c r="G87" s="15"/>
    </row>
    <row r="88" spans="1:7" x14ac:dyDescent="0.3">
      <c r="A88" s="12" t="s">
        <v>982</v>
      </c>
      <c r="B88" s="30" t="s">
        <v>983</v>
      </c>
      <c r="C88" s="30" t="s">
        <v>789</v>
      </c>
      <c r="D88" s="13">
        <v>1356000</v>
      </c>
      <c r="E88" s="14">
        <v>1152.5999999999999</v>
      </c>
      <c r="F88" s="15">
        <v>1.6000000000000001E-3</v>
      </c>
      <c r="G88" s="15"/>
    </row>
    <row r="89" spans="1:7" x14ac:dyDescent="0.3">
      <c r="A89" s="12" t="s">
        <v>984</v>
      </c>
      <c r="B89" s="30" t="s">
        <v>985</v>
      </c>
      <c r="C89" s="30" t="s">
        <v>920</v>
      </c>
      <c r="D89" s="13">
        <v>33200</v>
      </c>
      <c r="E89" s="14">
        <v>1150.8399999999999</v>
      </c>
      <c r="F89" s="15">
        <v>1.6000000000000001E-3</v>
      </c>
      <c r="G89" s="15"/>
    </row>
    <row r="90" spans="1:7" x14ac:dyDescent="0.3">
      <c r="A90" s="12" t="s">
        <v>986</v>
      </c>
      <c r="B90" s="30" t="s">
        <v>987</v>
      </c>
      <c r="C90" s="30" t="s">
        <v>827</v>
      </c>
      <c r="D90" s="13">
        <v>318600</v>
      </c>
      <c r="E90" s="14">
        <v>1137.4000000000001</v>
      </c>
      <c r="F90" s="15">
        <v>1.6000000000000001E-3</v>
      </c>
      <c r="G90" s="15"/>
    </row>
    <row r="91" spans="1:7" x14ac:dyDescent="0.3">
      <c r="A91" s="12" t="s">
        <v>988</v>
      </c>
      <c r="B91" s="30" t="s">
        <v>989</v>
      </c>
      <c r="C91" s="30" t="s">
        <v>913</v>
      </c>
      <c r="D91" s="13">
        <v>225000</v>
      </c>
      <c r="E91" s="14">
        <v>1100.25</v>
      </c>
      <c r="F91" s="15">
        <v>1.6000000000000001E-3</v>
      </c>
      <c r="G91" s="15"/>
    </row>
    <row r="92" spans="1:7" x14ac:dyDescent="0.3">
      <c r="A92" s="12" t="s">
        <v>990</v>
      </c>
      <c r="B92" s="30" t="s">
        <v>991</v>
      </c>
      <c r="C92" s="30" t="s">
        <v>827</v>
      </c>
      <c r="D92" s="13">
        <v>213000</v>
      </c>
      <c r="E92" s="14">
        <v>1092.9000000000001</v>
      </c>
      <c r="F92" s="15">
        <v>1.6000000000000001E-3</v>
      </c>
      <c r="G92" s="15"/>
    </row>
    <row r="93" spans="1:7" x14ac:dyDescent="0.3">
      <c r="A93" s="12" t="s">
        <v>992</v>
      </c>
      <c r="B93" s="30" t="s">
        <v>993</v>
      </c>
      <c r="C93" s="30" t="s">
        <v>815</v>
      </c>
      <c r="D93" s="13">
        <v>81000</v>
      </c>
      <c r="E93" s="14">
        <v>1039.76</v>
      </c>
      <c r="F93" s="15">
        <v>1.5E-3</v>
      </c>
      <c r="G93" s="15"/>
    </row>
    <row r="94" spans="1:7" x14ac:dyDescent="0.3">
      <c r="A94" s="12" t="s">
        <v>994</v>
      </c>
      <c r="B94" s="30" t="s">
        <v>995</v>
      </c>
      <c r="C94" s="30" t="s">
        <v>977</v>
      </c>
      <c r="D94" s="13">
        <v>458508</v>
      </c>
      <c r="E94" s="14">
        <v>1032.33</v>
      </c>
      <c r="F94" s="15">
        <v>1.5E-3</v>
      </c>
      <c r="G94" s="15"/>
    </row>
    <row r="95" spans="1:7" x14ac:dyDescent="0.3">
      <c r="A95" s="12" t="s">
        <v>996</v>
      </c>
      <c r="B95" s="30" t="s">
        <v>997</v>
      </c>
      <c r="C95" s="30" t="s">
        <v>824</v>
      </c>
      <c r="D95" s="13">
        <v>43400</v>
      </c>
      <c r="E95" s="14">
        <v>995.62</v>
      </c>
      <c r="F95" s="15">
        <v>1.4E-3</v>
      </c>
      <c r="G95" s="15"/>
    </row>
    <row r="96" spans="1:7" x14ac:dyDescent="0.3">
      <c r="A96" s="12" t="s">
        <v>998</v>
      </c>
      <c r="B96" s="30" t="s">
        <v>999</v>
      </c>
      <c r="C96" s="30" t="s">
        <v>789</v>
      </c>
      <c r="D96" s="13">
        <v>120000</v>
      </c>
      <c r="E96" s="14">
        <v>921.9</v>
      </c>
      <c r="F96" s="15">
        <v>1.2999999999999999E-3</v>
      </c>
      <c r="G96" s="15"/>
    </row>
    <row r="97" spans="1:7" x14ac:dyDescent="0.3">
      <c r="A97" s="12" t="s">
        <v>1000</v>
      </c>
      <c r="B97" s="30" t="s">
        <v>1001</v>
      </c>
      <c r="C97" s="30" t="s">
        <v>927</v>
      </c>
      <c r="D97" s="13">
        <v>258500</v>
      </c>
      <c r="E97" s="14">
        <v>920</v>
      </c>
      <c r="F97" s="15">
        <v>1.2999999999999999E-3</v>
      </c>
      <c r="G97" s="15"/>
    </row>
    <row r="98" spans="1:7" x14ac:dyDescent="0.3">
      <c r="A98" s="12" t="s">
        <v>1002</v>
      </c>
      <c r="B98" s="30" t="s">
        <v>1003</v>
      </c>
      <c r="C98" s="30" t="s">
        <v>839</v>
      </c>
      <c r="D98" s="13">
        <v>213750</v>
      </c>
      <c r="E98" s="14">
        <v>880.22</v>
      </c>
      <c r="F98" s="15">
        <v>1.2999999999999999E-3</v>
      </c>
      <c r="G98" s="15"/>
    </row>
    <row r="99" spans="1:7" x14ac:dyDescent="0.3">
      <c r="A99" s="12" t="s">
        <v>1004</v>
      </c>
      <c r="B99" s="30" t="s">
        <v>1005</v>
      </c>
      <c r="C99" s="30" t="s">
        <v>1006</v>
      </c>
      <c r="D99" s="13">
        <v>216000</v>
      </c>
      <c r="E99" s="14">
        <v>776.41</v>
      </c>
      <c r="F99" s="15">
        <v>1.1000000000000001E-3</v>
      </c>
      <c r="G99" s="15"/>
    </row>
    <row r="100" spans="1:7" x14ac:dyDescent="0.3">
      <c r="A100" s="12" t="s">
        <v>1007</v>
      </c>
      <c r="B100" s="30" t="s">
        <v>1008</v>
      </c>
      <c r="C100" s="30" t="s">
        <v>884</v>
      </c>
      <c r="D100" s="13">
        <v>286500</v>
      </c>
      <c r="E100" s="14">
        <v>762.52</v>
      </c>
      <c r="F100" s="15">
        <v>1.1000000000000001E-3</v>
      </c>
      <c r="G100" s="15"/>
    </row>
    <row r="101" spans="1:7" x14ac:dyDescent="0.3">
      <c r="A101" s="12" t="s">
        <v>1009</v>
      </c>
      <c r="B101" s="30" t="s">
        <v>1010</v>
      </c>
      <c r="C101" s="30" t="s">
        <v>795</v>
      </c>
      <c r="D101" s="13">
        <v>364000</v>
      </c>
      <c r="E101" s="14">
        <v>761.12</v>
      </c>
      <c r="F101" s="15">
        <v>1.1000000000000001E-3</v>
      </c>
      <c r="G101" s="15"/>
    </row>
    <row r="102" spans="1:7" x14ac:dyDescent="0.3">
      <c r="A102" s="12" t="s">
        <v>1011</v>
      </c>
      <c r="B102" s="30" t="s">
        <v>1012</v>
      </c>
      <c r="C102" s="30" t="s">
        <v>818</v>
      </c>
      <c r="D102" s="13">
        <v>39886</v>
      </c>
      <c r="E102" s="14">
        <v>742.22</v>
      </c>
      <c r="F102" s="15">
        <v>1.1000000000000001E-3</v>
      </c>
      <c r="G102" s="15"/>
    </row>
    <row r="103" spans="1:7" x14ac:dyDescent="0.3">
      <c r="A103" s="12" t="s">
        <v>1013</v>
      </c>
      <c r="B103" s="30" t="s">
        <v>1014</v>
      </c>
      <c r="C103" s="30" t="s">
        <v>789</v>
      </c>
      <c r="D103" s="13">
        <v>6550</v>
      </c>
      <c r="E103" s="14">
        <v>716.03</v>
      </c>
      <c r="F103" s="15">
        <v>1E-3</v>
      </c>
      <c r="G103" s="15"/>
    </row>
    <row r="104" spans="1:7" x14ac:dyDescent="0.3">
      <c r="A104" s="12" t="s">
        <v>1015</v>
      </c>
      <c r="B104" s="30" t="s">
        <v>1016</v>
      </c>
      <c r="C104" s="30" t="s">
        <v>789</v>
      </c>
      <c r="D104" s="13">
        <v>113750</v>
      </c>
      <c r="E104" s="14">
        <v>704.68</v>
      </c>
      <c r="F104" s="15">
        <v>1E-3</v>
      </c>
      <c r="G104" s="15"/>
    </row>
    <row r="105" spans="1:7" x14ac:dyDescent="0.3">
      <c r="A105" s="12" t="s">
        <v>1017</v>
      </c>
      <c r="B105" s="30" t="s">
        <v>1018</v>
      </c>
      <c r="C105" s="30" t="s">
        <v>954</v>
      </c>
      <c r="D105" s="13">
        <v>93100</v>
      </c>
      <c r="E105" s="14">
        <v>686.75</v>
      </c>
      <c r="F105" s="15">
        <v>1E-3</v>
      </c>
      <c r="G105" s="15"/>
    </row>
    <row r="106" spans="1:7" x14ac:dyDescent="0.3">
      <c r="A106" s="12" t="s">
        <v>1019</v>
      </c>
      <c r="B106" s="30" t="s">
        <v>1020</v>
      </c>
      <c r="C106" s="30" t="s">
        <v>850</v>
      </c>
      <c r="D106" s="13">
        <v>47300</v>
      </c>
      <c r="E106" s="14">
        <v>683.39</v>
      </c>
      <c r="F106" s="15">
        <v>1E-3</v>
      </c>
      <c r="G106" s="15"/>
    </row>
    <row r="107" spans="1:7" x14ac:dyDescent="0.3">
      <c r="A107" s="12" t="s">
        <v>1021</v>
      </c>
      <c r="B107" s="30" t="s">
        <v>1022</v>
      </c>
      <c r="C107" s="30" t="s">
        <v>789</v>
      </c>
      <c r="D107" s="13">
        <v>158925</v>
      </c>
      <c r="E107" s="14">
        <v>677.58</v>
      </c>
      <c r="F107" s="15">
        <v>1E-3</v>
      </c>
      <c r="G107" s="15"/>
    </row>
    <row r="108" spans="1:7" x14ac:dyDescent="0.3">
      <c r="A108" s="12" t="s">
        <v>1023</v>
      </c>
      <c r="B108" s="30" t="s">
        <v>1024</v>
      </c>
      <c r="C108" s="30" t="s">
        <v>874</v>
      </c>
      <c r="D108" s="13">
        <v>28200</v>
      </c>
      <c r="E108" s="14">
        <v>606.05999999999995</v>
      </c>
      <c r="F108" s="15">
        <v>8.9999999999999998E-4</v>
      </c>
      <c r="G108" s="15"/>
    </row>
    <row r="109" spans="1:7" x14ac:dyDescent="0.3">
      <c r="A109" s="12" t="s">
        <v>1025</v>
      </c>
      <c r="B109" s="30" t="s">
        <v>1026</v>
      </c>
      <c r="C109" s="30" t="s">
        <v>907</v>
      </c>
      <c r="D109" s="13">
        <v>587600</v>
      </c>
      <c r="E109" s="14">
        <v>604.64</v>
      </c>
      <c r="F109" s="15">
        <v>8.9999999999999998E-4</v>
      </c>
      <c r="G109" s="15"/>
    </row>
    <row r="110" spans="1:7" x14ac:dyDescent="0.3">
      <c r="A110" s="12" t="s">
        <v>1027</v>
      </c>
      <c r="B110" s="30" t="s">
        <v>1028</v>
      </c>
      <c r="C110" s="30" t="s">
        <v>927</v>
      </c>
      <c r="D110" s="13">
        <v>79200</v>
      </c>
      <c r="E110" s="14">
        <v>602.4</v>
      </c>
      <c r="F110" s="15">
        <v>8.9999999999999998E-4</v>
      </c>
      <c r="G110" s="15"/>
    </row>
    <row r="111" spans="1:7" x14ac:dyDescent="0.3">
      <c r="A111" s="12" t="s">
        <v>1029</v>
      </c>
      <c r="B111" s="30" t="s">
        <v>1030</v>
      </c>
      <c r="C111" s="30" t="s">
        <v>815</v>
      </c>
      <c r="D111" s="13">
        <v>28500</v>
      </c>
      <c r="E111" s="14">
        <v>601.04999999999995</v>
      </c>
      <c r="F111" s="15">
        <v>8.9999999999999998E-4</v>
      </c>
      <c r="G111" s="15"/>
    </row>
    <row r="112" spans="1:7" x14ac:dyDescent="0.3">
      <c r="A112" s="12" t="s">
        <v>1031</v>
      </c>
      <c r="B112" s="30" t="s">
        <v>1032</v>
      </c>
      <c r="C112" s="30" t="s">
        <v>844</v>
      </c>
      <c r="D112" s="13">
        <v>395500</v>
      </c>
      <c r="E112" s="14">
        <v>579.41</v>
      </c>
      <c r="F112" s="15">
        <v>8.0000000000000004E-4</v>
      </c>
      <c r="G112" s="15"/>
    </row>
    <row r="113" spans="1:7" x14ac:dyDescent="0.3">
      <c r="A113" s="12" t="s">
        <v>1033</v>
      </c>
      <c r="B113" s="30" t="s">
        <v>1034</v>
      </c>
      <c r="C113" s="30" t="s">
        <v>913</v>
      </c>
      <c r="D113" s="13">
        <v>637200</v>
      </c>
      <c r="E113" s="14">
        <v>569.66</v>
      </c>
      <c r="F113" s="15">
        <v>8.0000000000000004E-4</v>
      </c>
      <c r="G113" s="15"/>
    </row>
    <row r="114" spans="1:7" x14ac:dyDescent="0.3">
      <c r="A114" s="12" t="s">
        <v>1035</v>
      </c>
      <c r="B114" s="30" t="s">
        <v>1036</v>
      </c>
      <c r="C114" s="30" t="s">
        <v>827</v>
      </c>
      <c r="D114" s="13">
        <v>62400</v>
      </c>
      <c r="E114" s="14">
        <v>560.04</v>
      </c>
      <c r="F114" s="15">
        <v>8.0000000000000004E-4</v>
      </c>
      <c r="G114" s="15"/>
    </row>
    <row r="115" spans="1:7" x14ac:dyDescent="0.3">
      <c r="A115" s="12" t="s">
        <v>1037</v>
      </c>
      <c r="B115" s="30" t="s">
        <v>1038</v>
      </c>
      <c r="C115" s="30" t="s">
        <v>839</v>
      </c>
      <c r="D115" s="13">
        <v>19950</v>
      </c>
      <c r="E115" s="14">
        <v>557.47</v>
      </c>
      <c r="F115" s="15">
        <v>8.0000000000000004E-4</v>
      </c>
      <c r="G115" s="15"/>
    </row>
    <row r="116" spans="1:7" x14ac:dyDescent="0.3">
      <c r="A116" s="12" t="s">
        <v>1039</v>
      </c>
      <c r="B116" s="30" t="s">
        <v>1040</v>
      </c>
      <c r="C116" s="30" t="s">
        <v>874</v>
      </c>
      <c r="D116" s="13">
        <v>403200</v>
      </c>
      <c r="E116" s="14">
        <v>555.61</v>
      </c>
      <c r="F116" s="15">
        <v>8.0000000000000004E-4</v>
      </c>
      <c r="G116" s="15"/>
    </row>
    <row r="117" spans="1:7" x14ac:dyDescent="0.3">
      <c r="A117" s="12" t="s">
        <v>1041</v>
      </c>
      <c r="B117" s="30" t="s">
        <v>1042</v>
      </c>
      <c r="C117" s="30" t="s">
        <v>792</v>
      </c>
      <c r="D117" s="13">
        <v>108000</v>
      </c>
      <c r="E117" s="14">
        <v>503.17</v>
      </c>
      <c r="F117" s="15">
        <v>6.9999999999999999E-4</v>
      </c>
      <c r="G117" s="15"/>
    </row>
    <row r="118" spans="1:7" x14ac:dyDescent="0.3">
      <c r="A118" s="12" t="s">
        <v>1043</v>
      </c>
      <c r="B118" s="30" t="s">
        <v>1044</v>
      </c>
      <c r="C118" s="30" t="s">
        <v>844</v>
      </c>
      <c r="D118" s="13">
        <v>63000</v>
      </c>
      <c r="E118" s="14">
        <v>499.81</v>
      </c>
      <c r="F118" s="15">
        <v>6.9999999999999999E-4</v>
      </c>
      <c r="G118" s="15"/>
    </row>
    <row r="119" spans="1:7" x14ac:dyDescent="0.3">
      <c r="A119" s="12" t="s">
        <v>1045</v>
      </c>
      <c r="B119" s="30" t="s">
        <v>1046</v>
      </c>
      <c r="C119" s="30" t="s">
        <v>1006</v>
      </c>
      <c r="D119" s="13">
        <v>69300</v>
      </c>
      <c r="E119" s="14">
        <v>489.5</v>
      </c>
      <c r="F119" s="15">
        <v>6.9999999999999999E-4</v>
      </c>
      <c r="G119" s="15"/>
    </row>
    <row r="120" spans="1:7" x14ac:dyDescent="0.3">
      <c r="A120" s="12" t="s">
        <v>1047</v>
      </c>
      <c r="B120" s="30" t="s">
        <v>1048</v>
      </c>
      <c r="C120" s="30" t="s">
        <v>844</v>
      </c>
      <c r="D120" s="13">
        <v>84500</v>
      </c>
      <c r="E120" s="14">
        <v>483.17</v>
      </c>
      <c r="F120" s="15">
        <v>6.9999999999999999E-4</v>
      </c>
      <c r="G120" s="15"/>
    </row>
    <row r="121" spans="1:7" x14ac:dyDescent="0.3">
      <c r="A121" s="12" t="s">
        <v>1049</v>
      </c>
      <c r="B121" s="30" t="s">
        <v>1050</v>
      </c>
      <c r="C121" s="30" t="s">
        <v>839</v>
      </c>
      <c r="D121" s="13">
        <v>42000</v>
      </c>
      <c r="E121" s="14">
        <v>459.12</v>
      </c>
      <c r="F121" s="15">
        <v>6.9999999999999999E-4</v>
      </c>
      <c r="G121" s="15"/>
    </row>
    <row r="122" spans="1:7" x14ac:dyDescent="0.3">
      <c r="A122" s="12" t="s">
        <v>1051</v>
      </c>
      <c r="B122" s="30" t="s">
        <v>1052</v>
      </c>
      <c r="C122" s="30" t="s">
        <v>844</v>
      </c>
      <c r="D122" s="13">
        <v>25750</v>
      </c>
      <c r="E122" s="14">
        <v>447.12</v>
      </c>
      <c r="F122" s="15">
        <v>5.9999999999999995E-4</v>
      </c>
      <c r="G122" s="15"/>
    </row>
    <row r="123" spans="1:7" x14ac:dyDescent="0.3">
      <c r="A123" s="12" t="s">
        <v>1053</v>
      </c>
      <c r="B123" s="30" t="s">
        <v>1054</v>
      </c>
      <c r="C123" s="30" t="s">
        <v>827</v>
      </c>
      <c r="D123" s="13">
        <v>133400</v>
      </c>
      <c r="E123" s="14">
        <v>411.41</v>
      </c>
      <c r="F123" s="15">
        <v>5.9999999999999995E-4</v>
      </c>
      <c r="G123" s="15"/>
    </row>
    <row r="124" spans="1:7" x14ac:dyDescent="0.3">
      <c r="A124" s="12" t="s">
        <v>1055</v>
      </c>
      <c r="B124" s="30" t="s">
        <v>1056</v>
      </c>
      <c r="C124" s="30" t="s">
        <v>1057</v>
      </c>
      <c r="D124" s="13">
        <v>51000</v>
      </c>
      <c r="E124" s="14">
        <v>386.35</v>
      </c>
      <c r="F124" s="15">
        <v>5.9999999999999995E-4</v>
      </c>
      <c r="G124" s="15"/>
    </row>
    <row r="125" spans="1:7" x14ac:dyDescent="0.3">
      <c r="A125" s="12" t="s">
        <v>1058</v>
      </c>
      <c r="B125" s="30" t="s">
        <v>1059</v>
      </c>
      <c r="C125" s="30" t="s">
        <v>792</v>
      </c>
      <c r="D125" s="13">
        <v>290000</v>
      </c>
      <c r="E125" s="14">
        <v>385.85</v>
      </c>
      <c r="F125" s="15">
        <v>5.9999999999999995E-4</v>
      </c>
      <c r="G125" s="15"/>
    </row>
    <row r="126" spans="1:7" x14ac:dyDescent="0.3">
      <c r="A126" s="12" t="s">
        <v>1060</v>
      </c>
      <c r="B126" s="30" t="s">
        <v>1061</v>
      </c>
      <c r="C126" s="30" t="s">
        <v>913</v>
      </c>
      <c r="D126" s="13">
        <v>48100</v>
      </c>
      <c r="E126" s="14">
        <v>376.31</v>
      </c>
      <c r="F126" s="15">
        <v>5.0000000000000001E-4</v>
      </c>
      <c r="G126" s="15"/>
    </row>
    <row r="127" spans="1:7" x14ac:dyDescent="0.3">
      <c r="A127" s="12" t="s">
        <v>1062</v>
      </c>
      <c r="B127" s="30" t="s">
        <v>1063</v>
      </c>
      <c r="C127" s="30" t="s">
        <v>963</v>
      </c>
      <c r="D127" s="13">
        <v>16800</v>
      </c>
      <c r="E127" s="14">
        <v>374.74</v>
      </c>
      <c r="F127" s="15">
        <v>5.0000000000000001E-4</v>
      </c>
      <c r="G127" s="15"/>
    </row>
    <row r="128" spans="1:7" x14ac:dyDescent="0.3">
      <c r="A128" s="12" t="s">
        <v>1064</v>
      </c>
      <c r="B128" s="30" t="s">
        <v>1065</v>
      </c>
      <c r="C128" s="30" t="s">
        <v>857</v>
      </c>
      <c r="D128" s="13">
        <v>225000</v>
      </c>
      <c r="E128" s="14">
        <v>357.19</v>
      </c>
      <c r="F128" s="15">
        <v>5.0000000000000001E-4</v>
      </c>
      <c r="G128" s="15"/>
    </row>
    <row r="129" spans="1:7" x14ac:dyDescent="0.3">
      <c r="A129" s="12" t="s">
        <v>1066</v>
      </c>
      <c r="B129" s="30" t="s">
        <v>1067</v>
      </c>
      <c r="C129" s="30" t="s">
        <v>896</v>
      </c>
      <c r="D129" s="13">
        <v>60000</v>
      </c>
      <c r="E129" s="14">
        <v>356.58</v>
      </c>
      <c r="F129" s="15">
        <v>5.0000000000000001E-4</v>
      </c>
      <c r="G129" s="15"/>
    </row>
    <row r="130" spans="1:7" x14ac:dyDescent="0.3">
      <c r="A130" s="12" t="s">
        <v>1068</v>
      </c>
      <c r="B130" s="30" t="s">
        <v>1069</v>
      </c>
      <c r="C130" s="30" t="s">
        <v>824</v>
      </c>
      <c r="D130" s="13">
        <v>10200</v>
      </c>
      <c r="E130" s="14">
        <v>346.98</v>
      </c>
      <c r="F130" s="15">
        <v>5.0000000000000001E-4</v>
      </c>
      <c r="G130" s="15"/>
    </row>
    <row r="131" spans="1:7" x14ac:dyDescent="0.3">
      <c r="A131" s="12" t="s">
        <v>1070</v>
      </c>
      <c r="B131" s="30" t="s">
        <v>1071</v>
      </c>
      <c r="C131" s="30" t="s">
        <v>910</v>
      </c>
      <c r="D131" s="13">
        <v>9000</v>
      </c>
      <c r="E131" s="14">
        <v>331.52</v>
      </c>
      <c r="F131" s="15">
        <v>5.0000000000000001E-4</v>
      </c>
      <c r="G131" s="15"/>
    </row>
    <row r="132" spans="1:7" x14ac:dyDescent="0.3">
      <c r="A132" s="12" t="s">
        <v>1072</v>
      </c>
      <c r="B132" s="30" t="s">
        <v>1073</v>
      </c>
      <c r="C132" s="30" t="s">
        <v>789</v>
      </c>
      <c r="D132" s="13">
        <v>172000</v>
      </c>
      <c r="E132" s="14">
        <v>301.69</v>
      </c>
      <c r="F132" s="15">
        <v>4.0000000000000002E-4</v>
      </c>
      <c r="G132" s="15"/>
    </row>
    <row r="133" spans="1:7" x14ac:dyDescent="0.3">
      <c r="A133" s="12" t="s">
        <v>1074</v>
      </c>
      <c r="B133" s="30" t="s">
        <v>1075</v>
      </c>
      <c r="C133" s="30" t="s">
        <v>824</v>
      </c>
      <c r="D133" s="13">
        <v>7050</v>
      </c>
      <c r="E133" s="14">
        <v>280.27</v>
      </c>
      <c r="F133" s="15">
        <v>4.0000000000000002E-4</v>
      </c>
      <c r="G133" s="15"/>
    </row>
    <row r="134" spans="1:7" x14ac:dyDescent="0.3">
      <c r="A134" s="12" t="s">
        <v>1076</v>
      </c>
      <c r="B134" s="30" t="s">
        <v>1077</v>
      </c>
      <c r="C134" s="30" t="s">
        <v>874</v>
      </c>
      <c r="D134" s="13">
        <v>1700</v>
      </c>
      <c r="E134" s="14">
        <v>258.89999999999998</v>
      </c>
      <c r="F134" s="15">
        <v>4.0000000000000002E-4</v>
      </c>
      <c r="G134" s="15"/>
    </row>
    <row r="135" spans="1:7" x14ac:dyDescent="0.3">
      <c r="A135" s="12" t="s">
        <v>1078</v>
      </c>
      <c r="B135" s="30" t="s">
        <v>1079</v>
      </c>
      <c r="C135" s="30" t="s">
        <v>879</v>
      </c>
      <c r="D135" s="13">
        <v>118800</v>
      </c>
      <c r="E135" s="14">
        <v>251.74</v>
      </c>
      <c r="F135" s="15">
        <v>4.0000000000000002E-4</v>
      </c>
      <c r="G135" s="15"/>
    </row>
    <row r="136" spans="1:7" x14ac:dyDescent="0.3">
      <c r="A136" s="12" t="s">
        <v>1080</v>
      </c>
      <c r="B136" s="30" t="s">
        <v>1081</v>
      </c>
      <c r="C136" s="30" t="s">
        <v>1057</v>
      </c>
      <c r="D136" s="13">
        <v>48750</v>
      </c>
      <c r="E136" s="14">
        <v>241.78</v>
      </c>
      <c r="F136" s="15">
        <v>2.9999999999999997E-4</v>
      </c>
      <c r="G136" s="15"/>
    </row>
    <row r="137" spans="1:7" x14ac:dyDescent="0.3">
      <c r="A137" s="12" t="s">
        <v>1082</v>
      </c>
      <c r="B137" s="30" t="s">
        <v>1083</v>
      </c>
      <c r="C137" s="30" t="s">
        <v>927</v>
      </c>
      <c r="D137" s="13">
        <v>105000</v>
      </c>
      <c r="E137" s="14">
        <v>228.17</v>
      </c>
      <c r="F137" s="15">
        <v>2.9999999999999997E-4</v>
      </c>
      <c r="G137" s="15"/>
    </row>
    <row r="138" spans="1:7" x14ac:dyDescent="0.3">
      <c r="A138" s="12" t="s">
        <v>1084</v>
      </c>
      <c r="B138" s="30" t="s">
        <v>1085</v>
      </c>
      <c r="C138" s="30" t="s">
        <v>827</v>
      </c>
      <c r="D138" s="13">
        <v>5000</v>
      </c>
      <c r="E138" s="14">
        <v>219.69</v>
      </c>
      <c r="F138" s="15">
        <v>2.9999999999999997E-4</v>
      </c>
      <c r="G138" s="15"/>
    </row>
    <row r="139" spans="1:7" x14ac:dyDescent="0.3">
      <c r="A139" s="12" t="s">
        <v>1086</v>
      </c>
      <c r="B139" s="30" t="s">
        <v>1087</v>
      </c>
      <c r="C139" s="30" t="s">
        <v>827</v>
      </c>
      <c r="D139" s="13">
        <v>7000</v>
      </c>
      <c r="E139" s="14">
        <v>209.9</v>
      </c>
      <c r="F139" s="15">
        <v>2.9999999999999997E-4</v>
      </c>
      <c r="G139" s="15"/>
    </row>
    <row r="140" spans="1:7" x14ac:dyDescent="0.3">
      <c r="A140" s="12" t="s">
        <v>1088</v>
      </c>
      <c r="B140" s="30" t="s">
        <v>1089</v>
      </c>
      <c r="C140" s="30" t="s">
        <v>824</v>
      </c>
      <c r="D140" s="13">
        <v>6600</v>
      </c>
      <c r="E140" s="14">
        <v>204.49</v>
      </c>
      <c r="F140" s="15">
        <v>2.9999999999999997E-4</v>
      </c>
      <c r="G140" s="15"/>
    </row>
    <row r="141" spans="1:7" x14ac:dyDescent="0.3">
      <c r="A141" s="12" t="s">
        <v>1090</v>
      </c>
      <c r="B141" s="30" t="s">
        <v>1091</v>
      </c>
      <c r="C141" s="30" t="s">
        <v>941</v>
      </c>
      <c r="D141" s="13">
        <v>11600</v>
      </c>
      <c r="E141" s="14">
        <v>168.52</v>
      </c>
      <c r="F141" s="15">
        <v>2.0000000000000001E-4</v>
      </c>
      <c r="G141" s="15"/>
    </row>
    <row r="142" spans="1:7" x14ac:dyDescent="0.3">
      <c r="A142" s="12" t="s">
        <v>1092</v>
      </c>
      <c r="B142" s="30" t="s">
        <v>1093</v>
      </c>
      <c r="C142" s="30" t="s">
        <v>977</v>
      </c>
      <c r="D142" s="13">
        <v>31250</v>
      </c>
      <c r="E142" s="14">
        <v>160.08000000000001</v>
      </c>
      <c r="F142" s="15">
        <v>2.0000000000000001E-4</v>
      </c>
      <c r="G142" s="15"/>
    </row>
    <row r="143" spans="1:7" x14ac:dyDescent="0.3">
      <c r="A143" s="12" t="s">
        <v>1094</v>
      </c>
      <c r="B143" s="30" t="s">
        <v>1095</v>
      </c>
      <c r="C143" s="30" t="s">
        <v>889</v>
      </c>
      <c r="D143" s="13">
        <v>34500</v>
      </c>
      <c r="E143" s="14">
        <v>117.35</v>
      </c>
      <c r="F143" s="15">
        <v>2.0000000000000001E-4</v>
      </c>
      <c r="G143" s="15"/>
    </row>
    <row r="144" spans="1:7" x14ac:dyDescent="0.3">
      <c r="A144" s="12" t="s">
        <v>1096</v>
      </c>
      <c r="B144" s="30" t="s">
        <v>1097</v>
      </c>
      <c r="C144" s="30" t="s">
        <v>1057</v>
      </c>
      <c r="D144" s="13">
        <v>24000</v>
      </c>
      <c r="E144" s="14">
        <v>114.7</v>
      </c>
      <c r="F144" s="15">
        <v>2.0000000000000001E-4</v>
      </c>
      <c r="G144" s="15"/>
    </row>
    <row r="145" spans="1:7" x14ac:dyDescent="0.3">
      <c r="A145" s="12" t="s">
        <v>1098</v>
      </c>
      <c r="B145" s="30" t="s">
        <v>1099</v>
      </c>
      <c r="C145" s="30" t="s">
        <v>827</v>
      </c>
      <c r="D145" s="13">
        <v>42000</v>
      </c>
      <c r="E145" s="14">
        <v>114.35</v>
      </c>
      <c r="F145" s="15">
        <v>2.0000000000000001E-4</v>
      </c>
      <c r="G145" s="15"/>
    </row>
    <row r="146" spans="1:7" x14ac:dyDescent="0.3">
      <c r="A146" s="12" t="s">
        <v>1100</v>
      </c>
      <c r="B146" s="30" t="s">
        <v>1101</v>
      </c>
      <c r="C146" s="30" t="s">
        <v>804</v>
      </c>
      <c r="D146" s="13">
        <v>32400</v>
      </c>
      <c r="E146" s="14">
        <v>99.92</v>
      </c>
      <c r="F146" s="15">
        <v>1E-4</v>
      </c>
      <c r="G146" s="15"/>
    </row>
    <row r="147" spans="1:7" x14ac:dyDescent="0.3">
      <c r="A147" s="12" t="s">
        <v>1102</v>
      </c>
      <c r="B147" s="30" t="s">
        <v>1103</v>
      </c>
      <c r="C147" s="30" t="s">
        <v>927</v>
      </c>
      <c r="D147" s="13">
        <v>40000</v>
      </c>
      <c r="E147" s="14">
        <v>87.16</v>
      </c>
      <c r="F147" s="15">
        <v>1E-4</v>
      </c>
      <c r="G147" s="15"/>
    </row>
    <row r="148" spans="1:7" x14ac:dyDescent="0.3">
      <c r="A148" s="12" t="s">
        <v>1104</v>
      </c>
      <c r="B148" s="30" t="s">
        <v>1105</v>
      </c>
      <c r="C148" s="30" t="s">
        <v>827</v>
      </c>
      <c r="D148" s="13">
        <v>3000</v>
      </c>
      <c r="E148" s="14">
        <v>85.81</v>
      </c>
      <c r="F148" s="15">
        <v>1E-4</v>
      </c>
      <c r="G148" s="15"/>
    </row>
    <row r="149" spans="1:7" x14ac:dyDescent="0.3">
      <c r="A149" s="12" t="s">
        <v>1106</v>
      </c>
      <c r="B149" s="30" t="s">
        <v>1107</v>
      </c>
      <c r="C149" s="30" t="s">
        <v>847</v>
      </c>
      <c r="D149" s="13">
        <v>270000</v>
      </c>
      <c r="E149" s="14">
        <v>76.680000000000007</v>
      </c>
      <c r="F149" s="15">
        <v>1E-4</v>
      </c>
      <c r="G149" s="15"/>
    </row>
    <row r="150" spans="1:7" x14ac:dyDescent="0.3">
      <c r="A150" s="12" t="s">
        <v>1108</v>
      </c>
      <c r="B150" s="30" t="s">
        <v>1109</v>
      </c>
      <c r="C150" s="30" t="s">
        <v>889</v>
      </c>
      <c r="D150" s="13">
        <v>12100</v>
      </c>
      <c r="E150" s="14">
        <v>68.760000000000005</v>
      </c>
      <c r="F150" s="15">
        <v>1E-4</v>
      </c>
      <c r="G150" s="15"/>
    </row>
    <row r="151" spans="1:7" x14ac:dyDescent="0.3">
      <c r="A151" s="12" t="s">
        <v>1110</v>
      </c>
      <c r="B151" s="30" t="s">
        <v>1111</v>
      </c>
      <c r="C151" s="30" t="s">
        <v>1112</v>
      </c>
      <c r="D151" s="13">
        <v>150</v>
      </c>
      <c r="E151" s="14">
        <v>60.25</v>
      </c>
      <c r="F151" s="15">
        <v>1E-4</v>
      </c>
      <c r="G151" s="15"/>
    </row>
    <row r="152" spans="1:7" x14ac:dyDescent="0.3">
      <c r="A152" s="12" t="s">
        <v>1113</v>
      </c>
      <c r="B152" s="30" t="s">
        <v>1114</v>
      </c>
      <c r="C152" s="30" t="s">
        <v>827</v>
      </c>
      <c r="D152" s="13">
        <v>9350</v>
      </c>
      <c r="E152" s="14">
        <v>57.12</v>
      </c>
      <c r="F152" s="15">
        <v>1E-4</v>
      </c>
      <c r="G152" s="15"/>
    </row>
    <row r="153" spans="1:7" x14ac:dyDescent="0.3">
      <c r="A153" s="12" t="s">
        <v>1115</v>
      </c>
      <c r="B153" s="30" t="s">
        <v>1116</v>
      </c>
      <c r="C153" s="30" t="s">
        <v>827</v>
      </c>
      <c r="D153" s="13">
        <v>280</v>
      </c>
      <c r="E153" s="14">
        <v>52.53</v>
      </c>
      <c r="F153" s="15">
        <v>1E-4</v>
      </c>
      <c r="G153" s="15"/>
    </row>
    <row r="154" spans="1:7" x14ac:dyDescent="0.3">
      <c r="A154" s="12" t="s">
        <v>1117</v>
      </c>
      <c r="B154" s="30" t="s">
        <v>1118</v>
      </c>
      <c r="C154" s="30" t="s">
        <v>815</v>
      </c>
      <c r="D154" s="13">
        <v>20300</v>
      </c>
      <c r="E154" s="14">
        <v>31.77</v>
      </c>
      <c r="F154" s="15">
        <v>0</v>
      </c>
      <c r="G154" s="15"/>
    </row>
    <row r="155" spans="1:7" x14ac:dyDescent="0.3">
      <c r="A155" s="12" t="s">
        <v>1119</v>
      </c>
      <c r="B155" s="30" t="s">
        <v>1120</v>
      </c>
      <c r="C155" s="30" t="s">
        <v>1121</v>
      </c>
      <c r="D155" s="13">
        <v>63000</v>
      </c>
      <c r="E155" s="14">
        <v>28.32</v>
      </c>
      <c r="F155" s="15">
        <v>0</v>
      </c>
      <c r="G155" s="15"/>
    </row>
    <row r="156" spans="1:7" x14ac:dyDescent="0.3">
      <c r="A156" s="12" t="s">
        <v>1122</v>
      </c>
      <c r="B156" s="30" t="s">
        <v>1123</v>
      </c>
      <c r="C156" s="30" t="s">
        <v>972</v>
      </c>
      <c r="D156" s="13">
        <v>625</v>
      </c>
      <c r="E156" s="14">
        <v>23.49</v>
      </c>
      <c r="F156" s="15">
        <v>0</v>
      </c>
      <c r="G156" s="15"/>
    </row>
    <row r="157" spans="1:7" x14ac:dyDescent="0.3">
      <c r="A157" s="12" t="s">
        <v>1124</v>
      </c>
      <c r="B157" s="30" t="s">
        <v>1125</v>
      </c>
      <c r="C157" s="30" t="s">
        <v>827</v>
      </c>
      <c r="D157" s="13">
        <v>600</v>
      </c>
      <c r="E157" s="14">
        <v>21.78</v>
      </c>
      <c r="F157" s="15">
        <v>0</v>
      </c>
      <c r="G157" s="15"/>
    </row>
    <row r="158" spans="1:7" x14ac:dyDescent="0.3">
      <c r="A158" s="12" t="s">
        <v>1126</v>
      </c>
      <c r="B158" s="30" t="s">
        <v>1127</v>
      </c>
      <c r="C158" s="30" t="s">
        <v>1057</v>
      </c>
      <c r="D158" s="13">
        <v>1400</v>
      </c>
      <c r="E158" s="14">
        <v>20.82</v>
      </c>
      <c r="F158" s="15">
        <v>0</v>
      </c>
      <c r="G158" s="15"/>
    </row>
    <row r="159" spans="1:7" x14ac:dyDescent="0.3">
      <c r="A159" s="12" t="s">
        <v>1128</v>
      </c>
      <c r="B159" s="30" t="s">
        <v>1129</v>
      </c>
      <c r="C159" s="30" t="s">
        <v>818</v>
      </c>
      <c r="D159" s="13">
        <v>1500</v>
      </c>
      <c r="E159" s="14">
        <v>6.19</v>
      </c>
      <c r="F159" s="15">
        <v>0</v>
      </c>
      <c r="G159" s="15"/>
    </row>
    <row r="160" spans="1:7" x14ac:dyDescent="0.3">
      <c r="A160" s="16" t="s">
        <v>98</v>
      </c>
      <c r="B160" s="31"/>
      <c r="C160" s="31"/>
      <c r="D160" s="17"/>
      <c r="E160" s="37">
        <v>425808.74</v>
      </c>
      <c r="F160" s="38">
        <v>0.60880000000000001</v>
      </c>
      <c r="G160" s="20"/>
    </row>
    <row r="161" spans="1:7" x14ac:dyDescent="0.3">
      <c r="A161" s="16" t="s">
        <v>1130</v>
      </c>
      <c r="B161" s="30"/>
      <c r="C161" s="30"/>
      <c r="D161" s="13"/>
      <c r="E161" s="14"/>
      <c r="F161" s="15"/>
      <c r="G161" s="15"/>
    </row>
    <row r="162" spans="1:7" x14ac:dyDescent="0.3">
      <c r="A162" s="16" t="s">
        <v>98</v>
      </c>
      <c r="B162" s="30"/>
      <c r="C162" s="30"/>
      <c r="D162" s="13"/>
      <c r="E162" s="39" t="s">
        <v>88</v>
      </c>
      <c r="F162" s="40" t="s">
        <v>88</v>
      </c>
      <c r="G162" s="15"/>
    </row>
    <row r="163" spans="1:7" x14ac:dyDescent="0.3">
      <c r="A163" s="21" t="s">
        <v>116</v>
      </c>
      <c r="B163" s="32"/>
      <c r="C163" s="32"/>
      <c r="D163" s="22"/>
      <c r="E163" s="27">
        <v>425808.74</v>
      </c>
      <c r="F163" s="28">
        <v>0.60880000000000001</v>
      </c>
      <c r="G163" s="20"/>
    </row>
    <row r="164" spans="1:7" x14ac:dyDescent="0.3">
      <c r="A164" s="12"/>
      <c r="B164" s="30"/>
      <c r="C164" s="30"/>
      <c r="D164" s="13"/>
      <c r="E164" s="14"/>
      <c r="F164" s="15"/>
      <c r="G164" s="15"/>
    </row>
    <row r="165" spans="1:7" x14ac:dyDescent="0.3">
      <c r="A165" s="16" t="s">
        <v>1131</v>
      </c>
      <c r="B165" s="30"/>
      <c r="C165" s="30"/>
      <c r="D165" s="13"/>
      <c r="E165" s="14"/>
      <c r="F165" s="15"/>
      <c r="G165" s="15"/>
    </row>
    <row r="166" spans="1:7" x14ac:dyDescent="0.3">
      <c r="A166" s="16" t="s">
        <v>1132</v>
      </c>
      <c r="B166" s="30"/>
      <c r="C166" s="30"/>
      <c r="D166" s="13"/>
      <c r="E166" s="14"/>
      <c r="F166" s="15"/>
      <c r="G166" s="15"/>
    </row>
    <row r="167" spans="1:7" x14ac:dyDescent="0.3">
      <c r="A167" s="12" t="s">
        <v>1133</v>
      </c>
      <c r="B167" s="30"/>
      <c r="C167" s="30" t="s">
        <v>818</v>
      </c>
      <c r="D167" s="41">
        <v>-1500</v>
      </c>
      <c r="E167" s="23">
        <v>-6.24</v>
      </c>
      <c r="F167" s="24">
        <v>-7.9999999999999996E-6</v>
      </c>
      <c r="G167" s="15"/>
    </row>
    <row r="168" spans="1:7" x14ac:dyDescent="0.3">
      <c r="A168" s="12" t="s">
        <v>1134</v>
      </c>
      <c r="B168" s="30"/>
      <c r="C168" s="30" t="s">
        <v>1057</v>
      </c>
      <c r="D168" s="41">
        <v>-1400</v>
      </c>
      <c r="E168" s="23">
        <v>-20.85</v>
      </c>
      <c r="F168" s="24">
        <v>-2.9E-5</v>
      </c>
      <c r="G168" s="15"/>
    </row>
    <row r="169" spans="1:7" x14ac:dyDescent="0.3">
      <c r="A169" s="12" t="s">
        <v>1135</v>
      </c>
      <c r="B169" s="30"/>
      <c r="C169" s="30" t="s">
        <v>827</v>
      </c>
      <c r="D169" s="41">
        <v>-600</v>
      </c>
      <c r="E169" s="23">
        <v>-21.74</v>
      </c>
      <c r="F169" s="24">
        <v>-3.1000000000000001E-5</v>
      </c>
      <c r="G169" s="15"/>
    </row>
    <row r="170" spans="1:7" x14ac:dyDescent="0.3">
      <c r="A170" s="12" t="s">
        <v>1136</v>
      </c>
      <c r="B170" s="30"/>
      <c r="C170" s="30" t="s">
        <v>972</v>
      </c>
      <c r="D170" s="41">
        <v>-625</v>
      </c>
      <c r="E170" s="23">
        <v>-23.13</v>
      </c>
      <c r="F170" s="24">
        <v>-3.3000000000000003E-5</v>
      </c>
      <c r="G170" s="15"/>
    </row>
    <row r="171" spans="1:7" x14ac:dyDescent="0.3">
      <c r="A171" s="12" t="s">
        <v>1137</v>
      </c>
      <c r="B171" s="30"/>
      <c r="C171" s="30" t="s">
        <v>1121</v>
      </c>
      <c r="D171" s="41">
        <v>-63000</v>
      </c>
      <c r="E171" s="23">
        <v>-28.32</v>
      </c>
      <c r="F171" s="24">
        <v>-4.0000000000000003E-5</v>
      </c>
      <c r="G171" s="15"/>
    </row>
    <row r="172" spans="1:7" x14ac:dyDescent="0.3">
      <c r="A172" s="12" t="s">
        <v>1138</v>
      </c>
      <c r="B172" s="30"/>
      <c r="C172" s="30" t="s">
        <v>815</v>
      </c>
      <c r="D172" s="41">
        <v>-20300</v>
      </c>
      <c r="E172" s="23">
        <v>-31.81</v>
      </c>
      <c r="F172" s="24">
        <v>-4.5000000000000003E-5</v>
      </c>
      <c r="G172" s="15"/>
    </row>
    <row r="173" spans="1:7" x14ac:dyDescent="0.3">
      <c r="A173" s="12" t="s">
        <v>1139</v>
      </c>
      <c r="B173" s="30"/>
      <c r="C173" s="30" t="s">
        <v>827</v>
      </c>
      <c r="D173" s="41">
        <v>-280</v>
      </c>
      <c r="E173" s="23">
        <v>-52.51</v>
      </c>
      <c r="F173" s="24">
        <v>-7.4999999999999993E-5</v>
      </c>
      <c r="G173" s="15"/>
    </row>
    <row r="174" spans="1:7" x14ac:dyDescent="0.3">
      <c r="A174" s="12" t="s">
        <v>1140</v>
      </c>
      <c r="B174" s="30"/>
      <c r="C174" s="30" t="s">
        <v>827</v>
      </c>
      <c r="D174" s="41">
        <v>-9350</v>
      </c>
      <c r="E174" s="23">
        <v>-57.04</v>
      </c>
      <c r="F174" s="24">
        <v>-8.1000000000000004E-5</v>
      </c>
      <c r="G174" s="15"/>
    </row>
    <row r="175" spans="1:7" x14ac:dyDescent="0.3">
      <c r="A175" s="12" t="s">
        <v>1141</v>
      </c>
      <c r="B175" s="30"/>
      <c r="C175" s="30" t="s">
        <v>1112</v>
      </c>
      <c r="D175" s="41">
        <v>-150</v>
      </c>
      <c r="E175" s="23">
        <v>-60.4</v>
      </c>
      <c r="F175" s="24">
        <v>-8.6000000000000003E-5</v>
      </c>
      <c r="G175" s="15"/>
    </row>
    <row r="176" spans="1:7" x14ac:dyDescent="0.3">
      <c r="A176" s="12" t="s">
        <v>1142</v>
      </c>
      <c r="B176" s="30"/>
      <c r="C176" s="30" t="s">
        <v>889</v>
      </c>
      <c r="D176" s="41">
        <v>-12100</v>
      </c>
      <c r="E176" s="23">
        <v>-68.88</v>
      </c>
      <c r="F176" s="24">
        <v>-9.7999999999999997E-5</v>
      </c>
      <c r="G176" s="15"/>
    </row>
    <row r="177" spans="1:7" x14ac:dyDescent="0.3">
      <c r="A177" s="12" t="s">
        <v>1143</v>
      </c>
      <c r="B177" s="30"/>
      <c r="C177" s="30" t="s">
        <v>847</v>
      </c>
      <c r="D177" s="41">
        <v>-270000</v>
      </c>
      <c r="E177" s="23">
        <v>-76.41</v>
      </c>
      <c r="F177" s="24">
        <v>-1.0900000000000001E-4</v>
      </c>
      <c r="G177" s="15"/>
    </row>
    <row r="178" spans="1:7" x14ac:dyDescent="0.3">
      <c r="A178" s="12" t="s">
        <v>1144</v>
      </c>
      <c r="B178" s="30"/>
      <c r="C178" s="30" t="s">
        <v>827</v>
      </c>
      <c r="D178" s="41">
        <v>-3000</v>
      </c>
      <c r="E178" s="23">
        <v>-85.78</v>
      </c>
      <c r="F178" s="24">
        <v>-1.22E-4</v>
      </c>
      <c r="G178" s="15"/>
    </row>
    <row r="179" spans="1:7" x14ac:dyDescent="0.3">
      <c r="A179" s="12" t="s">
        <v>1145</v>
      </c>
      <c r="B179" s="30"/>
      <c r="C179" s="30" t="s">
        <v>927</v>
      </c>
      <c r="D179" s="41">
        <v>-40000</v>
      </c>
      <c r="E179" s="23">
        <v>-87.34</v>
      </c>
      <c r="F179" s="24">
        <v>-1.2400000000000001E-4</v>
      </c>
      <c r="G179" s="15"/>
    </row>
    <row r="180" spans="1:7" x14ac:dyDescent="0.3">
      <c r="A180" s="12" t="s">
        <v>1146</v>
      </c>
      <c r="B180" s="30"/>
      <c r="C180" s="30" t="s">
        <v>804</v>
      </c>
      <c r="D180" s="41">
        <v>-32400</v>
      </c>
      <c r="E180" s="23">
        <v>-100.18</v>
      </c>
      <c r="F180" s="24">
        <v>-1.4300000000000001E-4</v>
      </c>
      <c r="G180" s="15"/>
    </row>
    <row r="181" spans="1:7" x14ac:dyDescent="0.3">
      <c r="A181" s="12" t="s">
        <v>1147</v>
      </c>
      <c r="B181" s="30"/>
      <c r="C181" s="30" t="s">
        <v>827</v>
      </c>
      <c r="D181" s="41">
        <v>-42000</v>
      </c>
      <c r="E181" s="23">
        <v>-114.39</v>
      </c>
      <c r="F181" s="24">
        <v>-1.63E-4</v>
      </c>
      <c r="G181" s="15"/>
    </row>
    <row r="182" spans="1:7" x14ac:dyDescent="0.3">
      <c r="A182" s="12" t="s">
        <v>1148</v>
      </c>
      <c r="B182" s="30"/>
      <c r="C182" s="30" t="s">
        <v>1057</v>
      </c>
      <c r="D182" s="41">
        <v>-24000</v>
      </c>
      <c r="E182" s="23">
        <v>-115.02</v>
      </c>
      <c r="F182" s="24">
        <v>-1.64E-4</v>
      </c>
      <c r="G182" s="15"/>
    </row>
    <row r="183" spans="1:7" x14ac:dyDescent="0.3">
      <c r="A183" s="12" t="s">
        <v>1149</v>
      </c>
      <c r="B183" s="30"/>
      <c r="C183" s="30" t="s">
        <v>889</v>
      </c>
      <c r="D183" s="41">
        <v>-34500</v>
      </c>
      <c r="E183" s="23">
        <v>-116.77</v>
      </c>
      <c r="F183" s="24">
        <v>-1.66E-4</v>
      </c>
      <c r="G183" s="15"/>
    </row>
    <row r="184" spans="1:7" x14ac:dyDescent="0.3">
      <c r="A184" s="12" t="s">
        <v>1150</v>
      </c>
      <c r="B184" s="30"/>
      <c r="C184" s="30" t="s">
        <v>977</v>
      </c>
      <c r="D184" s="41">
        <v>-31250</v>
      </c>
      <c r="E184" s="23">
        <v>-159.72</v>
      </c>
      <c r="F184" s="24">
        <v>-2.2800000000000001E-4</v>
      </c>
      <c r="G184" s="15"/>
    </row>
    <row r="185" spans="1:7" x14ac:dyDescent="0.3">
      <c r="A185" s="12" t="s">
        <v>1151</v>
      </c>
      <c r="B185" s="30"/>
      <c r="C185" s="30" t="s">
        <v>941</v>
      </c>
      <c r="D185" s="41">
        <v>-11600</v>
      </c>
      <c r="E185" s="23">
        <v>-169.2</v>
      </c>
      <c r="F185" s="24">
        <v>-2.41E-4</v>
      </c>
      <c r="G185" s="15"/>
    </row>
    <row r="186" spans="1:7" x14ac:dyDescent="0.3">
      <c r="A186" s="12" t="s">
        <v>1152</v>
      </c>
      <c r="B186" s="30"/>
      <c r="C186" s="30" t="s">
        <v>824</v>
      </c>
      <c r="D186" s="41">
        <v>-6600</v>
      </c>
      <c r="E186" s="23">
        <v>-204.88</v>
      </c>
      <c r="F186" s="24">
        <v>-2.92E-4</v>
      </c>
      <c r="G186" s="15"/>
    </row>
    <row r="187" spans="1:7" x14ac:dyDescent="0.3">
      <c r="A187" s="12" t="s">
        <v>1153</v>
      </c>
      <c r="B187" s="30"/>
      <c r="C187" s="30" t="s">
        <v>827</v>
      </c>
      <c r="D187" s="41">
        <v>-7000</v>
      </c>
      <c r="E187" s="23">
        <v>-210.71</v>
      </c>
      <c r="F187" s="24">
        <v>-3.01E-4</v>
      </c>
      <c r="G187" s="15"/>
    </row>
    <row r="188" spans="1:7" x14ac:dyDescent="0.3">
      <c r="A188" s="12" t="s">
        <v>1154</v>
      </c>
      <c r="B188" s="30"/>
      <c r="C188" s="30" t="s">
        <v>827</v>
      </c>
      <c r="D188" s="41">
        <v>-5000</v>
      </c>
      <c r="E188" s="23">
        <v>-217.26</v>
      </c>
      <c r="F188" s="24">
        <v>-3.1E-4</v>
      </c>
      <c r="G188" s="15"/>
    </row>
    <row r="189" spans="1:7" x14ac:dyDescent="0.3">
      <c r="A189" s="12" t="s">
        <v>1155</v>
      </c>
      <c r="B189" s="30"/>
      <c r="C189" s="30" t="s">
        <v>927</v>
      </c>
      <c r="D189" s="41">
        <v>-105000</v>
      </c>
      <c r="E189" s="23">
        <v>-223.34</v>
      </c>
      <c r="F189" s="24">
        <v>-3.19E-4</v>
      </c>
      <c r="G189" s="15"/>
    </row>
    <row r="190" spans="1:7" x14ac:dyDescent="0.3">
      <c r="A190" s="12" t="s">
        <v>1156</v>
      </c>
      <c r="B190" s="30"/>
      <c r="C190" s="30" t="s">
        <v>1057</v>
      </c>
      <c r="D190" s="41">
        <v>-48750</v>
      </c>
      <c r="E190" s="23">
        <v>-241.65</v>
      </c>
      <c r="F190" s="24">
        <v>-3.4499999999999998E-4</v>
      </c>
      <c r="G190" s="15"/>
    </row>
    <row r="191" spans="1:7" x14ac:dyDescent="0.3">
      <c r="A191" s="12" t="s">
        <v>1157</v>
      </c>
      <c r="B191" s="30"/>
      <c r="C191" s="30" t="s">
        <v>879</v>
      </c>
      <c r="D191" s="41">
        <v>-118800</v>
      </c>
      <c r="E191" s="23">
        <v>-252.33</v>
      </c>
      <c r="F191" s="24">
        <v>-3.6000000000000002E-4</v>
      </c>
      <c r="G191" s="15"/>
    </row>
    <row r="192" spans="1:7" x14ac:dyDescent="0.3">
      <c r="A192" s="12" t="s">
        <v>1158</v>
      </c>
      <c r="B192" s="30"/>
      <c r="C192" s="30" t="s">
        <v>874</v>
      </c>
      <c r="D192" s="41">
        <v>-1700</v>
      </c>
      <c r="E192" s="23">
        <v>-256.26</v>
      </c>
      <c r="F192" s="24">
        <v>-3.6600000000000001E-4</v>
      </c>
      <c r="G192" s="15"/>
    </row>
    <row r="193" spans="1:7" x14ac:dyDescent="0.3">
      <c r="A193" s="12" t="s">
        <v>1159</v>
      </c>
      <c r="B193" s="30"/>
      <c r="C193" s="30" t="s">
        <v>824</v>
      </c>
      <c r="D193" s="41">
        <v>-7050</v>
      </c>
      <c r="E193" s="23">
        <v>-280.83999999999997</v>
      </c>
      <c r="F193" s="24">
        <v>-4.0099999999999999E-4</v>
      </c>
      <c r="G193" s="15"/>
    </row>
    <row r="194" spans="1:7" x14ac:dyDescent="0.3">
      <c r="A194" s="12" t="s">
        <v>1160</v>
      </c>
      <c r="B194" s="30"/>
      <c r="C194" s="30" t="s">
        <v>789</v>
      </c>
      <c r="D194" s="41">
        <v>-172000</v>
      </c>
      <c r="E194" s="23">
        <v>-296.36</v>
      </c>
      <c r="F194" s="24">
        <v>-4.2299999999999998E-4</v>
      </c>
      <c r="G194" s="15"/>
    </row>
    <row r="195" spans="1:7" x14ac:dyDescent="0.3">
      <c r="A195" s="12" t="s">
        <v>1161</v>
      </c>
      <c r="B195" s="30"/>
      <c r="C195" s="30" t="s">
        <v>910</v>
      </c>
      <c r="D195" s="41">
        <v>-9000</v>
      </c>
      <c r="E195" s="23">
        <v>-331.64</v>
      </c>
      <c r="F195" s="24">
        <v>-4.7399999999999997E-4</v>
      </c>
      <c r="G195" s="15"/>
    </row>
    <row r="196" spans="1:7" x14ac:dyDescent="0.3">
      <c r="A196" s="12" t="s">
        <v>1162</v>
      </c>
      <c r="B196" s="30"/>
      <c r="C196" s="30" t="s">
        <v>824</v>
      </c>
      <c r="D196" s="41">
        <v>-10200</v>
      </c>
      <c r="E196" s="23">
        <v>-346.97</v>
      </c>
      <c r="F196" s="24">
        <v>-4.9600000000000002E-4</v>
      </c>
      <c r="G196" s="15"/>
    </row>
    <row r="197" spans="1:7" x14ac:dyDescent="0.3">
      <c r="A197" s="12" t="s">
        <v>1163</v>
      </c>
      <c r="B197" s="30"/>
      <c r="C197" s="30" t="s">
        <v>792</v>
      </c>
      <c r="D197" s="41">
        <v>-49500</v>
      </c>
      <c r="E197" s="23">
        <v>-349.52</v>
      </c>
      <c r="F197" s="24">
        <v>-4.9899999999999999E-4</v>
      </c>
      <c r="G197" s="15"/>
    </row>
    <row r="198" spans="1:7" x14ac:dyDescent="0.3">
      <c r="A198" s="12" t="s">
        <v>1164</v>
      </c>
      <c r="B198" s="30"/>
      <c r="C198" s="30" t="s">
        <v>896</v>
      </c>
      <c r="D198" s="41">
        <v>-60000</v>
      </c>
      <c r="E198" s="23">
        <v>-357.54</v>
      </c>
      <c r="F198" s="24">
        <v>-5.1099999999999995E-4</v>
      </c>
      <c r="G198" s="15"/>
    </row>
    <row r="199" spans="1:7" x14ac:dyDescent="0.3">
      <c r="A199" s="12" t="s">
        <v>1165</v>
      </c>
      <c r="B199" s="30"/>
      <c r="C199" s="30" t="s">
        <v>857</v>
      </c>
      <c r="D199" s="41">
        <v>-225000</v>
      </c>
      <c r="E199" s="23">
        <v>-358.2</v>
      </c>
      <c r="F199" s="24">
        <v>-5.1199999999999998E-4</v>
      </c>
      <c r="G199" s="15"/>
    </row>
    <row r="200" spans="1:7" x14ac:dyDescent="0.3">
      <c r="A200" s="12" t="s">
        <v>1166</v>
      </c>
      <c r="B200" s="30"/>
      <c r="C200" s="30" t="s">
        <v>963</v>
      </c>
      <c r="D200" s="41">
        <v>-16800</v>
      </c>
      <c r="E200" s="23">
        <v>-375.35</v>
      </c>
      <c r="F200" s="24">
        <v>-5.3600000000000002E-4</v>
      </c>
      <c r="G200" s="15"/>
    </row>
    <row r="201" spans="1:7" x14ac:dyDescent="0.3">
      <c r="A201" s="12" t="s">
        <v>1167</v>
      </c>
      <c r="B201" s="30"/>
      <c r="C201" s="30" t="s">
        <v>913</v>
      </c>
      <c r="D201" s="41">
        <v>-48100</v>
      </c>
      <c r="E201" s="23">
        <v>-376.89</v>
      </c>
      <c r="F201" s="24">
        <v>-5.3799999999999996E-4</v>
      </c>
      <c r="G201" s="15"/>
    </row>
    <row r="202" spans="1:7" x14ac:dyDescent="0.3">
      <c r="A202" s="12" t="s">
        <v>1168</v>
      </c>
      <c r="B202" s="30"/>
      <c r="C202" s="30" t="s">
        <v>792</v>
      </c>
      <c r="D202" s="41">
        <v>-290000</v>
      </c>
      <c r="E202" s="23">
        <v>-386.28</v>
      </c>
      <c r="F202" s="24">
        <v>-5.5199999999999997E-4</v>
      </c>
      <c r="G202" s="15"/>
    </row>
    <row r="203" spans="1:7" x14ac:dyDescent="0.3">
      <c r="A203" s="12" t="s">
        <v>1169</v>
      </c>
      <c r="B203" s="30"/>
      <c r="C203" s="30" t="s">
        <v>1057</v>
      </c>
      <c r="D203" s="41">
        <v>-51000</v>
      </c>
      <c r="E203" s="23">
        <v>-387.37</v>
      </c>
      <c r="F203" s="24">
        <v>-5.53E-4</v>
      </c>
      <c r="G203" s="15"/>
    </row>
    <row r="204" spans="1:7" x14ac:dyDescent="0.3">
      <c r="A204" s="12" t="s">
        <v>1170</v>
      </c>
      <c r="B204" s="30"/>
      <c r="C204" s="30" t="s">
        <v>827</v>
      </c>
      <c r="D204" s="41">
        <v>-133400</v>
      </c>
      <c r="E204" s="23">
        <v>-412.41</v>
      </c>
      <c r="F204" s="24">
        <v>-5.8900000000000001E-4</v>
      </c>
      <c r="G204" s="15"/>
    </row>
    <row r="205" spans="1:7" x14ac:dyDescent="0.3">
      <c r="A205" s="12" t="s">
        <v>1171</v>
      </c>
      <c r="B205" s="30"/>
      <c r="C205" s="30" t="s">
        <v>844</v>
      </c>
      <c r="D205" s="41">
        <v>-25750</v>
      </c>
      <c r="E205" s="23">
        <v>-448.02</v>
      </c>
      <c r="F205" s="24">
        <v>-6.4000000000000005E-4</v>
      </c>
      <c r="G205" s="15"/>
    </row>
    <row r="206" spans="1:7" x14ac:dyDescent="0.3">
      <c r="A206" s="12" t="s">
        <v>1172</v>
      </c>
      <c r="B206" s="30"/>
      <c r="C206" s="30" t="s">
        <v>839</v>
      </c>
      <c r="D206" s="41">
        <v>-42000</v>
      </c>
      <c r="E206" s="23">
        <v>-454.5</v>
      </c>
      <c r="F206" s="24">
        <v>-6.4899999999999995E-4</v>
      </c>
      <c r="G206" s="15"/>
    </row>
    <row r="207" spans="1:7" x14ac:dyDescent="0.3">
      <c r="A207" s="12" t="s">
        <v>1173</v>
      </c>
      <c r="B207" s="30"/>
      <c r="C207" s="30" t="s">
        <v>844</v>
      </c>
      <c r="D207" s="41">
        <v>-84500</v>
      </c>
      <c r="E207" s="23">
        <v>-484.61</v>
      </c>
      <c r="F207" s="24">
        <v>-6.9300000000000004E-4</v>
      </c>
      <c r="G207" s="15"/>
    </row>
    <row r="208" spans="1:7" x14ac:dyDescent="0.3">
      <c r="A208" s="12" t="s">
        <v>1174</v>
      </c>
      <c r="B208" s="30"/>
      <c r="C208" s="30" t="s">
        <v>1006</v>
      </c>
      <c r="D208" s="41">
        <v>-69300</v>
      </c>
      <c r="E208" s="23">
        <v>-490.78</v>
      </c>
      <c r="F208" s="24">
        <v>-7.0100000000000002E-4</v>
      </c>
      <c r="G208" s="15"/>
    </row>
    <row r="209" spans="1:7" x14ac:dyDescent="0.3">
      <c r="A209" s="12" t="s">
        <v>1175</v>
      </c>
      <c r="B209" s="30"/>
      <c r="C209" s="30" t="s">
        <v>844</v>
      </c>
      <c r="D209" s="41">
        <v>-63000</v>
      </c>
      <c r="E209" s="23">
        <v>-499.05</v>
      </c>
      <c r="F209" s="24">
        <v>-7.1299999999999998E-4</v>
      </c>
      <c r="G209" s="15"/>
    </row>
    <row r="210" spans="1:7" x14ac:dyDescent="0.3">
      <c r="A210" s="12" t="s">
        <v>1176</v>
      </c>
      <c r="B210" s="30"/>
      <c r="C210" s="30" t="s">
        <v>792</v>
      </c>
      <c r="D210" s="41">
        <v>-108000</v>
      </c>
      <c r="E210" s="23">
        <v>-501.98</v>
      </c>
      <c r="F210" s="24">
        <v>-7.1699999999999997E-4</v>
      </c>
      <c r="G210" s="15"/>
    </row>
    <row r="211" spans="1:7" x14ac:dyDescent="0.3">
      <c r="A211" s="12" t="s">
        <v>1177</v>
      </c>
      <c r="B211" s="30"/>
      <c r="C211" s="30" t="s">
        <v>874</v>
      </c>
      <c r="D211" s="41">
        <v>-403200</v>
      </c>
      <c r="E211" s="23">
        <v>-556.41999999999996</v>
      </c>
      <c r="F211" s="24">
        <v>-7.9500000000000003E-4</v>
      </c>
      <c r="G211" s="15"/>
    </row>
    <row r="212" spans="1:7" x14ac:dyDescent="0.3">
      <c r="A212" s="12" t="s">
        <v>1178</v>
      </c>
      <c r="B212" s="30"/>
      <c r="C212" s="30" t="s">
        <v>839</v>
      </c>
      <c r="D212" s="41">
        <v>-19950</v>
      </c>
      <c r="E212" s="23">
        <v>-556.96</v>
      </c>
      <c r="F212" s="24">
        <v>-7.9600000000000005E-4</v>
      </c>
      <c r="G212" s="15"/>
    </row>
    <row r="213" spans="1:7" x14ac:dyDescent="0.3">
      <c r="A213" s="12" t="s">
        <v>1179</v>
      </c>
      <c r="B213" s="30"/>
      <c r="C213" s="30" t="s">
        <v>827</v>
      </c>
      <c r="D213" s="41">
        <v>-62400</v>
      </c>
      <c r="E213" s="23">
        <v>-561.54</v>
      </c>
      <c r="F213" s="24">
        <v>-8.03E-4</v>
      </c>
      <c r="G213" s="15"/>
    </row>
    <row r="214" spans="1:7" x14ac:dyDescent="0.3">
      <c r="A214" s="12" t="s">
        <v>1180</v>
      </c>
      <c r="B214" s="30"/>
      <c r="C214" s="30" t="s">
        <v>913</v>
      </c>
      <c r="D214" s="41">
        <v>-637200</v>
      </c>
      <c r="E214" s="23">
        <v>-569.66</v>
      </c>
      <c r="F214" s="24">
        <v>-8.1400000000000005E-4</v>
      </c>
      <c r="G214" s="15"/>
    </row>
    <row r="215" spans="1:7" x14ac:dyDescent="0.3">
      <c r="A215" s="12" t="s">
        <v>1181</v>
      </c>
      <c r="B215" s="30"/>
      <c r="C215" s="30" t="s">
        <v>844</v>
      </c>
      <c r="D215" s="41">
        <v>-395500</v>
      </c>
      <c r="E215" s="23">
        <v>-581.58000000000004</v>
      </c>
      <c r="F215" s="24">
        <v>-8.3100000000000003E-4</v>
      </c>
      <c r="G215" s="15"/>
    </row>
    <row r="216" spans="1:7" x14ac:dyDescent="0.3">
      <c r="A216" s="12" t="s">
        <v>1182</v>
      </c>
      <c r="B216" s="30"/>
      <c r="C216" s="30" t="s">
        <v>792</v>
      </c>
      <c r="D216" s="41">
        <v>-660000</v>
      </c>
      <c r="E216" s="23">
        <v>-588.39</v>
      </c>
      <c r="F216" s="24">
        <v>-8.4099999999999995E-4</v>
      </c>
      <c r="G216" s="15"/>
    </row>
    <row r="217" spans="1:7" x14ac:dyDescent="0.3">
      <c r="A217" s="12" t="s">
        <v>1183</v>
      </c>
      <c r="B217" s="30"/>
      <c r="C217" s="30" t="s">
        <v>815</v>
      </c>
      <c r="D217" s="41">
        <v>-28500</v>
      </c>
      <c r="E217" s="23">
        <v>-600.34</v>
      </c>
      <c r="F217" s="24">
        <v>-8.5800000000000004E-4</v>
      </c>
      <c r="G217" s="15"/>
    </row>
    <row r="218" spans="1:7" x14ac:dyDescent="0.3">
      <c r="A218" s="12" t="s">
        <v>1184</v>
      </c>
      <c r="B218" s="30"/>
      <c r="C218" s="30" t="s">
        <v>927</v>
      </c>
      <c r="D218" s="41">
        <v>-79200</v>
      </c>
      <c r="E218" s="23">
        <v>-603.62</v>
      </c>
      <c r="F218" s="24">
        <v>-8.6300000000000005E-4</v>
      </c>
      <c r="G218" s="15"/>
    </row>
    <row r="219" spans="1:7" x14ac:dyDescent="0.3">
      <c r="A219" s="12" t="s">
        <v>1185</v>
      </c>
      <c r="B219" s="30"/>
      <c r="C219" s="30" t="s">
        <v>907</v>
      </c>
      <c r="D219" s="41">
        <v>-587600</v>
      </c>
      <c r="E219" s="23">
        <v>-605.52</v>
      </c>
      <c r="F219" s="24">
        <v>-8.6499999999999999E-4</v>
      </c>
      <c r="G219" s="15"/>
    </row>
    <row r="220" spans="1:7" x14ac:dyDescent="0.3">
      <c r="A220" s="12" t="s">
        <v>1186</v>
      </c>
      <c r="B220" s="30"/>
      <c r="C220" s="30" t="s">
        <v>874</v>
      </c>
      <c r="D220" s="41">
        <v>-28200</v>
      </c>
      <c r="E220" s="23">
        <v>-607.91</v>
      </c>
      <c r="F220" s="24">
        <v>-8.6899999999999998E-4</v>
      </c>
      <c r="G220" s="15"/>
    </row>
    <row r="221" spans="1:7" x14ac:dyDescent="0.3">
      <c r="A221" s="12" t="s">
        <v>1187</v>
      </c>
      <c r="B221" s="30"/>
      <c r="C221" s="30" t="s">
        <v>847</v>
      </c>
      <c r="D221" s="41">
        <v>-42600</v>
      </c>
      <c r="E221" s="23">
        <v>-655.02</v>
      </c>
      <c r="F221" s="24">
        <v>-9.3599999999999998E-4</v>
      </c>
      <c r="G221" s="15"/>
    </row>
    <row r="222" spans="1:7" x14ac:dyDescent="0.3">
      <c r="A222" s="12" t="s">
        <v>1188</v>
      </c>
      <c r="B222" s="30"/>
      <c r="C222" s="30" t="s">
        <v>789</v>
      </c>
      <c r="D222" s="41">
        <v>-158925</v>
      </c>
      <c r="E222" s="23">
        <v>-679.4</v>
      </c>
      <c r="F222" s="24">
        <v>-9.7099999999999997E-4</v>
      </c>
      <c r="G222" s="15"/>
    </row>
    <row r="223" spans="1:7" x14ac:dyDescent="0.3">
      <c r="A223" s="12" t="s">
        <v>1189</v>
      </c>
      <c r="B223" s="30"/>
      <c r="C223" s="30" t="s">
        <v>850</v>
      </c>
      <c r="D223" s="41">
        <v>-47300</v>
      </c>
      <c r="E223" s="23">
        <v>-682.63</v>
      </c>
      <c r="F223" s="24">
        <v>-9.7599999999999998E-4</v>
      </c>
      <c r="G223" s="15"/>
    </row>
    <row r="224" spans="1:7" x14ac:dyDescent="0.3">
      <c r="A224" s="12" t="s">
        <v>1190</v>
      </c>
      <c r="B224" s="30"/>
      <c r="C224" s="30" t="s">
        <v>954</v>
      </c>
      <c r="D224" s="41">
        <v>-93100</v>
      </c>
      <c r="E224" s="23">
        <v>-684.7</v>
      </c>
      <c r="F224" s="24">
        <v>-9.7900000000000005E-4</v>
      </c>
      <c r="G224" s="15"/>
    </row>
    <row r="225" spans="1:7" x14ac:dyDescent="0.3">
      <c r="A225" s="12" t="s">
        <v>1191</v>
      </c>
      <c r="B225" s="30"/>
      <c r="C225" s="30" t="s">
        <v>789</v>
      </c>
      <c r="D225" s="41">
        <v>-113750</v>
      </c>
      <c r="E225" s="23">
        <v>-705.25</v>
      </c>
      <c r="F225" s="24">
        <v>-1.008E-3</v>
      </c>
      <c r="G225" s="15"/>
    </row>
    <row r="226" spans="1:7" x14ac:dyDescent="0.3">
      <c r="A226" s="12" t="s">
        <v>1192</v>
      </c>
      <c r="B226" s="30"/>
      <c r="C226" s="30" t="s">
        <v>789</v>
      </c>
      <c r="D226" s="41">
        <v>-6550</v>
      </c>
      <c r="E226" s="23">
        <v>-717.92</v>
      </c>
      <c r="F226" s="24">
        <v>-1.026E-3</v>
      </c>
      <c r="G226" s="15"/>
    </row>
    <row r="227" spans="1:7" x14ac:dyDescent="0.3">
      <c r="A227" s="12" t="s">
        <v>1193</v>
      </c>
      <c r="B227" s="30"/>
      <c r="C227" s="30" t="s">
        <v>818</v>
      </c>
      <c r="D227" s="41">
        <v>-39886</v>
      </c>
      <c r="E227" s="23">
        <v>-743.89</v>
      </c>
      <c r="F227" s="24">
        <v>-1.0629999999999999E-3</v>
      </c>
      <c r="G227" s="15"/>
    </row>
    <row r="228" spans="1:7" x14ac:dyDescent="0.3">
      <c r="A228" s="12" t="s">
        <v>1194</v>
      </c>
      <c r="B228" s="30"/>
      <c r="C228" s="30" t="s">
        <v>795</v>
      </c>
      <c r="D228" s="41">
        <v>-364000</v>
      </c>
      <c r="E228" s="23">
        <v>-763.49</v>
      </c>
      <c r="F228" s="24">
        <v>-1.091E-3</v>
      </c>
      <c r="G228" s="15"/>
    </row>
    <row r="229" spans="1:7" x14ac:dyDescent="0.3">
      <c r="A229" s="12" t="s">
        <v>1195</v>
      </c>
      <c r="B229" s="30"/>
      <c r="C229" s="30" t="s">
        <v>884</v>
      </c>
      <c r="D229" s="41">
        <v>-286500</v>
      </c>
      <c r="E229" s="23">
        <v>-763.67</v>
      </c>
      <c r="F229" s="24">
        <v>-1.0920000000000001E-3</v>
      </c>
      <c r="G229" s="15"/>
    </row>
    <row r="230" spans="1:7" x14ac:dyDescent="0.3">
      <c r="A230" s="12" t="s">
        <v>1196</v>
      </c>
      <c r="B230" s="30"/>
      <c r="C230" s="30" t="s">
        <v>1006</v>
      </c>
      <c r="D230" s="41">
        <v>-216000</v>
      </c>
      <c r="E230" s="23">
        <v>-776.63</v>
      </c>
      <c r="F230" s="24">
        <v>-1.1100000000000001E-3</v>
      </c>
      <c r="G230" s="15"/>
    </row>
    <row r="231" spans="1:7" x14ac:dyDescent="0.3">
      <c r="A231" s="12" t="s">
        <v>1197</v>
      </c>
      <c r="B231" s="30"/>
      <c r="C231" s="30" t="s">
        <v>792</v>
      </c>
      <c r="D231" s="41">
        <v>-870000</v>
      </c>
      <c r="E231" s="23">
        <v>-778.22</v>
      </c>
      <c r="F231" s="24">
        <v>-1.1119999999999999E-3</v>
      </c>
      <c r="G231" s="15"/>
    </row>
    <row r="232" spans="1:7" x14ac:dyDescent="0.3">
      <c r="A232" s="12" t="s">
        <v>1198</v>
      </c>
      <c r="B232" s="30"/>
      <c r="C232" s="30" t="s">
        <v>839</v>
      </c>
      <c r="D232" s="41">
        <v>-213750</v>
      </c>
      <c r="E232" s="23">
        <v>-882.36</v>
      </c>
      <c r="F232" s="24">
        <v>-1.261E-3</v>
      </c>
      <c r="G232" s="15"/>
    </row>
    <row r="233" spans="1:7" x14ac:dyDescent="0.3">
      <c r="A233" s="12" t="s">
        <v>1199</v>
      </c>
      <c r="B233" s="30"/>
      <c r="C233" s="30" t="s">
        <v>815</v>
      </c>
      <c r="D233" s="41">
        <v>-16000</v>
      </c>
      <c r="E233" s="23">
        <v>-889.49</v>
      </c>
      <c r="F233" s="24">
        <v>-1.2719999999999999E-3</v>
      </c>
      <c r="G233" s="15"/>
    </row>
    <row r="234" spans="1:7" x14ac:dyDescent="0.3">
      <c r="A234" s="12" t="s">
        <v>1200</v>
      </c>
      <c r="B234" s="30"/>
      <c r="C234" s="30" t="s">
        <v>789</v>
      </c>
      <c r="D234" s="41">
        <v>-120000</v>
      </c>
      <c r="E234" s="23">
        <v>-921.66</v>
      </c>
      <c r="F234" s="24">
        <v>-1.3179999999999999E-3</v>
      </c>
      <c r="G234" s="15"/>
    </row>
    <row r="235" spans="1:7" x14ac:dyDescent="0.3">
      <c r="A235" s="12" t="s">
        <v>1201</v>
      </c>
      <c r="B235" s="30"/>
      <c r="C235" s="30" t="s">
        <v>927</v>
      </c>
      <c r="D235" s="41">
        <v>-258500</v>
      </c>
      <c r="E235" s="23">
        <v>-921.68</v>
      </c>
      <c r="F235" s="24">
        <v>-1.3179999999999999E-3</v>
      </c>
      <c r="G235" s="15"/>
    </row>
    <row r="236" spans="1:7" x14ac:dyDescent="0.3">
      <c r="A236" s="12" t="s">
        <v>1202</v>
      </c>
      <c r="B236" s="30"/>
      <c r="C236" s="30" t="s">
        <v>824</v>
      </c>
      <c r="D236" s="41">
        <v>-43400</v>
      </c>
      <c r="E236" s="23">
        <v>-976.07</v>
      </c>
      <c r="F236" s="24">
        <v>-1.395E-3</v>
      </c>
      <c r="G236" s="15"/>
    </row>
    <row r="237" spans="1:7" x14ac:dyDescent="0.3">
      <c r="A237" s="12" t="s">
        <v>1203</v>
      </c>
      <c r="B237" s="30"/>
      <c r="C237" s="30" t="s">
        <v>815</v>
      </c>
      <c r="D237" s="41">
        <v>-18000</v>
      </c>
      <c r="E237" s="23">
        <v>-1000.94</v>
      </c>
      <c r="F237" s="24">
        <v>-1.431E-3</v>
      </c>
      <c r="G237" s="15"/>
    </row>
    <row r="238" spans="1:7" x14ac:dyDescent="0.3">
      <c r="A238" s="12" t="s">
        <v>1204</v>
      </c>
      <c r="B238" s="30"/>
      <c r="C238" s="30" t="s">
        <v>977</v>
      </c>
      <c r="D238" s="41">
        <v>-458508</v>
      </c>
      <c r="E238" s="23">
        <v>-1034.3900000000001</v>
      </c>
      <c r="F238" s="24">
        <v>-1.4790000000000001E-3</v>
      </c>
      <c r="G238" s="15"/>
    </row>
    <row r="239" spans="1:7" x14ac:dyDescent="0.3">
      <c r="A239" s="12" t="s">
        <v>1205</v>
      </c>
      <c r="B239" s="30"/>
      <c r="C239" s="30" t="s">
        <v>815</v>
      </c>
      <c r="D239" s="41">
        <v>-81000</v>
      </c>
      <c r="E239" s="23">
        <v>-1042.5899999999999</v>
      </c>
      <c r="F239" s="24">
        <v>-1.49E-3</v>
      </c>
      <c r="G239" s="15"/>
    </row>
    <row r="240" spans="1:7" x14ac:dyDescent="0.3">
      <c r="A240" s="12" t="s">
        <v>1206</v>
      </c>
      <c r="B240" s="30"/>
      <c r="C240" s="30" t="s">
        <v>827</v>
      </c>
      <c r="D240" s="41">
        <v>-213000</v>
      </c>
      <c r="E240" s="23">
        <v>-1093.8599999999999</v>
      </c>
      <c r="F240" s="24">
        <v>-1.5640000000000001E-3</v>
      </c>
      <c r="G240" s="15"/>
    </row>
    <row r="241" spans="1:7" x14ac:dyDescent="0.3">
      <c r="A241" s="12" t="s">
        <v>1207</v>
      </c>
      <c r="B241" s="30"/>
      <c r="C241" s="30" t="s">
        <v>913</v>
      </c>
      <c r="D241" s="41">
        <v>-225000</v>
      </c>
      <c r="E241" s="23">
        <v>-1103.18</v>
      </c>
      <c r="F241" s="24">
        <v>-1.5770000000000001E-3</v>
      </c>
      <c r="G241" s="15"/>
    </row>
    <row r="242" spans="1:7" x14ac:dyDescent="0.3">
      <c r="A242" s="12" t="s">
        <v>1208</v>
      </c>
      <c r="B242" s="30"/>
      <c r="C242" s="30" t="s">
        <v>827</v>
      </c>
      <c r="D242" s="41">
        <v>-318600</v>
      </c>
      <c r="E242" s="23">
        <v>-1129.1199999999999</v>
      </c>
      <c r="F242" s="24">
        <v>-1.614E-3</v>
      </c>
      <c r="G242" s="15"/>
    </row>
    <row r="243" spans="1:7" x14ac:dyDescent="0.3">
      <c r="A243" s="12" t="s">
        <v>1209</v>
      </c>
      <c r="B243" s="30"/>
      <c r="C243" s="30" t="s">
        <v>920</v>
      </c>
      <c r="D243" s="41">
        <v>-33200</v>
      </c>
      <c r="E243" s="23">
        <v>-1152.06</v>
      </c>
      <c r="F243" s="24">
        <v>-1.647E-3</v>
      </c>
      <c r="G243" s="15"/>
    </row>
    <row r="244" spans="1:7" x14ac:dyDescent="0.3">
      <c r="A244" s="12" t="s">
        <v>1210</v>
      </c>
      <c r="B244" s="30"/>
      <c r="C244" s="30" t="s">
        <v>789</v>
      </c>
      <c r="D244" s="41">
        <v>-1356000</v>
      </c>
      <c r="E244" s="23">
        <v>-1155.99</v>
      </c>
      <c r="F244" s="24">
        <v>-1.653E-3</v>
      </c>
      <c r="G244" s="15"/>
    </row>
    <row r="245" spans="1:7" x14ac:dyDescent="0.3">
      <c r="A245" s="12" t="s">
        <v>1211</v>
      </c>
      <c r="B245" s="30"/>
      <c r="C245" s="30" t="s">
        <v>824</v>
      </c>
      <c r="D245" s="41">
        <v>-32700</v>
      </c>
      <c r="E245" s="23">
        <v>-1160.72</v>
      </c>
      <c r="F245" s="24">
        <v>-1.6590000000000001E-3</v>
      </c>
      <c r="G245" s="15"/>
    </row>
    <row r="246" spans="1:7" x14ac:dyDescent="0.3">
      <c r="A246" s="12" t="s">
        <v>1212</v>
      </c>
      <c r="B246" s="30"/>
      <c r="C246" s="30" t="s">
        <v>827</v>
      </c>
      <c r="D246" s="41">
        <v>-253800</v>
      </c>
      <c r="E246" s="23">
        <v>-1178.52</v>
      </c>
      <c r="F246" s="24">
        <v>-1.6850000000000001E-3</v>
      </c>
      <c r="G246" s="15"/>
    </row>
    <row r="247" spans="1:7" x14ac:dyDescent="0.3">
      <c r="A247" s="12" t="s">
        <v>1213</v>
      </c>
      <c r="B247" s="30"/>
      <c r="C247" s="30" t="s">
        <v>977</v>
      </c>
      <c r="D247" s="41">
        <v>-710700</v>
      </c>
      <c r="E247" s="23">
        <v>-1186.51</v>
      </c>
      <c r="F247" s="24">
        <v>-1.696E-3</v>
      </c>
      <c r="G247" s="15"/>
    </row>
    <row r="248" spans="1:7" x14ac:dyDescent="0.3">
      <c r="A248" s="12" t="s">
        <v>1214</v>
      </c>
      <c r="B248" s="30"/>
      <c r="C248" s="30" t="s">
        <v>874</v>
      </c>
      <c r="D248" s="41">
        <v>-267000</v>
      </c>
      <c r="E248" s="23">
        <v>-1226.73</v>
      </c>
      <c r="F248" s="24">
        <v>-1.7539999999999999E-3</v>
      </c>
      <c r="G248" s="15"/>
    </row>
    <row r="249" spans="1:7" x14ac:dyDescent="0.3">
      <c r="A249" s="12" t="s">
        <v>1215</v>
      </c>
      <c r="B249" s="30"/>
      <c r="C249" s="30" t="s">
        <v>972</v>
      </c>
      <c r="D249" s="41">
        <v>-123975</v>
      </c>
      <c r="E249" s="23">
        <v>-1335.95</v>
      </c>
      <c r="F249" s="24">
        <v>-1.91E-3</v>
      </c>
      <c r="G249" s="15"/>
    </row>
    <row r="250" spans="1:7" x14ac:dyDescent="0.3">
      <c r="A250" s="12" t="s">
        <v>1216</v>
      </c>
      <c r="B250" s="30"/>
      <c r="C250" s="30" t="s">
        <v>913</v>
      </c>
      <c r="D250" s="41">
        <v>-119850</v>
      </c>
      <c r="E250" s="23">
        <v>-1347.41</v>
      </c>
      <c r="F250" s="24">
        <v>-1.926E-3</v>
      </c>
      <c r="G250" s="15"/>
    </row>
    <row r="251" spans="1:7" x14ac:dyDescent="0.3">
      <c r="A251" s="12" t="s">
        <v>1217</v>
      </c>
      <c r="B251" s="30"/>
      <c r="C251" s="30" t="s">
        <v>804</v>
      </c>
      <c r="D251" s="41">
        <v>-626400</v>
      </c>
      <c r="E251" s="23">
        <v>-1363.67</v>
      </c>
      <c r="F251" s="24">
        <v>-1.9499999999999999E-3</v>
      </c>
      <c r="G251" s="15"/>
    </row>
    <row r="252" spans="1:7" x14ac:dyDescent="0.3">
      <c r="A252" s="12" t="s">
        <v>1218</v>
      </c>
      <c r="B252" s="30"/>
      <c r="C252" s="30" t="s">
        <v>963</v>
      </c>
      <c r="D252" s="41">
        <v>-508800</v>
      </c>
      <c r="E252" s="23">
        <v>-1386.73</v>
      </c>
      <c r="F252" s="24">
        <v>-1.983E-3</v>
      </c>
      <c r="G252" s="15"/>
    </row>
    <row r="253" spans="1:7" x14ac:dyDescent="0.3">
      <c r="A253" s="12" t="s">
        <v>1219</v>
      </c>
      <c r="B253" s="30"/>
      <c r="C253" s="30" t="s">
        <v>889</v>
      </c>
      <c r="D253" s="41">
        <v>-127000</v>
      </c>
      <c r="E253" s="23">
        <v>-1397.32</v>
      </c>
      <c r="F253" s="24">
        <v>-1.9980000000000002E-3</v>
      </c>
      <c r="G253" s="15"/>
    </row>
    <row r="254" spans="1:7" x14ac:dyDescent="0.3">
      <c r="A254" s="12" t="s">
        <v>1220</v>
      </c>
      <c r="B254" s="30"/>
      <c r="C254" s="30" t="s">
        <v>884</v>
      </c>
      <c r="D254" s="41">
        <v>-228800</v>
      </c>
      <c r="E254" s="23">
        <v>-1434.58</v>
      </c>
      <c r="F254" s="24">
        <v>-2.0509999999999999E-3</v>
      </c>
      <c r="G254" s="15"/>
    </row>
    <row r="255" spans="1:7" x14ac:dyDescent="0.3">
      <c r="A255" s="12" t="s">
        <v>1221</v>
      </c>
      <c r="B255" s="30"/>
      <c r="C255" s="30" t="s">
        <v>954</v>
      </c>
      <c r="D255" s="41">
        <v>-460350</v>
      </c>
      <c r="E255" s="23">
        <v>-1442.74</v>
      </c>
      <c r="F255" s="24">
        <v>-2.0630000000000002E-3</v>
      </c>
      <c r="G255" s="15"/>
    </row>
    <row r="256" spans="1:7" x14ac:dyDescent="0.3">
      <c r="A256" s="12" t="s">
        <v>1222</v>
      </c>
      <c r="B256" s="30"/>
      <c r="C256" s="30" t="s">
        <v>789</v>
      </c>
      <c r="D256" s="41">
        <v>-2186380</v>
      </c>
      <c r="E256" s="23">
        <v>-1468.15</v>
      </c>
      <c r="F256" s="24">
        <v>-2.0990000000000002E-3</v>
      </c>
      <c r="G256" s="15"/>
    </row>
    <row r="257" spans="1:7" x14ac:dyDescent="0.3">
      <c r="A257" s="12" t="s">
        <v>1223</v>
      </c>
      <c r="B257" s="30"/>
      <c r="C257" s="30" t="s">
        <v>815</v>
      </c>
      <c r="D257" s="41">
        <v>-406800</v>
      </c>
      <c r="E257" s="23">
        <v>-1476.07</v>
      </c>
      <c r="F257" s="24">
        <v>-2.1099999999999999E-3</v>
      </c>
      <c r="G257" s="15"/>
    </row>
    <row r="258" spans="1:7" x14ac:dyDescent="0.3">
      <c r="A258" s="12" t="s">
        <v>1224</v>
      </c>
      <c r="B258" s="30"/>
      <c r="C258" s="30" t="s">
        <v>954</v>
      </c>
      <c r="D258" s="41">
        <v>-124800</v>
      </c>
      <c r="E258" s="23">
        <v>-1479.88</v>
      </c>
      <c r="F258" s="24">
        <v>-2.1159999999999998E-3</v>
      </c>
      <c r="G258" s="15"/>
    </row>
    <row r="259" spans="1:7" x14ac:dyDescent="0.3">
      <c r="A259" s="12" t="s">
        <v>1225</v>
      </c>
      <c r="B259" s="30"/>
      <c r="C259" s="30" t="s">
        <v>792</v>
      </c>
      <c r="D259" s="41">
        <v>-1935000</v>
      </c>
      <c r="E259" s="23">
        <v>-1618.63</v>
      </c>
      <c r="F259" s="24">
        <v>-2.3140000000000001E-3</v>
      </c>
      <c r="G259" s="15"/>
    </row>
    <row r="260" spans="1:7" x14ac:dyDescent="0.3">
      <c r="A260" s="12" t="s">
        <v>1226</v>
      </c>
      <c r="B260" s="30"/>
      <c r="C260" s="30" t="s">
        <v>889</v>
      </c>
      <c r="D260" s="41">
        <v>-60400</v>
      </c>
      <c r="E260" s="23">
        <v>-1629.77</v>
      </c>
      <c r="F260" s="24">
        <v>-2.33E-3</v>
      </c>
      <c r="G260" s="15"/>
    </row>
    <row r="261" spans="1:7" x14ac:dyDescent="0.3">
      <c r="A261" s="12" t="s">
        <v>1227</v>
      </c>
      <c r="B261" s="30"/>
      <c r="C261" s="30" t="s">
        <v>821</v>
      </c>
      <c r="D261" s="41">
        <v>-522500</v>
      </c>
      <c r="E261" s="23">
        <v>-1711.45</v>
      </c>
      <c r="F261" s="24">
        <v>-2.447E-3</v>
      </c>
      <c r="G261" s="15"/>
    </row>
    <row r="262" spans="1:7" x14ac:dyDescent="0.3">
      <c r="A262" s="12" t="s">
        <v>1228</v>
      </c>
      <c r="B262" s="30"/>
      <c r="C262" s="30" t="s">
        <v>941</v>
      </c>
      <c r="D262" s="41">
        <v>-226875</v>
      </c>
      <c r="E262" s="23">
        <v>-1726.41</v>
      </c>
      <c r="F262" s="24">
        <v>-2.4680000000000001E-3</v>
      </c>
      <c r="G262" s="15"/>
    </row>
    <row r="263" spans="1:7" x14ac:dyDescent="0.3">
      <c r="A263" s="12" t="s">
        <v>1229</v>
      </c>
      <c r="B263" s="30"/>
      <c r="C263" s="30" t="s">
        <v>938</v>
      </c>
      <c r="D263" s="41">
        <v>-1644850</v>
      </c>
      <c r="E263" s="23">
        <v>-1782.19</v>
      </c>
      <c r="F263" s="24">
        <v>-2.5479999999999999E-3</v>
      </c>
      <c r="G263" s="15"/>
    </row>
    <row r="264" spans="1:7" x14ac:dyDescent="0.3">
      <c r="A264" s="12" t="s">
        <v>1230</v>
      </c>
      <c r="B264" s="30"/>
      <c r="C264" s="30" t="s">
        <v>839</v>
      </c>
      <c r="D264" s="41">
        <v>-69900</v>
      </c>
      <c r="E264" s="23">
        <v>-1881.11</v>
      </c>
      <c r="F264" s="24">
        <v>-2.6900000000000001E-3</v>
      </c>
      <c r="G264" s="15"/>
    </row>
    <row r="265" spans="1:7" x14ac:dyDescent="0.3">
      <c r="A265" s="12" t="s">
        <v>1231</v>
      </c>
      <c r="B265" s="30"/>
      <c r="C265" s="30" t="s">
        <v>879</v>
      </c>
      <c r="D265" s="41">
        <v>-1345200</v>
      </c>
      <c r="E265" s="23">
        <v>-1921.62</v>
      </c>
      <c r="F265" s="24">
        <v>-2.7469999999999999E-3</v>
      </c>
      <c r="G265" s="15"/>
    </row>
    <row r="266" spans="1:7" x14ac:dyDescent="0.3">
      <c r="A266" s="12" t="s">
        <v>1232</v>
      </c>
      <c r="B266" s="30"/>
      <c r="C266" s="30" t="s">
        <v>844</v>
      </c>
      <c r="D266" s="41">
        <v>-282200</v>
      </c>
      <c r="E266" s="23">
        <v>-1974.41</v>
      </c>
      <c r="F266" s="24">
        <v>-2.823E-3</v>
      </c>
      <c r="G266" s="15"/>
    </row>
    <row r="267" spans="1:7" x14ac:dyDescent="0.3">
      <c r="A267" s="12" t="s">
        <v>1233</v>
      </c>
      <c r="B267" s="30"/>
      <c r="C267" s="30" t="s">
        <v>927</v>
      </c>
      <c r="D267" s="41">
        <v>-1482300</v>
      </c>
      <c r="E267" s="23">
        <v>-2010</v>
      </c>
      <c r="F267" s="24">
        <v>-2.8739999999999998E-3</v>
      </c>
      <c r="G267" s="15"/>
    </row>
    <row r="268" spans="1:7" x14ac:dyDescent="0.3">
      <c r="A268" s="12" t="s">
        <v>1234</v>
      </c>
      <c r="B268" s="30"/>
      <c r="C268" s="30" t="s">
        <v>913</v>
      </c>
      <c r="D268" s="41">
        <v>-186000</v>
      </c>
      <c r="E268" s="23">
        <v>-2014.75</v>
      </c>
      <c r="F268" s="24">
        <v>-2.8809999999999999E-3</v>
      </c>
      <c r="G268" s="15"/>
    </row>
    <row r="269" spans="1:7" x14ac:dyDescent="0.3">
      <c r="A269" s="12" t="s">
        <v>1235</v>
      </c>
      <c r="B269" s="30"/>
      <c r="C269" s="30" t="s">
        <v>920</v>
      </c>
      <c r="D269" s="41">
        <v>-11640</v>
      </c>
      <c r="E269" s="23">
        <v>-2034.61</v>
      </c>
      <c r="F269" s="24">
        <v>-2.9090000000000001E-3</v>
      </c>
      <c r="G269" s="15"/>
    </row>
    <row r="270" spans="1:7" x14ac:dyDescent="0.3">
      <c r="A270" s="12" t="s">
        <v>1236</v>
      </c>
      <c r="B270" s="30"/>
      <c r="C270" s="30" t="s">
        <v>824</v>
      </c>
      <c r="D270" s="41">
        <v>-488000</v>
      </c>
      <c r="E270" s="23">
        <v>-2035.94</v>
      </c>
      <c r="F270" s="24">
        <v>-2.911E-3</v>
      </c>
      <c r="G270" s="15"/>
    </row>
    <row r="271" spans="1:7" x14ac:dyDescent="0.3">
      <c r="A271" s="12" t="s">
        <v>1237</v>
      </c>
      <c r="B271" s="30"/>
      <c r="C271" s="30" t="s">
        <v>795</v>
      </c>
      <c r="D271" s="41">
        <v>-229000</v>
      </c>
      <c r="E271" s="23">
        <v>-2095.46</v>
      </c>
      <c r="F271" s="24">
        <v>-2.996E-3</v>
      </c>
      <c r="G271" s="15"/>
    </row>
    <row r="272" spans="1:7" x14ac:dyDescent="0.3">
      <c r="A272" s="12" t="s">
        <v>1238</v>
      </c>
      <c r="B272" s="30"/>
      <c r="C272" s="30" t="s">
        <v>889</v>
      </c>
      <c r="D272" s="41">
        <v>-131725</v>
      </c>
      <c r="E272" s="23">
        <v>-2202.1799999999998</v>
      </c>
      <c r="F272" s="24">
        <v>-3.1489999999999999E-3</v>
      </c>
      <c r="G272" s="15"/>
    </row>
    <row r="273" spans="1:7" x14ac:dyDescent="0.3">
      <c r="A273" s="12" t="s">
        <v>1239</v>
      </c>
      <c r="B273" s="30"/>
      <c r="C273" s="30" t="s">
        <v>913</v>
      </c>
      <c r="D273" s="41">
        <v>-422400</v>
      </c>
      <c r="E273" s="23">
        <v>-2328.69</v>
      </c>
      <c r="F273" s="24">
        <v>-3.3300000000000001E-3</v>
      </c>
      <c r="G273" s="15"/>
    </row>
    <row r="274" spans="1:7" x14ac:dyDescent="0.3">
      <c r="A274" s="12" t="s">
        <v>1240</v>
      </c>
      <c r="B274" s="30"/>
      <c r="C274" s="30" t="s">
        <v>910</v>
      </c>
      <c r="D274" s="41">
        <v>-170100</v>
      </c>
      <c r="E274" s="23">
        <v>-2401.4699999999998</v>
      </c>
      <c r="F274" s="24">
        <v>-3.434E-3</v>
      </c>
      <c r="G274" s="15"/>
    </row>
    <row r="275" spans="1:7" x14ac:dyDescent="0.3">
      <c r="A275" s="12" t="s">
        <v>1241</v>
      </c>
      <c r="B275" s="30"/>
      <c r="C275" s="30" t="s">
        <v>907</v>
      </c>
      <c r="D275" s="41">
        <v>-83200</v>
      </c>
      <c r="E275" s="23">
        <v>-2515.4699999999998</v>
      </c>
      <c r="F275" s="24">
        <v>-3.5969999999999999E-3</v>
      </c>
      <c r="G275" s="15"/>
    </row>
    <row r="276" spans="1:7" x14ac:dyDescent="0.3">
      <c r="A276" s="12" t="s">
        <v>1242</v>
      </c>
      <c r="B276" s="30"/>
      <c r="C276" s="30" t="s">
        <v>789</v>
      </c>
      <c r="D276" s="41">
        <v>-261750</v>
      </c>
      <c r="E276" s="23">
        <v>-2561.62</v>
      </c>
      <c r="F276" s="24">
        <v>-3.663E-3</v>
      </c>
      <c r="G276" s="15"/>
    </row>
    <row r="277" spans="1:7" x14ac:dyDescent="0.3">
      <c r="A277" s="12" t="s">
        <v>1243</v>
      </c>
      <c r="B277" s="30"/>
      <c r="C277" s="30" t="s">
        <v>792</v>
      </c>
      <c r="D277" s="41">
        <v>-8250000</v>
      </c>
      <c r="E277" s="23">
        <v>-2594.63</v>
      </c>
      <c r="F277" s="24">
        <v>-3.7100000000000002E-3</v>
      </c>
      <c r="G277" s="15"/>
    </row>
    <row r="278" spans="1:7" x14ac:dyDescent="0.3">
      <c r="A278" s="12" t="s">
        <v>1244</v>
      </c>
      <c r="B278" s="30"/>
      <c r="C278" s="30" t="s">
        <v>821</v>
      </c>
      <c r="D278" s="41">
        <v>-3840000</v>
      </c>
      <c r="E278" s="23">
        <v>-2640</v>
      </c>
      <c r="F278" s="24">
        <v>-3.7750000000000001E-3</v>
      </c>
      <c r="G278" s="15"/>
    </row>
    <row r="279" spans="1:7" x14ac:dyDescent="0.3">
      <c r="A279" s="12" t="s">
        <v>1245</v>
      </c>
      <c r="B279" s="30"/>
      <c r="C279" s="30" t="s">
        <v>789</v>
      </c>
      <c r="D279" s="41">
        <v>-850000</v>
      </c>
      <c r="E279" s="23">
        <v>-2779.08</v>
      </c>
      <c r="F279" s="24">
        <v>-3.9740000000000001E-3</v>
      </c>
      <c r="G279" s="15"/>
    </row>
    <row r="280" spans="1:7" x14ac:dyDescent="0.3">
      <c r="A280" s="12" t="s">
        <v>1246</v>
      </c>
      <c r="B280" s="30"/>
      <c r="C280" s="30" t="s">
        <v>792</v>
      </c>
      <c r="D280" s="41">
        <v>-400125</v>
      </c>
      <c r="E280" s="23">
        <v>-2835.29</v>
      </c>
      <c r="F280" s="24">
        <v>-4.0540000000000003E-3</v>
      </c>
      <c r="G280" s="15"/>
    </row>
    <row r="281" spans="1:7" x14ac:dyDescent="0.3">
      <c r="A281" s="12" t="s">
        <v>1247</v>
      </c>
      <c r="B281" s="30"/>
      <c r="C281" s="30" t="s">
        <v>792</v>
      </c>
      <c r="D281" s="41">
        <v>-360900</v>
      </c>
      <c r="E281" s="23">
        <v>-2853.09</v>
      </c>
      <c r="F281" s="24">
        <v>-4.0800000000000003E-3</v>
      </c>
      <c r="G281" s="15"/>
    </row>
    <row r="282" spans="1:7" x14ac:dyDescent="0.3">
      <c r="A282" s="12" t="s">
        <v>1248</v>
      </c>
      <c r="B282" s="30"/>
      <c r="C282" s="30" t="s">
        <v>896</v>
      </c>
      <c r="D282" s="41">
        <v>-177300</v>
      </c>
      <c r="E282" s="23">
        <v>-2855.77</v>
      </c>
      <c r="F282" s="24">
        <v>-4.0829999999999998E-3</v>
      </c>
      <c r="G282" s="15"/>
    </row>
    <row r="283" spans="1:7" x14ac:dyDescent="0.3">
      <c r="A283" s="12" t="s">
        <v>1249</v>
      </c>
      <c r="B283" s="30"/>
      <c r="C283" s="30" t="s">
        <v>792</v>
      </c>
      <c r="D283" s="41">
        <v>-2948400</v>
      </c>
      <c r="E283" s="23">
        <v>-2879.11</v>
      </c>
      <c r="F283" s="24">
        <v>-4.117E-3</v>
      </c>
      <c r="G283" s="15"/>
    </row>
    <row r="284" spans="1:7" x14ac:dyDescent="0.3">
      <c r="A284" s="12" t="s">
        <v>1250</v>
      </c>
      <c r="B284" s="30"/>
      <c r="C284" s="30" t="s">
        <v>889</v>
      </c>
      <c r="D284" s="41">
        <v>-151125</v>
      </c>
      <c r="E284" s="23">
        <v>-2926.08</v>
      </c>
      <c r="F284" s="24">
        <v>-4.1840000000000002E-3</v>
      </c>
      <c r="G284" s="15"/>
    </row>
    <row r="285" spans="1:7" x14ac:dyDescent="0.3">
      <c r="A285" s="12" t="s">
        <v>1251</v>
      </c>
      <c r="B285" s="30"/>
      <c r="C285" s="30" t="s">
        <v>807</v>
      </c>
      <c r="D285" s="41">
        <v>-4360500</v>
      </c>
      <c r="E285" s="23">
        <v>-3008.75</v>
      </c>
      <c r="F285" s="24">
        <v>-4.3020000000000003E-3</v>
      </c>
      <c r="G285" s="15"/>
    </row>
    <row r="286" spans="1:7" x14ac:dyDescent="0.3">
      <c r="A286" s="12" t="s">
        <v>1252</v>
      </c>
      <c r="B286" s="30"/>
      <c r="C286" s="30" t="s">
        <v>884</v>
      </c>
      <c r="D286" s="41">
        <v>-121250</v>
      </c>
      <c r="E286" s="23">
        <v>-3111.09</v>
      </c>
      <c r="F286" s="24">
        <v>-4.4479999999999997E-3</v>
      </c>
      <c r="G286" s="15"/>
    </row>
    <row r="287" spans="1:7" x14ac:dyDescent="0.3">
      <c r="A287" s="12" t="s">
        <v>1253</v>
      </c>
      <c r="B287" s="30"/>
      <c r="C287" s="30" t="s">
        <v>789</v>
      </c>
      <c r="D287" s="41">
        <v>-3013200</v>
      </c>
      <c r="E287" s="23">
        <v>-3153.31</v>
      </c>
      <c r="F287" s="24">
        <v>-4.509E-3</v>
      </c>
      <c r="G287" s="15"/>
    </row>
    <row r="288" spans="1:7" x14ac:dyDescent="0.3">
      <c r="A288" s="12" t="s">
        <v>1254</v>
      </c>
      <c r="B288" s="30"/>
      <c r="C288" s="30" t="s">
        <v>879</v>
      </c>
      <c r="D288" s="41">
        <v>-1569375</v>
      </c>
      <c r="E288" s="23">
        <v>-3180.34</v>
      </c>
      <c r="F288" s="24">
        <v>-4.548E-3</v>
      </c>
      <c r="G288" s="15"/>
    </row>
    <row r="289" spans="1:7" x14ac:dyDescent="0.3">
      <c r="A289" s="12" t="s">
        <v>1255</v>
      </c>
      <c r="B289" s="30"/>
      <c r="C289" s="30" t="s">
        <v>874</v>
      </c>
      <c r="D289" s="41">
        <v>-2704500</v>
      </c>
      <c r="E289" s="23">
        <v>-3204.83</v>
      </c>
      <c r="F289" s="24">
        <v>-4.5830000000000003E-3</v>
      </c>
      <c r="G289" s="15"/>
    </row>
    <row r="290" spans="1:7" x14ac:dyDescent="0.3">
      <c r="A290" s="12" t="s">
        <v>1256</v>
      </c>
      <c r="B290" s="30"/>
      <c r="C290" s="30" t="s">
        <v>824</v>
      </c>
      <c r="D290" s="41">
        <v>-337800</v>
      </c>
      <c r="E290" s="23">
        <v>-3281.56</v>
      </c>
      <c r="F290" s="24">
        <v>-4.692E-3</v>
      </c>
      <c r="G290" s="15"/>
    </row>
    <row r="291" spans="1:7" x14ac:dyDescent="0.3">
      <c r="A291" s="12" t="s">
        <v>1257</v>
      </c>
      <c r="B291" s="30"/>
      <c r="C291" s="30" t="s">
        <v>824</v>
      </c>
      <c r="D291" s="41">
        <v>-230100</v>
      </c>
      <c r="E291" s="23">
        <v>-3371.43</v>
      </c>
      <c r="F291" s="24">
        <v>-4.8209999999999998E-3</v>
      </c>
      <c r="G291" s="15"/>
    </row>
    <row r="292" spans="1:7" x14ac:dyDescent="0.3">
      <c r="A292" s="12" t="s">
        <v>1258</v>
      </c>
      <c r="B292" s="30"/>
      <c r="C292" s="30" t="s">
        <v>792</v>
      </c>
      <c r="D292" s="41">
        <v>-1887300</v>
      </c>
      <c r="E292" s="23">
        <v>-3421.67</v>
      </c>
      <c r="F292" s="24">
        <v>-4.8929999999999998E-3</v>
      </c>
      <c r="G292" s="15"/>
    </row>
    <row r="293" spans="1:7" x14ac:dyDescent="0.3">
      <c r="A293" s="12" t="s">
        <v>1259</v>
      </c>
      <c r="B293" s="30"/>
      <c r="C293" s="30" t="s">
        <v>857</v>
      </c>
      <c r="D293" s="41">
        <v>-192900</v>
      </c>
      <c r="E293" s="23">
        <v>-3456.19</v>
      </c>
      <c r="F293" s="24">
        <v>-4.9420000000000002E-3</v>
      </c>
      <c r="G293" s="15"/>
    </row>
    <row r="294" spans="1:7" x14ac:dyDescent="0.3">
      <c r="A294" s="12" t="s">
        <v>1260</v>
      </c>
      <c r="B294" s="30"/>
      <c r="C294" s="30" t="s">
        <v>792</v>
      </c>
      <c r="D294" s="41">
        <v>-214800</v>
      </c>
      <c r="E294" s="23">
        <v>-3562.24</v>
      </c>
      <c r="F294" s="24">
        <v>-5.0939999999999996E-3</v>
      </c>
      <c r="G294" s="15"/>
    </row>
    <row r="295" spans="1:7" x14ac:dyDescent="0.3">
      <c r="A295" s="12" t="s">
        <v>1261</v>
      </c>
      <c r="B295" s="30"/>
      <c r="C295" s="30" t="s">
        <v>824</v>
      </c>
      <c r="D295" s="41">
        <v>-127000</v>
      </c>
      <c r="E295" s="23">
        <v>-3636.26</v>
      </c>
      <c r="F295" s="24">
        <v>-5.1999999999999998E-3</v>
      </c>
      <c r="G295" s="15"/>
    </row>
    <row r="296" spans="1:7" x14ac:dyDescent="0.3">
      <c r="A296" s="12" t="s">
        <v>1262</v>
      </c>
      <c r="B296" s="30"/>
      <c r="C296" s="30" t="s">
        <v>792</v>
      </c>
      <c r="D296" s="41">
        <v>-12784000</v>
      </c>
      <c r="E296" s="23">
        <v>-3707.36</v>
      </c>
      <c r="F296" s="24">
        <v>-5.3010000000000002E-3</v>
      </c>
      <c r="G296" s="15"/>
    </row>
    <row r="297" spans="1:7" x14ac:dyDescent="0.3">
      <c r="A297" s="12" t="s">
        <v>1263</v>
      </c>
      <c r="B297" s="30"/>
      <c r="C297" s="30" t="s">
        <v>857</v>
      </c>
      <c r="D297" s="41">
        <v>-286800</v>
      </c>
      <c r="E297" s="23">
        <v>-3763.53</v>
      </c>
      <c r="F297" s="24">
        <v>-5.3819999999999996E-3</v>
      </c>
      <c r="G297" s="15"/>
    </row>
    <row r="298" spans="1:7" x14ac:dyDescent="0.3">
      <c r="A298" s="12" t="s">
        <v>1264</v>
      </c>
      <c r="B298" s="30"/>
      <c r="C298" s="30" t="s">
        <v>821</v>
      </c>
      <c r="D298" s="41">
        <v>-439450</v>
      </c>
      <c r="E298" s="23">
        <v>-3803</v>
      </c>
      <c r="F298" s="24">
        <v>-5.4380000000000001E-3</v>
      </c>
      <c r="G298" s="15"/>
    </row>
    <row r="299" spans="1:7" x14ac:dyDescent="0.3">
      <c r="A299" s="12" t="s">
        <v>1265</v>
      </c>
      <c r="B299" s="30"/>
      <c r="C299" s="30" t="s">
        <v>847</v>
      </c>
      <c r="D299" s="41">
        <v>-248700</v>
      </c>
      <c r="E299" s="23">
        <v>-3813.81</v>
      </c>
      <c r="F299" s="24">
        <v>-5.4530000000000004E-3</v>
      </c>
      <c r="G299" s="15"/>
    </row>
    <row r="300" spans="1:7" x14ac:dyDescent="0.3">
      <c r="A300" s="12" t="s">
        <v>1266</v>
      </c>
      <c r="B300" s="30"/>
      <c r="C300" s="30" t="s">
        <v>789</v>
      </c>
      <c r="D300" s="41">
        <v>-8040000</v>
      </c>
      <c r="E300" s="23">
        <v>-3943.62</v>
      </c>
      <c r="F300" s="24">
        <v>-5.6389999999999999E-3</v>
      </c>
      <c r="G300" s="15"/>
    </row>
    <row r="301" spans="1:7" x14ac:dyDescent="0.3">
      <c r="A301" s="12" t="s">
        <v>1267</v>
      </c>
      <c r="B301" s="30"/>
      <c r="C301" s="30" t="s">
        <v>850</v>
      </c>
      <c r="D301" s="41">
        <v>-3015000</v>
      </c>
      <c r="E301" s="23">
        <v>-4413.96</v>
      </c>
      <c r="F301" s="24">
        <v>-6.3119999999999999E-3</v>
      </c>
      <c r="G301" s="15"/>
    </row>
    <row r="302" spans="1:7" x14ac:dyDescent="0.3">
      <c r="A302" s="12" t="s">
        <v>1268</v>
      </c>
      <c r="B302" s="30"/>
      <c r="C302" s="30" t="s">
        <v>844</v>
      </c>
      <c r="D302" s="41">
        <v>-201750</v>
      </c>
      <c r="E302" s="23">
        <v>-4542.6000000000004</v>
      </c>
      <c r="F302" s="24">
        <v>-6.496E-3</v>
      </c>
      <c r="G302" s="15"/>
    </row>
    <row r="303" spans="1:7" x14ac:dyDescent="0.3">
      <c r="A303" s="12" t="s">
        <v>1269</v>
      </c>
      <c r="B303" s="30"/>
      <c r="C303" s="30" t="s">
        <v>789</v>
      </c>
      <c r="D303" s="41">
        <v>-283250</v>
      </c>
      <c r="E303" s="23">
        <v>-4605.3599999999997</v>
      </c>
      <c r="F303" s="24">
        <v>-6.5849999999999997E-3</v>
      </c>
      <c r="G303" s="15"/>
    </row>
    <row r="304" spans="1:7" x14ac:dyDescent="0.3">
      <c r="A304" s="12" t="s">
        <v>1270</v>
      </c>
      <c r="B304" s="30"/>
      <c r="C304" s="30" t="s">
        <v>795</v>
      </c>
      <c r="D304" s="41">
        <v>-55440000</v>
      </c>
      <c r="E304" s="23">
        <v>-4656.96</v>
      </c>
      <c r="F304" s="24">
        <v>-6.659E-3</v>
      </c>
      <c r="G304" s="15"/>
    </row>
    <row r="305" spans="1:7" x14ac:dyDescent="0.3">
      <c r="A305" s="12" t="s">
        <v>1271</v>
      </c>
      <c r="B305" s="30"/>
      <c r="C305" s="30" t="s">
        <v>839</v>
      </c>
      <c r="D305" s="41">
        <v>-55100</v>
      </c>
      <c r="E305" s="23">
        <v>-4662.9799999999996</v>
      </c>
      <c r="F305" s="24">
        <v>-6.6680000000000003E-3</v>
      </c>
      <c r="G305" s="15"/>
    </row>
    <row r="306" spans="1:7" x14ac:dyDescent="0.3">
      <c r="A306" s="12" t="s">
        <v>1272</v>
      </c>
      <c r="B306" s="30"/>
      <c r="C306" s="30" t="s">
        <v>834</v>
      </c>
      <c r="D306" s="41">
        <v>-2025400</v>
      </c>
      <c r="E306" s="23">
        <v>-4738.42</v>
      </c>
      <c r="F306" s="24">
        <v>-6.7759999999999999E-3</v>
      </c>
      <c r="G306" s="15"/>
    </row>
    <row r="307" spans="1:7" x14ac:dyDescent="0.3">
      <c r="A307" s="12" t="s">
        <v>1273</v>
      </c>
      <c r="B307" s="30"/>
      <c r="C307" s="30" t="s">
        <v>792</v>
      </c>
      <c r="D307" s="41">
        <v>-2313000</v>
      </c>
      <c r="E307" s="23">
        <v>-6108.63</v>
      </c>
      <c r="F307" s="24">
        <v>-8.7349999999999997E-3</v>
      </c>
      <c r="G307" s="15"/>
    </row>
    <row r="308" spans="1:7" x14ac:dyDescent="0.3">
      <c r="A308" s="12" t="s">
        <v>1274</v>
      </c>
      <c r="B308" s="30"/>
      <c r="C308" s="30" t="s">
        <v>789</v>
      </c>
      <c r="D308" s="41">
        <v>-116125</v>
      </c>
      <c r="E308" s="23">
        <v>-6266.92</v>
      </c>
      <c r="F308" s="24">
        <v>-8.9610000000000002E-3</v>
      </c>
      <c r="G308" s="15"/>
    </row>
    <row r="309" spans="1:7" x14ac:dyDescent="0.3">
      <c r="A309" s="12" t="s">
        <v>1275</v>
      </c>
      <c r="B309" s="30"/>
      <c r="C309" s="30" t="s">
        <v>827</v>
      </c>
      <c r="D309" s="41">
        <v>-814800</v>
      </c>
      <c r="E309" s="23">
        <v>-6775.88</v>
      </c>
      <c r="F309" s="24">
        <v>-9.6889999999999997E-3</v>
      </c>
      <c r="G309" s="15"/>
    </row>
    <row r="310" spans="1:7" x14ac:dyDescent="0.3">
      <c r="A310" s="12" t="s">
        <v>1276</v>
      </c>
      <c r="B310" s="30"/>
      <c r="C310" s="30" t="s">
        <v>824</v>
      </c>
      <c r="D310" s="41">
        <v>-753900</v>
      </c>
      <c r="E310" s="23">
        <v>-7304.16</v>
      </c>
      <c r="F310" s="24">
        <v>-1.0444999999999999E-2</v>
      </c>
      <c r="G310" s="15"/>
    </row>
    <row r="311" spans="1:7" x14ac:dyDescent="0.3">
      <c r="A311" s="12" t="s">
        <v>1277</v>
      </c>
      <c r="B311" s="30"/>
      <c r="C311" s="30" t="s">
        <v>821</v>
      </c>
      <c r="D311" s="41">
        <v>-1389150</v>
      </c>
      <c r="E311" s="23">
        <v>-7615.32</v>
      </c>
      <c r="F311" s="24">
        <v>-1.089E-2</v>
      </c>
      <c r="G311" s="15"/>
    </row>
    <row r="312" spans="1:7" x14ac:dyDescent="0.3">
      <c r="A312" s="12" t="s">
        <v>1278</v>
      </c>
      <c r="B312" s="30"/>
      <c r="C312" s="30" t="s">
        <v>818</v>
      </c>
      <c r="D312" s="41">
        <v>-4104000</v>
      </c>
      <c r="E312" s="23">
        <v>-8807.18</v>
      </c>
      <c r="F312" s="24">
        <v>-1.2593999999999999E-2</v>
      </c>
      <c r="G312" s="15"/>
    </row>
    <row r="313" spans="1:7" x14ac:dyDescent="0.3">
      <c r="A313" s="12" t="s">
        <v>1279</v>
      </c>
      <c r="B313" s="30"/>
      <c r="C313" s="30" t="s">
        <v>815</v>
      </c>
      <c r="D313" s="41">
        <v>-717250</v>
      </c>
      <c r="E313" s="23">
        <v>-9497.11</v>
      </c>
      <c r="F313" s="24">
        <v>-1.3580999999999999E-2</v>
      </c>
      <c r="G313" s="15"/>
    </row>
    <row r="314" spans="1:7" x14ac:dyDescent="0.3">
      <c r="A314" s="12" t="s">
        <v>1280</v>
      </c>
      <c r="B314" s="30"/>
      <c r="C314" s="30" t="s">
        <v>795</v>
      </c>
      <c r="D314" s="41">
        <v>-1400300</v>
      </c>
      <c r="E314" s="23">
        <v>-9594.86</v>
      </c>
      <c r="F314" s="24">
        <v>-1.3721000000000001E-2</v>
      </c>
      <c r="G314" s="15"/>
    </row>
    <row r="315" spans="1:7" x14ac:dyDescent="0.3">
      <c r="A315" s="12" t="s">
        <v>1281</v>
      </c>
      <c r="B315" s="30"/>
      <c r="C315" s="30" t="s">
        <v>812</v>
      </c>
      <c r="D315" s="41">
        <v>-4295050</v>
      </c>
      <c r="E315" s="23">
        <v>-9601.58</v>
      </c>
      <c r="F315" s="24">
        <v>-1.3729999999999999E-2</v>
      </c>
      <c r="G315" s="15"/>
    </row>
    <row r="316" spans="1:7" x14ac:dyDescent="0.3">
      <c r="A316" s="12" t="s">
        <v>1282</v>
      </c>
      <c r="B316" s="30"/>
      <c r="C316" s="30" t="s">
        <v>798</v>
      </c>
      <c r="D316" s="41">
        <v>-1551250</v>
      </c>
      <c r="E316" s="23">
        <v>-10360.799999999999</v>
      </c>
      <c r="F316" s="24">
        <v>-1.4815999999999999E-2</v>
      </c>
      <c r="G316" s="15"/>
    </row>
    <row r="317" spans="1:7" x14ac:dyDescent="0.3">
      <c r="A317" s="12" t="s">
        <v>1283</v>
      </c>
      <c r="B317" s="30"/>
      <c r="C317" s="30" t="s">
        <v>792</v>
      </c>
      <c r="D317" s="41">
        <v>-1755600</v>
      </c>
      <c r="E317" s="23">
        <v>-11177.91</v>
      </c>
      <c r="F317" s="24">
        <v>-1.5984000000000002E-2</v>
      </c>
      <c r="G317" s="15"/>
    </row>
    <row r="318" spans="1:7" x14ac:dyDescent="0.3">
      <c r="A318" s="12" t="s">
        <v>1284</v>
      </c>
      <c r="B318" s="30"/>
      <c r="C318" s="30" t="s">
        <v>798</v>
      </c>
      <c r="D318" s="41">
        <v>-1907500</v>
      </c>
      <c r="E318" s="23">
        <v>-12765.94</v>
      </c>
      <c r="F318" s="24">
        <v>-1.8255E-2</v>
      </c>
      <c r="G318" s="15"/>
    </row>
    <row r="319" spans="1:7" x14ac:dyDescent="0.3">
      <c r="A319" s="12" t="s">
        <v>1285</v>
      </c>
      <c r="B319" s="30"/>
      <c r="C319" s="30" t="s">
        <v>807</v>
      </c>
      <c r="D319" s="41">
        <v>-3786150</v>
      </c>
      <c r="E319" s="23">
        <v>-12838.83</v>
      </c>
      <c r="F319" s="24">
        <v>-1.8360000000000001E-2</v>
      </c>
      <c r="G319" s="15"/>
    </row>
    <row r="320" spans="1:7" x14ac:dyDescent="0.3">
      <c r="A320" s="12" t="s">
        <v>1286</v>
      </c>
      <c r="B320" s="30"/>
      <c r="C320" s="30" t="s">
        <v>804</v>
      </c>
      <c r="D320" s="41">
        <v>-623500</v>
      </c>
      <c r="E320" s="23">
        <v>-16161.12</v>
      </c>
      <c r="F320" s="24">
        <v>-2.3111E-2</v>
      </c>
      <c r="G320" s="15"/>
    </row>
    <row r="321" spans="1:7" x14ac:dyDescent="0.3">
      <c r="A321" s="12" t="s">
        <v>1287</v>
      </c>
      <c r="B321" s="30"/>
      <c r="C321" s="30" t="s">
        <v>795</v>
      </c>
      <c r="D321" s="41">
        <v>-2443400</v>
      </c>
      <c r="E321" s="23">
        <v>-16717.740000000002</v>
      </c>
      <c r="F321" s="24">
        <v>-2.3907000000000001E-2</v>
      </c>
      <c r="G321" s="15"/>
    </row>
    <row r="322" spans="1:7" x14ac:dyDescent="0.3">
      <c r="A322" s="12" t="s">
        <v>1288</v>
      </c>
      <c r="B322" s="30"/>
      <c r="C322" s="30" t="s">
        <v>801</v>
      </c>
      <c r="D322" s="41">
        <v>-930500</v>
      </c>
      <c r="E322" s="23">
        <v>-20421.68</v>
      </c>
      <c r="F322" s="24">
        <v>-2.9203E-2</v>
      </c>
      <c r="G322" s="15"/>
    </row>
    <row r="323" spans="1:7" x14ac:dyDescent="0.3">
      <c r="A323" s="12" t="s">
        <v>1289</v>
      </c>
      <c r="B323" s="30"/>
      <c r="C323" s="30" t="s">
        <v>792</v>
      </c>
      <c r="D323" s="41">
        <v>-2043800</v>
      </c>
      <c r="E323" s="23">
        <v>-27494.22</v>
      </c>
      <c r="F323" s="24">
        <v>-3.9316999999999998E-2</v>
      </c>
      <c r="G323" s="15"/>
    </row>
    <row r="324" spans="1:7" x14ac:dyDescent="0.3">
      <c r="A324" s="12" t="s">
        <v>1290</v>
      </c>
      <c r="B324" s="30"/>
      <c r="C324" s="30" t="s">
        <v>789</v>
      </c>
      <c r="D324" s="41">
        <v>-1275900</v>
      </c>
      <c r="E324" s="23">
        <v>-27664.06</v>
      </c>
      <c r="F324" s="24">
        <v>-3.9559999999999998E-2</v>
      </c>
      <c r="G324" s="15"/>
    </row>
    <row r="325" spans="1:7" x14ac:dyDescent="0.3">
      <c r="A325" s="16" t="s">
        <v>98</v>
      </c>
      <c r="B325" s="31"/>
      <c r="C325" s="31"/>
      <c r="D325" s="17"/>
      <c r="E325" s="42">
        <v>-425133.64</v>
      </c>
      <c r="F325" s="43">
        <v>-0.60788200000000003</v>
      </c>
      <c r="G325" s="20"/>
    </row>
    <row r="326" spans="1:7" x14ac:dyDescent="0.3">
      <c r="A326" s="12"/>
      <c r="B326" s="30"/>
      <c r="C326" s="30"/>
      <c r="D326" s="13"/>
      <c r="E326" s="14"/>
      <c r="F326" s="15"/>
      <c r="G326" s="15"/>
    </row>
    <row r="327" spans="1:7" x14ac:dyDescent="0.3">
      <c r="A327" s="12"/>
      <c r="B327" s="30"/>
      <c r="C327" s="30"/>
      <c r="D327" s="13"/>
      <c r="E327" s="14"/>
      <c r="F327" s="15"/>
      <c r="G327" s="15"/>
    </row>
    <row r="328" spans="1:7" x14ac:dyDescent="0.3">
      <c r="A328" s="12"/>
      <c r="B328" s="30"/>
      <c r="C328" s="30"/>
      <c r="D328" s="13"/>
      <c r="E328" s="14"/>
      <c r="F328" s="15"/>
      <c r="G328" s="15"/>
    </row>
    <row r="329" spans="1:7" x14ac:dyDescent="0.3">
      <c r="A329" s="21" t="s">
        <v>116</v>
      </c>
      <c r="B329" s="32"/>
      <c r="C329" s="32"/>
      <c r="D329" s="22"/>
      <c r="E329" s="44">
        <v>-425133.64</v>
      </c>
      <c r="F329" s="45">
        <v>-0.60788200000000003</v>
      </c>
      <c r="G329" s="20"/>
    </row>
    <row r="330" spans="1:7" x14ac:dyDescent="0.3">
      <c r="A330" s="16" t="s">
        <v>124</v>
      </c>
      <c r="B330" s="30"/>
      <c r="C330" s="30"/>
      <c r="D330" s="13"/>
      <c r="E330" s="14"/>
      <c r="F330" s="15"/>
      <c r="G330" s="15"/>
    </row>
    <row r="331" spans="1:7" x14ac:dyDescent="0.3">
      <c r="A331" s="16" t="s">
        <v>561</v>
      </c>
      <c r="B331" s="30"/>
      <c r="C331" s="30"/>
      <c r="D331" s="13"/>
      <c r="E331" s="14"/>
      <c r="F331" s="15"/>
      <c r="G331" s="15"/>
    </row>
    <row r="332" spans="1:7" x14ac:dyDescent="0.3">
      <c r="A332" s="16" t="s">
        <v>98</v>
      </c>
      <c r="B332" s="30"/>
      <c r="C332" s="30"/>
      <c r="D332" s="13"/>
      <c r="E332" s="39" t="s">
        <v>88</v>
      </c>
      <c r="F332" s="40" t="s">
        <v>88</v>
      </c>
      <c r="G332" s="15"/>
    </row>
    <row r="333" spans="1:7" x14ac:dyDescent="0.3">
      <c r="A333" s="12"/>
      <c r="B333" s="30"/>
      <c r="C333" s="30"/>
      <c r="D333" s="13"/>
      <c r="E333" s="14"/>
      <c r="F333" s="15"/>
      <c r="G333" s="15"/>
    </row>
    <row r="334" spans="1:7" x14ac:dyDescent="0.3">
      <c r="A334" s="16" t="s">
        <v>377</v>
      </c>
      <c r="B334" s="30"/>
      <c r="C334" s="30"/>
      <c r="D334" s="13"/>
      <c r="E334" s="14"/>
      <c r="F334" s="15"/>
      <c r="G334" s="15"/>
    </row>
    <row r="335" spans="1:7" x14ac:dyDescent="0.3">
      <c r="A335" s="12" t="s">
        <v>1291</v>
      </c>
      <c r="B335" s="30" t="s">
        <v>1292</v>
      </c>
      <c r="C335" s="30" t="s">
        <v>93</v>
      </c>
      <c r="D335" s="13">
        <v>12500000</v>
      </c>
      <c r="E335" s="14">
        <v>12600.31</v>
      </c>
      <c r="F335" s="15">
        <v>1.7999999999999999E-2</v>
      </c>
      <c r="G335" s="15">
        <v>6.2039999999999998E-2</v>
      </c>
    </row>
    <row r="336" spans="1:7" x14ac:dyDescent="0.3">
      <c r="A336" s="12" t="s">
        <v>1293</v>
      </c>
      <c r="B336" s="30" t="s">
        <v>1294</v>
      </c>
      <c r="C336" s="30" t="s">
        <v>93</v>
      </c>
      <c r="D336" s="13">
        <v>5000000</v>
      </c>
      <c r="E336" s="14">
        <v>5022.8999999999996</v>
      </c>
      <c r="F336" s="15">
        <v>7.1999999999999998E-3</v>
      </c>
      <c r="G336" s="15">
        <v>5.7963000000000001E-2</v>
      </c>
    </row>
    <row r="337" spans="1:7" x14ac:dyDescent="0.3">
      <c r="A337" s="12" t="s">
        <v>1295</v>
      </c>
      <c r="B337" s="30" t="s">
        <v>1296</v>
      </c>
      <c r="C337" s="30" t="s">
        <v>93</v>
      </c>
      <c r="D337" s="13">
        <v>5000000</v>
      </c>
      <c r="E337" s="14">
        <v>5012.22</v>
      </c>
      <c r="F337" s="15">
        <v>7.1999999999999998E-3</v>
      </c>
      <c r="G337" s="15">
        <v>4.9702000000000003E-2</v>
      </c>
    </row>
    <row r="338" spans="1:7" x14ac:dyDescent="0.3">
      <c r="A338" s="12" t="s">
        <v>1297</v>
      </c>
      <c r="B338" s="30" t="s">
        <v>1298</v>
      </c>
      <c r="C338" s="30" t="s">
        <v>93</v>
      </c>
      <c r="D338" s="13">
        <v>5000000</v>
      </c>
      <c r="E338" s="14">
        <v>4970.38</v>
      </c>
      <c r="F338" s="15">
        <v>7.1000000000000004E-3</v>
      </c>
      <c r="G338" s="15">
        <v>5.5747999999999999E-2</v>
      </c>
    </row>
    <row r="339" spans="1:7" x14ac:dyDescent="0.3">
      <c r="A339" s="16" t="s">
        <v>98</v>
      </c>
      <c r="B339" s="31"/>
      <c r="C339" s="31"/>
      <c r="D339" s="17"/>
      <c r="E339" s="37">
        <v>27605.81</v>
      </c>
      <c r="F339" s="38">
        <v>3.95E-2</v>
      </c>
      <c r="G339" s="20"/>
    </row>
    <row r="340" spans="1:7" x14ac:dyDescent="0.3">
      <c r="A340" s="12"/>
      <c r="B340" s="30"/>
      <c r="C340" s="30"/>
      <c r="D340" s="13"/>
      <c r="E340" s="14"/>
      <c r="F340" s="15"/>
      <c r="G340" s="15"/>
    </row>
    <row r="341" spans="1:7" x14ac:dyDescent="0.3">
      <c r="A341" s="12"/>
      <c r="B341" s="30"/>
      <c r="C341" s="30"/>
      <c r="D341" s="13"/>
      <c r="E341" s="14"/>
      <c r="F341" s="15"/>
      <c r="G341" s="15"/>
    </row>
    <row r="342" spans="1:7" x14ac:dyDescent="0.3">
      <c r="A342" s="16" t="s">
        <v>188</v>
      </c>
      <c r="B342" s="30"/>
      <c r="C342" s="30"/>
      <c r="D342" s="13"/>
      <c r="E342" s="14"/>
      <c r="F342" s="15"/>
      <c r="G342" s="15"/>
    </row>
    <row r="343" spans="1:7" x14ac:dyDescent="0.3">
      <c r="A343" s="16" t="s">
        <v>98</v>
      </c>
      <c r="B343" s="30"/>
      <c r="C343" s="30"/>
      <c r="D343" s="13"/>
      <c r="E343" s="39" t="s">
        <v>88</v>
      </c>
      <c r="F343" s="40" t="s">
        <v>88</v>
      </c>
      <c r="G343" s="15"/>
    </row>
    <row r="344" spans="1:7" x14ac:dyDescent="0.3">
      <c r="A344" s="12"/>
      <c r="B344" s="30"/>
      <c r="C344" s="30"/>
      <c r="D344" s="13"/>
      <c r="E344" s="14"/>
      <c r="F344" s="15"/>
      <c r="G344" s="15"/>
    </row>
    <row r="345" spans="1:7" x14ac:dyDescent="0.3">
      <c r="A345" s="16" t="s">
        <v>189</v>
      </c>
      <c r="B345" s="30"/>
      <c r="C345" s="30"/>
      <c r="D345" s="13"/>
      <c r="E345" s="14"/>
      <c r="F345" s="15"/>
      <c r="G345" s="15"/>
    </row>
    <row r="346" spans="1:7" x14ac:dyDescent="0.3">
      <c r="A346" s="16" t="s">
        <v>98</v>
      </c>
      <c r="B346" s="30"/>
      <c r="C346" s="30"/>
      <c r="D346" s="13"/>
      <c r="E346" s="39" t="s">
        <v>88</v>
      </c>
      <c r="F346" s="40" t="s">
        <v>88</v>
      </c>
      <c r="G346" s="15"/>
    </row>
    <row r="347" spans="1:7" x14ac:dyDescent="0.3">
      <c r="A347" s="12"/>
      <c r="B347" s="30"/>
      <c r="C347" s="30"/>
      <c r="D347" s="13"/>
      <c r="E347" s="14"/>
      <c r="F347" s="15"/>
      <c r="G347" s="15"/>
    </row>
    <row r="348" spans="1:7" x14ac:dyDescent="0.3">
      <c r="A348" s="21" t="s">
        <v>116</v>
      </c>
      <c r="B348" s="32"/>
      <c r="C348" s="32"/>
      <c r="D348" s="22"/>
      <c r="E348" s="18">
        <v>27605.81</v>
      </c>
      <c r="F348" s="19">
        <v>3.95E-2</v>
      </c>
      <c r="G348" s="20"/>
    </row>
    <row r="349" spans="1:7" x14ac:dyDescent="0.3">
      <c r="A349" s="12"/>
      <c r="B349" s="30"/>
      <c r="C349" s="30"/>
      <c r="D349" s="13"/>
      <c r="E349" s="14"/>
      <c r="F349" s="15"/>
      <c r="G349" s="15"/>
    </row>
    <row r="350" spans="1:7" x14ac:dyDescent="0.3">
      <c r="A350" s="16" t="s">
        <v>89</v>
      </c>
      <c r="B350" s="30"/>
      <c r="C350" s="30"/>
      <c r="D350" s="13"/>
      <c r="E350" s="14"/>
      <c r="F350" s="15"/>
      <c r="G350" s="15"/>
    </row>
    <row r="351" spans="1:7" x14ac:dyDescent="0.3">
      <c r="A351" s="12"/>
      <c r="B351" s="30"/>
      <c r="C351" s="30"/>
      <c r="D351" s="13"/>
      <c r="E351" s="14"/>
      <c r="F351" s="15"/>
      <c r="G351" s="15"/>
    </row>
    <row r="352" spans="1:7" x14ac:dyDescent="0.3">
      <c r="A352" s="16" t="s">
        <v>90</v>
      </c>
      <c r="B352" s="30"/>
      <c r="C352" s="30"/>
      <c r="D352" s="13"/>
      <c r="E352" s="14"/>
      <c r="F352" s="15"/>
      <c r="G352" s="15"/>
    </row>
    <row r="353" spans="1:7" x14ac:dyDescent="0.3">
      <c r="A353" s="12" t="s">
        <v>1299</v>
      </c>
      <c r="B353" s="30" t="s">
        <v>1300</v>
      </c>
      <c r="C353" s="30" t="s">
        <v>93</v>
      </c>
      <c r="D353" s="13">
        <v>12500000</v>
      </c>
      <c r="E353" s="14">
        <v>12409.31</v>
      </c>
      <c r="F353" s="15">
        <v>1.77E-2</v>
      </c>
      <c r="G353" s="15">
        <v>4.8499E-2</v>
      </c>
    </row>
    <row r="354" spans="1:7" x14ac:dyDescent="0.3">
      <c r="A354" s="12" t="s">
        <v>96</v>
      </c>
      <c r="B354" s="30" t="s">
        <v>97</v>
      </c>
      <c r="C354" s="30" t="s">
        <v>93</v>
      </c>
      <c r="D354" s="13">
        <v>12500000</v>
      </c>
      <c r="E354" s="14">
        <v>12394.38</v>
      </c>
      <c r="F354" s="15">
        <v>1.77E-2</v>
      </c>
      <c r="G354" s="15">
        <v>5.0169999999999999E-2</v>
      </c>
    </row>
    <row r="355" spans="1:7" x14ac:dyDescent="0.3">
      <c r="A355" s="12" t="s">
        <v>94</v>
      </c>
      <c r="B355" s="30" t="s">
        <v>95</v>
      </c>
      <c r="C355" s="30" t="s">
        <v>93</v>
      </c>
      <c r="D355" s="13">
        <v>12500000</v>
      </c>
      <c r="E355" s="14">
        <v>12382.95</v>
      </c>
      <c r="F355" s="15">
        <v>1.77E-2</v>
      </c>
      <c r="G355" s="15">
        <v>5.0001999999999998E-2</v>
      </c>
    </row>
    <row r="356" spans="1:7" x14ac:dyDescent="0.3">
      <c r="A356" s="12" t="s">
        <v>1301</v>
      </c>
      <c r="B356" s="30" t="s">
        <v>1302</v>
      </c>
      <c r="C356" s="30" t="s">
        <v>93</v>
      </c>
      <c r="D356" s="13">
        <v>10000000</v>
      </c>
      <c r="E356" s="14">
        <v>9956.7800000000007</v>
      </c>
      <c r="F356" s="15">
        <v>1.4200000000000001E-2</v>
      </c>
      <c r="G356" s="15">
        <v>4.6605000000000001E-2</v>
      </c>
    </row>
    <row r="357" spans="1:7" x14ac:dyDescent="0.3">
      <c r="A357" s="12" t="s">
        <v>1303</v>
      </c>
      <c r="B357" s="30" t="s">
        <v>1304</v>
      </c>
      <c r="C357" s="30" t="s">
        <v>93</v>
      </c>
      <c r="D357" s="13">
        <v>10000000</v>
      </c>
      <c r="E357" s="14">
        <v>9946.93</v>
      </c>
      <c r="F357" s="15">
        <v>1.4200000000000001E-2</v>
      </c>
      <c r="G357" s="15">
        <v>4.7496999999999998E-2</v>
      </c>
    </row>
    <row r="358" spans="1:7" x14ac:dyDescent="0.3">
      <c r="A358" s="12" t="s">
        <v>1305</v>
      </c>
      <c r="B358" s="30" t="s">
        <v>1306</v>
      </c>
      <c r="C358" s="30" t="s">
        <v>93</v>
      </c>
      <c r="D358" s="13">
        <v>10000000</v>
      </c>
      <c r="E358" s="14">
        <v>9748.66</v>
      </c>
      <c r="F358" s="15">
        <v>1.3899999999999999E-2</v>
      </c>
      <c r="G358" s="15">
        <v>5.6349999999999997E-2</v>
      </c>
    </row>
    <row r="359" spans="1:7" x14ac:dyDescent="0.3">
      <c r="A359" s="12" t="s">
        <v>1307</v>
      </c>
      <c r="B359" s="30" t="s">
        <v>1308</v>
      </c>
      <c r="C359" s="30" t="s">
        <v>93</v>
      </c>
      <c r="D359" s="13">
        <v>10000000</v>
      </c>
      <c r="E359" s="14">
        <v>9690.82</v>
      </c>
      <c r="F359" s="15">
        <v>1.3899999999999999E-2</v>
      </c>
      <c r="G359" s="15">
        <v>5.765E-2</v>
      </c>
    </row>
    <row r="360" spans="1:7" x14ac:dyDescent="0.3">
      <c r="A360" s="12" t="s">
        <v>1309</v>
      </c>
      <c r="B360" s="30" t="s">
        <v>1310</v>
      </c>
      <c r="C360" s="30" t="s">
        <v>93</v>
      </c>
      <c r="D360" s="13">
        <v>7500000</v>
      </c>
      <c r="E360" s="14">
        <v>7381.04</v>
      </c>
      <c r="F360" s="15">
        <v>1.06E-2</v>
      </c>
      <c r="G360" s="15">
        <v>5.2999999999999999E-2</v>
      </c>
    </row>
    <row r="361" spans="1:7" x14ac:dyDescent="0.3">
      <c r="A361" s="12" t="s">
        <v>1311</v>
      </c>
      <c r="B361" s="30" t="s">
        <v>1312</v>
      </c>
      <c r="C361" s="30" t="s">
        <v>93</v>
      </c>
      <c r="D361" s="13">
        <v>7000000</v>
      </c>
      <c r="E361" s="14">
        <v>6955.63</v>
      </c>
      <c r="F361" s="15">
        <v>9.9000000000000008E-3</v>
      </c>
      <c r="G361" s="15">
        <v>4.8502999999999998E-2</v>
      </c>
    </row>
    <row r="362" spans="1:7" x14ac:dyDescent="0.3">
      <c r="A362" s="12" t="s">
        <v>1313</v>
      </c>
      <c r="B362" s="30" t="s">
        <v>1314</v>
      </c>
      <c r="C362" s="30" t="s">
        <v>93</v>
      </c>
      <c r="D362" s="13">
        <v>500000</v>
      </c>
      <c r="E362" s="14">
        <v>485.58</v>
      </c>
      <c r="F362" s="15">
        <v>6.9999999999999999E-4</v>
      </c>
      <c r="G362" s="15">
        <v>5.765E-2</v>
      </c>
    </row>
    <row r="363" spans="1:7" x14ac:dyDescent="0.3">
      <c r="A363" s="16" t="s">
        <v>98</v>
      </c>
      <c r="B363" s="31"/>
      <c r="C363" s="31"/>
      <c r="D363" s="17"/>
      <c r="E363" s="37">
        <v>91352.08</v>
      </c>
      <c r="F363" s="38">
        <v>0.1305</v>
      </c>
      <c r="G363" s="20"/>
    </row>
    <row r="364" spans="1:7" x14ac:dyDescent="0.3">
      <c r="A364" s="16" t="s">
        <v>99</v>
      </c>
      <c r="B364" s="30"/>
      <c r="C364" s="30"/>
      <c r="D364" s="13"/>
      <c r="E364" s="14"/>
      <c r="F364" s="15"/>
      <c r="G364" s="15"/>
    </row>
    <row r="365" spans="1:7" x14ac:dyDescent="0.3">
      <c r="A365" s="12" t="s">
        <v>1315</v>
      </c>
      <c r="B365" s="30" t="s">
        <v>1316</v>
      </c>
      <c r="C365" s="30" t="s">
        <v>110</v>
      </c>
      <c r="D365" s="13">
        <v>10000000</v>
      </c>
      <c r="E365" s="14">
        <v>9967.7900000000009</v>
      </c>
      <c r="F365" s="15">
        <v>1.43E-2</v>
      </c>
      <c r="G365" s="15">
        <v>4.9152000000000001E-2</v>
      </c>
    </row>
    <row r="366" spans="1:7" x14ac:dyDescent="0.3">
      <c r="A366" s="16" t="s">
        <v>98</v>
      </c>
      <c r="B366" s="31"/>
      <c r="C366" s="31"/>
      <c r="D366" s="17"/>
      <c r="E366" s="37">
        <v>9967.7900000000009</v>
      </c>
      <c r="F366" s="38">
        <v>1.43E-2</v>
      </c>
      <c r="G366" s="20"/>
    </row>
    <row r="367" spans="1:7" x14ac:dyDescent="0.3">
      <c r="A367" s="12"/>
      <c r="B367" s="30"/>
      <c r="C367" s="30"/>
      <c r="D367" s="13"/>
      <c r="E367" s="14"/>
      <c r="F367" s="15"/>
      <c r="G367" s="15"/>
    </row>
    <row r="368" spans="1:7" x14ac:dyDescent="0.3">
      <c r="A368" s="16" t="s">
        <v>112</v>
      </c>
      <c r="B368" s="30"/>
      <c r="C368" s="30"/>
      <c r="D368" s="13"/>
      <c r="E368" s="14"/>
      <c r="F368" s="15"/>
      <c r="G368" s="15"/>
    </row>
    <row r="369" spans="1:7" x14ac:dyDescent="0.3">
      <c r="A369" s="12" t="s">
        <v>1992</v>
      </c>
      <c r="B369" s="30" t="s">
        <v>1317</v>
      </c>
      <c r="C369" s="30" t="s">
        <v>1318</v>
      </c>
      <c r="D369" s="13">
        <v>30000000</v>
      </c>
      <c r="E369" s="14">
        <v>29890.98</v>
      </c>
      <c r="F369" s="15">
        <v>4.2700000000000002E-2</v>
      </c>
      <c r="G369" s="15">
        <v>5.3249999999999999E-2</v>
      </c>
    </row>
    <row r="370" spans="1:7" x14ac:dyDescent="0.3">
      <c r="A370" s="12" t="s">
        <v>1993</v>
      </c>
      <c r="B370" s="30" t="s">
        <v>1319</v>
      </c>
      <c r="C370" s="30" t="s">
        <v>104</v>
      </c>
      <c r="D370" s="13">
        <v>20000000</v>
      </c>
      <c r="E370" s="14">
        <v>19732.38</v>
      </c>
      <c r="F370" s="15">
        <v>2.8199999999999999E-2</v>
      </c>
      <c r="G370" s="15">
        <v>5.4400999999999998E-2</v>
      </c>
    </row>
    <row r="371" spans="1:7" x14ac:dyDescent="0.3">
      <c r="A371" s="12" t="s">
        <v>1994</v>
      </c>
      <c r="B371" s="30" t="s">
        <v>1320</v>
      </c>
      <c r="C371" s="30" t="s">
        <v>1318</v>
      </c>
      <c r="D371" s="13">
        <v>15000000</v>
      </c>
      <c r="E371" s="14">
        <v>14647.47</v>
      </c>
      <c r="F371" s="15">
        <v>2.0899999999999998E-2</v>
      </c>
      <c r="G371" s="15">
        <v>6.2748999999999999E-2</v>
      </c>
    </row>
    <row r="372" spans="1:7" x14ac:dyDescent="0.3">
      <c r="A372" s="16" t="s">
        <v>98</v>
      </c>
      <c r="B372" s="31"/>
      <c r="C372" s="31"/>
      <c r="D372" s="17"/>
      <c r="E372" s="37">
        <v>64270.83</v>
      </c>
      <c r="F372" s="38">
        <v>9.1800000000000007E-2</v>
      </c>
      <c r="G372" s="20"/>
    </row>
    <row r="373" spans="1:7" x14ac:dyDescent="0.3">
      <c r="A373" s="12"/>
      <c r="B373" s="30"/>
      <c r="C373" s="30"/>
      <c r="D373" s="13"/>
      <c r="E373" s="14"/>
      <c r="F373" s="15"/>
      <c r="G373" s="15"/>
    </row>
    <row r="374" spans="1:7" x14ac:dyDescent="0.3">
      <c r="A374" s="21" t="s">
        <v>116</v>
      </c>
      <c r="B374" s="32"/>
      <c r="C374" s="32"/>
      <c r="D374" s="22"/>
      <c r="E374" s="18">
        <v>165590.70000000001</v>
      </c>
      <c r="F374" s="19">
        <v>0.2366</v>
      </c>
      <c r="G374" s="20"/>
    </row>
    <row r="375" spans="1:7" x14ac:dyDescent="0.3">
      <c r="A375" s="12"/>
      <c r="B375" s="30"/>
      <c r="C375" s="30"/>
      <c r="D375" s="13"/>
      <c r="E375" s="14"/>
      <c r="F375" s="15"/>
      <c r="G375" s="15"/>
    </row>
    <row r="376" spans="1:7" x14ac:dyDescent="0.3">
      <c r="A376" s="12"/>
      <c r="B376" s="30"/>
      <c r="C376" s="30"/>
      <c r="D376" s="13"/>
      <c r="E376" s="14"/>
      <c r="F376" s="15"/>
      <c r="G376" s="15"/>
    </row>
    <row r="377" spans="1:7" x14ac:dyDescent="0.3">
      <c r="A377" s="16" t="s">
        <v>117</v>
      </c>
      <c r="B377" s="30"/>
      <c r="C377" s="30"/>
      <c r="D377" s="13"/>
      <c r="E377" s="14"/>
      <c r="F377" s="15"/>
      <c r="G377" s="15"/>
    </row>
    <row r="378" spans="1:7" x14ac:dyDescent="0.3">
      <c r="A378" s="12" t="s">
        <v>118</v>
      </c>
      <c r="B378" s="30"/>
      <c r="C378" s="30"/>
      <c r="D378" s="13"/>
      <c r="E378" s="14">
        <v>33663.07</v>
      </c>
      <c r="F378" s="15">
        <v>4.8099999999999997E-2</v>
      </c>
      <c r="G378" s="15">
        <v>4.6987000000000001E-2</v>
      </c>
    </row>
    <row r="379" spans="1:7" x14ac:dyDescent="0.3">
      <c r="A379" s="16" t="s">
        <v>98</v>
      </c>
      <c r="B379" s="31"/>
      <c r="C379" s="31"/>
      <c r="D379" s="17"/>
      <c r="E379" s="37">
        <v>33663.07</v>
      </c>
      <c r="F379" s="38">
        <v>4.8099999999999997E-2</v>
      </c>
      <c r="G379" s="20"/>
    </row>
    <row r="380" spans="1:7" x14ac:dyDescent="0.3">
      <c r="A380" s="12"/>
      <c r="B380" s="30"/>
      <c r="C380" s="30"/>
      <c r="D380" s="13"/>
      <c r="E380" s="14"/>
      <c r="F380" s="15"/>
      <c r="G380" s="15"/>
    </row>
    <row r="381" spans="1:7" x14ac:dyDescent="0.3">
      <c r="A381" s="21" t="s">
        <v>116</v>
      </c>
      <c r="B381" s="32"/>
      <c r="C381" s="32"/>
      <c r="D381" s="22"/>
      <c r="E381" s="18">
        <v>33663.07</v>
      </c>
      <c r="F381" s="19">
        <v>4.8099999999999997E-2</v>
      </c>
      <c r="G381" s="20"/>
    </row>
    <row r="382" spans="1:7" x14ac:dyDescent="0.3">
      <c r="A382" s="12" t="s">
        <v>119</v>
      </c>
      <c r="B382" s="30"/>
      <c r="C382" s="30"/>
      <c r="D382" s="13"/>
      <c r="E382" s="14">
        <v>313.47516400000001</v>
      </c>
      <c r="F382" s="15">
        <v>4.4799999999999999E-4</v>
      </c>
      <c r="G382" s="15"/>
    </row>
    <row r="383" spans="1:7" x14ac:dyDescent="0.3">
      <c r="A383" s="12" t="s">
        <v>120</v>
      </c>
      <c r="B383" s="30"/>
      <c r="C383" s="30"/>
      <c r="D383" s="13"/>
      <c r="E383" s="14">
        <v>46297.984836000003</v>
      </c>
      <c r="F383" s="15">
        <v>6.6552E-2</v>
      </c>
      <c r="G383" s="15">
        <v>4.6987000000000001E-2</v>
      </c>
    </row>
    <row r="384" spans="1:7" x14ac:dyDescent="0.3">
      <c r="A384" s="25" t="s">
        <v>121</v>
      </c>
      <c r="B384" s="33"/>
      <c r="C384" s="33"/>
      <c r="D384" s="26"/>
      <c r="E384" s="27">
        <v>699279.78</v>
      </c>
      <c r="F384" s="28">
        <v>1</v>
      </c>
      <c r="G384" s="28"/>
    </row>
    <row r="386" spans="1:7" x14ac:dyDescent="0.3">
      <c r="A386" s="1" t="s">
        <v>1321</v>
      </c>
    </row>
    <row r="387" spans="1:7" x14ac:dyDescent="0.3">
      <c r="A387" s="1" t="s">
        <v>122</v>
      </c>
    </row>
    <row r="388" spans="1:7" x14ac:dyDescent="0.3">
      <c r="A388" s="1" t="s">
        <v>123</v>
      </c>
    </row>
    <row r="389" spans="1:7" x14ac:dyDescent="0.3">
      <c r="A389" s="1" t="s">
        <v>1858</v>
      </c>
    </row>
    <row r="390" spans="1:7" x14ac:dyDescent="0.3">
      <c r="A390" s="47" t="s">
        <v>1859</v>
      </c>
      <c r="B390" s="34" t="s">
        <v>88</v>
      </c>
    </row>
    <row r="391" spans="1:7" x14ac:dyDescent="0.3">
      <c r="A391" t="s">
        <v>1860</v>
      </c>
    </row>
    <row r="392" spans="1:7" x14ac:dyDescent="0.3">
      <c r="A392" t="s">
        <v>1861</v>
      </c>
      <c r="B392" t="s">
        <v>1862</v>
      </c>
      <c r="C392" t="s">
        <v>1862</v>
      </c>
    </row>
    <row r="393" spans="1:7" x14ac:dyDescent="0.3">
      <c r="B393" s="48">
        <v>44712</v>
      </c>
      <c r="C393" s="48">
        <v>44742</v>
      </c>
    </row>
    <row r="394" spans="1:7" x14ac:dyDescent="0.3">
      <c r="A394" t="s">
        <v>1866</v>
      </c>
      <c r="B394">
        <v>16.622599999999998</v>
      </c>
      <c r="C394">
        <v>16.692900000000002</v>
      </c>
      <c r="E394" s="2"/>
      <c r="G394"/>
    </row>
    <row r="395" spans="1:7" x14ac:dyDescent="0.3">
      <c r="A395" t="s">
        <v>1867</v>
      </c>
      <c r="B395">
        <v>11.8832</v>
      </c>
      <c r="C395">
        <v>11.933400000000001</v>
      </c>
      <c r="E395" s="2"/>
      <c r="G395"/>
    </row>
    <row r="396" spans="1:7" x14ac:dyDescent="0.3">
      <c r="A396" t="s">
        <v>1888</v>
      </c>
      <c r="B396">
        <v>13.6555</v>
      </c>
      <c r="C396">
        <v>13.713200000000001</v>
      </c>
      <c r="E396" s="2"/>
      <c r="G396"/>
    </row>
    <row r="397" spans="1:7" x14ac:dyDescent="0.3">
      <c r="A397" t="s">
        <v>1875</v>
      </c>
      <c r="B397">
        <v>15.8292</v>
      </c>
      <c r="C397">
        <v>15.886699999999999</v>
      </c>
      <c r="E397" s="2"/>
      <c r="G397"/>
    </row>
    <row r="398" spans="1:7" x14ac:dyDescent="0.3">
      <c r="A398" t="s">
        <v>1891</v>
      </c>
      <c r="B398">
        <v>15.825699999999999</v>
      </c>
      <c r="C398">
        <v>15.883100000000001</v>
      </c>
      <c r="E398" s="2"/>
      <c r="G398"/>
    </row>
    <row r="399" spans="1:7" x14ac:dyDescent="0.3">
      <c r="A399" t="s">
        <v>1892</v>
      </c>
      <c r="B399">
        <v>11.613099999999999</v>
      </c>
      <c r="C399">
        <v>11.6553</v>
      </c>
      <c r="E399" s="2"/>
      <c r="G399"/>
    </row>
    <row r="400" spans="1:7" x14ac:dyDescent="0.3">
      <c r="A400" t="s">
        <v>1893</v>
      </c>
      <c r="B400">
        <v>12.9293</v>
      </c>
      <c r="C400">
        <v>12.9762</v>
      </c>
      <c r="E400" s="2"/>
      <c r="G400"/>
    </row>
    <row r="401" spans="1:7" x14ac:dyDescent="0.3">
      <c r="E401" s="2"/>
      <c r="G401"/>
    </row>
    <row r="402" spans="1:7" x14ac:dyDescent="0.3">
      <c r="A402" t="s">
        <v>1877</v>
      </c>
      <c r="B402" s="34" t="s">
        <v>88</v>
      </c>
    </row>
    <row r="403" spans="1:7" x14ac:dyDescent="0.3">
      <c r="A403" t="s">
        <v>1878</v>
      </c>
      <c r="B403" s="34" t="s">
        <v>88</v>
      </c>
    </row>
    <row r="404" spans="1:7" ht="28.8" x14ac:dyDescent="0.3">
      <c r="A404" s="47" t="s">
        <v>1879</v>
      </c>
      <c r="B404" s="34" t="s">
        <v>88</v>
      </c>
    </row>
    <row r="405" spans="1:7" x14ac:dyDescent="0.3">
      <c r="A405" s="47" t="s">
        <v>1880</v>
      </c>
      <c r="B405" s="34" t="s">
        <v>88</v>
      </c>
    </row>
    <row r="406" spans="1:7" x14ac:dyDescent="0.3">
      <c r="A406" t="s">
        <v>1913</v>
      </c>
      <c r="B406" s="49">
        <v>14.475712</v>
      </c>
    </row>
    <row r="407" spans="1:7" ht="28.8" x14ac:dyDescent="0.3">
      <c r="A407" s="47" t="s">
        <v>1882</v>
      </c>
      <c r="B407" s="34" t="s">
        <v>88</v>
      </c>
    </row>
    <row r="408" spans="1:7" ht="28.8" x14ac:dyDescent="0.3">
      <c r="A408" s="47" t="s">
        <v>1883</v>
      </c>
      <c r="B408" s="34" t="s">
        <v>88</v>
      </c>
    </row>
    <row r="409" spans="1:7" x14ac:dyDescent="0.3">
      <c r="A409" t="s">
        <v>2023</v>
      </c>
      <c r="B409" s="34" t="s">
        <v>88</v>
      </c>
    </row>
    <row r="410" spans="1:7" x14ac:dyDescent="0.3">
      <c r="A410" t="s">
        <v>2024</v>
      </c>
      <c r="B410" s="34" t="s">
        <v>88</v>
      </c>
    </row>
    <row r="413" spans="1:7" ht="28.8" x14ac:dyDescent="0.3">
      <c r="A413" s="66" t="s">
        <v>2069</v>
      </c>
      <c r="B413" s="66" t="s">
        <v>2070</v>
      </c>
      <c r="C413" s="66" t="s">
        <v>2030</v>
      </c>
      <c r="D413" s="67" t="s">
        <v>2031</v>
      </c>
    </row>
    <row r="414" spans="1:7" ht="76.2" customHeight="1" x14ac:dyDescent="0.3">
      <c r="A414" s="58" t="str">
        <f>HYPERLINK("[EDEL_Portfolio Monthly 30-Jun-2022.xlsx]EEARBF!A1","Edelweiss Arbitrage Fund")</f>
        <v>Edelweiss Arbitrage Fund</v>
      </c>
      <c r="B414" s="59"/>
      <c r="C414" s="59" t="s">
        <v>2047</v>
      </c>
      <c r="D414"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77"/>
  <sheetViews>
    <sheetView showGridLines="0" workbookViewId="0">
      <pane ySplit="4" topLeftCell="A73" activePane="bottomLeft" state="frozen"/>
      <selection activeCell="B4" sqref="B4"/>
      <selection pane="bottomLeft" activeCell="A76" sqref="A76:F76"/>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v>
      </c>
      <c r="B1" s="69"/>
      <c r="C1" s="69"/>
      <c r="D1" s="69"/>
      <c r="E1" s="69"/>
      <c r="F1" s="69"/>
      <c r="G1" s="69"/>
      <c r="H1" s="51" t="str">
        <f>HYPERLINK("[EDEL_Portfolio Monthly 30-Jun-2022.xlsx]Index!A1","Index")</f>
        <v>Index</v>
      </c>
    </row>
    <row r="2" spans="1:8" ht="19.5" customHeight="1" x14ac:dyDescent="0.3">
      <c r="A2" s="69" t="s">
        <v>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89</v>
      </c>
      <c r="B9" s="30"/>
      <c r="C9" s="30"/>
      <c r="D9" s="13"/>
      <c r="E9" s="14"/>
      <c r="F9" s="15"/>
      <c r="G9" s="15"/>
    </row>
    <row r="10" spans="1:8" x14ac:dyDescent="0.3">
      <c r="A10" s="12"/>
      <c r="B10" s="30"/>
      <c r="C10" s="30"/>
      <c r="D10" s="13"/>
      <c r="E10" s="14"/>
      <c r="F10" s="15"/>
      <c r="G10" s="15"/>
    </row>
    <row r="11" spans="1:8" x14ac:dyDescent="0.3">
      <c r="A11" s="16" t="s">
        <v>90</v>
      </c>
      <c r="B11" s="30"/>
      <c r="C11" s="30"/>
      <c r="D11" s="13"/>
      <c r="E11" s="14"/>
      <c r="F11" s="15"/>
      <c r="G11" s="15"/>
    </row>
    <row r="12" spans="1:8" x14ac:dyDescent="0.3">
      <c r="A12" s="12" t="s">
        <v>91</v>
      </c>
      <c r="B12" s="30" t="s">
        <v>92</v>
      </c>
      <c r="C12" s="30" t="s">
        <v>93</v>
      </c>
      <c r="D12" s="13">
        <v>5000000</v>
      </c>
      <c r="E12" s="14">
        <v>4787.72</v>
      </c>
      <c r="F12" s="15">
        <v>0.1409</v>
      </c>
      <c r="G12" s="15">
        <v>5.9499999999999997E-2</v>
      </c>
    </row>
    <row r="13" spans="1:8" x14ac:dyDescent="0.3">
      <c r="A13" s="12" t="s">
        <v>94</v>
      </c>
      <c r="B13" s="30" t="s">
        <v>95</v>
      </c>
      <c r="C13" s="30" t="s">
        <v>93</v>
      </c>
      <c r="D13" s="13">
        <v>2000000</v>
      </c>
      <c r="E13" s="14">
        <v>1981.27</v>
      </c>
      <c r="F13" s="15">
        <v>5.8299999999999998E-2</v>
      </c>
      <c r="G13" s="15">
        <v>5.0001999999999998E-2</v>
      </c>
    </row>
    <row r="14" spans="1:8" x14ac:dyDescent="0.3">
      <c r="A14" s="12" t="s">
        <v>96</v>
      </c>
      <c r="B14" s="30" t="s">
        <v>97</v>
      </c>
      <c r="C14" s="30" t="s">
        <v>93</v>
      </c>
      <c r="D14" s="13">
        <v>1500000</v>
      </c>
      <c r="E14" s="14">
        <v>1487.33</v>
      </c>
      <c r="F14" s="15">
        <v>4.3799999999999999E-2</v>
      </c>
      <c r="G14" s="15">
        <v>5.0169999999999999E-2</v>
      </c>
    </row>
    <row r="15" spans="1:8" x14ac:dyDescent="0.3">
      <c r="A15" s="16" t="s">
        <v>98</v>
      </c>
      <c r="B15" s="31"/>
      <c r="C15" s="31"/>
      <c r="D15" s="17"/>
      <c r="E15" s="18">
        <v>8256.32</v>
      </c>
      <c r="F15" s="19">
        <v>0.24299999999999999</v>
      </c>
      <c r="G15" s="20"/>
    </row>
    <row r="16" spans="1:8" x14ac:dyDescent="0.3">
      <c r="A16" s="16" t="s">
        <v>99</v>
      </c>
      <c r="B16" s="30"/>
      <c r="C16" s="30"/>
      <c r="D16" s="13"/>
      <c r="E16" s="14"/>
      <c r="F16" s="15"/>
      <c r="G16" s="15"/>
    </row>
    <row r="17" spans="1:7" x14ac:dyDescent="0.3">
      <c r="A17" s="12" t="s">
        <v>2018</v>
      </c>
      <c r="B17" s="30" t="s">
        <v>100</v>
      </c>
      <c r="C17" s="30" t="s">
        <v>101</v>
      </c>
      <c r="D17" s="13">
        <v>2500000</v>
      </c>
      <c r="E17" s="14">
        <v>2499.0100000000002</v>
      </c>
      <c r="F17" s="15">
        <v>7.3499999999999996E-2</v>
      </c>
      <c r="G17" s="15">
        <v>4.8077000000000002E-2</v>
      </c>
    </row>
    <row r="18" spans="1:7" x14ac:dyDescent="0.3">
      <c r="A18" s="12" t="s">
        <v>102</v>
      </c>
      <c r="B18" s="30" t="s">
        <v>103</v>
      </c>
      <c r="C18" s="30" t="s">
        <v>104</v>
      </c>
      <c r="D18" s="13">
        <v>2500000</v>
      </c>
      <c r="E18" s="14">
        <v>2437.23</v>
      </c>
      <c r="F18" s="15">
        <v>7.17E-2</v>
      </c>
      <c r="G18" s="15">
        <v>5.8749999999999997E-2</v>
      </c>
    </row>
    <row r="19" spans="1:7" x14ac:dyDescent="0.3">
      <c r="A19" s="12" t="s">
        <v>105</v>
      </c>
      <c r="B19" s="30" t="s">
        <v>106</v>
      </c>
      <c r="C19" s="30" t="s">
        <v>104</v>
      </c>
      <c r="D19" s="13">
        <v>2500000</v>
      </c>
      <c r="E19" s="14">
        <v>2406.12</v>
      </c>
      <c r="F19" s="15">
        <v>7.0800000000000002E-2</v>
      </c>
      <c r="G19" s="15">
        <v>6.1650000000000003E-2</v>
      </c>
    </row>
    <row r="20" spans="1:7" x14ac:dyDescent="0.3">
      <c r="A20" s="12" t="s">
        <v>107</v>
      </c>
      <c r="B20" s="30" t="s">
        <v>108</v>
      </c>
      <c r="C20" s="30" t="s">
        <v>104</v>
      </c>
      <c r="D20" s="13">
        <v>2500000</v>
      </c>
      <c r="E20" s="14">
        <v>2397.85</v>
      </c>
      <c r="F20" s="15">
        <v>7.0599999999999996E-2</v>
      </c>
      <c r="G20" s="15">
        <v>6.2199999999999998E-2</v>
      </c>
    </row>
    <row r="21" spans="1:7" x14ac:dyDescent="0.3">
      <c r="A21" s="12" t="s">
        <v>2017</v>
      </c>
      <c r="B21" s="30" t="s">
        <v>109</v>
      </c>
      <c r="C21" s="30" t="s">
        <v>110</v>
      </c>
      <c r="D21" s="13">
        <v>2500000</v>
      </c>
      <c r="E21" s="14">
        <v>2365.0700000000002</v>
      </c>
      <c r="F21" s="15">
        <v>6.9599999999999995E-2</v>
      </c>
      <c r="G21" s="15">
        <v>6.5483E-2</v>
      </c>
    </row>
    <row r="22" spans="1:7" x14ac:dyDescent="0.3">
      <c r="A22" s="12" t="s">
        <v>2016</v>
      </c>
      <c r="B22" s="30" t="s">
        <v>111</v>
      </c>
      <c r="C22" s="30" t="s">
        <v>104</v>
      </c>
      <c r="D22" s="13">
        <v>2500000</v>
      </c>
      <c r="E22" s="14">
        <v>2350.96</v>
      </c>
      <c r="F22" s="15">
        <v>6.9199999999999998E-2</v>
      </c>
      <c r="G22" s="15">
        <v>6.5000000000000002E-2</v>
      </c>
    </row>
    <row r="23" spans="1:7" x14ac:dyDescent="0.3">
      <c r="A23" s="16" t="s">
        <v>98</v>
      </c>
      <c r="B23" s="31"/>
      <c r="C23" s="31"/>
      <c r="D23" s="17"/>
      <c r="E23" s="18">
        <v>14456.24</v>
      </c>
      <c r="F23" s="19">
        <v>0.4254</v>
      </c>
      <c r="G23" s="20"/>
    </row>
    <row r="24" spans="1:7" x14ac:dyDescent="0.3">
      <c r="A24" s="12"/>
      <c r="B24" s="30"/>
      <c r="C24" s="30"/>
      <c r="D24" s="13"/>
      <c r="E24" s="14"/>
      <c r="F24" s="15"/>
      <c r="G24" s="15"/>
    </row>
    <row r="25" spans="1:7" x14ac:dyDescent="0.3">
      <c r="A25" s="16" t="s">
        <v>112</v>
      </c>
      <c r="B25" s="30"/>
      <c r="C25" s="30"/>
      <c r="D25" s="13"/>
      <c r="E25" s="14"/>
      <c r="F25" s="15"/>
      <c r="G25" s="15"/>
    </row>
    <row r="26" spans="1:7" x14ac:dyDescent="0.3">
      <c r="A26" s="12" t="s">
        <v>2019</v>
      </c>
      <c r="B26" s="30" t="s">
        <v>113</v>
      </c>
      <c r="C26" s="30" t="s">
        <v>104</v>
      </c>
      <c r="D26" s="13">
        <v>2500000</v>
      </c>
      <c r="E26" s="14">
        <v>2468.46</v>
      </c>
      <c r="F26" s="15">
        <v>7.2599999999999998E-2</v>
      </c>
      <c r="G26" s="15">
        <v>5.3601000000000003E-2</v>
      </c>
    </row>
    <row r="27" spans="1:7" x14ac:dyDescent="0.3">
      <c r="A27" s="12" t="s">
        <v>1990</v>
      </c>
      <c r="B27" s="30" t="s">
        <v>114</v>
      </c>
      <c r="C27" s="30" t="s">
        <v>104</v>
      </c>
      <c r="D27" s="13">
        <v>2500000</v>
      </c>
      <c r="E27" s="14">
        <v>2466.6799999999998</v>
      </c>
      <c r="F27" s="15">
        <v>7.2599999999999998E-2</v>
      </c>
      <c r="G27" s="15">
        <v>5.5398000000000003E-2</v>
      </c>
    </row>
    <row r="28" spans="1:7" x14ac:dyDescent="0.3">
      <c r="A28" s="12" t="s">
        <v>1991</v>
      </c>
      <c r="B28" s="30" t="s">
        <v>115</v>
      </c>
      <c r="C28" s="30" t="s">
        <v>104</v>
      </c>
      <c r="D28" s="13">
        <v>2500000</v>
      </c>
      <c r="E28" s="14">
        <v>2440.1799999999998</v>
      </c>
      <c r="F28" s="15">
        <v>7.1800000000000003E-2</v>
      </c>
      <c r="G28" s="15">
        <v>6.0874999999999999E-2</v>
      </c>
    </row>
    <row r="29" spans="1:7" x14ac:dyDescent="0.3">
      <c r="A29" s="16" t="s">
        <v>98</v>
      </c>
      <c r="B29" s="31"/>
      <c r="C29" s="31"/>
      <c r="D29" s="17"/>
      <c r="E29" s="18">
        <v>7375.32</v>
      </c>
      <c r="F29" s="19">
        <v>0.217</v>
      </c>
      <c r="G29" s="20"/>
    </row>
    <row r="30" spans="1:7" x14ac:dyDescent="0.3">
      <c r="A30" s="12"/>
      <c r="B30" s="30"/>
      <c r="C30" s="30"/>
      <c r="D30" s="13"/>
      <c r="E30" s="14"/>
      <c r="F30" s="15"/>
      <c r="G30" s="15"/>
    </row>
    <row r="31" spans="1:7" x14ac:dyDescent="0.3">
      <c r="A31" s="21" t="s">
        <v>116</v>
      </c>
      <c r="B31" s="32"/>
      <c r="C31" s="32"/>
      <c r="D31" s="22"/>
      <c r="E31" s="18">
        <v>30087.88</v>
      </c>
      <c r="F31" s="19">
        <v>0.88539999999999996</v>
      </c>
      <c r="G31" s="20"/>
    </row>
    <row r="32" spans="1:7" x14ac:dyDescent="0.3">
      <c r="A32" s="12"/>
      <c r="B32" s="30"/>
      <c r="C32" s="30"/>
      <c r="D32" s="13"/>
      <c r="E32" s="14"/>
      <c r="F32" s="15"/>
      <c r="G32" s="15"/>
    </row>
    <row r="33" spans="1:7" x14ac:dyDescent="0.3">
      <c r="A33" s="12"/>
      <c r="B33" s="30"/>
      <c r="C33" s="30"/>
      <c r="D33" s="13"/>
      <c r="E33" s="14"/>
      <c r="F33" s="15"/>
      <c r="G33" s="15"/>
    </row>
    <row r="34" spans="1:7" x14ac:dyDescent="0.3">
      <c r="A34" s="16" t="s">
        <v>117</v>
      </c>
      <c r="B34" s="30"/>
      <c r="C34" s="30"/>
      <c r="D34" s="13"/>
      <c r="E34" s="14"/>
      <c r="F34" s="15"/>
      <c r="G34" s="15"/>
    </row>
    <row r="35" spans="1:7" x14ac:dyDescent="0.3">
      <c r="A35" s="12" t="s">
        <v>118</v>
      </c>
      <c r="B35" s="30"/>
      <c r="C35" s="30"/>
      <c r="D35" s="13"/>
      <c r="E35" s="14">
        <v>4945.3599999999997</v>
      </c>
      <c r="F35" s="15">
        <v>0.14549999999999999</v>
      </c>
      <c r="G35" s="15">
        <v>4.6987000000000001E-2</v>
      </c>
    </row>
    <row r="36" spans="1:7" x14ac:dyDescent="0.3">
      <c r="A36" s="16" t="s">
        <v>98</v>
      </c>
      <c r="B36" s="31"/>
      <c r="C36" s="31"/>
      <c r="D36" s="17"/>
      <c r="E36" s="18">
        <v>4945.3599999999997</v>
      </c>
      <c r="F36" s="19">
        <v>0.14549999999999999</v>
      </c>
      <c r="G36" s="20"/>
    </row>
    <row r="37" spans="1:7" x14ac:dyDescent="0.3">
      <c r="A37" s="12"/>
      <c r="B37" s="30"/>
      <c r="C37" s="30"/>
      <c r="D37" s="13"/>
      <c r="E37" s="14"/>
      <c r="F37" s="15"/>
      <c r="G37" s="15"/>
    </row>
    <row r="38" spans="1:7" x14ac:dyDescent="0.3">
      <c r="A38" s="21" t="s">
        <v>116</v>
      </c>
      <c r="B38" s="32"/>
      <c r="C38" s="32"/>
      <c r="D38" s="22"/>
      <c r="E38" s="18">
        <v>4945.3599999999997</v>
      </c>
      <c r="F38" s="19">
        <v>0.14549999999999999</v>
      </c>
      <c r="G38" s="20"/>
    </row>
    <row r="39" spans="1:7" x14ac:dyDescent="0.3">
      <c r="A39" s="12" t="s">
        <v>119</v>
      </c>
      <c r="B39" s="30"/>
      <c r="C39" s="30"/>
      <c r="D39" s="13"/>
      <c r="E39" s="14">
        <v>0.63662410000000003</v>
      </c>
      <c r="F39" s="15">
        <v>1.8E-5</v>
      </c>
      <c r="G39" s="15"/>
    </row>
    <row r="40" spans="1:7" x14ac:dyDescent="0.3">
      <c r="A40" s="12" t="s">
        <v>120</v>
      </c>
      <c r="B40" s="30"/>
      <c r="C40" s="30"/>
      <c r="D40" s="13"/>
      <c r="E40" s="23">
        <v>-1049.0066241</v>
      </c>
      <c r="F40" s="24">
        <v>-3.0918000000000001E-2</v>
      </c>
      <c r="G40" s="15">
        <v>4.6987000000000001E-2</v>
      </c>
    </row>
    <row r="41" spans="1:7" x14ac:dyDescent="0.3">
      <c r="A41" s="25" t="s">
        <v>121</v>
      </c>
      <c r="B41" s="33"/>
      <c r="C41" s="33"/>
      <c r="D41" s="26"/>
      <c r="E41" s="27">
        <v>33984.870000000003</v>
      </c>
      <c r="F41" s="28">
        <v>1</v>
      </c>
      <c r="G41" s="28"/>
    </row>
    <row r="43" spans="1:7" x14ac:dyDescent="0.3">
      <c r="A43" s="1" t="s">
        <v>122</v>
      </c>
    </row>
    <row r="44" spans="1:7" x14ac:dyDescent="0.3">
      <c r="A44" s="1" t="s">
        <v>123</v>
      </c>
    </row>
    <row r="46" spans="1:7" x14ac:dyDescent="0.3">
      <c r="A46" s="1" t="s">
        <v>1858</v>
      </c>
    </row>
    <row r="47" spans="1:7" x14ac:dyDescent="0.3">
      <c r="A47" s="47" t="s">
        <v>1859</v>
      </c>
      <c r="B47" s="34" t="s">
        <v>88</v>
      </c>
    </row>
    <row r="48" spans="1:7" x14ac:dyDescent="0.3">
      <c r="A48" t="s">
        <v>1860</v>
      </c>
    </row>
    <row r="49" spans="1:7" x14ac:dyDescent="0.3">
      <c r="A49" t="s">
        <v>1861</v>
      </c>
      <c r="B49" t="s">
        <v>1862</v>
      </c>
      <c r="C49" t="s">
        <v>1862</v>
      </c>
    </row>
    <row r="50" spans="1:7" x14ac:dyDescent="0.3">
      <c r="B50" s="48">
        <v>44712</v>
      </c>
      <c r="C50" s="48">
        <v>44742</v>
      </c>
    </row>
    <row r="51" spans="1:7" x14ac:dyDescent="0.3">
      <c r="A51" t="s">
        <v>1863</v>
      </c>
      <c r="B51" s="34">
        <v>25.328299999999999</v>
      </c>
      <c r="C51" s="34">
        <v>25.422699999999999</v>
      </c>
      <c r="E51" s="2"/>
      <c r="G51"/>
    </row>
    <row r="52" spans="1:7" x14ac:dyDescent="0.3">
      <c r="A52" t="s">
        <v>1864</v>
      </c>
      <c r="B52" s="34" t="s">
        <v>1865</v>
      </c>
      <c r="C52" s="34" t="s">
        <v>1865</v>
      </c>
      <c r="E52" s="2"/>
      <c r="G52"/>
    </row>
    <row r="53" spans="1:7" x14ac:dyDescent="0.3">
      <c r="A53" t="s">
        <v>1866</v>
      </c>
      <c r="B53" s="34">
        <v>25.3307</v>
      </c>
      <c r="C53" s="34">
        <v>25.4251</v>
      </c>
      <c r="E53" s="2"/>
      <c r="G53"/>
    </row>
    <row r="54" spans="1:7" x14ac:dyDescent="0.3">
      <c r="A54" t="s">
        <v>1867</v>
      </c>
      <c r="B54" s="34">
        <v>23.622299999999999</v>
      </c>
      <c r="C54" s="34">
        <v>23.7103</v>
      </c>
      <c r="E54" s="2"/>
      <c r="G54"/>
    </row>
    <row r="55" spans="1:7" x14ac:dyDescent="0.3">
      <c r="A55" t="s">
        <v>1868</v>
      </c>
      <c r="B55" s="34" t="s">
        <v>1865</v>
      </c>
      <c r="C55" s="34" t="s">
        <v>1865</v>
      </c>
      <c r="E55" s="2"/>
      <c r="G55"/>
    </row>
    <row r="56" spans="1:7" x14ac:dyDescent="0.3">
      <c r="A56" t="s">
        <v>1869</v>
      </c>
      <c r="B56" s="34">
        <v>20.091000000000001</v>
      </c>
      <c r="C56" s="34">
        <v>20.153700000000001</v>
      </c>
      <c r="E56" s="2"/>
      <c r="G56"/>
    </row>
    <row r="57" spans="1:7" x14ac:dyDescent="0.3">
      <c r="A57" t="s">
        <v>1870</v>
      </c>
      <c r="B57" s="34" t="s">
        <v>1865</v>
      </c>
      <c r="C57" s="34" t="s">
        <v>1865</v>
      </c>
      <c r="E57" s="2"/>
      <c r="G57"/>
    </row>
    <row r="58" spans="1:7" x14ac:dyDescent="0.3">
      <c r="A58" t="s">
        <v>1871</v>
      </c>
      <c r="B58" s="34">
        <v>23.279900000000001</v>
      </c>
      <c r="C58" s="34">
        <v>23.352599999999999</v>
      </c>
      <c r="E58" s="2"/>
      <c r="G58"/>
    </row>
    <row r="59" spans="1:7" x14ac:dyDescent="0.3">
      <c r="A59" t="s">
        <v>1872</v>
      </c>
      <c r="B59" s="34" t="s">
        <v>1865</v>
      </c>
      <c r="C59" s="34" t="s">
        <v>1865</v>
      </c>
      <c r="E59" s="2"/>
      <c r="G59"/>
    </row>
    <row r="60" spans="1:7" x14ac:dyDescent="0.3">
      <c r="A60" t="s">
        <v>1873</v>
      </c>
      <c r="B60" s="34">
        <v>23.4757</v>
      </c>
      <c r="C60" s="34">
        <v>23.548999999999999</v>
      </c>
      <c r="E60" s="2"/>
      <c r="G60"/>
    </row>
    <row r="61" spans="1:7" x14ac:dyDescent="0.3">
      <c r="A61" t="s">
        <v>1874</v>
      </c>
      <c r="B61" s="34">
        <v>22.081700000000001</v>
      </c>
      <c r="C61" s="34">
        <v>22.150700000000001</v>
      </c>
      <c r="E61" s="2"/>
      <c r="G61"/>
    </row>
    <row r="62" spans="1:7" x14ac:dyDescent="0.3">
      <c r="A62" t="s">
        <v>1875</v>
      </c>
      <c r="B62" s="34" t="s">
        <v>1865</v>
      </c>
      <c r="C62" s="34" t="s">
        <v>1865</v>
      </c>
      <c r="E62" s="2"/>
      <c r="G62"/>
    </row>
    <row r="63" spans="1:7" x14ac:dyDescent="0.3">
      <c r="A63" t="s">
        <v>1876</v>
      </c>
      <c r="E63" s="2"/>
      <c r="G63"/>
    </row>
    <row r="65" spans="1:6" x14ac:dyDescent="0.3">
      <c r="A65" t="s">
        <v>1877</v>
      </c>
      <c r="B65" s="34" t="s">
        <v>88</v>
      </c>
    </row>
    <row r="66" spans="1:6" x14ac:dyDescent="0.3">
      <c r="A66" t="s">
        <v>1878</v>
      </c>
      <c r="B66" s="34" t="s">
        <v>88</v>
      </c>
    </row>
    <row r="67" spans="1:6" ht="28.8" x14ac:dyDescent="0.3">
      <c r="A67" s="47" t="s">
        <v>1879</v>
      </c>
      <c r="B67" s="34" t="s">
        <v>88</v>
      </c>
    </row>
    <row r="68" spans="1:6" x14ac:dyDescent="0.3">
      <c r="A68" s="47" t="s">
        <v>1880</v>
      </c>
      <c r="B68" s="34" t="s">
        <v>88</v>
      </c>
    </row>
    <row r="69" spans="1:6" x14ac:dyDescent="0.3">
      <c r="A69" t="s">
        <v>1881</v>
      </c>
      <c r="B69" s="49">
        <v>0.44064199999999998</v>
      </c>
    </row>
    <row r="70" spans="1:6" ht="28.8" x14ac:dyDescent="0.3">
      <c r="A70" s="47" t="s">
        <v>1882</v>
      </c>
      <c r="B70" s="34" t="s">
        <v>88</v>
      </c>
    </row>
    <row r="71" spans="1:6" ht="28.8" x14ac:dyDescent="0.3">
      <c r="A71" s="47" t="s">
        <v>1883</v>
      </c>
      <c r="B71" s="34" t="s">
        <v>88</v>
      </c>
    </row>
    <row r="72" spans="1:6" x14ac:dyDescent="0.3">
      <c r="A72" t="s">
        <v>2023</v>
      </c>
      <c r="B72" s="34" t="s">
        <v>88</v>
      </c>
    </row>
    <row r="73" spans="1:6" x14ac:dyDescent="0.3">
      <c r="A73" t="s">
        <v>2024</v>
      </c>
      <c r="B73" s="34" t="s">
        <v>88</v>
      </c>
    </row>
    <row r="76" spans="1:6" ht="28.8" x14ac:dyDescent="0.3">
      <c r="A76" s="55" t="s">
        <v>2069</v>
      </c>
      <c r="B76" s="56" t="s">
        <v>2070</v>
      </c>
      <c r="C76" s="56" t="s">
        <v>2030</v>
      </c>
      <c r="D76" s="65" t="s">
        <v>2031</v>
      </c>
      <c r="E76" s="65" t="s">
        <v>2030</v>
      </c>
      <c r="F76" s="65" t="s">
        <v>2031</v>
      </c>
    </row>
    <row r="77" spans="1:6" ht="79.2" customHeight="1" x14ac:dyDescent="0.3">
      <c r="A77" s="58" t="str">
        <f>HYPERLINK("[EDEL_Portfolio Monthly 31-May-2022.xlsx]EDACBF!A1","Edelweiss Money Market Fund")</f>
        <v>Edelweiss Money Market Fund</v>
      </c>
      <c r="B77" s="59"/>
      <c r="C77" s="60" t="s">
        <v>2032</v>
      </c>
      <c r="D77" s="61"/>
      <c r="E77" s="60" t="s">
        <v>2033</v>
      </c>
      <c r="F77" s="61"/>
    </row>
  </sheetData>
  <mergeCells count="2">
    <mergeCell ref="A1:G1"/>
    <mergeCell ref="A2:G2"/>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38"/>
  <sheetViews>
    <sheetView showGridLines="0" workbookViewId="0">
      <pane ySplit="4" topLeftCell="A228" activePane="bottomLeft" state="frozen"/>
      <selection activeCell="D67" sqref="D67"/>
      <selection pane="bottomLeft" activeCell="A237" sqref="A237:D237"/>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43</v>
      </c>
      <c r="B1" s="69"/>
      <c r="C1" s="69"/>
      <c r="D1" s="69"/>
      <c r="E1" s="69"/>
      <c r="F1" s="69"/>
      <c r="G1" s="69"/>
      <c r="H1" s="51" t="str">
        <f>HYPERLINK("[EDEL_Portfolio Monthly 30-Jun-2022.xlsx]Index!A1","Index")</f>
        <v>Index</v>
      </c>
    </row>
    <row r="2" spans="1:8" ht="19.5" customHeight="1" x14ac:dyDescent="0.3">
      <c r="A2" s="69" t="s">
        <v>44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802</v>
      </c>
      <c r="B8" s="30" t="s">
        <v>803</v>
      </c>
      <c r="C8" s="30" t="s">
        <v>804</v>
      </c>
      <c r="D8" s="13">
        <v>1908063</v>
      </c>
      <c r="E8" s="14">
        <v>49526.64</v>
      </c>
      <c r="F8" s="15">
        <v>6.2199999999999998E-2</v>
      </c>
      <c r="G8" s="15"/>
    </row>
    <row r="9" spans="1:8" x14ac:dyDescent="0.3">
      <c r="A9" s="12" t="s">
        <v>875</v>
      </c>
      <c r="B9" s="30" t="s">
        <v>876</v>
      </c>
      <c r="C9" s="30" t="s">
        <v>792</v>
      </c>
      <c r="D9" s="13">
        <v>6549335</v>
      </c>
      <c r="E9" s="14">
        <v>46316.9</v>
      </c>
      <c r="F9" s="15">
        <v>5.8200000000000002E-2</v>
      </c>
      <c r="G9" s="15"/>
    </row>
    <row r="10" spans="1:8" x14ac:dyDescent="0.3">
      <c r="A10" s="12" t="s">
        <v>790</v>
      </c>
      <c r="B10" s="30" t="s">
        <v>791</v>
      </c>
      <c r="C10" s="30" t="s">
        <v>792</v>
      </c>
      <c r="D10" s="13">
        <v>3431618</v>
      </c>
      <c r="E10" s="14">
        <v>46258.21</v>
      </c>
      <c r="F10" s="15">
        <v>5.8099999999999999E-2</v>
      </c>
      <c r="G10" s="15"/>
    </row>
    <row r="11" spans="1:8" x14ac:dyDescent="0.3">
      <c r="A11" s="12" t="s">
        <v>870</v>
      </c>
      <c r="B11" s="30" t="s">
        <v>871</v>
      </c>
      <c r="C11" s="30" t="s">
        <v>824</v>
      </c>
      <c r="D11" s="13">
        <v>1876649</v>
      </c>
      <c r="E11" s="14">
        <v>27434.73</v>
      </c>
      <c r="F11" s="15">
        <v>3.44E-2</v>
      </c>
      <c r="G11" s="15"/>
    </row>
    <row r="12" spans="1:8" x14ac:dyDescent="0.3">
      <c r="A12" s="12" t="s">
        <v>808</v>
      </c>
      <c r="B12" s="30" t="s">
        <v>809</v>
      </c>
      <c r="C12" s="30" t="s">
        <v>792</v>
      </c>
      <c r="D12" s="13">
        <v>3588690</v>
      </c>
      <c r="E12" s="14">
        <v>22852.78</v>
      </c>
      <c r="F12" s="15">
        <v>2.87E-2</v>
      </c>
      <c r="G12" s="15"/>
    </row>
    <row r="13" spans="1:8" x14ac:dyDescent="0.3">
      <c r="A13" s="12" t="s">
        <v>1041</v>
      </c>
      <c r="B13" s="30" t="s">
        <v>1042</v>
      </c>
      <c r="C13" s="30" t="s">
        <v>792</v>
      </c>
      <c r="D13" s="13">
        <v>4598745</v>
      </c>
      <c r="E13" s="14">
        <v>21425.55</v>
      </c>
      <c r="F13" s="15">
        <v>2.69E-2</v>
      </c>
      <c r="G13" s="15"/>
    </row>
    <row r="14" spans="1:8" x14ac:dyDescent="0.3">
      <c r="A14" s="12" t="s">
        <v>961</v>
      </c>
      <c r="B14" s="30" t="s">
        <v>962</v>
      </c>
      <c r="C14" s="30" t="s">
        <v>963</v>
      </c>
      <c r="D14" s="13">
        <v>6734046</v>
      </c>
      <c r="E14" s="14">
        <v>18417.62</v>
      </c>
      <c r="F14" s="15">
        <v>2.3099999999999999E-2</v>
      </c>
      <c r="G14" s="15"/>
    </row>
    <row r="15" spans="1:8" x14ac:dyDescent="0.3">
      <c r="A15" s="12" t="s">
        <v>1062</v>
      </c>
      <c r="B15" s="30" t="s">
        <v>1063</v>
      </c>
      <c r="C15" s="30" t="s">
        <v>963</v>
      </c>
      <c r="D15" s="13">
        <v>646696</v>
      </c>
      <c r="E15" s="14">
        <v>14425.2</v>
      </c>
      <c r="F15" s="15">
        <v>1.8100000000000002E-2</v>
      </c>
      <c r="G15" s="15"/>
    </row>
    <row r="16" spans="1:8" x14ac:dyDescent="0.3">
      <c r="A16" s="12" t="s">
        <v>845</v>
      </c>
      <c r="B16" s="30" t="s">
        <v>846</v>
      </c>
      <c r="C16" s="30" t="s">
        <v>847</v>
      </c>
      <c r="D16" s="13">
        <v>873239</v>
      </c>
      <c r="E16" s="14">
        <v>13607.25</v>
      </c>
      <c r="F16" s="15">
        <v>1.7100000000000001E-2</v>
      </c>
      <c r="G16" s="15"/>
    </row>
    <row r="17" spans="1:7" x14ac:dyDescent="0.3">
      <c r="A17" s="12" t="s">
        <v>1322</v>
      </c>
      <c r="B17" s="30" t="s">
        <v>1323</v>
      </c>
      <c r="C17" s="30" t="s">
        <v>824</v>
      </c>
      <c r="D17" s="13">
        <v>411486</v>
      </c>
      <c r="E17" s="14">
        <v>13443.66</v>
      </c>
      <c r="F17" s="15">
        <v>1.6899999999999998E-2</v>
      </c>
      <c r="G17" s="15"/>
    </row>
    <row r="18" spans="1:7" x14ac:dyDescent="0.3">
      <c r="A18" s="12" t="s">
        <v>787</v>
      </c>
      <c r="B18" s="30" t="s">
        <v>788</v>
      </c>
      <c r="C18" s="30" t="s">
        <v>789</v>
      </c>
      <c r="D18" s="13">
        <v>605798</v>
      </c>
      <c r="E18" s="14">
        <v>13150.97</v>
      </c>
      <c r="F18" s="15">
        <v>1.6500000000000001E-2</v>
      </c>
      <c r="G18" s="15"/>
    </row>
    <row r="19" spans="1:7" x14ac:dyDescent="0.3">
      <c r="A19" s="12" t="s">
        <v>793</v>
      </c>
      <c r="B19" s="30" t="s">
        <v>794</v>
      </c>
      <c r="C19" s="30" t="s">
        <v>795</v>
      </c>
      <c r="D19" s="13">
        <v>1722835</v>
      </c>
      <c r="E19" s="14">
        <v>11800.56</v>
      </c>
      <c r="F19" s="15">
        <v>1.4800000000000001E-2</v>
      </c>
      <c r="G19" s="15"/>
    </row>
    <row r="20" spans="1:7" x14ac:dyDescent="0.3">
      <c r="A20" s="12" t="s">
        <v>837</v>
      </c>
      <c r="B20" s="30" t="s">
        <v>838</v>
      </c>
      <c r="C20" s="30" t="s">
        <v>839</v>
      </c>
      <c r="D20" s="13">
        <v>126894</v>
      </c>
      <c r="E20" s="14">
        <v>10748.87</v>
      </c>
      <c r="F20" s="15">
        <v>1.35E-2</v>
      </c>
      <c r="G20" s="15"/>
    </row>
    <row r="21" spans="1:7" x14ac:dyDescent="0.3">
      <c r="A21" s="12" t="s">
        <v>862</v>
      </c>
      <c r="B21" s="30" t="s">
        <v>863</v>
      </c>
      <c r="C21" s="30" t="s">
        <v>792</v>
      </c>
      <c r="D21" s="13">
        <v>585731</v>
      </c>
      <c r="E21" s="14">
        <v>9729.58</v>
      </c>
      <c r="F21" s="15">
        <v>1.2200000000000001E-2</v>
      </c>
      <c r="G21" s="15"/>
    </row>
    <row r="22" spans="1:7" x14ac:dyDescent="0.3">
      <c r="A22" s="12" t="s">
        <v>1084</v>
      </c>
      <c r="B22" s="30" t="s">
        <v>1085</v>
      </c>
      <c r="C22" s="30" t="s">
        <v>827</v>
      </c>
      <c r="D22" s="13">
        <v>177627</v>
      </c>
      <c r="E22" s="14">
        <v>7804.58</v>
      </c>
      <c r="F22" s="15">
        <v>9.7999999999999997E-3</v>
      </c>
      <c r="G22" s="15"/>
    </row>
    <row r="23" spans="1:7" x14ac:dyDescent="0.3">
      <c r="A23" s="12" t="s">
        <v>828</v>
      </c>
      <c r="B23" s="30" t="s">
        <v>829</v>
      </c>
      <c r="C23" s="30" t="s">
        <v>789</v>
      </c>
      <c r="D23" s="13">
        <v>138807</v>
      </c>
      <c r="E23" s="14">
        <v>7496.27</v>
      </c>
      <c r="F23" s="15">
        <v>9.4000000000000004E-3</v>
      </c>
      <c r="G23" s="15"/>
    </row>
    <row r="24" spans="1:7" x14ac:dyDescent="0.3">
      <c r="A24" s="12" t="s">
        <v>822</v>
      </c>
      <c r="B24" s="30" t="s">
        <v>823</v>
      </c>
      <c r="C24" s="30" t="s">
        <v>824</v>
      </c>
      <c r="D24" s="13">
        <v>763028</v>
      </c>
      <c r="E24" s="14">
        <v>7426.17</v>
      </c>
      <c r="F24" s="15">
        <v>9.2999999999999992E-3</v>
      </c>
      <c r="G24" s="15"/>
    </row>
    <row r="25" spans="1:7" x14ac:dyDescent="0.3">
      <c r="A25" s="12" t="s">
        <v>930</v>
      </c>
      <c r="B25" s="30" t="s">
        <v>931</v>
      </c>
      <c r="C25" s="30" t="s">
        <v>879</v>
      </c>
      <c r="D25" s="13">
        <v>4931458</v>
      </c>
      <c r="E25" s="14">
        <v>7047.05</v>
      </c>
      <c r="F25" s="15">
        <v>8.8000000000000005E-3</v>
      </c>
      <c r="G25" s="15"/>
    </row>
    <row r="26" spans="1:7" x14ac:dyDescent="0.3">
      <c r="A26" s="12" t="s">
        <v>923</v>
      </c>
      <c r="B26" s="30" t="s">
        <v>924</v>
      </c>
      <c r="C26" s="30" t="s">
        <v>913</v>
      </c>
      <c r="D26" s="13">
        <v>521001</v>
      </c>
      <c r="E26" s="14">
        <v>5635.15</v>
      </c>
      <c r="F26" s="15">
        <v>7.1000000000000004E-3</v>
      </c>
      <c r="G26" s="15"/>
    </row>
    <row r="27" spans="1:7" x14ac:dyDescent="0.3">
      <c r="A27" s="12" t="s">
        <v>1049</v>
      </c>
      <c r="B27" s="30" t="s">
        <v>1050</v>
      </c>
      <c r="C27" s="30" t="s">
        <v>839</v>
      </c>
      <c r="D27" s="13">
        <v>486269</v>
      </c>
      <c r="E27" s="14">
        <v>5315.65</v>
      </c>
      <c r="F27" s="15">
        <v>6.7000000000000002E-3</v>
      </c>
      <c r="G27" s="15"/>
    </row>
    <row r="28" spans="1:7" x14ac:dyDescent="0.3">
      <c r="A28" s="12" t="s">
        <v>932</v>
      </c>
      <c r="B28" s="30" t="s">
        <v>933</v>
      </c>
      <c r="C28" s="30" t="s">
        <v>815</v>
      </c>
      <c r="D28" s="13">
        <v>94001</v>
      </c>
      <c r="E28" s="14">
        <v>5270.92</v>
      </c>
      <c r="F28" s="15">
        <v>6.6E-3</v>
      </c>
      <c r="G28" s="15"/>
    </row>
    <row r="29" spans="1:7" x14ac:dyDescent="0.3">
      <c r="A29" s="12" t="s">
        <v>925</v>
      </c>
      <c r="B29" s="30" t="s">
        <v>926</v>
      </c>
      <c r="C29" s="30" t="s">
        <v>927</v>
      </c>
      <c r="D29" s="13">
        <v>3798900</v>
      </c>
      <c r="E29" s="14">
        <v>5136.1099999999997</v>
      </c>
      <c r="F29" s="15">
        <v>6.4000000000000003E-3</v>
      </c>
      <c r="G29" s="15"/>
    </row>
    <row r="30" spans="1:7" x14ac:dyDescent="0.3">
      <c r="A30" s="12" t="s">
        <v>1068</v>
      </c>
      <c r="B30" s="30" t="s">
        <v>1069</v>
      </c>
      <c r="C30" s="30" t="s">
        <v>824</v>
      </c>
      <c r="D30" s="13">
        <v>147972</v>
      </c>
      <c r="E30" s="14">
        <v>5033.71</v>
      </c>
      <c r="F30" s="15">
        <v>6.3E-3</v>
      </c>
      <c r="G30" s="15"/>
    </row>
    <row r="31" spans="1:7" x14ac:dyDescent="0.3">
      <c r="A31" s="12" t="s">
        <v>1100</v>
      </c>
      <c r="B31" s="30" t="s">
        <v>1101</v>
      </c>
      <c r="C31" s="30" t="s">
        <v>804</v>
      </c>
      <c r="D31" s="13">
        <v>1615982</v>
      </c>
      <c r="E31" s="14">
        <v>4983.6899999999996</v>
      </c>
      <c r="F31" s="15">
        <v>6.3E-3</v>
      </c>
      <c r="G31" s="15"/>
    </row>
    <row r="32" spans="1:7" x14ac:dyDescent="0.3">
      <c r="A32" s="12" t="s">
        <v>880</v>
      </c>
      <c r="B32" s="30" t="s">
        <v>881</v>
      </c>
      <c r="C32" s="30" t="s">
        <v>789</v>
      </c>
      <c r="D32" s="13">
        <v>4652843</v>
      </c>
      <c r="E32" s="14">
        <v>4859.8900000000003</v>
      </c>
      <c r="F32" s="15">
        <v>6.1000000000000004E-3</v>
      </c>
      <c r="G32" s="15"/>
    </row>
    <row r="33" spans="1:7" x14ac:dyDescent="0.3">
      <c r="A33" s="12" t="s">
        <v>853</v>
      </c>
      <c r="B33" s="30" t="s">
        <v>854</v>
      </c>
      <c r="C33" s="30" t="s">
        <v>821</v>
      </c>
      <c r="D33" s="13">
        <v>559222</v>
      </c>
      <c r="E33" s="14">
        <v>4848.7299999999996</v>
      </c>
      <c r="F33" s="15">
        <v>6.1000000000000004E-3</v>
      </c>
      <c r="G33" s="15"/>
    </row>
    <row r="34" spans="1:7" x14ac:dyDescent="0.3">
      <c r="A34" s="12" t="s">
        <v>892</v>
      </c>
      <c r="B34" s="30" t="s">
        <v>893</v>
      </c>
      <c r="C34" s="30" t="s">
        <v>792</v>
      </c>
      <c r="D34" s="13">
        <v>605224</v>
      </c>
      <c r="E34" s="14">
        <v>4807.6000000000004</v>
      </c>
      <c r="F34" s="15">
        <v>6.0000000000000001E-3</v>
      </c>
      <c r="G34" s="15"/>
    </row>
    <row r="35" spans="1:7" x14ac:dyDescent="0.3">
      <c r="A35" s="12" t="s">
        <v>1324</v>
      </c>
      <c r="B35" s="30" t="s">
        <v>1325</v>
      </c>
      <c r="C35" s="30" t="s">
        <v>827</v>
      </c>
      <c r="D35" s="13">
        <v>177599</v>
      </c>
      <c r="E35" s="14">
        <v>4798.1899999999996</v>
      </c>
      <c r="F35" s="15">
        <v>6.0000000000000001E-3</v>
      </c>
      <c r="G35" s="15"/>
    </row>
    <row r="36" spans="1:7" x14ac:dyDescent="0.3">
      <c r="A36" s="12" t="s">
        <v>825</v>
      </c>
      <c r="B36" s="30" t="s">
        <v>826</v>
      </c>
      <c r="C36" s="30" t="s">
        <v>827</v>
      </c>
      <c r="D36" s="13">
        <v>559964</v>
      </c>
      <c r="E36" s="14">
        <v>4651.0600000000004</v>
      </c>
      <c r="F36" s="15">
        <v>5.7999999999999996E-3</v>
      </c>
      <c r="G36" s="15"/>
    </row>
    <row r="37" spans="1:7" x14ac:dyDescent="0.3">
      <c r="A37" s="12" t="s">
        <v>1090</v>
      </c>
      <c r="B37" s="30" t="s">
        <v>1091</v>
      </c>
      <c r="C37" s="30" t="s">
        <v>941</v>
      </c>
      <c r="D37" s="13">
        <v>303660</v>
      </c>
      <c r="E37" s="14">
        <v>4411.57</v>
      </c>
      <c r="F37" s="15">
        <v>5.4999999999999997E-3</v>
      </c>
      <c r="G37" s="15"/>
    </row>
    <row r="38" spans="1:7" x14ac:dyDescent="0.3">
      <c r="A38" s="12" t="s">
        <v>936</v>
      </c>
      <c r="B38" s="30" t="s">
        <v>937</v>
      </c>
      <c r="C38" s="30" t="s">
        <v>938</v>
      </c>
      <c r="D38" s="13">
        <v>3941594</v>
      </c>
      <c r="E38" s="14">
        <v>4264.8</v>
      </c>
      <c r="F38" s="15">
        <v>5.4000000000000003E-3</v>
      </c>
      <c r="G38" s="15"/>
    </row>
    <row r="39" spans="1:7" x14ac:dyDescent="0.3">
      <c r="A39" s="12" t="s">
        <v>911</v>
      </c>
      <c r="B39" s="30" t="s">
        <v>912</v>
      </c>
      <c r="C39" s="30" t="s">
        <v>913</v>
      </c>
      <c r="D39" s="13">
        <v>752120</v>
      </c>
      <c r="E39" s="14">
        <v>4136.66</v>
      </c>
      <c r="F39" s="15">
        <v>5.1999999999999998E-3</v>
      </c>
      <c r="G39" s="15"/>
    </row>
    <row r="40" spans="1:7" x14ac:dyDescent="0.3">
      <c r="A40" s="12" t="s">
        <v>1326</v>
      </c>
      <c r="B40" s="30" t="s">
        <v>1327</v>
      </c>
      <c r="C40" s="30" t="s">
        <v>889</v>
      </c>
      <c r="D40" s="13">
        <v>1488279</v>
      </c>
      <c r="E40" s="14">
        <v>4048.86</v>
      </c>
      <c r="F40" s="15">
        <v>5.1000000000000004E-3</v>
      </c>
      <c r="G40" s="15"/>
    </row>
    <row r="41" spans="1:7" x14ac:dyDescent="0.3">
      <c r="A41" s="12" t="s">
        <v>1328</v>
      </c>
      <c r="B41" s="30" t="s">
        <v>1329</v>
      </c>
      <c r="C41" s="30" t="s">
        <v>824</v>
      </c>
      <c r="D41" s="13">
        <v>49499</v>
      </c>
      <c r="E41" s="14">
        <v>4044.34</v>
      </c>
      <c r="F41" s="15">
        <v>5.1000000000000004E-3</v>
      </c>
      <c r="G41" s="15"/>
    </row>
    <row r="42" spans="1:7" x14ac:dyDescent="0.3">
      <c r="A42" s="12" t="s">
        <v>860</v>
      </c>
      <c r="B42" s="30" t="s">
        <v>861</v>
      </c>
      <c r="C42" s="30" t="s">
        <v>824</v>
      </c>
      <c r="D42" s="13">
        <v>133714</v>
      </c>
      <c r="E42" s="14">
        <v>3860.39</v>
      </c>
      <c r="F42" s="15">
        <v>4.7999999999999996E-3</v>
      </c>
      <c r="G42" s="15"/>
    </row>
    <row r="43" spans="1:7" x14ac:dyDescent="0.3">
      <c r="A43" s="12" t="s">
        <v>984</v>
      </c>
      <c r="B43" s="30" t="s">
        <v>985</v>
      </c>
      <c r="C43" s="30" t="s">
        <v>920</v>
      </c>
      <c r="D43" s="13">
        <v>110733</v>
      </c>
      <c r="E43" s="14">
        <v>3838.45</v>
      </c>
      <c r="F43" s="15">
        <v>4.7999999999999996E-3</v>
      </c>
      <c r="G43" s="15"/>
    </row>
    <row r="44" spans="1:7" x14ac:dyDescent="0.3">
      <c r="A44" s="12" t="s">
        <v>872</v>
      </c>
      <c r="B44" s="30" t="s">
        <v>873</v>
      </c>
      <c r="C44" s="30" t="s">
        <v>874</v>
      </c>
      <c r="D44" s="13">
        <v>3209643</v>
      </c>
      <c r="E44" s="14">
        <v>3792.19</v>
      </c>
      <c r="F44" s="15">
        <v>4.7999999999999996E-3</v>
      </c>
      <c r="G44" s="15"/>
    </row>
    <row r="45" spans="1:7" x14ac:dyDescent="0.3">
      <c r="A45" s="12" t="s">
        <v>868</v>
      </c>
      <c r="B45" s="30" t="s">
        <v>869</v>
      </c>
      <c r="C45" s="30" t="s">
        <v>824</v>
      </c>
      <c r="D45" s="13">
        <v>352265</v>
      </c>
      <c r="E45" s="14">
        <v>3522.65</v>
      </c>
      <c r="F45" s="15">
        <v>4.4000000000000003E-3</v>
      </c>
      <c r="G45" s="15"/>
    </row>
    <row r="46" spans="1:7" x14ac:dyDescent="0.3">
      <c r="A46" s="12" t="s">
        <v>1013</v>
      </c>
      <c r="B46" s="30" t="s">
        <v>1014</v>
      </c>
      <c r="C46" s="30" t="s">
        <v>789</v>
      </c>
      <c r="D46" s="13">
        <v>32155</v>
      </c>
      <c r="E46" s="14">
        <v>3515.1</v>
      </c>
      <c r="F46" s="15">
        <v>4.4000000000000003E-3</v>
      </c>
      <c r="G46" s="15"/>
    </row>
    <row r="47" spans="1:7" x14ac:dyDescent="0.3">
      <c r="A47" s="12" t="s">
        <v>796</v>
      </c>
      <c r="B47" s="30" t="s">
        <v>797</v>
      </c>
      <c r="C47" s="30" t="s">
        <v>798</v>
      </c>
      <c r="D47" s="13">
        <v>516250</v>
      </c>
      <c r="E47" s="14">
        <v>3469.46</v>
      </c>
      <c r="F47" s="15">
        <v>4.4000000000000003E-3</v>
      </c>
      <c r="G47" s="15"/>
    </row>
    <row r="48" spans="1:7" x14ac:dyDescent="0.3">
      <c r="A48" s="12" t="s">
        <v>805</v>
      </c>
      <c r="B48" s="30" t="s">
        <v>806</v>
      </c>
      <c r="C48" s="30" t="s">
        <v>807</v>
      </c>
      <c r="D48" s="13">
        <v>994438</v>
      </c>
      <c r="E48" s="14">
        <v>3367.66</v>
      </c>
      <c r="F48" s="15">
        <v>4.1999999999999997E-3</v>
      </c>
      <c r="G48" s="15"/>
    </row>
    <row r="49" spans="1:7" x14ac:dyDescent="0.3">
      <c r="A49" s="12" t="s">
        <v>1330</v>
      </c>
      <c r="B49" s="30" t="s">
        <v>1331</v>
      </c>
      <c r="C49" s="30" t="s">
        <v>874</v>
      </c>
      <c r="D49" s="13">
        <v>146175</v>
      </c>
      <c r="E49" s="14">
        <v>3348.14</v>
      </c>
      <c r="F49" s="15">
        <v>4.1999999999999997E-3</v>
      </c>
      <c r="G49" s="15"/>
    </row>
    <row r="50" spans="1:7" x14ac:dyDescent="0.3">
      <c r="A50" s="12" t="s">
        <v>1082</v>
      </c>
      <c r="B50" s="30" t="s">
        <v>1083</v>
      </c>
      <c r="C50" s="30" t="s">
        <v>927</v>
      </c>
      <c r="D50" s="13">
        <v>1531469</v>
      </c>
      <c r="E50" s="14">
        <v>3327.88</v>
      </c>
      <c r="F50" s="15">
        <v>4.1999999999999997E-3</v>
      </c>
      <c r="G50" s="15"/>
    </row>
    <row r="51" spans="1:7" x14ac:dyDescent="0.3">
      <c r="A51" s="12" t="s">
        <v>1074</v>
      </c>
      <c r="B51" s="30" t="s">
        <v>1075</v>
      </c>
      <c r="C51" s="30" t="s">
        <v>824</v>
      </c>
      <c r="D51" s="13">
        <v>83171</v>
      </c>
      <c r="E51" s="14">
        <v>3306.42</v>
      </c>
      <c r="F51" s="15">
        <v>4.1999999999999997E-3</v>
      </c>
      <c r="G51" s="15"/>
    </row>
    <row r="52" spans="1:7" x14ac:dyDescent="0.3">
      <c r="A52" s="12" t="s">
        <v>955</v>
      </c>
      <c r="B52" s="30" t="s">
        <v>956</v>
      </c>
      <c r="C52" s="30" t="s">
        <v>884</v>
      </c>
      <c r="D52" s="13">
        <v>522626</v>
      </c>
      <c r="E52" s="14">
        <v>3305.09</v>
      </c>
      <c r="F52" s="15">
        <v>4.1999999999999997E-3</v>
      </c>
      <c r="G52" s="15"/>
    </row>
    <row r="53" spans="1:7" x14ac:dyDescent="0.3">
      <c r="A53" s="12" t="s">
        <v>1332</v>
      </c>
      <c r="B53" s="30" t="s">
        <v>1333</v>
      </c>
      <c r="C53" s="30" t="s">
        <v>954</v>
      </c>
      <c r="D53" s="13">
        <v>987600</v>
      </c>
      <c r="E53" s="14">
        <v>3237.45</v>
      </c>
      <c r="F53" s="15">
        <v>4.1000000000000003E-3</v>
      </c>
      <c r="G53" s="15"/>
    </row>
    <row r="54" spans="1:7" x14ac:dyDescent="0.3">
      <c r="A54" s="12" t="s">
        <v>1124</v>
      </c>
      <c r="B54" s="30" t="s">
        <v>1125</v>
      </c>
      <c r="C54" s="30" t="s">
        <v>827</v>
      </c>
      <c r="D54" s="13">
        <v>85699</v>
      </c>
      <c r="E54" s="14">
        <v>3111.22</v>
      </c>
      <c r="F54" s="15">
        <v>3.8999999999999998E-3</v>
      </c>
      <c r="G54" s="15"/>
    </row>
    <row r="55" spans="1:7" x14ac:dyDescent="0.3">
      <c r="A55" s="12" t="s">
        <v>1037</v>
      </c>
      <c r="B55" s="30" t="s">
        <v>1038</v>
      </c>
      <c r="C55" s="30" t="s">
        <v>839</v>
      </c>
      <c r="D55" s="13">
        <v>110818</v>
      </c>
      <c r="E55" s="14">
        <v>3096.64</v>
      </c>
      <c r="F55" s="15">
        <v>3.8999999999999998E-3</v>
      </c>
      <c r="G55" s="15"/>
    </row>
    <row r="56" spans="1:7" x14ac:dyDescent="0.3">
      <c r="A56" s="12" t="s">
        <v>939</v>
      </c>
      <c r="B56" s="30" t="s">
        <v>940</v>
      </c>
      <c r="C56" s="30" t="s">
        <v>941</v>
      </c>
      <c r="D56" s="13">
        <v>394794</v>
      </c>
      <c r="E56" s="14">
        <v>2999.45</v>
      </c>
      <c r="F56" s="15">
        <v>3.8E-3</v>
      </c>
      <c r="G56" s="15"/>
    </row>
    <row r="57" spans="1:7" x14ac:dyDescent="0.3">
      <c r="A57" s="12" t="s">
        <v>832</v>
      </c>
      <c r="B57" s="30" t="s">
        <v>833</v>
      </c>
      <c r="C57" s="30" t="s">
        <v>834</v>
      </c>
      <c r="D57" s="13">
        <v>1272286</v>
      </c>
      <c r="E57" s="14">
        <v>2978.42</v>
      </c>
      <c r="F57" s="15">
        <v>3.7000000000000002E-3</v>
      </c>
      <c r="G57" s="15"/>
    </row>
    <row r="58" spans="1:7" x14ac:dyDescent="0.3">
      <c r="A58" s="12" t="s">
        <v>1115</v>
      </c>
      <c r="B58" s="30" t="s">
        <v>1116</v>
      </c>
      <c r="C58" s="30" t="s">
        <v>827</v>
      </c>
      <c r="D58" s="13">
        <v>15686</v>
      </c>
      <c r="E58" s="14">
        <v>2942.76</v>
      </c>
      <c r="F58" s="15">
        <v>3.7000000000000002E-3</v>
      </c>
      <c r="G58" s="15"/>
    </row>
    <row r="59" spans="1:7" x14ac:dyDescent="0.3">
      <c r="A59" s="12" t="s">
        <v>890</v>
      </c>
      <c r="B59" s="30" t="s">
        <v>891</v>
      </c>
      <c r="C59" s="30" t="s">
        <v>792</v>
      </c>
      <c r="D59" s="13">
        <v>2968268</v>
      </c>
      <c r="E59" s="14">
        <v>2891.09</v>
      </c>
      <c r="F59" s="15">
        <v>3.5999999999999999E-3</v>
      </c>
      <c r="G59" s="15"/>
    </row>
    <row r="60" spans="1:7" x14ac:dyDescent="0.3">
      <c r="A60" s="12" t="s">
        <v>899</v>
      </c>
      <c r="B60" s="30" t="s">
        <v>900</v>
      </c>
      <c r="C60" s="30" t="s">
        <v>821</v>
      </c>
      <c r="D60" s="13">
        <v>4162372</v>
      </c>
      <c r="E60" s="14">
        <v>2853.31</v>
      </c>
      <c r="F60" s="15">
        <v>3.5999999999999999E-3</v>
      </c>
      <c r="G60" s="15"/>
    </row>
    <row r="61" spans="1:7" x14ac:dyDescent="0.3">
      <c r="A61" s="12" t="s">
        <v>1334</v>
      </c>
      <c r="B61" s="30" t="s">
        <v>1335</v>
      </c>
      <c r="C61" s="30" t="s">
        <v>789</v>
      </c>
      <c r="D61" s="13">
        <v>3450662</v>
      </c>
      <c r="E61" s="14">
        <v>2829.54</v>
      </c>
      <c r="F61" s="15">
        <v>3.5999999999999999E-3</v>
      </c>
      <c r="G61" s="15"/>
    </row>
    <row r="62" spans="1:7" x14ac:dyDescent="0.3">
      <c r="A62" s="12" t="s">
        <v>1110</v>
      </c>
      <c r="B62" s="30" t="s">
        <v>1111</v>
      </c>
      <c r="C62" s="30" t="s">
        <v>1112</v>
      </c>
      <c r="D62" s="13">
        <v>6884</v>
      </c>
      <c r="E62" s="14">
        <v>2765.06</v>
      </c>
      <c r="F62" s="15">
        <v>3.5000000000000001E-3</v>
      </c>
      <c r="G62" s="15"/>
    </row>
    <row r="63" spans="1:7" x14ac:dyDescent="0.3">
      <c r="A63" s="12" t="s">
        <v>998</v>
      </c>
      <c r="B63" s="30" t="s">
        <v>999</v>
      </c>
      <c r="C63" s="30" t="s">
        <v>789</v>
      </c>
      <c r="D63" s="13">
        <v>359530</v>
      </c>
      <c r="E63" s="14">
        <v>2762.09</v>
      </c>
      <c r="F63" s="15">
        <v>3.5000000000000001E-3</v>
      </c>
      <c r="G63" s="15"/>
    </row>
    <row r="64" spans="1:7" x14ac:dyDescent="0.3">
      <c r="A64" s="12" t="s">
        <v>1336</v>
      </c>
      <c r="B64" s="30" t="s">
        <v>1337</v>
      </c>
      <c r="C64" s="30" t="s">
        <v>874</v>
      </c>
      <c r="D64" s="13">
        <v>294439</v>
      </c>
      <c r="E64" s="14">
        <v>2718.11</v>
      </c>
      <c r="F64" s="15">
        <v>3.3999999999999998E-3</v>
      </c>
      <c r="G64" s="15"/>
    </row>
    <row r="65" spans="1:7" x14ac:dyDescent="0.3">
      <c r="A65" s="12" t="s">
        <v>1338</v>
      </c>
      <c r="B65" s="30" t="s">
        <v>1339</v>
      </c>
      <c r="C65" s="30" t="s">
        <v>857</v>
      </c>
      <c r="D65" s="13">
        <v>119316</v>
      </c>
      <c r="E65" s="14">
        <v>2693.86</v>
      </c>
      <c r="F65" s="15">
        <v>3.3999999999999998E-3</v>
      </c>
      <c r="G65" s="15"/>
    </row>
    <row r="66" spans="1:7" x14ac:dyDescent="0.3">
      <c r="A66" s="12" t="s">
        <v>1340</v>
      </c>
      <c r="B66" s="30" t="s">
        <v>1341</v>
      </c>
      <c r="C66" s="30" t="s">
        <v>954</v>
      </c>
      <c r="D66" s="13">
        <v>586990</v>
      </c>
      <c r="E66" s="14">
        <v>2608.58</v>
      </c>
      <c r="F66" s="15">
        <v>3.3E-3</v>
      </c>
      <c r="G66" s="15"/>
    </row>
    <row r="67" spans="1:7" x14ac:dyDescent="0.3">
      <c r="A67" s="12" t="s">
        <v>1033</v>
      </c>
      <c r="B67" s="30" t="s">
        <v>1034</v>
      </c>
      <c r="C67" s="30" t="s">
        <v>913</v>
      </c>
      <c r="D67" s="13">
        <v>2898923</v>
      </c>
      <c r="E67" s="14">
        <v>2591.64</v>
      </c>
      <c r="F67" s="15">
        <v>3.3E-3</v>
      </c>
      <c r="G67" s="15"/>
    </row>
    <row r="68" spans="1:7" x14ac:dyDescent="0.3">
      <c r="A68" s="12" t="s">
        <v>1342</v>
      </c>
      <c r="B68" s="30" t="s">
        <v>1343</v>
      </c>
      <c r="C68" s="30" t="s">
        <v>807</v>
      </c>
      <c r="D68" s="13">
        <v>1023637</v>
      </c>
      <c r="E68" s="14">
        <v>2552.44</v>
      </c>
      <c r="F68" s="15">
        <v>3.2000000000000002E-3</v>
      </c>
      <c r="G68" s="15"/>
    </row>
    <row r="69" spans="1:7" x14ac:dyDescent="0.3">
      <c r="A69" s="12" t="s">
        <v>1344</v>
      </c>
      <c r="B69" s="30" t="s">
        <v>1345</v>
      </c>
      <c r="C69" s="30" t="s">
        <v>1346</v>
      </c>
      <c r="D69" s="13">
        <v>106114</v>
      </c>
      <c r="E69" s="14">
        <v>2522.65</v>
      </c>
      <c r="F69" s="15">
        <v>3.2000000000000002E-3</v>
      </c>
      <c r="G69" s="15"/>
    </row>
    <row r="70" spans="1:7" x14ac:dyDescent="0.3">
      <c r="A70" s="12" t="s">
        <v>882</v>
      </c>
      <c r="B70" s="30" t="s">
        <v>883</v>
      </c>
      <c r="C70" s="30" t="s">
        <v>884</v>
      </c>
      <c r="D70" s="13">
        <v>94542</v>
      </c>
      <c r="E70" s="14">
        <v>2419.8000000000002</v>
      </c>
      <c r="F70" s="15">
        <v>3.0000000000000001E-3</v>
      </c>
      <c r="G70" s="15"/>
    </row>
    <row r="71" spans="1:7" x14ac:dyDescent="0.3">
      <c r="A71" s="12" t="s">
        <v>1347</v>
      </c>
      <c r="B71" s="30" t="s">
        <v>1348</v>
      </c>
      <c r="C71" s="30" t="s">
        <v>844</v>
      </c>
      <c r="D71" s="13">
        <v>86073</v>
      </c>
      <c r="E71" s="14">
        <v>2388.48</v>
      </c>
      <c r="F71" s="15">
        <v>3.0000000000000001E-3</v>
      </c>
      <c r="G71" s="15"/>
    </row>
    <row r="72" spans="1:7" x14ac:dyDescent="0.3">
      <c r="A72" s="12" t="s">
        <v>1092</v>
      </c>
      <c r="B72" s="30" t="s">
        <v>1093</v>
      </c>
      <c r="C72" s="30" t="s">
        <v>977</v>
      </c>
      <c r="D72" s="13">
        <v>460955</v>
      </c>
      <c r="E72" s="14">
        <v>2361.2399999999998</v>
      </c>
      <c r="F72" s="15">
        <v>3.0000000000000001E-3</v>
      </c>
      <c r="G72" s="15"/>
    </row>
    <row r="73" spans="1:7" x14ac:dyDescent="0.3">
      <c r="A73" s="12" t="s">
        <v>842</v>
      </c>
      <c r="B73" s="30" t="s">
        <v>843</v>
      </c>
      <c r="C73" s="30" t="s">
        <v>844</v>
      </c>
      <c r="D73" s="13">
        <v>103945</v>
      </c>
      <c r="E73" s="14">
        <v>2341.0500000000002</v>
      </c>
      <c r="F73" s="15">
        <v>2.8999999999999998E-3</v>
      </c>
      <c r="G73" s="15"/>
    </row>
    <row r="74" spans="1:7" x14ac:dyDescent="0.3">
      <c r="A74" s="12" t="s">
        <v>1019</v>
      </c>
      <c r="B74" s="30" t="s">
        <v>1020</v>
      </c>
      <c r="C74" s="30" t="s">
        <v>850</v>
      </c>
      <c r="D74" s="13">
        <v>154095</v>
      </c>
      <c r="E74" s="14">
        <v>2226.36</v>
      </c>
      <c r="F74" s="15">
        <v>2.8E-3</v>
      </c>
      <c r="G74" s="15"/>
    </row>
    <row r="75" spans="1:7" x14ac:dyDescent="0.3">
      <c r="A75" s="12" t="s">
        <v>1349</v>
      </c>
      <c r="B75" s="30" t="s">
        <v>1350</v>
      </c>
      <c r="C75" s="30" t="s">
        <v>847</v>
      </c>
      <c r="D75" s="13">
        <v>863588</v>
      </c>
      <c r="E75" s="14">
        <v>2012.59</v>
      </c>
      <c r="F75" s="15">
        <v>2.5000000000000001E-3</v>
      </c>
      <c r="G75" s="15"/>
    </row>
    <row r="76" spans="1:7" x14ac:dyDescent="0.3">
      <c r="A76" s="12" t="s">
        <v>994</v>
      </c>
      <c r="B76" s="30" t="s">
        <v>995</v>
      </c>
      <c r="C76" s="30" t="s">
        <v>977</v>
      </c>
      <c r="D76" s="13">
        <v>854929</v>
      </c>
      <c r="E76" s="14">
        <v>1924.87</v>
      </c>
      <c r="F76" s="15">
        <v>2.3999999999999998E-3</v>
      </c>
      <c r="G76" s="15"/>
    </row>
    <row r="77" spans="1:7" x14ac:dyDescent="0.3">
      <c r="A77" s="12" t="s">
        <v>1351</v>
      </c>
      <c r="B77" s="30" t="s">
        <v>1352</v>
      </c>
      <c r="C77" s="30" t="s">
        <v>884</v>
      </c>
      <c r="D77" s="13">
        <v>450000</v>
      </c>
      <c r="E77" s="14">
        <v>1908.68</v>
      </c>
      <c r="F77" s="15">
        <v>2.3999999999999998E-3</v>
      </c>
      <c r="G77" s="15"/>
    </row>
    <row r="78" spans="1:7" x14ac:dyDescent="0.3">
      <c r="A78" s="12" t="s">
        <v>905</v>
      </c>
      <c r="B78" s="30" t="s">
        <v>906</v>
      </c>
      <c r="C78" s="30" t="s">
        <v>907</v>
      </c>
      <c r="D78" s="13">
        <v>62542</v>
      </c>
      <c r="E78" s="14">
        <v>1895.52</v>
      </c>
      <c r="F78" s="15">
        <v>2.3999999999999998E-3</v>
      </c>
      <c r="G78" s="15"/>
    </row>
    <row r="79" spans="1:7" x14ac:dyDescent="0.3">
      <c r="A79" s="12" t="s">
        <v>1353</v>
      </c>
      <c r="B79" s="30" t="s">
        <v>1354</v>
      </c>
      <c r="C79" s="30" t="s">
        <v>972</v>
      </c>
      <c r="D79" s="13">
        <v>75402</v>
      </c>
      <c r="E79" s="14">
        <v>1873.89</v>
      </c>
      <c r="F79" s="15">
        <v>2.3999999999999998E-3</v>
      </c>
      <c r="G79" s="15"/>
    </row>
    <row r="80" spans="1:7" x14ac:dyDescent="0.3">
      <c r="A80" s="12" t="s">
        <v>980</v>
      </c>
      <c r="B80" s="30" t="s">
        <v>981</v>
      </c>
      <c r="C80" s="30" t="s">
        <v>824</v>
      </c>
      <c r="D80" s="13">
        <v>51906</v>
      </c>
      <c r="E80" s="14">
        <v>1837.11</v>
      </c>
      <c r="F80" s="15">
        <v>2.3E-3</v>
      </c>
      <c r="G80" s="15"/>
    </row>
    <row r="81" spans="1:7" x14ac:dyDescent="0.3">
      <c r="A81" s="12" t="s">
        <v>1355</v>
      </c>
      <c r="B81" s="30" t="s">
        <v>1356</v>
      </c>
      <c r="C81" s="30" t="s">
        <v>789</v>
      </c>
      <c r="D81" s="13">
        <v>50057</v>
      </c>
      <c r="E81" s="14">
        <v>1645.22</v>
      </c>
      <c r="F81" s="15">
        <v>2.0999999999999999E-3</v>
      </c>
      <c r="G81" s="15"/>
    </row>
    <row r="82" spans="1:7" x14ac:dyDescent="0.3">
      <c r="A82" s="12" t="s">
        <v>1122</v>
      </c>
      <c r="B82" s="30" t="s">
        <v>1123</v>
      </c>
      <c r="C82" s="30" t="s">
        <v>972</v>
      </c>
      <c r="D82" s="13">
        <v>41096</v>
      </c>
      <c r="E82" s="14">
        <v>1544.72</v>
      </c>
      <c r="F82" s="15">
        <v>1.9E-3</v>
      </c>
      <c r="G82" s="15"/>
    </row>
    <row r="83" spans="1:7" x14ac:dyDescent="0.3">
      <c r="A83" s="12" t="s">
        <v>810</v>
      </c>
      <c r="B83" s="30" t="s">
        <v>811</v>
      </c>
      <c r="C83" s="30" t="s">
        <v>812</v>
      </c>
      <c r="D83" s="13">
        <v>672316</v>
      </c>
      <c r="E83" s="14">
        <v>1499.26</v>
      </c>
      <c r="F83" s="15">
        <v>1.9E-3</v>
      </c>
      <c r="G83" s="15"/>
    </row>
    <row r="84" spans="1:7" x14ac:dyDescent="0.3">
      <c r="A84" s="12" t="s">
        <v>1357</v>
      </c>
      <c r="B84" s="30" t="s">
        <v>1358</v>
      </c>
      <c r="C84" s="30" t="s">
        <v>827</v>
      </c>
      <c r="D84" s="13">
        <v>95050</v>
      </c>
      <c r="E84" s="14">
        <v>1425.37</v>
      </c>
      <c r="F84" s="15">
        <v>1.8E-3</v>
      </c>
      <c r="G84" s="15"/>
    </row>
    <row r="85" spans="1:7" x14ac:dyDescent="0.3">
      <c r="A85" s="12" t="s">
        <v>1359</v>
      </c>
      <c r="B85" s="30" t="s">
        <v>1360</v>
      </c>
      <c r="C85" s="30" t="s">
        <v>884</v>
      </c>
      <c r="D85" s="13">
        <v>136982</v>
      </c>
      <c r="E85" s="14">
        <v>1305.6400000000001</v>
      </c>
      <c r="F85" s="15">
        <v>1.6000000000000001E-3</v>
      </c>
      <c r="G85" s="15"/>
    </row>
    <row r="86" spans="1:7" x14ac:dyDescent="0.3">
      <c r="A86" s="12" t="s">
        <v>1361</v>
      </c>
      <c r="B86" s="30" t="s">
        <v>1362</v>
      </c>
      <c r="C86" s="30" t="s">
        <v>844</v>
      </c>
      <c r="D86" s="13">
        <v>50751</v>
      </c>
      <c r="E86" s="14">
        <v>1277.73</v>
      </c>
      <c r="F86" s="15">
        <v>1.6000000000000001E-3</v>
      </c>
      <c r="G86" s="15"/>
    </row>
    <row r="87" spans="1:7" x14ac:dyDescent="0.3">
      <c r="A87" s="12" t="s">
        <v>1363</v>
      </c>
      <c r="B87" s="30" t="s">
        <v>1364</v>
      </c>
      <c r="C87" s="30" t="s">
        <v>1365</v>
      </c>
      <c r="D87" s="13">
        <v>482212</v>
      </c>
      <c r="E87" s="14">
        <v>1212.76</v>
      </c>
      <c r="F87" s="15">
        <v>1.5E-3</v>
      </c>
      <c r="G87" s="15"/>
    </row>
    <row r="88" spans="1:7" x14ac:dyDescent="0.3">
      <c r="A88" s="12" t="s">
        <v>1366</v>
      </c>
      <c r="B88" s="30" t="s">
        <v>1367</v>
      </c>
      <c r="C88" s="30" t="s">
        <v>1365</v>
      </c>
      <c r="D88" s="13">
        <v>727970</v>
      </c>
      <c r="E88" s="14">
        <v>1103.24</v>
      </c>
      <c r="F88" s="15">
        <v>1.4E-3</v>
      </c>
      <c r="G88" s="15"/>
    </row>
    <row r="89" spans="1:7" x14ac:dyDescent="0.3">
      <c r="A89" s="12" t="s">
        <v>1029</v>
      </c>
      <c r="B89" s="30" t="s">
        <v>1030</v>
      </c>
      <c r="C89" s="30" t="s">
        <v>815</v>
      </c>
      <c r="D89" s="13">
        <v>50945</v>
      </c>
      <c r="E89" s="14">
        <v>1074.4000000000001</v>
      </c>
      <c r="F89" s="15">
        <v>1.2999999999999999E-3</v>
      </c>
      <c r="G89" s="15"/>
    </row>
    <row r="90" spans="1:7" x14ac:dyDescent="0.3">
      <c r="A90" s="12" t="s">
        <v>1096</v>
      </c>
      <c r="B90" s="30" t="s">
        <v>1097</v>
      </c>
      <c r="C90" s="30" t="s">
        <v>1057</v>
      </c>
      <c r="D90" s="13">
        <v>213587</v>
      </c>
      <c r="E90" s="14">
        <v>1020.73</v>
      </c>
      <c r="F90" s="15">
        <v>1.2999999999999999E-3</v>
      </c>
      <c r="G90" s="15"/>
    </row>
    <row r="91" spans="1:7" x14ac:dyDescent="0.3">
      <c r="A91" s="12" t="s">
        <v>793</v>
      </c>
      <c r="B91" s="30" t="s">
        <v>1368</v>
      </c>
      <c r="C91" s="30" t="s">
        <v>795</v>
      </c>
      <c r="D91" s="13">
        <v>193325</v>
      </c>
      <c r="E91" s="14">
        <v>584.61</v>
      </c>
      <c r="F91" s="15">
        <v>6.9999999999999999E-4</v>
      </c>
      <c r="G91" s="15"/>
    </row>
    <row r="92" spans="1:7" x14ac:dyDescent="0.3">
      <c r="A92" s="12" t="s">
        <v>1126</v>
      </c>
      <c r="B92" s="30" t="s">
        <v>1127</v>
      </c>
      <c r="C92" s="30" t="s">
        <v>1057</v>
      </c>
      <c r="D92" s="13">
        <v>34743</v>
      </c>
      <c r="E92" s="14">
        <v>516.58000000000004</v>
      </c>
      <c r="F92" s="15">
        <v>5.9999999999999995E-4</v>
      </c>
      <c r="G92" s="15"/>
    </row>
    <row r="93" spans="1:7" x14ac:dyDescent="0.3">
      <c r="A93" s="12" t="s">
        <v>1369</v>
      </c>
      <c r="B93" s="30" t="s">
        <v>1370</v>
      </c>
      <c r="C93" s="30" t="s">
        <v>789</v>
      </c>
      <c r="D93" s="13">
        <v>108600</v>
      </c>
      <c r="E93" s="14">
        <v>424.68</v>
      </c>
      <c r="F93" s="15">
        <v>5.0000000000000001E-4</v>
      </c>
      <c r="G93" s="15"/>
    </row>
    <row r="94" spans="1:7" x14ac:dyDescent="0.3">
      <c r="A94" s="12" t="s">
        <v>887</v>
      </c>
      <c r="B94" s="30" t="s">
        <v>888</v>
      </c>
      <c r="C94" s="30" t="s">
        <v>889</v>
      </c>
      <c r="D94" s="13">
        <v>20250</v>
      </c>
      <c r="E94" s="14">
        <v>393.1</v>
      </c>
      <c r="F94" s="15">
        <v>5.0000000000000001E-4</v>
      </c>
      <c r="G94" s="15"/>
    </row>
    <row r="95" spans="1:7" x14ac:dyDescent="0.3">
      <c r="A95" s="12" t="s">
        <v>1070</v>
      </c>
      <c r="B95" s="30" t="s">
        <v>1071</v>
      </c>
      <c r="C95" s="30" t="s">
        <v>910</v>
      </c>
      <c r="D95" s="13">
        <v>9641</v>
      </c>
      <c r="E95" s="14">
        <v>355.13</v>
      </c>
      <c r="F95" s="15">
        <v>4.0000000000000002E-4</v>
      </c>
      <c r="G95" s="15"/>
    </row>
    <row r="96" spans="1:7" x14ac:dyDescent="0.3">
      <c r="A96" s="12" t="s">
        <v>1371</v>
      </c>
      <c r="B96" s="30" t="s">
        <v>1372</v>
      </c>
      <c r="C96" s="30" t="s">
        <v>789</v>
      </c>
      <c r="D96" s="13">
        <v>120104</v>
      </c>
      <c r="E96" s="14">
        <v>338.45</v>
      </c>
      <c r="F96" s="15">
        <v>4.0000000000000002E-4</v>
      </c>
      <c r="G96" s="15"/>
    </row>
    <row r="97" spans="1:7" x14ac:dyDescent="0.3">
      <c r="A97" s="12" t="s">
        <v>992</v>
      </c>
      <c r="B97" s="30" t="s">
        <v>993</v>
      </c>
      <c r="C97" s="30" t="s">
        <v>815</v>
      </c>
      <c r="D97" s="13">
        <v>17500</v>
      </c>
      <c r="E97" s="14">
        <v>224.64</v>
      </c>
      <c r="F97" s="15">
        <v>2.9999999999999997E-4</v>
      </c>
      <c r="G97" s="15"/>
    </row>
    <row r="98" spans="1:7" x14ac:dyDescent="0.3">
      <c r="A98" s="12" t="s">
        <v>986</v>
      </c>
      <c r="B98" s="30" t="s">
        <v>987</v>
      </c>
      <c r="C98" s="30" t="s">
        <v>827</v>
      </c>
      <c r="D98" s="13">
        <v>37800</v>
      </c>
      <c r="E98" s="14">
        <v>134.94999999999999</v>
      </c>
      <c r="F98" s="15">
        <v>2.0000000000000001E-4</v>
      </c>
      <c r="G98" s="15"/>
    </row>
    <row r="99" spans="1:7" x14ac:dyDescent="0.3">
      <c r="A99" s="12" t="s">
        <v>942</v>
      </c>
      <c r="B99" s="30" t="s">
        <v>943</v>
      </c>
      <c r="C99" s="30" t="s">
        <v>821</v>
      </c>
      <c r="D99" s="13">
        <v>2500</v>
      </c>
      <c r="E99" s="14">
        <v>8.23</v>
      </c>
      <c r="F99" s="15">
        <v>0</v>
      </c>
      <c r="G99" s="15"/>
    </row>
    <row r="100" spans="1:7" x14ac:dyDescent="0.3">
      <c r="A100" s="12" t="s">
        <v>1373</v>
      </c>
      <c r="B100" s="30" t="s">
        <v>1374</v>
      </c>
      <c r="C100" s="30" t="s">
        <v>889</v>
      </c>
      <c r="D100" s="13">
        <v>425</v>
      </c>
      <c r="E100" s="14">
        <v>4.13</v>
      </c>
      <c r="F100" s="15">
        <v>0</v>
      </c>
      <c r="G100" s="15"/>
    </row>
    <row r="101" spans="1:7" x14ac:dyDescent="0.3">
      <c r="A101" s="12" t="s">
        <v>1375</v>
      </c>
      <c r="B101" s="30" t="s">
        <v>1376</v>
      </c>
      <c r="C101" s="30" t="s">
        <v>839</v>
      </c>
      <c r="D101" s="13">
        <v>491</v>
      </c>
      <c r="E101" s="14">
        <v>4.13</v>
      </c>
      <c r="F101" s="15">
        <v>0</v>
      </c>
      <c r="G101" s="15"/>
    </row>
    <row r="102" spans="1:7" x14ac:dyDescent="0.3">
      <c r="A102" s="12" t="s">
        <v>1377</v>
      </c>
      <c r="B102" s="30" t="s">
        <v>1378</v>
      </c>
      <c r="C102" s="30" t="s">
        <v>834</v>
      </c>
      <c r="D102" s="13">
        <v>217</v>
      </c>
      <c r="E102" s="14">
        <v>3.84</v>
      </c>
      <c r="F102" s="15">
        <v>0</v>
      </c>
      <c r="G102" s="15"/>
    </row>
    <row r="103" spans="1:7" x14ac:dyDescent="0.3">
      <c r="A103" s="12" t="s">
        <v>1379</v>
      </c>
      <c r="B103" s="30" t="s">
        <v>1380</v>
      </c>
      <c r="C103" s="30" t="s">
        <v>1381</v>
      </c>
      <c r="D103" s="13">
        <v>735</v>
      </c>
      <c r="E103" s="14">
        <v>1.36</v>
      </c>
      <c r="F103" s="15">
        <v>0</v>
      </c>
      <c r="G103" s="15"/>
    </row>
    <row r="104" spans="1:7" x14ac:dyDescent="0.3">
      <c r="A104" s="16" t="s">
        <v>98</v>
      </c>
      <c r="B104" s="31"/>
      <c r="C104" s="31"/>
      <c r="D104" s="17"/>
      <c r="E104" s="37">
        <v>551259.75</v>
      </c>
      <c r="F104" s="38">
        <v>0.69210000000000005</v>
      </c>
      <c r="G104" s="20"/>
    </row>
    <row r="105" spans="1:7" x14ac:dyDescent="0.3">
      <c r="A105" s="16" t="s">
        <v>1130</v>
      </c>
      <c r="B105" s="30"/>
      <c r="C105" s="30"/>
      <c r="D105" s="13"/>
      <c r="E105" s="14"/>
      <c r="F105" s="15"/>
      <c r="G105" s="15"/>
    </row>
    <row r="106" spans="1:7" x14ac:dyDescent="0.3">
      <c r="A106" s="16" t="s">
        <v>98</v>
      </c>
      <c r="B106" s="30"/>
      <c r="C106" s="30"/>
      <c r="D106" s="13"/>
      <c r="E106" s="39" t="s">
        <v>88</v>
      </c>
      <c r="F106" s="40" t="s">
        <v>88</v>
      </c>
      <c r="G106" s="15"/>
    </row>
    <row r="107" spans="1:7" x14ac:dyDescent="0.3">
      <c r="A107" s="21" t="s">
        <v>116</v>
      </c>
      <c r="B107" s="32"/>
      <c r="C107" s="32"/>
      <c r="D107" s="22"/>
      <c r="E107" s="27">
        <v>551259.75</v>
      </c>
      <c r="F107" s="28">
        <v>0.69210000000000005</v>
      </c>
      <c r="G107" s="20"/>
    </row>
    <row r="108" spans="1:7" x14ac:dyDescent="0.3">
      <c r="A108" s="12"/>
      <c r="B108" s="30"/>
      <c r="C108" s="30"/>
      <c r="D108" s="13"/>
      <c r="E108" s="14"/>
      <c r="F108" s="15"/>
      <c r="G108" s="15"/>
    </row>
    <row r="109" spans="1:7" x14ac:dyDescent="0.3">
      <c r="A109" s="16" t="s">
        <v>1131</v>
      </c>
      <c r="B109" s="30"/>
      <c r="C109" s="30"/>
      <c r="D109" s="13"/>
      <c r="E109" s="14"/>
      <c r="F109" s="15"/>
      <c r="G109" s="15"/>
    </row>
    <row r="110" spans="1:7" x14ac:dyDescent="0.3">
      <c r="A110" s="16" t="s">
        <v>1132</v>
      </c>
      <c r="B110" s="30"/>
      <c r="C110" s="30"/>
      <c r="D110" s="13"/>
      <c r="E110" s="14"/>
      <c r="F110" s="15"/>
      <c r="G110" s="15"/>
    </row>
    <row r="111" spans="1:7" x14ac:dyDescent="0.3">
      <c r="A111" s="12" t="s">
        <v>1223</v>
      </c>
      <c r="B111" s="30"/>
      <c r="C111" s="30" t="s">
        <v>815</v>
      </c>
      <c r="D111" s="13">
        <v>2295000</v>
      </c>
      <c r="E111" s="14">
        <v>8327.41</v>
      </c>
      <c r="F111" s="15">
        <v>1.0456E-2</v>
      </c>
      <c r="G111" s="15"/>
    </row>
    <row r="112" spans="1:7" x14ac:dyDescent="0.3">
      <c r="A112" s="12" t="s">
        <v>1382</v>
      </c>
      <c r="B112" s="30"/>
      <c r="C112" s="30" t="s">
        <v>839</v>
      </c>
      <c r="D112" s="13">
        <v>946400</v>
      </c>
      <c r="E112" s="14">
        <v>7730.2</v>
      </c>
      <c r="F112" s="15">
        <v>9.7059999999999994E-3</v>
      </c>
      <c r="G112" s="15"/>
    </row>
    <row r="113" spans="1:7" x14ac:dyDescent="0.3">
      <c r="A113" s="12" t="s">
        <v>1383</v>
      </c>
      <c r="B113" s="30"/>
      <c r="C113" s="30" t="s">
        <v>1365</v>
      </c>
      <c r="D113" s="13">
        <v>2999150</v>
      </c>
      <c r="E113" s="14">
        <v>4470.2299999999996</v>
      </c>
      <c r="F113" s="15">
        <v>5.6129999999999999E-3</v>
      </c>
      <c r="G113" s="15"/>
    </row>
    <row r="114" spans="1:7" x14ac:dyDescent="0.3">
      <c r="A114" s="12" t="s">
        <v>1384</v>
      </c>
      <c r="B114" s="30"/>
      <c r="C114" s="30" t="s">
        <v>1381</v>
      </c>
      <c r="D114" s="13">
        <v>2087400</v>
      </c>
      <c r="E114" s="14">
        <v>3837.68</v>
      </c>
      <c r="F114" s="15">
        <v>4.8180000000000002E-3</v>
      </c>
      <c r="G114" s="15"/>
    </row>
    <row r="115" spans="1:7" x14ac:dyDescent="0.3">
      <c r="A115" s="12" t="s">
        <v>1172</v>
      </c>
      <c r="B115" s="30"/>
      <c r="C115" s="30" t="s">
        <v>839</v>
      </c>
      <c r="D115" s="13">
        <v>328300</v>
      </c>
      <c r="E115" s="14">
        <v>3552.7</v>
      </c>
      <c r="F115" s="15">
        <v>4.4609999999999997E-3</v>
      </c>
      <c r="G115" s="15"/>
    </row>
    <row r="116" spans="1:7" x14ac:dyDescent="0.3">
      <c r="A116" s="12" t="s">
        <v>1385</v>
      </c>
      <c r="B116" s="30"/>
      <c r="C116" s="30" t="s">
        <v>889</v>
      </c>
      <c r="D116" s="13">
        <v>236000</v>
      </c>
      <c r="E116" s="14">
        <v>2265.7199999999998</v>
      </c>
      <c r="F116" s="15">
        <v>2.8440000000000002E-3</v>
      </c>
      <c r="G116" s="15"/>
    </row>
    <row r="117" spans="1:7" x14ac:dyDescent="0.3">
      <c r="A117" s="12" t="s">
        <v>1386</v>
      </c>
      <c r="B117" s="30"/>
      <c r="C117" s="30" t="s">
        <v>834</v>
      </c>
      <c r="D117" s="13">
        <v>99275</v>
      </c>
      <c r="E117" s="14">
        <v>1741.38</v>
      </c>
      <c r="F117" s="15">
        <v>2.186E-3</v>
      </c>
      <c r="G117" s="15"/>
    </row>
    <row r="118" spans="1:7" x14ac:dyDescent="0.3">
      <c r="A118" s="12" t="s">
        <v>1183</v>
      </c>
      <c r="B118" s="30"/>
      <c r="C118" s="30" t="s">
        <v>815</v>
      </c>
      <c r="D118" s="13">
        <v>72750</v>
      </c>
      <c r="E118" s="14">
        <v>1532.44</v>
      </c>
      <c r="F118" s="15">
        <v>1.9239999999999999E-3</v>
      </c>
      <c r="G118" s="15"/>
    </row>
    <row r="119" spans="1:7" x14ac:dyDescent="0.3">
      <c r="A119" s="12" t="s">
        <v>1387</v>
      </c>
      <c r="B119" s="30"/>
      <c r="C119" s="30" t="s">
        <v>884</v>
      </c>
      <c r="D119" s="13">
        <v>76300</v>
      </c>
      <c r="E119" s="14">
        <v>723.78</v>
      </c>
      <c r="F119" s="15">
        <v>9.0799999999999995E-4</v>
      </c>
      <c r="G119" s="15"/>
    </row>
    <row r="120" spans="1:7" x14ac:dyDescent="0.3">
      <c r="A120" s="12" t="s">
        <v>1211</v>
      </c>
      <c r="B120" s="30"/>
      <c r="C120" s="30" t="s">
        <v>824</v>
      </c>
      <c r="D120" s="13">
        <v>15300</v>
      </c>
      <c r="E120" s="14">
        <v>543.09</v>
      </c>
      <c r="F120" s="15">
        <v>6.8099999999999996E-4</v>
      </c>
      <c r="G120" s="15"/>
    </row>
    <row r="121" spans="1:7" x14ac:dyDescent="0.3">
      <c r="A121" s="12" t="s">
        <v>1136</v>
      </c>
      <c r="B121" s="30"/>
      <c r="C121" s="30" t="s">
        <v>972</v>
      </c>
      <c r="D121" s="13">
        <v>9125</v>
      </c>
      <c r="E121" s="14">
        <v>337.63</v>
      </c>
      <c r="F121" s="15">
        <v>4.2299999999999998E-4</v>
      </c>
      <c r="G121" s="15"/>
    </row>
    <row r="122" spans="1:7" x14ac:dyDescent="0.3">
      <c r="A122" s="12" t="s">
        <v>1227</v>
      </c>
      <c r="B122" s="30"/>
      <c r="C122" s="30" t="s">
        <v>821</v>
      </c>
      <c r="D122" s="41">
        <v>-2500</v>
      </c>
      <c r="E122" s="23">
        <v>-8.19</v>
      </c>
      <c r="F122" s="24">
        <v>-1.0000000000000001E-5</v>
      </c>
      <c r="G122" s="15"/>
    </row>
    <row r="123" spans="1:7" x14ac:dyDescent="0.3">
      <c r="A123" s="12" t="s">
        <v>1208</v>
      </c>
      <c r="B123" s="30"/>
      <c r="C123" s="30" t="s">
        <v>827</v>
      </c>
      <c r="D123" s="41">
        <v>-37800</v>
      </c>
      <c r="E123" s="23">
        <v>-133.96</v>
      </c>
      <c r="F123" s="24">
        <v>-1.6799999999999999E-4</v>
      </c>
      <c r="G123" s="15"/>
    </row>
    <row r="124" spans="1:7" x14ac:dyDescent="0.3">
      <c r="A124" s="12" t="s">
        <v>1205</v>
      </c>
      <c r="B124" s="30"/>
      <c r="C124" s="30" t="s">
        <v>815</v>
      </c>
      <c r="D124" s="41">
        <v>-17500</v>
      </c>
      <c r="E124" s="23">
        <v>-225.25</v>
      </c>
      <c r="F124" s="24">
        <v>-2.8200000000000002E-4</v>
      </c>
      <c r="G124" s="15"/>
    </row>
    <row r="125" spans="1:7" x14ac:dyDescent="0.3">
      <c r="A125" s="12" t="s">
        <v>1189</v>
      </c>
      <c r="B125" s="30"/>
      <c r="C125" s="30" t="s">
        <v>850</v>
      </c>
      <c r="D125" s="41">
        <v>-26400</v>
      </c>
      <c r="E125" s="23">
        <v>-381</v>
      </c>
      <c r="F125" s="24">
        <v>-4.7800000000000002E-4</v>
      </c>
      <c r="G125" s="15"/>
    </row>
    <row r="126" spans="1:7" x14ac:dyDescent="0.3">
      <c r="A126" s="12" t="s">
        <v>1250</v>
      </c>
      <c r="B126" s="30"/>
      <c r="C126" s="30" t="s">
        <v>889</v>
      </c>
      <c r="D126" s="41">
        <v>-20250</v>
      </c>
      <c r="E126" s="23">
        <v>-392.08</v>
      </c>
      <c r="F126" s="24">
        <v>-4.9200000000000003E-4</v>
      </c>
      <c r="G126" s="15"/>
    </row>
    <row r="127" spans="1:7" x14ac:dyDescent="0.3">
      <c r="A127" s="12" t="s">
        <v>1284</v>
      </c>
      <c r="B127" s="30"/>
      <c r="C127" s="30" t="s">
        <v>798</v>
      </c>
      <c r="D127" s="41">
        <v>-240000</v>
      </c>
      <c r="E127" s="23">
        <v>-1606.2</v>
      </c>
      <c r="F127" s="24">
        <v>-2.016E-3</v>
      </c>
      <c r="G127" s="15"/>
    </row>
    <row r="128" spans="1:7" x14ac:dyDescent="0.3">
      <c r="A128" s="12" t="s">
        <v>1282</v>
      </c>
      <c r="B128" s="30"/>
      <c r="C128" s="30" t="s">
        <v>798</v>
      </c>
      <c r="D128" s="41">
        <v>-276250</v>
      </c>
      <c r="E128" s="23">
        <v>-1845.07</v>
      </c>
      <c r="F128" s="24">
        <v>-2.3159999999999999E-3</v>
      </c>
      <c r="G128" s="15"/>
    </row>
    <row r="129" spans="1:7" x14ac:dyDescent="0.3">
      <c r="A129" s="12" t="s">
        <v>1388</v>
      </c>
      <c r="B129" s="30"/>
      <c r="C129" s="30" t="s">
        <v>1389</v>
      </c>
      <c r="D129" s="41">
        <v>-250000</v>
      </c>
      <c r="E129" s="23">
        <v>-39360.879999999997</v>
      </c>
      <c r="F129" s="24">
        <v>-4.9424000000000003E-2</v>
      </c>
      <c r="G129" s="15"/>
    </row>
    <row r="130" spans="1:7" x14ac:dyDescent="0.3">
      <c r="A130" s="16" t="s">
        <v>98</v>
      </c>
      <c r="B130" s="31"/>
      <c r="C130" s="31"/>
      <c r="D130" s="17"/>
      <c r="E130" s="42">
        <v>-8890.3700000000008</v>
      </c>
      <c r="F130" s="43">
        <v>-1.1166000000000001E-2</v>
      </c>
      <c r="G130" s="20"/>
    </row>
    <row r="131" spans="1:7" x14ac:dyDescent="0.3">
      <c r="A131" s="12"/>
      <c r="B131" s="30"/>
      <c r="C131" s="30"/>
      <c r="D131" s="13"/>
      <c r="E131" s="14"/>
      <c r="F131" s="15"/>
      <c r="G131" s="15"/>
    </row>
    <row r="132" spans="1:7" x14ac:dyDescent="0.3">
      <c r="A132" s="12"/>
      <c r="B132" s="30"/>
      <c r="C132" s="30"/>
      <c r="D132" s="13"/>
      <c r="E132" s="14"/>
      <c r="F132" s="15"/>
      <c r="G132" s="15"/>
    </row>
    <row r="133" spans="1:7" x14ac:dyDescent="0.3">
      <c r="A133" s="16" t="s">
        <v>1390</v>
      </c>
      <c r="B133" s="31"/>
      <c r="C133" s="31"/>
      <c r="D133" s="17"/>
      <c r="E133" s="46"/>
      <c r="F133" s="20"/>
      <c r="G133" s="20"/>
    </row>
    <row r="134" spans="1:7" x14ac:dyDescent="0.3">
      <c r="A134" s="12" t="s">
        <v>1391</v>
      </c>
      <c r="B134" s="30"/>
      <c r="C134" s="30" t="s">
        <v>1392</v>
      </c>
      <c r="D134" s="13">
        <v>475000</v>
      </c>
      <c r="E134" s="14">
        <v>6024.19</v>
      </c>
      <c r="F134" s="15">
        <v>7.6E-3</v>
      </c>
      <c r="G134" s="15"/>
    </row>
    <row r="135" spans="1:7" x14ac:dyDescent="0.3">
      <c r="A135" s="12" t="s">
        <v>1393</v>
      </c>
      <c r="B135" s="30"/>
      <c r="C135" s="30" t="s">
        <v>1392</v>
      </c>
      <c r="D135" s="13">
        <v>400000</v>
      </c>
      <c r="E135" s="14">
        <v>3345</v>
      </c>
      <c r="F135" s="15">
        <v>4.1999999999999997E-3</v>
      </c>
      <c r="G135" s="15"/>
    </row>
    <row r="136" spans="1:7" x14ac:dyDescent="0.3">
      <c r="A136" s="16" t="s">
        <v>98</v>
      </c>
      <c r="B136" s="31"/>
      <c r="C136" s="31"/>
      <c r="D136" s="17"/>
      <c r="E136" s="37">
        <v>9369.19</v>
      </c>
      <c r="F136" s="38">
        <v>1.18E-2</v>
      </c>
      <c r="G136" s="20"/>
    </row>
    <row r="137" spans="1:7" x14ac:dyDescent="0.3">
      <c r="A137" s="12"/>
      <c r="B137" s="30"/>
      <c r="C137" s="30"/>
      <c r="D137" s="13"/>
      <c r="E137" s="14"/>
      <c r="F137" s="15"/>
      <c r="G137" s="15"/>
    </row>
    <row r="138" spans="1:7" x14ac:dyDescent="0.3">
      <c r="A138" s="21" t="s">
        <v>116</v>
      </c>
      <c r="B138" s="32"/>
      <c r="C138" s="32"/>
      <c r="D138" s="22"/>
      <c r="E138" s="18">
        <v>9369.19</v>
      </c>
      <c r="F138" s="19">
        <v>1.18E-2</v>
      </c>
      <c r="G138" s="20"/>
    </row>
    <row r="139" spans="1:7" x14ac:dyDescent="0.3">
      <c r="A139" s="16" t="s">
        <v>124</v>
      </c>
      <c r="B139" s="30"/>
      <c r="C139" s="30"/>
      <c r="D139" s="13"/>
      <c r="E139" s="14"/>
      <c r="F139" s="15"/>
      <c r="G139" s="15"/>
    </row>
    <row r="140" spans="1:7" x14ac:dyDescent="0.3">
      <c r="A140" s="16" t="s">
        <v>125</v>
      </c>
      <c r="B140" s="30"/>
      <c r="C140" s="30"/>
      <c r="D140" s="13"/>
      <c r="E140" s="14"/>
      <c r="F140" s="15"/>
      <c r="G140" s="15"/>
    </row>
    <row r="141" spans="1:7" x14ac:dyDescent="0.3">
      <c r="A141" s="12" t="s">
        <v>497</v>
      </c>
      <c r="B141" s="30" t="s">
        <v>498</v>
      </c>
      <c r="C141" s="30" t="s">
        <v>128</v>
      </c>
      <c r="D141" s="13">
        <v>15000000</v>
      </c>
      <c r="E141" s="14">
        <v>15014.34</v>
      </c>
      <c r="F141" s="15">
        <v>1.89E-2</v>
      </c>
      <c r="G141" s="15">
        <v>7.1550000000000002E-2</v>
      </c>
    </row>
    <row r="142" spans="1:7" x14ac:dyDescent="0.3">
      <c r="A142" s="12" t="s">
        <v>1394</v>
      </c>
      <c r="B142" s="30" t="s">
        <v>1395</v>
      </c>
      <c r="C142" s="30" t="s">
        <v>131</v>
      </c>
      <c r="D142" s="13">
        <v>10000000</v>
      </c>
      <c r="E142" s="14">
        <v>9723.9599999999991</v>
      </c>
      <c r="F142" s="15">
        <v>1.2200000000000001E-2</v>
      </c>
      <c r="G142" s="15">
        <v>7.0099999999999996E-2</v>
      </c>
    </row>
    <row r="143" spans="1:7" x14ac:dyDescent="0.3">
      <c r="A143" s="12" t="s">
        <v>499</v>
      </c>
      <c r="B143" s="30" t="s">
        <v>500</v>
      </c>
      <c r="C143" s="30" t="s">
        <v>128</v>
      </c>
      <c r="D143" s="13">
        <v>10000000</v>
      </c>
      <c r="E143" s="14">
        <v>9562.48</v>
      </c>
      <c r="F143" s="15">
        <v>1.2E-2</v>
      </c>
      <c r="G143" s="15">
        <v>7.3349999999999999E-2</v>
      </c>
    </row>
    <row r="144" spans="1:7" x14ac:dyDescent="0.3">
      <c r="A144" s="12" t="s">
        <v>136</v>
      </c>
      <c r="B144" s="30" t="s">
        <v>137</v>
      </c>
      <c r="C144" s="30" t="s">
        <v>131</v>
      </c>
      <c r="D144" s="13">
        <v>5000000</v>
      </c>
      <c r="E144" s="14">
        <v>5007.0200000000004</v>
      </c>
      <c r="F144" s="15">
        <v>6.3E-3</v>
      </c>
      <c r="G144" s="15">
        <v>6.4401E-2</v>
      </c>
    </row>
    <row r="145" spans="1:7" x14ac:dyDescent="0.3">
      <c r="A145" s="12" t="s">
        <v>1396</v>
      </c>
      <c r="B145" s="30" t="s">
        <v>1397</v>
      </c>
      <c r="C145" s="30" t="s">
        <v>128</v>
      </c>
      <c r="D145" s="13">
        <v>5000000</v>
      </c>
      <c r="E145" s="14">
        <v>4924.01</v>
      </c>
      <c r="F145" s="15">
        <v>6.1999999999999998E-3</v>
      </c>
      <c r="G145" s="15">
        <v>6.7299999999999999E-2</v>
      </c>
    </row>
    <row r="146" spans="1:7" x14ac:dyDescent="0.3">
      <c r="A146" s="12" t="s">
        <v>1398</v>
      </c>
      <c r="B146" s="30" t="s">
        <v>1399</v>
      </c>
      <c r="C146" s="30" t="s">
        <v>128</v>
      </c>
      <c r="D146" s="13">
        <v>2500000</v>
      </c>
      <c r="E146" s="14">
        <v>2492.0300000000002</v>
      </c>
      <c r="F146" s="15">
        <v>3.0999999999999999E-3</v>
      </c>
      <c r="G146" s="15">
        <v>8.2452999999999999E-2</v>
      </c>
    </row>
    <row r="147" spans="1:7" x14ac:dyDescent="0.3">
      <c r="A147" s="12" t="s">
        <v>1400</v>
      </c>
      <c r="B147" s="30" t="s">
        <v>1401</v>
      </c>
      <c r="C147" s="30" t="s">
        <v>185</v>
      </c>
      <c r="D147" s="13">
        <v>2500000</v>
      </c>
      <c r="E147" s="14">
        <v>2459.96</v>
      </c>
      <c r="F147" s="15">
        <v>3.0999999999999999E-3</v>
      </c>
      <c r="G147" s="15">
        <v>7.9204999999999998E-2</v>
      </c>
    </row>
    <row r="148" spans="1:7" x14ac:dyDescent="0.3">
      <c r="A148" s="16" t="s">
        <v>98</v>
      </c>
      <c r="B148" s="31"/>
      <c r="C148" s="31"/>
      <c r="D148" s="17"/>
      <c r="E148" s="37">
        <v>49183.8</v>
      </c>
      <c r="F148" s="38">
        <v>6.1800000000000001E-2</v>
      </c>
      <c r="G148" s="20"/>
    </row>
    <row r="149" spans="1:7" x14ac:dyDescent="0.3">
      <c r="A149" s="12"/>
      <c r="B149" s="30"/>
      <c r="C149" s="30"/>
      <c r="D149" s="13"/>
      <c r="E149" s="14"/>
      <c r="F149" s="15"/>
      <c r="G149" s="15"/>
    </row>
    <row r="150" spans="1:7" x14ac:dyDescent="0.3">
      <c r="A150" s="16" t="s">
        <v>377</v>
      </c>
      <c r="B150" s="30"/>
      <c r="C150" s="30"/>
      <c r="D150" s="13"/>
      <c r="E150" s="14"/>
      <c r="F150" s="15"/>
      <c r="G150" s="15"/>
    </row>
    <row r="151" spans="1:7" x14ac:dyDescent="0.3">
      <c r="A151" s="12" t="s">
        <v>1402</v>
      </c>
      <c r="B151" s="30" t="s">
        <v>1403</v>
      </c>
      <c r="C151" s="30" t="s">
        <v>93</v>
      </c>
      <c r="D151" s="13">
        <v>16000000</v>
      </c>
      <c r="E151" s="14">
        <v>15222.93</v>
      </c>
      <c r="F151" s="15">
        <v>1.9099999999999999E-2</v>
      </c>
      <c r="G151" s="15">
        <v>7.1139999999999995E-2</v>
      </c>
    </row>
    <row r="152" spans="1:7" x14ac:dyDescent="0.3">
      <c r="A152" s="12" t="s">
        <v>517</v>
      </c>
      <c r="B152" s="30" t="s">
        <v>518</v>
      </c>
      <c r="C152" s="30" t="s">
        <v>93</v>
      </c>
      <c r="D152" s="13">
        <v>15000000</v>
      </c>
      <c r="E152" s="14">
        <v>14318.34</v>
      </c>
      <c r="F152" s="15">
        <v>1.7999999999999999E-2</v>
      </c>
      <c r="G152" s="15">
        <v>6.9459000000000007E-2</v>
      </c>
    </row>
    <row r="153" spans="1:7" x14ac:dyDescent="0.3">
      <c r="A153" s="12" t="s">
        <v>1295</v>
      </c>
      <c r="B153" s="30" t="s">
        <v>1296</v>
      </c>
      <c r="C153" s="30" t="s">
        <v>93</v>
      </c>
      <c r="D153" s="13">
        <v>7500000</v>
      </c>
      <c r="E153" s="14">
        <v>7518.33</v>
      </c>
      <c r="F153" s="15">
        <v>9.4000000000000004E-3</v>
      </c>
      <c r="G153" s="15">
        <v>4.9702000000000003E-2</v>
      </c>
    </row>
    <row r="154" spans="1:7" x14ac:dyDescent="0.3">
      <c r="A154" s="12" t="s">
        <v>1293</v>
      </c>
      <c r="B154" s="30" t="s">
        <v>1294</v>
      </c>
      <c r="C154" s="30" t="s">
        <v>93</v>
      </c>
      <c r="D154" s="13">
        <v>5000000</v>
      </c>
      <c r="E154" s="14">
        <v>5022.8999999999996</v>
      </c>
      <c r="F154" s="15">
        <v>6.3E-3</v>
      </c>
      <c r="G154" s="15">
        <v>5.7963000000000001E-2</v>
      </c>
    </row>
    <row r="155" spans="1:7" x14ac:dyDescent="0.3">
      <c r="A155" s="12" t="s">
        <v>1404</v>
      </c>
      <c r="B155" s="30" t="s">
        <v>1405</v>
      </c>
      <c r="C155" s="30" t="s">
        <v>93</v>
      </c>
      <c r="D155" s="13">
        <v>2500000</v>
      </c>
      <c r="E155" s="14">
        <v>2524.16</v>
      </c>
      <c r="F155" s="15">
        <v>3.2000000000000002E-3</v>
      </c>
      <c r="G155" s="15">
        <v>6.0838999999999997E-2</v>
      </c>
    </row>
    <row r="156" spans="1:7" x14ac:dyDescent="0.3">
      <c r="A156" s="16" t="s">
        <v>98</v>
      </c>
      <c r="B156" s="31"/>
      <c r="C156" s="31"/>
      <c r="D156" s="17"/>
      <c r="E156" s="37">
        <v>44606.66</v>
      </c>
      <c r="F156" s="38">
        <v>5.6000000000000001E-2</v>
      </c>
      <c r="G156" s="20"/>
    </row>
    <row r="157" spans="1:7" x14ac:dyDescent="0.3">
      <c r="A157" s="16" t="s">
        <v>519</v>
      </c>
      <c r="B157" s="30"/>
      <c r="C157" s="30"/>
      <c r="D157" s="13"/>
      <c r="E157" s="14"/>
      <c r="F157" s="15"/>
      <c r="G157" s="15"/>
    </row>
    <row r="158" spans="1:7" x14ac:dyDescent="0.3">
      <c r="A158" s="12" t="s">
        <v>1406</v>
      </c>
      <c r="B158" s="30" t="s">
        <v>1407</v>
      </c>
      <c r="C158" s="30" t="s">
        <v>93</v>
      </c>
      <c r="D158" s="13">
        <v>10000000</v>
      </c>
      <c r="E158" s="14">
        <v>9857.73</v>
      </c>
      <c r="F158" s="15">
        <v>1.24E-2</v>
      </c>
      <c r="G158" s="15">
        <v>7.5207999999999997E-2</v>
      </c>
    </row>
    <row r="159" spans="1:7" x14ac:dyDescent="0.3">
      <c r="A159" s="16" t="s">
        <v>98</v>
      </c>
      <c r="B159" s="31"/>
      <c r="C159" s="31"/>
      <c r="D159" s="17"/>
      <c r="E159" s="37">
        <v>9857.73</v>
      </c>
      <c r="F159" s="38">
        <v>1.24E-2</v>
      </c>
      <c r="G159" s="20"/>
    </row>
    <row r="160" spans="1:7" x14ac:dyDescent="0.3">
      <c r="A160" s="12"/>
      <c r="B160" s="30"/>
      <c r="C160" s="30"/>
      <c r="D160" s="13"/>
      <c r="E160" s="14"/>
      <c r="F160" s="15"/>
      <c r="G160" s="15"/>
    </row>
    <row r="161" spans="1:7" x14ac:dyDescent="0.3">
      <c r="A161" s="12"/>
      <c r="B161" s="30"/>
      <c r="C161" s="30"/>
      <c r="D161" s="13"/>
      <c r="E161" s="14"/>
      <c r="F161" s="15"/>
      <c r="G161" s="15"/>
    </row>
    <row r="162" spans="1:7" x14ac:dyDescent="0.3">
      <c r="A162" s="16" t="s">
        <v>188</v>
      </c>
      <c r="B162" s="30"/>
      <c r="C162" s="30"/>
      <c r="D162" s="13"/>
      <c r="E162" s="14"/>
      <c r="F162" s="15"/>
      <c r="G162" s="15"/>
    </row>
    <row r="163" spans="1:7" x14ac:dyDescent="0.3">
      <c r="A163" s="16" t="s">
        <v>98</v>
      </c>
      <c r="B163" s="30"/>
      <c r="C163" s="30"/>
      <c r="D163" s="13"/>
      <c r="E163" s="39" t="s">
        <v>88</v>
      </c>
      <c r="F163" s="40" t="s">
        <v>88</v>
      </c>
      <c r="G163" s="15"/>
    </row>
    <row r="164" spans="1:7" x14ac:dyDescent="0.3">
      <c r="A164" s="12"/>
      <c r="B164" s="30"/>
      <c r="C164" s="30"/>
      <c r="D164" s="13"/>
      <c r="E164" s="14"/>
      <c r="F164" s="15"/>
      <c r="G164" s="15"/>
    </row>
    <row r="165" spans="1:7" x14ac:dyDescent="0.3">
      <c r="A165" s="16" t="s">
        <v>189</v>
      </c>
      <c r="B165" s="30"/>
      <c r="C165" s="30"/>
      <c r="D165" s="13"/>
      <c r="E165" s="14"/>
      <c r="F165" s="15"/>
      <c r="G165" s="15"/>
    </row>
    <row r="166" spans="1:7" x14ac:dyDescent="0.3">
      <c r="A166" s="16" t="s">
        <v>98</v>
      </c>
      <c r="B166" s="30"/>
      <c r="C166" s="30"/>
      <c r="D166" s="13"/>
      <c r="E166" s="39" t="s">
        <v>88</v>
      </c>
      <c r="F166" s="40" t="s">
        <v>88</v>
      </c>
      <c r="G166" s="15"/>
    </row>
    <row r="167" spans="1:7" x14ac:dyDescent="0.3">
      <c r="A167" s="12"/>
      <c r="B167" s="30"/>
      <c r="C167" s="30"/>
      <c r="D167" s="13"/>
      <c r="E167" s="14"/>
      <c r="F167" s="15"/>
      <c r="G167" s="15"/>
    </row>
    <row r="168" spans="1:7" x14ac:dyDescent="0.3">
      <c r="A168" s="21" t="s">
        <v>116</v>
      </c>
      <c r="B168" s="32"/>
      <c r="C168" s="32"/>
      <c r="D168" s="22"/>
      <c r="E168" s="18">
        <v>103648.19</v>
      </c>
      <c r="F168" s="19">
        <v>0.13020000000000001</v>
      </c>
      <c r="G168" s="20"/>
    </row>
    <row r="169" spans="1:7" x14ac:dyDescent="0.3">
      <c r="A169" s="12"/>
      <c r="B169" s="30"/>
      <c r="C169" s="30"/>
      <c r="D169" s="13"/>
      <c r="E169" s="14"/>
      <c r="F169" s="15"/>
      <c r="G169" s="15"/>
    </row>
    <row r="170" spans="1:7" x14ac:dyDescent="0.3">
      <c r="A170" s="16" t="s">
        <v>89</v>
      </c>
      <c r="B170" s="30"/>
      <c r="C170" s="30"/>
      <c r="D170" s="13"/>
      <c r="E170" s="14"/>
      <c r="F170" s="15"/>
      <c r="G170" s="15"/>
    </row>
    <row r="171" spans="1:7" x14ac:dyDescent="0.3">
      <c r="A171" s="12"/>
      <c r="B171" s="30"/>
      <c r="C171" s="30"/>
      <c r="D171" s="13"/>
      <c r="E171" s="14"/>
      <c r="F171" s="15"/>
      <c r="G171" s="15"/>
    </row>
    <row r="172" spans="1:7" x14ac:dyDescent="0.3">
      <c r="A172" s="16" t="s">
        <v>90</v>
      </c>
      <c r="B172" s="30"/>
      <c r="C172" s="30"/>
      <c r="D172" s="13"/>
      <c r="E172" s="14"/>
      <c r="F172" s="15"/>
      <c r="G172" s="15"/>
    </row>
    <row r="173" spans="1:7" x14ac:dyDescent="0.3">
      <c r="A173" s="12" t="s">
        <v>1299</v>
      </c>
      <c r="B173" s="30" t="s">
        <v>1300</v>
      </c>
      <c r="C173" s="30" t="s">
        <v>93</v>
      </c>
      <c r="D173" s="13">
        <v>25000000</v>
      </c>
      <c r="E173" s="14">
        <v>24818.63</v>
      </c>
      <c r="F173" s="15">
        <v>3.1199999999999999E-2</v>
      </c>
      <c r="G173" s="15">
        <v>4.8499E-2</v>
      </c>
    </row>
    <row r="174" spans="1:7" x14ac:dyDescent="0.3">
      <c r="A174" s="12" t="s">
        <v>96</v>
      </c>
      <c r="B174" s="30" t="s">
        <v>97</v>
      </c>
      <c r="C174" s="30" t="s">
        <v>93</v>
      </c>
      <c r="D174" s="13">
        <v>10000000</v>
      </c>
      <c r="E174" s="14">
        <v>9915.5</v>
      </c>
      <c r="F174" s="15">
        <v>1.2500000000000001E-2</v>
      </c>
      <c r="G174" s="15">
        <v>5.0169999999999999E-2</v>
      </c>
    </row>
    <row r="175" spans="1:7" x14ac:dyDescent="0.3">
      <c r="A175" s="12" t="s">
        <v>1408</v>
      </c>
      <c r="B175" s="30" t="s">
        <v>1409</v>
      </c>
      <c r="C175" s="30" t="s">
        <v>93</v>
      </c>
      <c r="D175" s="13">
        <v>10000000</v>
      </c>
      <c r="E175" s="14">
        <v>9895.94</v>
      </c>
      <c r="F175" s="15">
        <v>1.24E-2</v>
      </c>
      <c r="G175" s="15">
        <v>5.0501999999999998E-2</v>
      </c>
    </row>
    <row r="176" spans="1:7" x14ac:dyDescent="0.3">
      <c r="A176" s="12" t="s">
        <v>1311</v>
      </c>
      <c r="B176" s="30" t="s">
        <v>1312</v>
      </c>
      <c r="C176" s="30" t="s">
        <v>93</v>
      </c>
      <c r="D176" s="13">
        <v>2500000</v>
      </c>
      <c r="E176" s="14">
        <v>2484.16</v>
      </c>
      <c r="F176" s="15">
        <v>3.0999999999999999E-3</v>
      </c>
      <c r="G176" s="15">
        <v>4.8502999999999998E-2</v>
      </c>
    </row>
    <row r="177" spans="1:7" x14ac:dyDescent="0.3">
      <c r="A177" s="12" t="s">
        <v>1410</v>
      </c>
      <c r="B177" s="30" t="s">
        <v>1411</v>
      </c>
      <c r="C177" s="30" t="s">
        <v>93</v>
      </c>
      <c r="D177" s="13">
        <v>2500000</v>
      </c>
      <c r="E177" s="14">
        <v>2481.86</v>
      </c>
      <c r="F177" s="15">
        <v>3.0999999999999999E-3</v>
      </c>
      <c r="G177" s="15">
        <v>4.8499E-2</v>
      </c>
    </row>
    <row r="178" spans="1:7" x14ac:dyDescent="0.3">
      <c r="A178" s="12" t="s">
        <v>1412</v>
      </c>
      <c r="B178" s="30" t="s">
        <v>1413</v>
      </c>
      <c r="C178" s="30" t="s">
        <v>93</v>
      </c>
      <c r="D178" s="13">
        <v>2500000</v>
      </c>
      <c r="E178" s="14">
        <v>2425.3000000000002</v>
      </c>
      <c r="F178" s="15">
        <v>3.0000000000000001E-3</v>
      </c>
      <c r="G178" s="15">
        <v>5.765E-2</v>
      </c>
    </row>
    <row r="179" spans="1:7" x14ac:dyDescent="0.3">
      <c r="A179" s="12" t="s">
        <v>1313</v>
      </c>
      <c r="B179" s="30" t="s">
        <v>1314</v>
      </c>
      <c r="C179" s="30" t="s">
        <v>93</v>
      </c>
      <c r="D179" s="13">
        <v>500000</v>
      </c>
      <c r="E179" s="14">
        <v>485.58</v>
      </c>
      <c r="F179" s="15">
        <v>5.9999999999999995E-4</v>
      </c>
      <c r="G179" s="15">
        <v>5.765E-2</v>
      </c>
    </row>
    <row r="180" spans="1:7" x14ac:dyDescent="0.3">
      <c r="A180" s="16" t="s">
        <v>98</v>
      </c>
      <c r="B180" s="31"/>
      <c r="C180" s="31"/>
      <c r="D180" s="17"/>
      <c r="E180" s="37">
        <v>52506.97</v>
      </c>
      <c r="F180" s="38">
        <v>6.59E-2</v>
      </c>
      <c r="G180" s="20"/>
    </row>
    <row r="181" spans="1:7" x14ac:dyDescent="0.3">
      <c r="A181" s="16" t="s">
        <v>99</v>
      </c>
      <c r="B181" s="30"/>
      <c r="C181" s="30"/>
      <c r="D181" s="13"/>
      <c r="E181" s="14"/>
      <c r="F181" s="15"/>
      <c r="G181" s="15"/>
    </row>
    <row r="182" spans="1:7" x14ac:dyDescent="0.3">
      <c r="A182" s="12" t="s">
        <v>1414</v>
      </c>
      <c r="B182" s="30" t="s">
        <v>1415</v>
      </c>
      <c r="C182" s="30" t="s">
        <v>104</v>
      </c>
      <c r="D182" s="13">
        <v>7500000</v>
      </c>
      <c r="E182" s="14">
        <v>7192.36</v>
      </c>
      <c r="F182" s="15">
        <v>8.9999999999999993E-3</v>
      </c>
      <c r="G182" s="15">
        <v>6.2200999999999999E-2</v>
      </c>
    </row>
    <row r="183" spans="1:7" x14ac:dyDescent="0.3">
      <c r="A183" s="16" t="s">
        <v>98</v>
      </c>
      <c r="B183" s="31"/>
      <c r="C183" s="31"/>
      <c r="D183" s="17"/>
      <c r="E183" s="37">
        <v>7192.36</v>
      </c>
      <c r="F183" s="38">
        <v>8.9999999999999993E-3</v>
      </c>
      <c r="G183" s="20"/>
    </row>
    <row r="184" spans="1:7" x14ac:dyDescent="0.3">
      <c r="A184" s="12"/>
      <c r="B184" s="30"/>
      <c r="C184" s="30"/>
      <c r="D184" s="13"/>
      <c r="E184" s="14"/>
      <c r="F184" s="15"/>
      <c r="G184" s="15"/>
    </row>
    <row r="185" spans="1:7" x14ac:dyDescent="0.3">
      <c r="A185" s="16" t="s">
        <v>112</v>
      </c>
      <c r="B185" s="30"/>
      <c r="C185" s="30"/>
      <c r="D185" s="13"/>
      <c r="E185" s="14"/>
      <c r="F185" s="15"/>
      <c r="G185" s="15"/>
    </row>
    <row r="186" spans="1:7" x14ac:dyDescent="0.3">
      <c r="A186" s="12" t="s">
        <v>1993</v>
      </c>
      <c r="B186" s="30" t="s">
        <v>1319</v>
      </c>
      <c r="C186" s="30" t="s">
        <v>104</v>
      </c>
      <c r="D186" s="13">
        <v>5000000</v>
      </c>
      <c r="E186" s="14">
        <v>4933.1000000000004</v>
      </c>
      <c r="F186" s="15">
        <v>6.1999999999999998E-3</v>
      </c>
      <c r="G186" s="15">
        <v>5.4400999999999998E-2</v>
      </c>
    </row>
    <row r="187" spans="1:7" x14ac:dyDescent="0.3">
      <c r="A187" s="16" t="s">
        <v>98</v>
      </c>
      <c r="B187" s="31"/>
      <c r="C187" s="31"/>
      <c r="D187" s="17"/>
      <c r="E187" s="37">
        <v>4933.1000000000004</v>
      </c>
      <c r="F187" s="38">
        <v>6.1999999999999998E-3</v>
      </c>
      <c r="G187" s="20"/>
    </row>
    <row r="188" spans="1:7" x14ac:dyDescent="0.3">
      <c r="A188" s="12"/>
      <c r="B188" s="30"/>
      <c r="C188" s="30"/>
      <c r="D188" s="13"/>
      <c r="E188" s="14"/>
      <c r="F188" s="15"/>
      <c r="G188" s="15"/>
    </row>
    <row r="189" spans="1:7" x14ac:dyDescent="0.3">
      <c r="A189" s="21" t="s">
        <v>116</v>
      </c>
      <c r="B189" s="32"/>
      <c r="C189" s="32"/>
      <c r="D189" s="22"/>
      <c r="E189" s="18">
        <v>64632.43</v>
      </c>
      <c r="F189" s="19">
        <v>8.1100000000000005E-2</v>
      </c>
      <c r="G189" s="20"/>
    </row>
    <row r="190" spans="1:7" x14ac:dyDescent="0.3">
      <c r="A190" s="12"/>
      <c r="B190" s="30"/>
      <c r="C190" s="30"/>
      <c r="D190" s="13"/>
      <c r="E190" s="14"/>
      <c r="F190" s="15"/>
      <c r="G190" s="15"/>
    </row>
    <row r="191" spans="1:7" x14ac:dyDescent="0.3">
      <c r="A191" s="12"/>
      <c r="B191" s="30"/>
      <c r="C191" s="30"/>
      <c r="D191" s="13"/>
      <c r="E191" s="14"/>
      <c r="F191" s="15"/>
      <c r="G191" s="15"/>
    </row>
    <row r="192" spans="1:7" x14ac:dyDescent="0.3">
      <c r="A192" s="16" t="s">
        <v>550</v>
      </c>
      <c r="B192" s="30"/>
      <c r="C192" s="30"/>
      <c r="D192" s="13"/>
      <c r="E192" s="14"/>
      <c r="F192" s="15"/>
      <c r="G192" s="15"/>
    </row>
    <row r="193" spans="1:7" x14ac:dyDescent="0.3">
      <c r="A193" s="12" t="s">
        <v>1416</v>
      </c>
      <c r="B193" s="30" t="s">
        <v>1417</v>
      </c>
      <c r="C193" s="30"/>
      <c r="D193" s="13">
        <v>43997800.109999999</v>
      </c>
      <c r="E193" s="14">
        <v>4338.8</v>
      </c>
      <c r="F193" s="15">
        <v>5.4000000000000003E-3</v>
      </c>
      <c r="G193" s="15"/>
    </row>
    <row r="194" spans="1:7" x14ac:dyDescent="0.3">
      <c r="A194" s="12"/>
      <c r="B194" s="30"/>
      <c r="C194" s="30"/>
      <c r="D194" s="13"/>
      <c r="E194" s="14"/>
      <c r="F194" s="15"/>
      <c r="G194" s="15"/>
    </row>
    <row r="195" spans="1:7" x14ac:dyDescent="0.3">
      <c r="A195" s="21" t="s">
        <v>116</v>
      </c>
      <c r="B195" s="32"/>
      <c r="C195" s="32"/>
      <c r="D195" s="22"/>
      <c r="E195" s="18">
        <v>4338.8</v>
      </c>
      <c r="F195" s="19">
        <v>5.4000000000000003E-3</v>
      </c>
      <c r="G195" s="20"/>
    </row>
    <row r="196" spans="1:7" x14ac:dyDescent="0.3">
      <c r="A196" s="12"/>
      <c r="B196" s="30"/>
      <c r="C196" s="30"/>
      <c r="D196" s="13"/>
      <c r="E196" s="14"/>
      <c r="F196" s="15"/>
      <c r="G196" s="15"/>
    </row>
    <row r="197" spans="1:7" x14ac:dyDescent="0.3">
      <c r="A197" s="16" t="s">
        <v>117</v>
      </c>
      <c r="B197" s="30"/>
      <c r="C197" s="30"/>
      <c r="D197" s="13"/>
      <c r="E197" s="14"/>
      <c r="F197" s="15"/>
      <c r="G197" s="15"/>
    </row>
    <row r="198" spans="1:7" x14ac:dyDescent="0.3">
      <c r="A198" s="12" t="s">
        <v>118</v>
      </c>
      <c r="B198" s="30"/>
      <c r="C198" s="30"/>
      <c r="D198" s="13"/>
      <c r="E198" s="14">
        <v>38291.07</v>
      </c>
      <c r="F198" s="15">
        <v>4.8099999999999997E-2</v>
      </c>
      <c r="G198" s="15">
        <v>4.6987000000000001E-2</v>
      </c>
    </row>
    <row r="199" spans="1:7" x14ac:dyDescent="0.3">
      <c r="A199" s="16" t="s">
        <v>98</v>
      </c>
      <c r="B199" s="31"/>
      <c r="C199" s="31"/>
      <c r="D199" s="17"/>
      <c r="E199" s="37">
        <v>38291.07</v>
      </c>
      <c r="F199" s="38">
        <v>4.8099999999999997E-2</v>
      </c>
      <c r="G199" s="20"/>
    </row>
    <row r="200" spans="1:7" x14ac:dyDescent="0.3">
      <c r="A200" s="12"/>
      <c r="B200" s="30"/>
      <c r="C200" s="30"/>
      <c r="D200" s="13"/>
      <c r="E200" s="14"/>
      <c r="F200" s="15"/>
      <c r="G200" s="15"/>
    </row>
    <row r="201" spans="1:7" x14ac:dyDescent="0.3">
      <c r="A201" s="21" t="s">
        <v>116</v>
      </c>
      <c r="B201" s="32"/>
      <c r="C201" s="32"/>
      <c r="D201" s="22"/>
      <c r="E201" s="18">
        <v>38291.07</v>
      </c>
      <c r="F201" s="19">
        <v>4.8099999999999997E-2</v>
      </c>
      <c r="G201" s="20"/>
    </row>
    <row r="202" spans="1:7" x14ac:dyDescent="0.3">
      <c r="A202" s="12" t="s">
        <v>119</v>
      </c>
      <c r="B202" s="30"/>
      <c r="C202" s="30"/>
      <c r="D202" s="13"/>
      <c r="E202" s="14">
        <v>1725.2608636</v>
      </c>
      <c r="F202" s="15">
        <v>2.166E-3</v>
      </c>
      <c r="G202" s="15"/>
    </row>
    <row r="203" spans="1:7" x14ac:dyDescent="0.3">
      <c r="A203" s="12" t="s">
        <v>120</v>
      </c>
      <c r="B203" s="30"/>
      <c r="C203" s="30"/>
      <c r="D203" s="13"/>
      <c r="E203" s="14">
        <v>23125.3291364</v>
      </c>
      <c r="F203" s="15">
        <v>2.9134E-2</v>
      </c>
      <c r="G203" s="15">
        <v>4.6987000000000001E-2</v>
      </c>
    </row>
    <row r="204" spans="1:7" x14ac:dyDescent="0.3">
      <c r="A204" s="25" t="s">
        <v>121</v>
      </c>
      <c r="B204" s="33"/>
      <c r="C204" s="33"/>
      <c r="D204" s="26"/>
      <c r="E204" s="27">
        <v>796390.02</v>
      </c>
      <c r="F204" s="28">
        <v>1</v>
      </c>
      <c r="G204" s="28"/>
    </row>
    <row r="206" spans="1:7" x14ac:dyDescent="0.3">
      <c r="A206" s="1" t="s">
        <v>1321</v>
      </c>
    </row>
    <row r="207" spans="1:7" x14ac:dyDescent="0.3">
      <c r="A207" s="1" t="s">
        <v>122</v>
      </c>
    </row>
    <row r="208" spans="1:7" x14ac:dyDescent="0.3">
      <c r="A208" s="1" t="s">
        <v>123</v>
      </c>
    </row>
    <row r="209" spans="1:7" x14ac:dyDescent="0.3">
      <c r="A209" s="1" t="s">
        <v>1858</v>
      </c>
    </row>
    <row r="210" spans="1:7" x14ac:dyDescent="0.3">
      <c r="A210" s="47" t="s">
        <v>1859</v>
      </c>
      <c r="B210" s="34" t="s">
        <v>88</v>
      </c>
    </row>
    <row r="211" spans="1:7" x14ac:dyDescent="0.3">
      <c r="A211" t="s">
        <v>1860</v>
      </c>
    </row>
    <row r="212" spans="1:7" x14ac:dyDescent="0.3">
      <c r="A212" t="s">
        <v>1861</v>
      </c>
      <c r="B212" t="s">
        <v>1862</v>
      </c>
      <c r="C212" t="s">
        <v>1862</v>
      </c>
    </row>
    <row r="213" spans="1:7" x14ac:dyDescent="0.3">
      <c r="B213" s="48">
        <v>44712</v>
      </c>
      <c r="C213" s="48">
        <v>44742</v>
      </c>
    </row>
    <row r="214" spans="1:7" x14ac:dyDescent="0.3">
      <c r="A214" t="s">
        <v>1914</v>
      </c>
      <c r="B214">
        <v>20.5</v>
      </c>
      <c r="C214">
        <v>19.989999999999998</v>
      </c>
      <c r="E214" s="2"/>
      <c r="G214"/>
    </row>
    <row r="215" spans="1:7" x14ac:dyDescent="0.3">
      <c r="A215" t="s">
        <v>1866</v>
      </c>
      <c r="B215">
        <v>37.78</v>
      </c>
      <c r="C215">
        <v>36.83</v>
      </c>
      <c r="E215" s="2"/>
      <c r="G215"/>
    </row>
    <row r="216" spans="1:7" x14ac:dyDescent="0.3">
      <c r="A216" t="s">
        <v>1888</v>
      </c>
      <c r="B216">
        <v>22.38</v>
      </c>
      <c r="C216">
        <v>21.66</v>
      </c>
      <c r="E216" s="2"/>
      <c r="G216"/>
    </row>
    <row r="217" spans="1:7" x14ac:dyDescent="0.3">
      <c r="A217" t="s">
        <v>1915</v>
      </c>
      <c r="B217">
        <v>16.27</v>
      </c>
      <c r="C217">
        <v>15.84</v>
      </c>
      <c r="E217" s="2"/>
      <c r="G217"/>
    </row>
    <row r="218" spans="1:7" x14ac:dyDescent="0.3">
      <c r="A218" t="s">
        <v>1891</v>
      </c>
      <c r="B218">
        <v>34.520000000000003</v>
      </c>
      <c r="C218">
        <v>33.61</v>
      </c>
      <c r="E218" s="2"/>
      <c r="G218"/>
    </row>
    <row r="219" spans="1:7" x14ac:dyDescent="0.3">
      <c r="A219" t="s">
        <v>1893</v>
      </c>
      <c r="B219">
        <v>19.72</v>
      </c>
      <c r="C219">
        <v>19.05</v>
      </c>
      <c r="E219" s="2"/>
      <c r="G219"/>
    </row>
    <row r="220" spans="1:7" x14ac:dyDescent="0.3">
      <c r="E220" s="2"/>
      <c r="G220"/>
    </row>
    <row r="221" spans="1:7" x14ac:dyDescent="0.3">
      <c r="A221" t="s">
        <v>1895</v>
      </c>
    </row>
    <row r="223" spans="1:7" x14ac:dyDescent="0.3">
      <c r="A223" s="50" t="s">
        <v>1896</v>
      </c>
      <c r="B223" s="50" t="s">
        <v>1897</v>
      </c>
      <c r="C223" s="50" t="s">
        <v>1898</v>
      </c>
      <c r="D223" s="50" t="s">
        <v>1899</v>
      </c>
    </row>
    <row r="224" spans="1:7" x14ac:dyDescent="0.3">
      <c r="A224" s="50" t="s">
        <v>1916</v>
      </c>
      <c r="B224" s="50"/>
      <c r="C224" s="50">
        <v>0.15</v>
      </c>
      <c r="D224" s="50">
        <v>0.15</v>
      </c>
    </row>
    <row r="225" spans="1:4" x14ac:dyDescent="0.3">
      <c r="A225" s="50" t="s">
        <v>1917</v>
      </c>
      <c r="B225" s="50"/>
      <c r="C225" s="50">
        <v>0.15</v>
      </c>
      <c r="D225" s="50">
        <v>0.15</v>
      </c>
    </row>
    <row r="227" spans="1:4" x14ac:dyDescent="0.3">
      <c r="A227" t="s">
        <v>1878</v>
      </c>
      <c r="B227" s="34" t="s">
        <v>88</v>
      </c>
    </row>
    <row r="228" spans="1:4" ht="28.8" x14ac:dyDescent="0.3">
      <c r="A228" s="47" t="s">
        <v>1879</v>
      </c>
      <c r="B228" s="34" t="s">
        <v>88</v>
      </c>
    </row>
    <row r="229" spans="1:4" x14ac:dyDescent="0.3">
      <c r="A229" s="47" t="s">
        <v>1880</v>
      </c>
      <c r="B229" s="34" t="s">
        <v>88</v>
      </c>
    </row>
    <row r="230" spans="1:4" x14ac:dyDescent="0.3">
      <c r="A230" t="s">
        <v>1913</v>
      </c>
      <c r="B230" s="49">
        <v>3.609083</v>
      </c>
    </row>
    <row r="231" spans="1:4" ht="28.8" x14ac:dyDescent="0.3">
      <c r="A231" s="47" t="s">
        <v>1882</v>
      </c>
      <c r="B231" s="34">
        <v>44431.4545</v>
      </c>
    </row>
    <row r="232" spans="1:4" ht="28.8" x14ac:dyDescent="0.3">
      <c r="A232" s="47" t="s">
        <v>1883</v>
      </c>
      <c r="B232" s="34" t="s">
        <v>88</v>
      </c>
    </row>
    <row r="233" spans="1:4" x14ac:dyDescent="0.3">
      <c r="A233" t="s">
        <v>2023</v>
      </c>
      <c r="B233" s="34" t="s">
        <v>88</v>
      </c>
    </row>
    <row r="234" spans="1:4" x14ac:dyDescent="0.3">
      <c r="A234" t="s">
        <v>2024</v>
      </c>
      <c r="B234" s="34" t="s">
        <v>88</v>
      </c>
    </row>
    <row r="237" spans="1:4" ht="28.8" x14ac:dyDescent="0.3">
      <c r="A237" s="66" t="s">
        <v>2069</v>
      </c>
      <c r="B237" s="66" t="s">
        <v>2070</v>
      </c>
      <c r="C237" s="66" t="s">
        <v>2030</v>
      </c>
      <c r="D237" s="67" t="s">
        <v>2031</v>
      </c>
    </row>
    <row r="238" spans="1:4" ht="73.8" customHeight="1" x14ac:dyDescent="0.3">
      <c r="A238" s="58" t="str">
        <f>HYPERLINK("[EDEL_Portfolio Monthly 30-Jun-2022.xlsx]EEARFD!A1","Edelweiss Balanced Advantage Fund")</f>
        <v>Edelweiss Balanced Advantage Fund</v>
      </c>
      <c r="B238" s="59"/>
      <c r="C238" s="60" t="s">
        <v>2048</v>
      </c>
      <c r="D238"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36"/>
  <sheetViews>
    <sheetView showGridLines="0" workbookViewId="0">
      <pane ySplit="4" topLeftCell="A128" activePane="bottomLeft" state="frozen"/>
      <selection activeCell="D67" sqref="D67"/>
      <selection pane="bottomLeft" activeCell="A135" sqref="A135:D135"/>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45</v>
      </c>
      <c r="B1" s="69"/>
      <c r="C1" s="69"/>
      <c r="D1" s="69"/>
      <c r="E1" s="69"/>
      <c r="F1" s="69"/>
      <c r="G1" s="69"/>
      <c r="H1" s="51" t="str">
        <f>HYPERLINK("[EDEL_Portfolio Monthly 30-Jun-2022.xlsx]Index!A1","Index")</f>
        <v>Index</v>
      </c>
    </row>
    <row r="2" spans="1:8" ht="19.5" customHeight="1" x14ac:dyDescent="0.3">
      <c r="A2" s="69" t="s">
        <v>46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802</v>
      </c>
      <c r="B8" s="30" t="s">
        <v>803</v>
      </c>
      <c r="C8" s="30" t="s">
        <v>804</v>
      </c>
      <c r="D8" s="13">
        <v>97947</v>
      </c>
      <c r="E8" s="14">
        <v>2542.36</v>
      </c>
      <c r="F8" s="15">
        <v>8.1900000000000001E-2</v>
      </c>
      <c r="G8" s="15"/>
    </row>
    <row r="9" spans="1:8" x14ac:dyDescent="0.3">
      <c r="A9" s="12" t="s">
        <v>875</v>
      </c>
      <c r="B9" s="30" t="s">
        <v>876</v>
      </c>
      <c r="C9" s="30" t="s">
        <v>792</v>
      </c>
      <c r="D9" s="13">
        <v>331266</v>
      </c>
      <c r="E9" s="14">
        <v>2342.71</v>
      </c>
      <c r="F9" s="15">
        <v>7.5499999999999998E-2</v>
      </c>
      <c r="G9" s="15"/>
    </row>
    <row r="10" spans="1:8" x14ac:dyDescent="0.3">
      <c r="A10" s="12" t="s">
        <v>790</v>
      </c>
      <c r="B10" s="30" t="s">
        <v>791</v>
      </c>
      <c r="C10" s="30" t="s">
        <v>792</v>
      </c>
      <c r="D10" s="13">
        <v>162955</v>
      </c>
      <c r="E10" s="14">
        <v>2196.63</v>
      </c>
      <c r="F10" s="15">
        <v>7.0800000000000002E-2</v>
      </c>
      <c r="G10" s="15"/>
    </row>
    <row r="11" spans="1:8" x14ac:dyDescent="0.3">
      <c r="A11" s="12" t="s">
        <v>870</v>
      </c>
      <c r="B11" s="30" t="s">
        <v>871</v>
      </c>
      <c r="C11" s="30" t="s">
        <v>824</v>
      </c>
      <c r="D11" s="13">
        <v>115176</v>
      </c>
      <c r="E11" s="14">
        <v>1683.76</v>
      </c>
      <c r="F11" s="15">
        <v>5.4199999999999998E-2</v>
      </c>
      <c r="G11" s="15"/>
    </row>
    <row r="12" spans="1:8" x14ac:dyDescent="0.3">
      <c r="A12" s="12" t="s">
        <v>1041</v>
      </c>
      <c r="B12" s="30" t="s">
        <v>1042</v>
      </c>
      <c r="C12" s="30" t="s">
        <v>792</v>
      </c>
      <c r="D12" s="13">
        <v>276054</v>
      </c>
      <c r="E12" s="14">
        <v>1286.1400000000001</v>
      </c>
      <c r="F12" s="15">
        <v>4.1399999999999999E-2</v>
      </c>
      <c r="G12" s="15"/>
    </row>
    <row r="13" spans="1:8" x14ac:dyDescent="0.3">
      <c r="A13" s="12" t="s">
        <v>845</v>
      </c>
      <c r="B13" s="30" t="s">
        <v>846</v>
      </c>
      <c r="C13" s="30" t="s">
        <v>847</v>
      </c>
      <c r="D13" s="13">
        <v>81892</v>
      </c>
      <c r="E13" s="14">
        <v>1276.08</v>
      </c>
      <c r="F13" s="15">
        <v>4.1099999999999998E-2</v>
      </c>
      <c r="G13" s="15"/>
    </row>
    <row r="14" spans="1:8" x14ac:dyDescent="0.3">
      <c r="A14" s="12" t="s">
        <v>793</v>
      </c>
      <c r="B14" s="30" t="s">
        <v>794</v>
      </c>
      <c r="C14" s="30" t="s">
        <v>795</v>
      </c>
      <c r="D14" s="13">
        <v>164466</v>
      </c>
      <c r="E14" s="14">
        <v>1126.51</v>
      </c>
      <c r="F14" s="15">
        <v>3.6299999999999999E-2</v>
      </c>
      <c r="G14" s="15"/>
    </row>
    <row r="15" spans="1:8" x14ac:dyDescent="0.3">
      <c r="A15" s="12" t="s">
        <v>808</v>
      </c>
      <c r="B15" s="30" t="s">
        <v>809</v>
      </c>
      <c r="C15" s="30" t="s">
        <v>792</v>
      </c>
      <c r="D15" s="13">
        <v>175913</v>
      </c>
      <c r="E15" s="14">
        <v>1120.21</v>
      </c>
      <c r="F15" s="15">
        <v>3.61E-2</v>
      </c>
      <c r="G15" s="15"/>
    </row>
    <row r="16" spans="1:8" x14ac:dyDescent="0.3">
      <c r="A16" s="12" t="s">
        <v>961</v>
      </c>
      <c r="B16" s="30" t="s">
        <v>962</v>
      </c>
      <c r="C16" s="30" t="s">
        <v>963</v>
      </c>
      <c r="D16" s="13">
        <v>356923</v>
      </c>
      <c r="E16" s="14">
        <v>976.18</v>
      </c>
      <c r="F16" s="15">
        <v>3.1399999999999997E-2</v>
      </c>
      <c r="G16" s="15"/>
    </row>
    <row r="17" spans="1:7" x14ac:dyDescent="0.3">
      <c r="A17" s="12" t="s">
        <v>822</v>
      </c>
      <c r="B17" s="30" t="s">
        <v>823</v>
      </c>
      <c r="C17" s="30" t="s">
        <v>824</v>
      </c>
      <c r="D17" s="13">
        <v>73620</v>
      </c>
      <c r="E17" s="14">
        <v>716.51</v>
      </c>
      <c r="F17" s="15">
        <v>2.3099999999999999E-2</v>
      </c>
      <c r="G17" s="15"/>
    </row>
    <row r="18" spans="1:7" x14ac:dyDescent="0.3">
      <c r="A18" s="12" t="s">
        <v>825</v>
      </c>
      <c r="B18" s="30" t="s">
        <v>826</v>
      </c>
      <c r="C18" s="30" t="s">
        <v>827</v>
      </c>
      <c r="D18" s="13">
        <v>75068</v>
      </c>
      <c r="E18" s="14">
        <v>623.51</v>
      </c>
      <c r="F18" s="15">
        <v>2.01E-2</v>
      </c>
      <c r="G18" s="15"/>
    </row>
    <row r="19" spans="1:7" x14ac:dyDescent="0.3">
      <c r="A19" s="12" t="s">
        <v>1322</v>
      </c>
      <c r="B19" s="30" t="s">
        <v>1323</v>
      </c>
      <c r="C19" s="30" t="s">
        <v>824</v>
      </c>
      <c r="D19" s="13">
        <v>18297</v>
      </c>
      <c r="E19" s="14">
        <v>597.78</v>
      </c>
      <c r="F19" s="15">
        <v>1.9300000000000001E-2</v>
      </c>
      <c r="G19" s="15"/>
    </row>
    <row r="20" spans="1:7" x14ac:dyDescent="0.3">
      <c r="A20" s="12" t="s">
        <v>1062</v>
      </c>
      <c r="B20" s="30" t="s">
        <v>1063</v>
      </c>
      <c r="C20" s="30" t="s">
        <v>963</v>
      </c>
      <c r="D20" s="13">
        <v>26563</v>
      </c>
      <c r="E20" s="14">
        <v>592.51</v>
      </c>
      <c r="F20" s="15">
        <v>1.9099999999999999E-2</v>
      </c>
      <c r="G20" s="15"/>
    </row>
    <row r="21" spans="1:7" x14ac:dyDescent="0.3">
      <c r="A21" s="12" t="s">
        <v>787</v>
      </c>
      <c r="B21" s="30" t="s">
        <v>788</v>
      </c>
      <c r="C21" s="30" t="s">
        <v>789</v>
      </c>
      <c r="D21" s="13">
        <v>24683</v>
      </c>
      <c r="E21" s="14">
        <v>535.83000000000004</v>
      </c>
      <c r="F21" s="15">
        <v>1.7299999999999999E-2</v>
      </c>
      <c r="G21" s="15"/>
    </row>
    <row r="22" spans="1:7" x14ac:dyDescent="0.3">
      <c r="A22" s="12" t="s">
        <v>837</v>
      </c>
      <c r="B22" s="30" t="s">
        <v>838</v>
      </c>
      <c r="C22" s="30" t="s">
        <v>839</v>
      </c>
      <c r="D22" s="13">
        <v>6290</v>
      </c>
      <c r="E22" s="14">
        <v>532.80999999999995</v>
      </c>
      <c r="F22" s="15">
        <v>1.72E-2</v>
      </c>
      <c r="G22" s="15"/>
    </row>
    <row r="23" spans="1:7" x14ac:dyDescent="0.3">
      <c r="A23" s="12" t="s">
        <v>862</v>
      </c>
      <c r="B23" s="30" t="s">
        <v>863</v>
      </c>
      <c r="C23" s="30" t="s">
        <v>792</v>
      </c>
      <c r="D23" s="13">
        <v>26357</v>
      </c>
      <c r="E23" s="14">
        <v>437.82</v>
      </c>
      <c r="F23" s="15">
        <v>1.41E-2</v>
      </c>
      <c r="G23" s="15"/>
    </row>
    <row r="24" spans="1:7" x14ac:dyDescent="0.3">
      <c r="A24" s="12" t="s">
        <v>932</v>
      </c>
      <c r="B24" s="30" t="s">
        <v>933</v>
      </c>
      <c r="C24" s="30" t="s">
        <v>815</v>
      </c>
      <c r="D24" s="13">
        <v>6674</v>
      </c>
      <c r="E24" s="14">
        <v>374.23</v>
      </c>
      <c r="F24" s="15">
        <v>1.21E-2</v>
      </c>
      <c r="G24" s="15"/>
    </row>
    <row r="25" spans="1:7" x14ac:dyDescent="0.3">
      <c r="A25" s="12" t="s">
        <v>923</v>
      </c>
      <c r="B25" s="30" t="s">
        <v>924</v>
      </c>
      <c r="C25" s="30" t="s">
        <v>913</v>
      </c>
      <c r="D25" s="13">
        <v>32821</v>
      </c>
      <c r="E25" s="14">
        <v>354.99</v>
      </c>
      <c r="F25" s="15">
        <v>1.14E-2</v>
      </c>
      <c r="G25" s="15"/>
    </row>
    <row r="26" spans="1:7" x14ac:dyDescent="0.3">
      <c r="A26" s="12" t="s">
        <v>1002</v>
      </c>
      <c r="B26" s="30" t="s">
        <v>1003</v>
      </c>
      <c r="C26" s="30" t="s">
        <v>839</v>
      </c>
      <c r="D26" s="13">
        <v>85873</v>
      </c>
      <c r="E26" s="14">
        <v>353.63</v>
      </c>
      <c r="F26" s="15">
        <v>1.14E-2</v>
      </c>
      <c r="G26" s="15"/>
    </row>
    <row r="27" spans="1:7" x14ac:dyDescent="0.3">
      <c r="A27" s="12" t="s">
        <v>887</v>
      </c>
      <c r="B27" s="30" t="s">
        <v>888</v>
      </c>
      <c r="C27" s="30" t="s">
        <v>889</v>
      </c>
      <c r="D27" s="13">
        <v>18167</v>
      </c>
      <c r="E27" s="14">
        <v>352.67</v>
      </c>
      <c r="F27" s="15">
        <v>1.14E-2</v>
      </c>
      <c r="G27" s="15"/>
    </row>
    <row r="28" spans="1:7" x14ac:dyDescent="0.3">
      <c r="A28" s="12" t="s">
        <v>868</v>
      </c>
      <c r="B28" s="30" t="s">
        <v>869</v>
      </c>
      <c r="C28" s="30" t="s">
        <v>824</v>
      </c>
      <c r="D28" s="13">
        <v>32889</v>
      </c>
      <c r="E28" s="14">
        <v>328.89</v>
      </c>
      <c r="F28" s="15">
        <v>1.06E-2</v>
      </c>
      <c r="G28" s="15"/>
    </row>
    <row r="29" spans="1:7" x14ac:dyDescent="0.3">
      <c r="A29" s="12" t="s">
        <v>853</v>
      </c>
      <c r="B29" s="30" t="s">
        <v>854</v>
      </c>
      <c r="C29" s="30" t="s">
        <v>821</v>
      </c>
      <c r="D29" s="13">
        <v>37276</v>
      </c>
      <c r="E29" s="14">
        <v>323.2</v>
      </c>
      <c r="F29" s="15">
        <v>1.04E-2</v>
      </c>
      <c r="G29" s="15"/>
    </row>
    <row r="30" spans="1:7" x14ac:dyDescent="0.3">
      <c r="A30" s="12" t="s">
        <v>994</v>
      </c>
      <c r="B30" s="30" t="s">
        <v>995</v>
      </c>
      <c r="C30" s="30" t="s">
        <v>977</v>
      </c>
      <c r="D30" s="13">
        <v>136132</v>
      </c>
      <c r="E30" s="14">
        <v>306.5</v>
      </c>
      <c r="F30" s="15">
        <v>9.9000000000000008E-3</v>
      </c>
      <c r="G30" s="15"/>
    </row>
    <row r="31" spans="1:7" x14ac:dyDescent="0.3">
      <c r="A31" s="12" t="s">
        <v>1096</v>
      </c>
      <c r="B31" s="30" t="s">
        <v>1097</v>
      </c>
      <c r="C31" s="30" t="s">
        <v>1057</v>
      </c>
      <c r="D31" s="13">
        <v>62826</v>
      </c>
      <c r="E31" s="14">
        <v>300.25</v>
      </c>
      <c r="F31" s="15">
        <v>9.7000000000000003E-3</v>
      </c>
      <c r="G31" s="15"/>
    </row>
    <row r="32" spans="1:7" x14ac:dyDescent="0.3">
      <c r="A32" s="12" t="s">
        <v>892</v>
      </c>
      <c r="B32" s="30" t="s">
        <v>893</v>
      </c>
      <c r="C32" s="30" t="s">
        <v>792</v>
      </c>
      <c r="D32" s="13">
        <v>34553</v>
      </c>
      <c r="E32" s="14">
        <v>274.47000000000003</v>
      </c>
      <c r="F32" s="15">
        <v>8.8000000000000005E-3</v>
      </c>
      <c r="G32" s="15"/>
    </row>
    <row r="33" spans="1:7" x14ac:dyDescent="0.3">
      <c r="A33" s="12" t="s">
        <v>1049</v>
      </c>
      <c r="B33" s="30" t="s">
        <v>1050</v>
      </c>
      <c r="C33" s="30" t="s">
        <v>839</v>
      </c>
      <c r="D33" s="13">
        <v>24796</v>
      </c>
      <c r="E33" s="14">
        <v>271.06</v>
      </c>
      <c r="F33" s="15">
        <v>8.6999999999999994E-3</v>
      </c>
      <c r="G33" s="15"/>
    </row>
    <row r="34" spans="1:7" x14ac:dyDescent="0.3">
      <c r="A34" s="12" t="s">
        <v>828</v>
      </c>
      <c r="B34" s="30" t="s">
        <v>829</v>
      </c>
      <c r="C34" s="30" t="s">
        <v>789</v>
      </c>
      <c r="D34" s="13">
        <v>4834</v>
      </c>
      <c r="E34" s="14">
        <v>261.06</v>
      </c>
      <c r="F34" s="15">
        <v>8.3999999999999995E-3</v>
      </c>
      <c r="G34" s="15"/>
    </row>
    <row r="35" spans="1:7" x14ac:dyDescent="0.3">
      <c r="A35" s="12" t="s">
        <v>998</v>
      </c>
      <c r="B35" s="30" t="s">
        <v>999</v>
      </c>
      <c r="C35" s="30" t="s">
        <v>789</v>
      </c>
      <c r="D35" s="13">
        <v>33659</v>
      </c>
      <c r="E35" s="14">
        <v>258.58999999999997</v>
      </c>
      <c r="F35" s="15">
        <v>8.3000000000000001E-3</v>
      </c>
      <c r="G35" s="15"/>
    </row>
    <row r="36" spans="1:7" x14ac:dyDescent="0.3">
      <c r="A36" s="12" t="s">
        <v>1100</v>
      </c>
      <c r="B36" s="30" t="s">
        <v>1101</v>
      </c>
      <c r="C36" s="30" t="s">
        <v>804</v>
      </c>
      <c r="D36" s="13">
        <v>83752</v>
      </c>
      <c r="E36" s="14">
        <v>258.29000000000002</v>
      </c>
      <c r="F36" s="15">
        <v>8.3000000000000001E-3</v>
      </c>
      <c r="G36" s="15"/>
    </row>
    <row r="37" spans="1:7" x14ac:dyDescent="0.3">
      <c r="A37" s="12" t="s">
        <v>1328</v>
      </c>
      <c r="B37" s="30" t="s">
        <v>1329</v>
      </c>
      <c r="C37" s="30" t="s">
        <v>824</v>
      </c>
      <c r="D37" s="13">
        <v>3102</v>
      </c>
      <c r="E37" s="14">
        <v>253.45</v>
      </c>
      <c r="F37" s="15">
        <v>8.2000000000000007E-3</v>
      </c>
      <c r="G37" s="15"/>
    </row>
    <row r="38" spans="1:7" x14ac:dyDescent="0.3">
      <c r="A38" s="12" t="s">
        <v>1324</v>
      </c>
      <c r="B38" s="30" t="s">
        <v>1325</v>
      </c>
      <c r="C38" s="30" t="s">
        <v>827</v>
      </c>
      <c r="D38" s="13">
        <v>9327</v>
      </c>
      <c r="E38" s="14">
        <v>251.99</v>
      </c>
      <c r="F38" s="15">
        <v>8.0999999999999996E-3</v>
      </c>
      <c r="G38" s="15"/>
    </row>
    <row r="39" spans="1:7" x14ac:dyDescent="0.3">
      <c r="A39" s="12" t="s">
        <v>832</v>
      </c>
      <c r="B39" s="30" t="s">
        <v>833</v>
      </c>
      <c r="C39" s="30" t="s">
        <v>834</v>
      </c>
      <c r="D39" s="13">
        <v>103146</v>
      </c>
      <c r="E39" s="14">
        <v>241.46</v>
      </c>
      <c r="F39" s="15">
        <v>7.7999999999999996E-3</v>
      </c>
      <c r="G39" s="15"/>
    </row>
    <row r="40" spans="1:7" x14ac:dyDescent="0.3">
      <c r="A40" s="12" t="s">
        <v>930</v>
      </c>
      <c r="B40" s="30" t="s">
        <v>931</v>
      </c>
      <c r="C40" s="30" t="s">
        <v>879</v>
      </c>
      <c r="D40" s="13">
        <v>164879</v>
      </c>
      <c r="E40" s="14">
        <v>235.61</v>
      </c>
      <c r="F40" s="15">
        <v>7.6E-3</v>
      </c>
      <c r="G40" s="15"/>
    </row>
    <row r="41" spans="1:7" x14ac:dyDescent="0.3">
      <c r="A41" s="12" t="s">
        <v>1363</v>
      </c>
      <c r="B41" s="30" t="s">
        <v>1364</v>
      </c>
      <c r="C41" s="30" t="s">
        <v>1365</v>
      </c>
      <c r="D41" s="13">
        <v>90706</v>
      </c>
      <c r="E41" s="14">
        <v>228.13</v>
      </c>
      <c r="F41" s="15">
        <v>7.3000000000000001E-3</v>
      </c>
      <c r="G41" s="15"/>
    </row>
    <row r="42" spans="1:7" x14ac:dyDescent="0.3">
      <c r="A42" s="12" t="s">
        <v>1074</v>
      </c>
      <c r="B42" s="30" t="s">
        <v>1075</v>
      </c>
      <c r="C42" s="30" t="s">
        <v>824</v>
      </c>
      <c r="D42" s="13">
        <v>5700</v>
      </c>
      <c r="E42" s="14">
        <v>226.6</v>
      </c>
      <c r="F42" s="15">
        <v>7.3000000000000001E-3</v>
      </c>
      <c r="G42" s="15"/>
    </row>
    <row r="43" spans="1:7" x14ac:dyDescent="0.3">
      <c r="A43" s="12" t="s">
        <v>925</v>
      </c>
      <c r="B43" s="30" t="s">
        <v>926</v>
      </c>
      <c r="C43" s="30" t="s">
        <v>927</v>
      </c>
      <c r="D43" s="13">
        <v>163779</v>
      </c>
      <c r="E43" s="14">
        <v>221.43</v>
      </c>
      <c r="F43" s="15">
        <v>7.1000000000000004E-3</v>
      </c>
      <c r="G43" s="15"/>
    </row>
    <row r="44" spans="1:7" x14ac:dyDescent="0.3">
      <c r="A44" s="12" t="s">
        <v>1078</v>
      </c>
      <c r="B44" s="30" t="s">
        <v>1079</v>
      </c>
      <c r="C44" s="30" t="s">
        <v>879</v>
      </c>
      <c r="D44" s="13">
        <v>101630</v>
      </c>
      <c r="E44" s="14">
        <v>215.35</v>
      </c>
      <c r="F44" s="15">
        <v>6.8999999999999999E-3</v>
      </c>
      <c r="G44" s="15"/>
    </row>
    <row r="45" spans="1:7" x14ac:dyDescent="0.3">
      <c r="A45" s="12" t="s">
        <v>1418</v>
      </c>
      <c r="B45" s="30" t="s">
        <v>1419</v>
      </c>
      <c r="C45" s="30" t="s">
        <v>844</v>
      </c>
      <c r="D45" s="13">
        <v>10244</v>
      </c>
      <c r="E45" s="14">
        <v>214.09</v>
      </c>
      <c r="F45" s="15">
        <v>6.8999999999999999E-3</v>
      </c>
      <c r="G45" s="15"/>
    </row>
    <row r="46" spans="1:7" x14ac:dyDescent="0.3">
      <c r="A46" s="12" t="s">
        <v>980</v>
      </c>
      <c r="B46" s="30" t="s">
        <v>981</v>
      </c>
      <c r="C46" s="30" t="s">
        <v>824</v>
      </c>
      <c r="D46" s="13">
        <v>5944</v>
      </c>
      <c r="E46" s="14">
        <v>210.38</v>
      </c>
      <c r="F46" s="15">
        <v>6.7999999999999996E-3</v>
      </c>
      <c r="G46" s="15"/>
    </row>
    <row r="47" spans="1:7" x14ac:dyDescent="0.3">
      <c r="A47" s="12" t="s">
        <v>1420</v>
      </c>
      <c r="B47" s="30" t="s">
        <v>1421</v>
      </c>
      <c r="C47" s="30" t="s">
        <v>827</v>
      </c>
      <c r="D47" s="13">
        <v>22889</v>
      </c>
      <c r="E47" s="14">
        <v>209.94</v>
      </c>
      <c r="F47" s="15">
        <v>6.7999999999999996E-3</v>
      </c>
      <c r="G47" s="15"/>
    </row>
    <row r="48" spans="1:7" x14ac:dyDescent="0.3">
      <c r="A48" s="12" t="s">
        <v>1082</v>
      </c>
      <c r="B48" s="30" t="s">
        <v>1083</v>
      </c>
      <c r="C48" s="30" t="s">
        <v>927</v>
      </c>
      <c r="D48" s="13">
        <v>95413</v>
      </c>
      <c r="E48" s="14">
        <v>207.33</v>
      </c>
      <c r="F48" s="15">
        <v>6.7000000000000002E-3</v>
      </c>
      <c r="G48" s="15"/>
    </row>
    <row r="49" spans="1:7" x14ac:dyDescent="0.3">
      <c r="A49" s="12" t="s">
        <v>1068</v>
      </c>
      <c r="B49" s="30" t="s">
        <v>1069</v>
      </c>
      <c r="C49" s="30" t="s">
        <v>824</v>
      </c>
      <c r="D49" s="13">
        <v>5921</v>
      </c>
      <c r="E49" s="14">
        <v>201.42</v>
      </c>
      <c r="F49" s="15">
        <v>6.4999999999999997E-3</v>
      </c>
      <c r="G49" s="15"/>
    </row>
    <row r="50" spans="1:7" x14ac:dyDescent="0.3">
      <c r="A50" s="12" t="s">
        <v>1055</v>
      </c>
      <c r="B50" s="30" t="s">
        <v>1056</v>
      </c>
      <c r="C50" s="30" t="s">
        <v>1057</v>
      </c>
      <c r="D50" s="13">
        <v>26565</v>
      </c>
      <c r="E50" s="14">
        <v>201.24</v>
      </c>
      <c r="F50" s="15">
        <v>6.4999999999999997E-3</v>
      </c>
      <c r="G50" s="15"/>
    </row>
    <row r="51" spans="1:7" x14ac:dyDescent="0.3">
      <c r="A51" s="12" t="s">
        <v>1422</v>
      </c>
      <c r="B51" s="30" t="s">
        <v>1423</v>
      </c>
      <c r="C51" s="30" t="s">
        <v>874</v>
      </c>
      <c r="D51" s="13">
        <v>10468</v>
      </c>
      <c r="E51" s="14">
        <v>192.75</v>
      </c>
      <c r="F51" s="15">
        <v>6.1999999999999998E-3</v>
      </c>
      <c r="G51" s="15"/>
    </row>
    <row r="52" spans="1:7" x14ac:dyDescent="0.3">
      <c r="A52" s="12" t="s">
        <v>984</v>
      </c>
      <c r="B52" s="30" t="s">
        <v>985</v>
      </c>
      <c r="C52" s="30" t="s">
        <v>920</v>
      </c>
      <c r="D52" s="13">
        <v>5522</v>
      </c>
      <c r="E52" s="14">
        <v>191.41</v>
      </c>
      <c r="F52" s="15">
        <v>6.1999999999999998E-3</v>
      </c>
      <c r="G52" s="15"/>
    </row>
    <row r="53" spans="1:7" x14ac:dyDescent="0.3">
      <c r="A53" s="12" t="s">
        <v>955</v>
      </c>
      <c r="B53" s="30" t="s">
        <v>956</v>
      </c>
      <c r="C53" s="30" t="s">
        <v>884</v>
      </c>
      <c r="D53" s="13">
        <v>28575</v>
      </c>
      <c r="E53" s="14">
        <v>180.71</v>
      </c>
      <c r="F53" s="15">
        <v>5.7999999999999996E-3</v>
      </c>
      <c r="G53" s="15"/>
    </row>
    <row r="54" spans="1:7" x14ac:dyDescent="0.3">
      <c r="A54" s="12" t="s">
        <v>1355</v>
      </c>
      <c r="B54" s="30" t="s">
        <v>1356</v>
      </c>
      <c r="C54" s="30" t="s">
        <v>789</v>
      </c>
      <c r="D54" s="13">
        <v>5419</v>
      </c>
      <c r="E54" s="14">
        <v>178.11</v>
      </c>
      <c r="F54" s="15">
        <v>5.7000000000000002E-3</v>
      </c>
      <c r="G54" s="15"/>
    </row>
    <row r="55" spans="1:7" x14ac:dyDescent="0.3">
      <c r="A55" s="12" t="s">
        <v>1424</v>
      </c>
      <c r="B55" s="30" t="s">
        <v>1425</v>
      </c>
      <c r="C55" s="30" t="s">
        <v>789</v>
      </c>
      <c r="D55" s="13">
        <v>135369</v>
      </c>
      <c r="E55" s="14">
        <v>167.52</v>
      </c>
      <c r="F55" s="15">
        <v>5.4000000000000003E-3</v>
      </c>
      <c r="G55" s="15"/>
    </row>
    <row r="56" spans="1:7" x14ac:dyDescent="0.3">
      <c r="A56" s="12" t="s">
        <v>842</v>
      </c>
      <c r="B56" s="30" t="s">
        <v>843</v>
      </c>
      <c r="C56" s="30" t="s">
        <v>844</v>
      </c>
      <c r="D56" s="13">
        <v>7280</v>
      </c>
      <c r="E56" s="14">
        <v>163.96</v>
      </c>
      <c r="F56" s="15">
        <v>5.3E-3</v>
      </c>
      <c r="G56" s="15"/>
    </row>
    <row r="57" spans="1:7" x14ac:dyDescent="0.3">
      <c r="A57" s="12" t="s">
        <v>1115</v>
      </c>
      <c r="B57" s="30" t="s">
        <v>1116</v>
      </c>
      <c r="C57" s="30" t="s">
        <v>827</v>
      </c>
      <c r="D57" s="13">
        <v>862</v>
      </c>
      <c r="E57" s="14">
        <v>161.71</v>
      </c>
      <c r="F57" s="15">
        <v>5.1999999999999998E-3</v>
      </c>
      <c r="G57" s="15"/>
    </row>
    <row r="58" spans="1:7" x14ac:dyDescent="0.3">
      <c r="A58" s="12" t="s">
        <v>882</v>
      </c>
      <c r="B58" s="30" t="s">
        <v>883</v>
      </c>
      <c r="C58" s="30" t="s">
        <v>884</v>
      </c>
      <c r="D58" s="13">
        <v>6198</v>
      </c>
      <c r="E58" s="14">
        <v>158.63999999999999</v>
      </c>
      <c r="F58" s="15">
        <v>5.1000000000000004E-3</v>
      </c>
      <c r="G58" s="15"/>
    </row>
    <row r="59" spans="1:7" x14ac:dyDescent="0.3">
      <c r="A59" s="12" t="s">
        <v>1357</v>
      </c>
      <c r="B59" s="30" t="s">
        <v>1358</v>
      </c>
      <c r="C59" s="30" t="s">
        <v>827</v>
      </c>
      <c r="D59" s="13">
        <v>10346</v>
      </c>
      <c r="E59" s="14">
        <v>155.15</v>
      </c>
      <c r="F59" s="15">
        <v>5.0000000000000001E-3</v>
      </c>
      <c r="G59" s="15"/>
    </row>
    <row r="60" spans="1:7" x14ac:dyDescent="0.3">
      <c r="A60" s="12" t="s">
        <v>1090</v>
      </c>
      <c r="B60" s="30" t="s">
        <v>1091</v>
      </c>
      <c r="C60" s="30" t="s">
        <v>941</v>
      </c>
      <c r="D60" s="13">
        <v>10444</v>
      </c>
      <c r="E60" s="14">
        <v>151.72999999999999</v>
      </c>
      <c r="F60" s="15">
        <v>4.8999999999999998E-3</v>
      </c>
      <c r="G60" s="15"/>
    </row>
    <row r="61" spans="1:7" x14ac:dyDescent="0.3">
      <c r="A61" s="12" t="s">
        <v>1110</v>
      </c>
      <c r="B61" s="30" t="s">
        <v>1111</v>
      </c>
      <c r="C61" s="30" t="s">
        <v>1112</v>
      </c>
      <c r="D61" s="13">
        <v>353</v>
      </c>
      <c r="E61" s="14">
        <v>141.79</v>
      </c>
      <c r="F61" s="15">
        <v>4.5999999999999999E-3</v>
      </c>
      <c r="G61" s="15"/>
    </row>
    <row r="62" spans="1:7" x14ac:dyDescent="0.3">
      <c r="A62" s="12" t="s">
        <v>1033</v>
      </c>
      <c r="B62" s="30" t="s">
        <v>1034</v>
      </c>
      <c r="C62" s="30" t="s">
        <v>913</v>
      </c>
      <c r="D62" s="13">
        <v>149473</v>
      </c>
      <c r="E62" s="14">
        <v>133.63</v>
      </c>
      <c r="F62" s="15">
        <v>4.3E-3</v>
      </c>
      <c r="G62" s="15"/>
    </row>
    <row r="63" spans="1:7" x14ac:dyDescent="0.3">
      <c r="A63" s="12" t="s">
        <v>860</v>
      </c>
      <c r="B63" s="30" t="s">
        <v>861</v>
      </c>
      <c r="C63" s="30" t="s">
        <v>824</v>
      </c>
      <c r="D63" s="13">
        <v>4591</v>
      </c>
      <c r="E63" s="14">
        <v>132.54</v>
      </c>
      <c r="F63" s="15">
        <v>4.3E-3</v>
      </c>
      <c r="G63" s="15"/>
    </row>
    <row r="64" spans="1:7" x14ac:dyDescent="0.3">
      <c r="A64" s="12" t="s">
        <v>936</v>
      </c>
      <c r="B64" s="30" t="s">
        <v>937</v>
      </c>
      <c r="C64" s="30" t="s">
        <v>938</v>
      </c>
      <c r="D64" s="13">
        <v>104806</v>
      </c>
      <c r="E64" s="14">
        <v>113.4</v>
      </c>
      <c r="F64" s="15">
        <v>3.7000000000000002E-3</v>
      </c>
      <c r="G64" s="15"/>
    </row>
    <row r="65" spans="1:7" x14ac:dyDescent="0.3">
      <c r="A65" s="12" t="s">
        <v>1369</v>
      </c>
      <c r="B65" s="30" t="s">
        <v>1370</v>
      </c>
      <c r="C65" s="30" t="s">
        <v>789</v>
      </c>
      <c r="D65" s="13">
        <v>23400</v>
      </c>
      <c r="E65" s="14">
        <v>91.51</v>
      </c>
      <c r="F65" s="15">
        <v>2.8999999999999998E-3</v>
      </c>
      <c r="G65" s="15"/>
    </row>
    <row r="66" spans="1:7" x14ac:dyDescent="0.3">
      <c r="A66" s="12" t="s">
        <v>793</v>
      </c>
      <c r="B66" s="30" t="s">
        <v>1368</v>
      </c>
      <c r="C66" s="30" t="s">
        <v>795</v>
      </c>
      <c r="D66" s="13">
        <v>11158</v>
      </c>
      <c r="E66" s="14">
        <v>33.74</v>
      </c>
      <c r="F66" s="15">
        <v>1.1000000000000001E-3</v>
      </c>
      <c r="G66" s="15"/>
    </row>
    <row r="67" spans="1:7" x14ac:dyDescent="0.3">
      <c r="A67" s="12" t="s">
        <v>1426</v>
      </c>
      <c r="B67" s="30" t="s">
        <v>1427</v>
      </c>
      <c r="C67" s="30" t="s">
        <v>844</v>
      </c>
      <c r="D67" s="13">
        <v>744</v>
      </c>
      <c r="E67" s="14">
        <v>20.43</v>
      </c>
      <c r="F67" s="15">
        <v>6.9999999999999999E-4</v>
      </c>
      <c r="G67" s="15"/>
    </row>
    <row r="68" spans="1:7" x14ac:dyDescent="0.3">
      <c r="A68" s="12" t="s">
        <v>1428</v>
      </c>
      <c r="B68" s="30" t="s">
        <v>1429</v>
      </c>
      <c r="C68" s="30" t="s">
        <v>857</v>
      </c>
      <c r="D68" s="13">
        <v>2523</v>
      </c>
      <c r="E68" s="14">
        <v>10.82</v>
      </c>
      <c r="F68" s="15">
        <v>2.9999999999999997E-4</v>
      </c>
      <c r="G68" s="15"/>
    </row>
    <row r="69" spans="1:7" x14ac:dyDescent="0.3">
      <c r="A69" s="12" t="s">
        <v>1377</v>
      </c>
      <c r="B69" s="30" t="s">
        <v>1378</v>
      </c>
      <c r="C69" s="30" t="s">
        <v>834</v>
      </c>
      <c r="D69" s="13">
        <v>415</v>
      </c>
      <c r="E69" s="14">
        <v>7.34</v>
      </c>
      <c r="F69" s="15">
        <v>2.0000000000000001E-4</v>
      </c>
      <c r="G69" s="15"/>
    </row>
    <row r="70" spans="1:7" x14ac:dyDescent="0.3">
      <c r="A70" s="12" t="s">
        <v>1375</v>
      </c>
      <c r="B70" s="30" t="s">
        <v>1376</v>
      </c>
      <c r="C70" s="30" t="s">
        <v>839</v>
      </c>
      <c r="D70" s="13">
        <v>856</v>
      </c>
      <c r="E70" s="14">
        <v>7.21</v>
      </c>
      <c r="F70" s="15">
        <v>2.0000000000000001E-4</v>
      </c>
      <c r="G70" s="15"/>
    </row>
    <row r="71" spans="1:7" x14ac:dyDescent="0.3">
      <c r="A71" s="16" t="s">
        <v>98</v>
      </c>
      <c r="B71" s="31"/>
      <c r="C71" s="31"/>
      <c r="D71" s="17"/>
      <c r="E71" s="37">
        <v>28117.7</v>
      </c>
      <c r="F71" s="38">
        <v>0.90590000000000004</v>
      </c>
      <c r="G71" s="20"/>
    </row>
    <row r="72" spans="1:7" x14ac:dyDescent="0.3">
      <c r="A72" s="16" t="s">
        <v>1130</v>
      </c>
      <c r="B72" s="30"/>
      <c r="C72" s="30"/>
      <c r="D72" s="13"/>
      <c r="E72" s="14"/>
      <c r="F72" s="15"/>
      <c r="G72" s="15"/>
    </row>
    <row r="73" spans="1:7" x14ac:dyDescent="0.3">
      <c r="A73" s="16" t="s">
        <v>98</v>
      </c>
      <c r="B73" s="30"/>
      <c r="C73" s="30"/>
      <c r="D73" s="13"/>
      <c r="E73" s="39" t="s">
        <v>88</v>
      </c>
      <c r="F73" s="40" t="s">
        <v>88</v>
      </c>
      <c r="G73" s="15"/>
    </row>
    <row r="74" spans="1:7" x14ac:dyDescent="0.3">
      <c r="A74" s="21" t="s">
        <v>116</v>
      </c>
      <c r="B74" s="32"/>
      <c r="C74" s="32"/>
      <c r="D74" s="22"/>
      <c r="E74" s="27">
        <v>28117.7</v>
      </c>
      <c r="F74" s="28">
        <v>0.90590000000000004</v>
      </c>
      <c r="G74" s="20"/>
    </row>
    <row r="75" spans="1:7" x14ac:dyDescent="0.3">
      <c r="A75" s="12"/>
      <c r="B75" s="30"/>
      <c r="C75" s="30"/>
      <c r="D75" s="13"/>
      <c r="E75" s="14"/>
      <c r="F75" s="15"/>
      <c r="G75" s="15"/>
    </row>
    <row r="76" spans="1:7" x14ac:dyDescent="0.3">
      <c r="A76" s="16" t="s">
        <v>1131</v>
      </c>
      <c r="B76" s="30"/>
      <c r="C76" s="30"/>
      <c r="D76" s="13"/>
      <c r="E76" s="14"/>
      <c r="F76" s="15"/>
      <c r="G76" s="15"/>
    </row>
    <row r="77" spans="1:7" x14ac:dyDescent="0.3">
      <c r="A77" s="16" t="s">
        <v>1132</v>
      </c>
      <c r="B77" s="30"/>
      <c r="C77" s="30"/>
      <c r="D77" s="13"/>
      <c r="E77" s="14"/>
      <c r="F77" s="15"/>
      <c r="G77" s="15"/>
    </row>
    <row r="78" spans="1:7" x14ac:dyDescent="0.3">
      <c r="A78" s="12" t="s">
        <v>1388</v>
      </c>
      <c r="B78" s="30"/>
      <c r="C78" s="30" t="s">
        <v>1389</v>
      </c>
      <c r="D78" s="13">
        <v>5900</v>
      </c>
      <c r="E78" s="14">
        <v>928.92</v>
      </c>
      <c r="F78" s="15">
        <v>2.9923999999999999E-2</v>
      </c>
      <c r="G78" s="15"/>
    </row>
    <row r="79" spans="1:7" x14ac:dyDescent="0.3">
      <c r="A79" s="12" t="s">
        <v>1386</v>
      </c>
      <c r="B79" s="30"/>
      <c r="C79" s="30" t="s">
        <v>834</v>
      </c>
      <c r="D79" s="13">
        <v>19475</v>
      </c>
      <c r="E79" s="14">
        <v>341.61</v>
      </c>
      <c r="F79" s="15">
        <v>1.1004E-2</v>
      </c>
      <c r="G79" s="15"/>
    </row>
    <row r="80" spans="1:7" x14ac:dyDescent="0.3">
      <c r="A80" s="12" t="s">
        <v>1382</v>
      </c>
      <c r="B80" s="30"/>
      <c r="C80" s="30" t="s">
        <v>839</v>
      </c>
      <c r="D80" s="13">
        <v>36400</v>
      </c>
      <c r="E80" s="14">
        <v>297.32</v>
      </c>
      <c r="F80" s="15">
        <v>9.5770000000000004E-3</v>
      </c>
      <c r="G80" s="15"/>
    </row>
    <row r="81" spans="1:7" x14ac:dyDescent="0.3">
      <c r="A81" s="12" t="s">
        <v>1387</v>
      </c>
      <c r="B81" s="30"/>
      <c r="C81" s="30" t="s">
        <v>884</v>
      </c>
      <c r="D81" s="13">
        <v>16800</v>
      </c>
      <c r="E81" s="14">
        <v>159.36000000000001</v>
      </c>
      <c r="F81" s="15">
        <v>5.1330000000000004E-3</v>
      </c>
      <c r="G81" s="15"/>
    </row>
    <row r="82" spans="1:7" x14ac:dyDescent="0.3">
      <c r="A82" s="12" t="s">
        <v>1430</v>
      </c>
      <c r="B82" s="30"/>
      <c r="C82" s="30" t="s">
        <v>1389</v>
      </c>
      <c r="D82" s="13">
        <v>350</v>
      </c>
      <c r="E82" s="14">
        <v>116.89</v>
      </c>
      <c r="F82" s="15">
        <v>3.7650000000000001E-3</v>
      </c>
      <c r="G82" s="15"/>
    </row>
    <row r="83" spans="1:7" x14ac:dyDescent="0.3">
      <c r="A83" s="16" t="s">
        <v>98</v>
      </c>
      <c r="B83" s="31"/>
      <c r="C83" s="31"/>
      <c r="D83" s="17"/>
      <c r="E83" s="37">
        <v>1844.1</v>
      </c>
      <c r="F83" s="38">
        <v>5.9402999999999997E-2</v>
      </c>
      <c r="G83" s="20"/>
    </row>
    <row r="84" spans="1:7" x14ac:dyDescent="0.3">
      <c r="A84" s="12"/>
      <c r="B84" s="30"/>
      <c r="C84" s="30"/>
      <c r="D84" s="13"/>
      <c r="E84" s="14"/>
      <c r="F84" s="15"/>
      <c r="G84" s="15"/>
    </row>
    <row r="85" spans="1:7" x14ac:dyDescent="0.3">
      <c r="A85" s="12"/>
      <c r="B85" s="30"/>
      <c r="C85" s="30"/>
      <c r="D85" s="13"/>
      <c r="E85" s="14"/>
      <c r="F85" s="15"/>
      <c r="G85" s="15"/>
    </row>
    <row r="86" spans="1:7" x14ac:dyDescent="0.3">
      <c r="A86" s="12"/>
      <c r="B86" s="30"/>
      <c r="C86" s="30"/>
      <c r="D86" s="13"/>
      <c r="E86" s="14"/>
      <c r="F86" s="15"/>
      <c r="G86" s="15"/>
    </row>
    <row r="87" spans="1:7" x14ac:dyDescent="0.3">
      <c r="A87" s="21" t="s">
        <v>116</v>
      </c>
      <c r="B87" s="32"/>
      <c r="C87" s="32"/>
      <c r="D87" s="22"/>
      <c r="E87" s="18">
        <v>1844.1</v>
      </c>
      <c r="F87" s="19">
        <v>5.9402999999999997E-2</v>
      </c>
      <c r="G87" s="20"/>
    </row>
    <row r="88" spans="1:7" x14ac:dyDescent="0.3">
      <c r="A88" s="12"/>
      <c r="B88" s="30"/>
      <c r="C88" s="30"/>
      <c r="D88" s="13"/>
      <c r="E88" s="14"/>
      <c r="F88" s="15"/>
      <c r="G88" s="15"/>
    </row>
    <row r="89" spans="1:7" x14ac:dyDescent="0.3">
      <c r="A89" s="16" t="s">
        <v>89</v>
      </c>
      <c r="B89" s="30"/>
      <c r="C89" s="30"/>
      <c r="D89" s="13"/>
      <c r="E89" s="14"/>
      <c r="F89" s="15"/>
      <c r="G89" s="15"/>
    </row>
    <row r="90" spans="1:7" x14ac:dyDescent="0.3">
      <c r="A90" s="12"/>
      <c r="B90" s="30"/>
      <c r="C90" s="30"/>
      <c r="D90" s="13"/>
      <c r="E90" s="14"/>
      <c r="F90" s="15"/>
      <c r="G90" s="15"/>
    </row>
    <row r="91" spans="1:7" x14ac:dyDescent="0.3">
      <c r="A91" s="16" t="s">
        <v>90</v>
      </c>
      <c r="B91" s="30"/>
      <c r="C91" s="30"/>
      <c r="D91" s="13"/>
      <c r="E91" s="14"/>
      <c r="F91" s="15"/>
      <c r="G91" s="15"/>
    </row>
    <row r="92" spans="1:7" x14ac:dyDescent="0.3">
      <c r="A92" s="12" t="s">
        <v>1311</v>
      </c>
      <c r="B92" s="30" t="s">
        <v>1312</v>
      </c>
      <c r="C92" s="30" t="s">
        <v>93</v>
      </c>
      <c r="D92" s="13">
        <v>700000</v>
      </c>
      <c r="E92" s="14">
        <v>695.56</v>
      </c>
      <c r="F92" s="15">
        <v>2.24E-2</v>
      </c>
      <c r="G92" s="15">
        <v>4.8502999999999998E-2</v>
      </c>
    </row>
    <row r="93" spans="1:7" x14ac:dyDescent="0.3">
      <c r="A93" s="16" t="s">
        <v>98</v>
      </c>
      <c r="B93" s="31"/>
      <c r="C93" s="31"/>
      <c r="D93" s="17"/>
      <c r="E93" s="37">
        <v>695.56</v>
      </c>
      <c r="F93" s="38">
        <v>2.24E-2</v>
      </c>
      <c r="G93" s="20"/>
    </row>
    <row r="94" spans="1:7" x14ac:dyDescent="0.3">
      <c r="A94" s="12"/>
      <c r="B94" s="30"/>
      <c r="C94" s="30"/>
      <c r="D94" s="13"/>
      <c r="E94" s="14"/>
      <c r="F94" s="15"/>
      <c r="G94" s="15"/>
    </row>
    <row r="95" spans="1:7" x14ac:dyDescent="0.3">
      <c r="A95" s="21" t="s">
        <v>116</v>
      </c>
      <c r="B95" s="32"/>
      <c r="C95" s="32"/>
      <c r="D95" s="22"/>
      <c r="E95" s="18">
        <v>695.56</v>
      </c>
      <c r="F95" s="19">
        <v>2.24E-2</v>
      </c>
      <c r="G95" s="20"/>
    </row>
    <row r="96" spans="1:7" x14ac:dyDescent="0.3">
      <c r="A96" s="12"/>
      <c r="B96" s="30"/>
      <c r="C96" s="30"/>
      <c r="D96" s="13"/>
      <c r="E96" s="14"/>
      <c r="F96" s="15"/>
      <c r="G96" s="15"/>
    </row>
    <row r="97" spans="1:7" x14ac:dyDescent="0.3">
      <c r="A97" s="12"/>
      <c r="B97" s="30"/>
      <c r="C97" s="30"/>
      <c r="D97" s="13"/>
      <c r="E97" s="14"/>
      <c r="F97" s="15"/>
      <c r="G97" s="15"/>
    </row>
    <row r="98" spans="1:7" x14ac:dyDescent="0.3">
      <c r="A98" s="16" t="s">
        <v>117</v>
      </c>
      <c r="B98" s="30"/>
      <c r="C98" s="30"/>
      <c r="D98" s="13"/>
      <c r="E98" s="14"/>
      <c r="F98" s="15"/>
      <c r="G98" s="15"/>
    </row>
    <row r="99" spans="1:7" x14ac:dyDescent="0.3">
      <c r="A99" s="12" t="s">
        <v>118</v>
      </c>
      <c r="B99" s="30"/>
      <c r="C99" s="30"/>
      <c r="D99" s="13"/>
      <c r="E99" s="14">
        <v>2286.71</v>
      </c>
      <c r="F99" s="15">
        <v>7.3700000000000002E-2</v>
      </c>
      <c r="G99" s="15">
        <v>4.6987000000000001E-2</v>
      </c>
    </row>
    <row r="100" spans="1:7" x14ac:dyDescent="0.3">
      <c r="A100" s="16" t="s">
        <v>98</v>
      </c>
      <c r="B100" s="31"/>
      <c r="C100" s="31"/>
      <c r="D100" s="17"/>
      <c r="E100" s="37">
        <v>2286.71</v>
      </c>
      <c r="F100" s="38">
        <v>7.3700000000000002E-2</v>
      </c>
      <c r="G100" s="20"/>
    </row>
    <row r="101" spans="1:7" x14ac:dyDescent="0.3">
      <c r="A101" s="12"/>
      <c r="B101" s="30"/>
      <c r="C101" s="30"/>
      <c r="D101" s="13"/>
      <c r="E101" s="14"/>
      <c r="F101" s="15"/>
      <c r="G101" s="15"/>
    </row>
    <row r="102" spans="1:7" x14ac:dyDescent="0.3">
      <c r="A102" s="21" t="s">
        <v>116</v>
      </c>
      <c r="B102" s="32"/>
      <c r="C102" s="32"/>
      <c r="D102" s="22"/>
      <c r="E102" s="18">
        <v>2286.71</v>
      </c>
      <c r="F102" s="19">
        <v>7.3700000000000002E-2</v>
      </c>
      <c r="G102" s="20"/>
    </row>
    <row r="103" spans="1:7" x14ac:dyDescent="0.3">
      <c r="A103" s="12" t="s">
        <v>119</v>
      </c>
      <c r="B103" s="30"/>
      <c r="C103" s="30"/>
      <c r="D103" s="13"/>
      <c r="E103" s="14">
        <v>0.2943711</v>
      </c>
      <c r="F103" s="15">
        <v>9.0000000000000002E-6</v>
      </c>
      <c r="G103" s="15"/>
    </row>
    <row r="104" spans="1:7" x14ac:dyDescent="0.3">
      <c r="A104" s="12" t="s">
        <v>120</v>
      </c>
      <c r="B104" s="30"/>
      <c r="C104" s="30"/>
      <c r="D104" s="13"/>
      <c r="E104" s="23">
        <v>-58.1143711</v>
      </c>
      <c r="F104" s="24">
        <v>-2.0089999999999999E-3</v>
      </c>
      <c r="G104" s="15">
        <v>4.6987000000000001E-2</v>
      </c>
    </row>
    <row r="105" spans="1:7" x14ac:dyDescent="0.3">
      <c r="A105" s="25" t="s">
        <v>121</v>
      </c>
      <c r="B105" s="33"/>
      <c r="C105" s="33"/>
      <c r="D105" s="26"/>
      <c r="E105" s="27">
        <v>31042.15</v>
      </c>
      <c r="F105" s="28">
        <v>1</v>
      </c>
      <c r="G105" s="28"/>
    </row>
    <row r="107" spans="1:7" x14ac:dyDescent="0.3">
      <c r="A107" s="1" t="s">
        <v>1321</v>
      </c>
    </row>
    <row r="110" spans="1:7" x14ac:dyDescent="0.3">
      <c r="A110" s="1" t="s">
        <v>1858</v>
      </c>
    </row>
    <row r="111" spans="1:7" x14ac:dyDescent="0.3">
      <c r="A111" s="47" t="s">
        <v>1859</v>
      </c>
      <c r="B111" s="34" t="s">
        <v>88</v>
      </c>
    </row>
    <row r="112" spans="1:7" x14ac:dyDescent="0.3">
      <c r="A112" t="s">
        <v>1860</v>
      </c>
    </row>
    <row r="113" spans="1:7" x14ac:dyDescent="0.3">
      <c r="A113" t="s">
        <v>1861</v>
      </c>
      <c r="B113" t="s">
        <v>1862</v>
      </c>
      <c r="C113" t="s">
        <v>1862</v>
      </c>
    </row>
    <row r="114" spans="1:7" x14ac:dyDescent="0.3">
      <c r="B114" s="48">
        <v>44712</v>
      </c>
      <c r="C114" s="48">
        <v>44742</v>
      </c>
    </row>
    <row r="115" spans="1:7" x14ac:dyDescent="0.3">
      <c r="A115" t="s">
        <v>1866</v>
      </c>
      <c r="B115">
        <v>55.94</v>
      </c>
      <c r="C115">
        <v>53.48</v>
      </c>
      <c r="E115" s="2"/>
      <c r="G115"/>
    </row>
    <row r="116" spans="1:7" x14ac:dyDescent="0.3">
      <c r="A116" t="s">
        <v>1867</v>
      </c>
      <c r="B116">
        <v>27.27</v>
      </c>
      <c r="C116">
        <v>26.07</v>
      </c>
      <c r="E116" s="2"/>
      <c r="G116"/>
    </row>
    <row r="117" spans="1:7" x14ac:dyDescent="0.3">
      <c r="A117" t="s">
        <v>1918</v>
      </c>
      <c r="B117">
        <v>51.41</v>
      </c>
      <c r="C117">
        <v>49.09</v>
      </c>
      <c r="E117" s="2"/>
      <c r="G117"/>
    </row>
    <row r="118" spans="1:7" x14ac:dyDescent="0.3">
      <c r="A118" t="s">
        <v>1919</v>
      </c>
      <c r="B118">
        <v>52.02</v>
      </c>
      <c r="C118">
        <v>49.68</v>
      </c>
      <c r="E118" s="2"/>
      <c r="G118"/>
    </row>
    <row r="119" spans="1:7" x14ac:dyDescent="0.3">
      <c r="A119" t="s">
        <v>1920</v>
      </c>
      <c r="B119">
        <v>50.74</v>
      </c>
      <c r="C119">
        <v>48.45</v>
      </c>
      <c r="E119" s="2"/>
      <c r="G119"/>
    </row>
    <row r="120" spans="1:7" x14ac:dyDescent="0.3">
      <c r="A120" t="s">
        <v>1921</v>
      </c>
      <c r="B120">
        <v>41.47</v>
      </c>
      <c r="C120">
        <v>39.6</v>
      </c>
      <c r="E120" s="2"/>
      <c r="G120"/>
    </row>
    <row r="121" spans="1:7" x14ac:dyDescent="0.3">
      <c r="A121" t="s">
        <v>1891</v>
      </c>
      <c r="B121">
        <v>51.14</v>
      </c>
      <c r="C121">
        <v>48.83</v>
      </c>
      <c r="E121" s="2"/>
      <c r="G121"/>
    </row>
    <row r="122" spans="1:7" x14ac:dyDescent="0.3">
      <c r="A122" t="s">
        <v>1892</v>
      </c>
      <c r="B122">
        <v>21.45</v>
      </c>
      <c r="C122">
        <v>20.48</v>
      </c>
      <c r="E122" s="2"/>
      <c r="G122"/>
    </row>
    <row r="123" spans="1:7" x14ac:dyDescent="0.3">
      <c r="E123" s="2"/>
      <c r="G123"/>
    </row>
    <row r="124" spans="1:7" x14ac:dyDescent="0.3">
      <c r="A124" t="s">
        <v>1877</v>
      </c>
      <c r="B124" s="34" t="s">
        <v>88</v>
      </c>
    </row>
    <row r="125" spans="1:7" x14ac:dyDescent="0.3">
      <c r="A125" t="s">
        <v>1878</v>
      </c>
      <c r="B125" s="34" t="s">
        <v>88</v>
      </c>
    </row>
    <row r="126" spans="1:7" ht="28.8" x14ac:dyDescent="0.3">
      <c r="A126" s="47" t="s">
        <v>1879</v>
      </c>
      <c r="B126" s="34" t="s">
        <v>88</v>
      </c>
    </row>
    <row r="127" spans="1:7" x14ac:dyDescent="0.3">
      <c r="A127" s="47" t="s">
        <v>1880</v>
      </c>
      <c r="B127" s="34" t="s">
        <v>88</v>
      </c>
    </row>
    <row r="128" spans="1:7" x14ac:dyDescent="0.3">
      <c r="A128" t="s">
        <v>1913</v>
      </c>
      <c r="B128" s="49">
        <v>1.987382</v>
      </c>
    </row>
    <row r="129" spans="1:4" ht="28.8" x14ac:dyDescent="0.3">
      <c r="A129" s="47" t="s">
        <v>1882</v>
      </c>
      <c r="B129" s="34">
        <v>1844.0969500000001</v>
      </c>
    </row>
    <row r="130" spans="1:4" ht="28.8" x14ac:dyDescent="0.3">
      <c r="A130" s="47" t="s">
        <v>1883</v>
      </c>
      <c r="B130" s="34" t="s">
        <v>88</v>
      </c>
    </row>
    <row r="131" spans="1:4" x14ac:dyDescent="0.3">
      <c r="A131" t="s">
        <v>2023</v>
      </c>
      <c r="B131" s="34" t="s">
        <v>88</v>
      </c>
    </row>
    <row r="132" spans="1:4" x14ac:dyDescent="0.3">
      <c r="A132" t="s">
        <v>2024</v>
      </c>
      <c r="B132" s="34" t="s">
        <v>88</v>
      </c>
    </row>
    <row r="135" spans="1:4" ht="28.8" x14ac:dyDescent="0.3">
      <c r="A135" s="66" t="s">
        <v>2069</v>
      </c>
      <c r="B135" s="66" t="s">
        <v>2070</v>
      </c>
      <c r="C135" s="66" t="s">
        <v>2030</v>
      </c>
      <c r="D135" s="67" t="s">
        <v>2031</v>
      </c>
    </row>
    <row r="136" spans="1:4" ht="71.400000000000006" customHeight="1" x14ac:dyDescent="0.3">
      <c r="A136" s="58" t="str">
        <f>HYPERLINK("[EDEL_Portfolio Monthly 30-Jun-2022.xlsx]EEDGEF!A1","Edelweiss Large Cap Fund")</f>
        <v>Edelweiss Large Cap Fund</v>
      </c>
      <c r="B136" s="59"/>
      <c r="C136" s="59" t="s">
        <v>2049</v>
      </c>
      <c r="D136"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04"/>
  <sheetViews>
    <sheetView showGridLines="0" workbookViewId="0">
      <pane ySplit="4" topLeftCell="A95" activePane="bottomLeft" state="frozen"/>
      <selection activeCell="D67" sqref="D67"/>
      <selection pane="bottomLeft" activeCell="A103" sqref="A103:D103"/>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47</v>
      </c>
      <c r="B1" s="69"/>
      <c r="C1" s="69"/>
      <c r="D1" s="69"/>
      <c r="E1" s="69"/>
      <c r="F1" s="69"/>
      <c r="G1" s="69"/>
      <c r="H1" s="51" t="str">
        <f>HYPERLINK("[EDEL_Portfolio Monthly 30-Jun-2022.xlsx]Index!A1","Index")</f>
        <v>Index</v>
      </c>
    </row>
    <row r="2" spans="1:8" ht="19.5" customHeight="1" x14ac:dyDescent="0.3">
      <c r="A2" s="69" t="s">
        <v>48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875</v>
      </c>
      <c r="B8" s="30" t="s">
        <v>876</v>
      </c>
      <c r="C8" s="30" t="s">
        <v>792</v>
      </c>
      <c r="D8" s="13">
        <v>1047157</v>
      </c>
      <c r="E8" s="14">
        <v>7405.49</v>
      </c>
      <c r="F8" s="15">
        <v>8.3699999999999997E-2</v>
      </c>
      <c r="G8" s="15"/>
    </row>
    <row r="9" spans="1:8" x14ac:dyDescent="0.3">
      <c r="A9" s="12" t="s">
        <v>870</v>
      </c>
      <c r="B9" s="30" t="s">
        <v>871</v>
      </c>
      <c r="C9" s="30" t="s">
        <v>824</v>
      </c>
      <c r="D9" s="13">
        <v>365456</v>
      </c>
      <c r="E9" s="14">
        <v>5342.6</v>
      </c>
      <c r="F9" s="15">
        <v>6.0400000000000002E-2</v>
      </c>
      <c r="G9" s="15"/>
    </row>
    <row r="10" spans="1:8" x14ac:dyDescent="0.3">
      <c r="A10" s="12" t="s">
        <v>790</v>
      </c>
      <c r="B10" s="30" t="s">
        <v>791</v>
      </c>
      <c r="C10" s="30" t="s">
        <v>792</v>
      </c>
      <c r="D10" s="13">
        <v>367956</v>
      </c>
      <c r="E10" s="14">
        <v>4960.05</v>
      </c>
      <c r="F10" s="15">
        <v>5.6099999999999997E-2</v>
      </c>
      <c r="G10" s="15"/>
    </row>
    <row r="11" spans="1:8" x14ac:dyDescent="0.3">
      <c r="A11" s="12" t="s">
        <v>802</v>
      </c>
      <c r="B11" s="30" t="s">
        <v>803</v>
      </c>
      <c r="C11" s="30" t="s">
        <v>804</v>
      </c>
      <c r="D11" s="13">
        <v>179624</v>
      </c>
      <c r="E11" s="14">
        <v>4662.41</v>
      </c>
      <c r="F11" s="15">
        <v>5.2699999999999997E-2</v>
      </c>
      <c r="G11" s="15"/>
    </row>
    <row r="12" spans="1:8" x14ac:dyDescent="0.3">
      <c r="A12" s="12" t="s">
        <v>1041</v>
      </c>
      <c r="B12" s="30" t="s">
        <v>1042</v>
      </c>
      <c r="C12" s="30" t="s">
        <v>792</v>
      </c>
      <c r="D12" s="13">
        <v>764664</v>
      </c>
      <c r="E12" s="14">
        <v>3562.57</v>
      </c>
      <c r="F12" s="15">
        <v>4.0300000000000002E-2</v>
      </c>
      <c r="G12" s="15"/>
    </row>
    <row r="13" spans="1:8" x14ac:dyDescent="0.3">
      <c r="A13" s="12" t="s">
        <v>808</v>
      </c>
      <c r="B13" s="30" t="s">
        <v>809</v>
      </c>
      <c r="C13" s="30" t="s">
        <v>792</v>
      </c>
      <c r="D13" s="13">
        <v>482088</v>
      </c>
      <c r="E13" s="14">
        <v>3069.94</v>
      </c>
      <c r="F13" s="15">
        <v>3.4700000000000002E-2</v>
      </c>
      <c r="G13" s="15"/>
    </row>
    <row r="14" spans="1:8" x14ac:dyDescent="0.3">
      <c r="A14" s="12" t="s">
        <v>787</v>
      </c>
      <c r="B14" s="30" t="s">
        <v>788</v>
      </c>
      <c r="C14" s="30" t="s">
        <v>789</v>
      </c>
      <c r="D14" s="13">
        <v>135909</v>
      </c>
      <c r="E14" s="14">
        <v>2950.38</v>
      </c>
      <c r="F14" s="15">
        <v>3.3399999999999999E-2</v>
      </c>
      <c r="G14" s="15"/>
    </row>
    <row r="15" spans="1:8" x14ac:dyDescent="0.3">
      <c r="A15" s="12" t="s">
        <v>793</v>
      </c>
      <c r="B15" s="30" t="s">
        <v>794</v>
      </c>
      <c r="C15" s="30" t="s">
        <v>795</v>
      </c>
      <c r="D15" s="13">
        <v>367371</v>
      </c>
      <c r="E15" s="14">
        <v>2516.31</v>
      </c>
      <c r="F15" s="15">
        <v>2.8400000000000002E-2</v>
      </c>
      <c r="G15" s="15"/>
    </row>
    <row r="16" spans="1:8" x14ac:dyDescent="0.3">
      <c r="A16" s="12" t="s">
        <v>837</v>
      </c>
      <c r="B16" s="30" t="s">
        <v>838</v>
      </c>
      <c r="C16" s="30" t="s">
        <v>839</v>
      </c>
      <c r="D16" s="13">
        <v>29679</v>
      </c>
      <c r="E16" s="14">
        <v>2514.0300000000002</v>
      </c>
      <c r="F16" s="15">
        <v>2.8400000000000002E-2</v>
      </c>
      <c r="G16" s="15"/>
    </row>
    <row r="17" spans="1:7" x14ac:dyDescent="0.3">
      <c r="A17" s="12" t="s">
        <v>1002</v>
      </c>
      <c r="B17" s="30" t="s">
        <v>1003</v>
      </c>
      <c r="C17" s="30" t="s">
        <v>839</v>
      </c>
      <c r="D17" s="13">
        <v>547799</v>
      </c>
      <c r="E17" s="14">
        <v>2255.84</v>
      </c>
      <c r="F17" s="15">
        <v>2.5499999999999998E-2</v>
      </c>
      <c r="G17" s="15"/>
    </row>
    <row r="18" spans="1:7" x14ac:dyDescent="0.3">
      <c r="A18" s="12" t="s">
        <v>845</v>
      </c>
      <c r="B18" s="30" t="s">
        <v>846</v>
      </c>
      <c r="C18" s="30" t="s">
        <v>847</v>
      </c>
      <c r="D18" s="13">
        <v>134378</v>
      </c>
      <c r="E18" s="14">
        <v>2093.9499999999998</v>
      </c>
      <c r="F18" s="15">
        <v>2.3699999999999999E-2</v>
      </c>
      <c r="G18" s="15"/>
    </row>
    <row r="19" spans="1:7" x14ac:dyDescent="0.3">
      <c r="A19" s="12" t="s">
        <v>961</v>
      </c>
      <c r="B19" s="30" t="s">
        <v>962</v>
      </c>
      <c r="C19" s="30" t="s">
        <v>963</v>
      </c>
      <c r="D19" s="13">
        <v>747835</v>
      </c>
      <c r="E19" s="14">
        <v>2045.33</v>
      </c>
      <c r="F19" s="15">
        <v>2.3099999999999999E-2</v>
      </c>
      <c r="G19" s="15"/>
    </row>
    <row r="20" spans="1:7" x14ac:dyDescent="0.3">
      <c r="A20" s="12" t="s">
        <v>1431</v>
      </c>
      <c r="B20" s="30" t="s">
        <v>1432</v>
      </c>
      <c r="C20" s="30" t="s">
        <v>1121</v>
      </c>
      <c r="D20" s="13">
        <v>86760</v>
      </c>
      <c r="E20" s="14">
        <v>1996.26</v>
      </c>
      <c r="F20" s="15">
        <v>2.2599999999999999E-2</v>
      </c>
      <c r="G20" s="15"/>
    </row>
    <row r="21" spans="1:7" x14ac:dyDescent="0.3">
      <c r="A21" s="12" t="s">
        <v>1433</v>
      </c>
      <c r="B21" s="30" t="s">
        <v>1434</v>
      </c>
      <c r="C21" s="30" t="s">
        <v>954</v>
      </c>
      <c r="D21" s="13">
        <v>151837</v>
      </c>
      <c r="E21" s="14">
        <v>1797.29</v>
      </c>
      <c r="F21" s="15">
        <v>2.0299999999999999E-2</v>
      </c>
      <c r="G21" s="15"/>
    </row>
    <row r="22" spans="1:7" x14ac:dyDescent="0.3">
      <c r="A22" s="12" t="s">
        <v>1435</v>
      </c>
      <c r="B22" s="30" t="s">
        <v>1436</v>
      </c>
      <c r="C22" s="30" t="s">
        <v>844</v>
      </c>
      <c r="D22" s="13">
        <v>48231</v>
      </c>
      <c r="E22" s="14">
        <v>1761.2</v>
      </c>
      <c r="F22" s="15">
        <v>1.9900000000000001E-2</v>
      </c>
      <c r="G22" s="15"/>
    </row>
    <row r="23" spans="1:7" x14ac:dyDescent="0.3">
      <c r="A23" s="12" t="s">
        <v>1437</v>
      </c>
      <c r="B23" s="30" t="s">
        <v>1438</v>
      </c>
      <c r="C23" s="30" t="s">
        <v>910</v>
      </c>
      <c r="D23" s="13">
        <v>473453</v>
      </c>
      <c r="E23" s="14">
        <v>1737.34</v>
      </c>
      <c r="F23" s="15">
        <v>1.9599999999999999E-2</v>
      </c>
      <c r="G23" s="15"/>
    </row>
    <row r="24" spans="1:7" x14ac:dyDescent="0.3">
      <c r="A24" s="12" t="s">
        <v>825</v>
      </c>
      <c r="B24" s="30" t="s">
        <v>826</v>
      </c>
      <c r="C24" s="30" t="s">
        <v>827</v>
      </c>
      <c r="D24" s="13">
        <v>197463</v>
      </c>
      <c r="E24" s="14">
        <v>1640.13</v>
      </c>
      <c r="F24" s="15">
        <v>1.8499999999999999E-2</v>
      </c>
      <c r="G24" s="15"/>
    </row>
    <row r="25" spans="1:7" x14ac:dyDescent="0.3">
      <c r="A25" s="12" t="s">
        <v>842</v>
      </c>
      <c r="B25" s="30" t="s">
        <v>843</v>
      </c>
      <c r="C25" s="30" t="s">
        <v>844</v>
      </c>
      <c r="D25" s="13">
        <v>72668</v>
      </c>
      <c r="E25" s="14">
        <v>1636.63</v>
      </c>
      <c r="F25" s="15">
        <v>1.8499999999999999E-2</v>
      </c>
      <c r="G25" s="15"/>
    </row>
    <row r="26" spans="1:7" x14ac:dyDescent="0.3">
      <c r="A26" s="12" t="s">
        <v>1340</v>
      </c>
      <c r="B26" s="30" t="s">
        <v>1341</v>
      </c>
      <c r="C26" s="30" t="s">
        <v>954</v>
      </c>
      <c r="D26" s="13">
        <v>364299</v>
      </c>
      <c r="E26" s="14">
        <v>1618.94</v>
      </c>
      <c r="F26" s="15">
        <v>1.83E-2</v>
      </c>
      <c r="G26" s="15"/>
    </row>
    <row r="27" spans="1:7" x14ac:dyDescent="0.3">
      <c r="A27" s="12" t="s">
        <v>1322</v>
      </c>
      <c r="B27" s="30" t="s">
        <v>1323</v>
      </c>
      <c r="C27" s="30" t="s">
        <v>824</v>
      </c>
      <c r="D27" s="13">
        <v>46307</v>
      </c>
      <c r="E27" s="14">
        <v>1512.9</v>
      </c>
      <c r="F27" s="15">
        <v>1.7100000000000001E-2</v>
      </c>
      <c r="G27" s="15"/>
    </row>
    <row r="28" spans="1:7" x14ac:dyDescent="0.3">
      <c r="A28" s="12" t="s">
        <v>1439</v>
      </c>
      <c r="B28" s="30" t="s">
        <v>1440</v>
      </c>
      <c r="C28" s="30" t="s">
        <v>1346</v>
      </c>
      <c r="D28" s="13">
        <v>141562</v>
      </c>
      <c r="E28" s="14">
        <v>1449.88</v>
      </c>
      <c r="F28" s="15">
        <v>1.6400000000000001E-2</v>
      </c>
      <c r="G28" s="15"/>
    </row>
    <row r="29" spans="1:7" x14ac:dyDescent="0.3">
      <c r="A29" s="12" t="s">
        <v>923</v>
      </c>
      <c r="B29" s="30" t="s">
        <v>924</v>
      </c>
      <c r="C29" s="30" t="s">
        <v>913</v>
      </c>
      <c r="D29" s="13">
        <v>131080</v>
      </c>
      <c r="E29" s="14">
        <v>1417.76</v>
      </c>
      <c r="F29" s="15">
        <v>1.6E-2</v>
      </c>
      <c r="G29" s="15"/>
    </row>
    <row r="30" spans="1:7" x14ac:dyDescent="0.3">
      <c r="A30" s="12" t="s">
        <v>1084</v>
      </c>
      <c r="B30" s="30" t="s">
        <v>1085</v>
      </c>
      <c r="C30" s="30" t="s">
        <v>827</v>
      </c>
      <c r="D30" s="13">
        <v>31902</v>
      </c>
      <c r="E30" s="14">
        <v>1401.71</v>
      </c>
      <c r="F30" s="15">
        <v>1.5800000000000002E-2</v>
      </c>
      <c r="G30" s="15"/>
    </row>
    <row r="31" spans="1:7" x14ac:dyDescent="0.3">
      <c r="A31" s="12" t="s">
        <v>1015</v>
      </c>
      <c r="B31" s="30" t="s">
        <v>1016</v>
      </c>
      <c r="C31" s="30" t="s">
        <v>789</v>
      </c>
      <c r="D31" s="13">
        <v>224253</v>
      </c>
      <c r="E31" s="14">
        <v>1389.25</v>
      </c>
      <c r="F31" s="15">
        <v>1.5699999999999999E-2</v>
      </c>
      <c r="G31" s="15"/>
    </row>
    <row r="32" spans="1:7" x14ac:dyDescent="0.3">
      <c r="A32" s="12" t="s">
        <v>1062</v>
      </c>
      <c r="B32" s="30" t="s">
        <v>1063</v>
      </c>
      <c r="C32" s="30" t="s">
        <v>963</v>
      </c>
      <c r="D32" s="13">
        <v>60808</v>
      </c>
      <c r="E32" s="14">
        <v>1356.38</v>
      </c>
      <c r="F32" s="15">
        <v>1.5299999999999999E-2</v>
      </c>
      <c r="G32" s="15"/>
    </row>
    <row r="33" spans="1:7" x14ac:dyDescent="0.3">
      <c r="A33" s="12" t="s">
        <v>1336</v>
      </c>
      <c r="B33" s="30" t="s">
        <v>1337</v>
      </c>
      <c r="C33" s="30" t="s">
        <v>874</v>
      </c>
      <c r="D33" s="13">
        <v>139388</v>
      </c>
      <c r="E33" s="14">
        <v>1286.76</v>
      </c>
      <c r="F33" s="15">
        <v>1.4500000000000001E-2</v>
      </c>
      <c r="G33" s="15"/>
    </row>
    <row r="34" spans="1:7" x14ac:dyDescent="0.3">
      <c r="A34" s="12" t="s">
        <v>1021</v>
      </c>
      <c r="B34" s="30" t="s">
        <v>1022</v>
      </c>
      <c r="C34" s="30" t="s">
        <v>789</v>
      </c>
      <c r="D34" s="13">
        <v>298146</v>
      </c>
      <c r="E34" s="14">
        <v>1271.1500000000001</v>
      </c>
      <c r="F34" s="15">
        <v>1.44E-2</v>
      </c>
      <c r="G34" s="15"/>
    </row>
    <row r="35" spans="1:7" x14ac:dyDescent="0.3">
      <c r="A35" s="12" t="s">
        <v>828</v>
      </c>
      <c r="B35" s="30" t="s">
        <v>829</v>
      </c>
      <c r="C35" s="30" t="s">
        <v>789</v>
      </c>
      <c r="D35" s="13">
        <v>23071</v>
      </c>
      <c r="E35" s="14">
        <v>1245.95</v>
      </c>
      <c r="F35" s="15">
        <v>1.41E-2</v>
      </c>
      <c r="G35" s="15"/>
    </row>
    <row r="36" spans="1:7" x14ac:dyDescent="0.3">
      <c r="A36" s="12" t="s">
        <v>970</v>
      </c>
      <c r="B36" s="30" t="s">
        <v>971</v>
      </c>
      <c r="C36" s="30" t="s">
        <v>972</v>
      </c>
      <c r="D36" s="13">
        <v>111914</v>
      </c>
      <c r="E36" s="14">
        <v>1202.1199999999999</v>
      </c>
      <c r="F36" s="15">
        <v>1.3599999999999999E-2</v>
      </c>
      <c r="G36" s="15"/>
    </row>
    <row r="37" spans="1:7" x14ac:dyDescent="0.3">
      <c r="A37" s="12" t="s">
        <v>1420</v>
      </c>
      <c r="B37" s="30" t="s">
        <v>1421</v>
      </c>
      <c r="C37" s="30" t="s">
        <v>827</v>
      </c>
      <c r="D37" s="13">
        <v>126416</v>
      </c>
      <c r="E37" s="14">
        <v>1159.49</v>
      </c>
      <c r="F37" s="15">
        <v>1.3100000000000001E-2</v>
      </c>
      <c r="G37" s="15"/>
    </row>
    <row r="38" spans="1:7" x14ac:dyDescent="0.3">
      <c r="A38" s="12" t="s">
        <v>1441</v>
      </c>
      <c r="B38" s="30" t="s">
        <v>1442</v>
      </c>
      <c r="C38" s="30" t="s">
        <v>889</v>
      </c>
      <c r="D38" s="13">
        <v>207616</v>
      </c>
      <c r="E38" s="14">
        <v>1091.44</v>
      </c>
      <c r="F38" s="15">
        <v>1.23E-2</v>
      </c>
      <c r="G38" s="15"/>
    </row>
    <row r="39" spans="1:7" x14ac:dyDescent="0.3">
      <c r="A39" s="12" t="s">
        <v>1443</v>
      </c>
      <c r="B39" s="30" t="s">
        <v>1444</v>
      </c>
      <c r="C39" s="30" t="s">
        <v>874</v>
      </c>
      <c r="D39" s="13">
        <v>1538680</v>
      </c>
      <c r="E39" s="14">
        <v>1083.23</v>
      </c>
      <c r="F39" s="15">
        <v>1.2200000000000001E-2</v>
      </c>
      <c r="G39" s="15"/>
    </row>
    <row r="40" spans="1:7" x14ac:dyDescent="0.3">
      <c r="A40" s="12" t="s">
        <v>932</v>
      </c>
      <c r="B40" s="30" t="s">
        <v>933</v>
      </c>
      <c r="C40" s="30" t="s">
        <v>815</v>
      </c>
      <c r="D40" s="13">
        <v>16160</v>
      </c>
      <c r="E40" s="14">
        <v>906.14</v>
      </c>
      <c r="F40" s="15">
        <v>1.0200000000000001E-2</v>
      </c>
      <c r="G40" s="15"/>
    </row>
    <row r="41" spans="1:7" x14ac:dyDescent="0.3">
      <c r="A41" s="12" t="s">
        <v>832</v>
      </c>
      <c r="B41" s="30" t="s">
        <v>833</v>
      </c>
      <c r="C41" s="30" t="s">
        <v>834</v>
      </c>
      <c r="D41" s="13">
        <v>361647</v>
      </c>
      <c r="E41" s="14">
        <v>846.62</v>
      </c>
      <c r="F41" s="15">
        <v>9.5999999999999992E-3</v>
      </c>
      <c r="G41" s="15"/>
    </row>
    <row r="42" spans="1:7" x14ac:dyDescent="0.3">
      <c r="A42" s="12" t="s">
        <v>1094</v>
      </c>
      <c r="B42" s="30" t="s">
        <v>1095</v>
      </c>
      <c r="C42" s="30" t="s">
        <v>889</v>
      </c>
      <c r="D42" s="13">
        <v>247720</v>
      </c>
      <c r="E42" s="14">
        <v>842.62</v>
      </c>
      <c r="F42" s="15">
        <v>9.4999999999999998E-3</v>
      </c>
      <c r="G42" s="15"/>
    </row>
    <row r="43" spans="1:7" x14ac:dyDescent="0.3">
      <c r="A43" s="12" t="s">
        <v>877</v>
      </c>
      <c r="B43" s="30" t="s">
        <v>878</v>
      </c>
      <c r="C43" s="30" t="s">
        <v>879</v>
      </c>
      <c r="D43" s="13">
        <v>408025</v>
      </c>
      <c r="E43" s="14">
        <v>825.03</v>
      </c>
      <c r="F43" s="15">
        <v>9.2999999999999992E-3</v>
      </c>
      <c r="G43" s="15"/>
    </row>
    <row r="44" spans="1:7" x14ac:dyDescent="0.3">
      <c r="A44" s="12" t="s">
        <v>822</v>
      </c>
      <c r="B44" s="30" t="s">
        <v>823</v>
      </c>
      <c r="C44" s="30" t="s">
        <v>824</v>
      </c>
      <c r="D44" s="13">
        <v>84321</v>
      </c>
      <c r="E44" s="14">
        <v>820.65</v>
      </c>
      <c r="F44" s="15">
        <v>9.2999999999999992E-3</v>
      </c>
      <c r="G44" s="15"/>
    </row>
    <row r="45" spans="1:7" x14ac:dyDescent="0.3">
      <c r="A45" s="12" t="s">
        <v>1445</v>
      </c>
      <c r="B45" s="30" t="s">
        <v>1446</v>
      </c>
      <c r="C45" s="30" t="s">
        <v>1057</v>
      </c>
      <c r="D45" s="13">
        <v>192530</v>
      </c>
      <c r="E45" s="14">
        <v>809.11</v>
      </c>
      <c r="F45" s="15">
        <v>9.1000000000000004E-3</v>
      </c>
      <c r="G45" s="15"/>
    </row>
    <row r="46" spans="1:7" x14ac:dyDescent="0.3">
      <c r="A46" s="12" t="s">
        <v>1447</v>
      </c>
      <c r="B46" s="30" t="s">
        <v>1448</v>
      </c>
      <c r="C46" s="30" t="s">
        <v>1449</v>
      </c>
      <c r="D46" s="13">
        <v>202597</v>
      </c>
      <c r="E46" s="14">
        <v>737.25</v>
      </c>
      <c r="F46" s="15">
        <v>8.3000000000000001E-3</v>
      </c>
      <c r="G46" s="15"/>
    </row>
    <row r="47" spans="1:7" x14ac:dyDescent="0.3">
      <c r="A47" s="12" t="s">
        <v>1450</v>
      </c>
      <c r="B47" s="30" t="s">
        <v>1451</v>
      </c>
      <c r="C47" s="30" t="s">
        <v>1449</v>
      </c>
      <c r="D47" s="13">
        <v>16865</v>
      </c>
      <c r="E47" s="14">
        <v>732.89</v>
      </c>
      <c r="F47" s="15">
        <v>8.3000000000000001E-3</v>
      </c>
      <c r="G47" s="15"/>
    </row>
    <row r="48" spans="1:7" x14ac:dyDescent="0.3">
      <c r="A48" s="12" t="s">
        <v>805</v>
      </c>
      <c r="B48" s="30" t="s">
        <v>806</v>
      </c>
      <c r="C48" s="30" t="s">
        <v>807</v>
      </c>
      <c r="D48" s="13">
        <v>184078</v>
      </c>
      <c r="E48" s="14">
        <v>623.38</v>
      </c>
      <c r="F48" s="15">
        <v>7.0000000000000001E-3</v>
      </c>
      <c r="G48" s="15"/>
    </row>
    <row r="49" spans="1:7" x14ac:dyDescent="0.3">
      <c r="A49" s="12" t="s">
        <v>1452</v>
      </c>
      <c r="B49" s="30" t="s">
        <v>1453</v>
      </c>
      <c r="C49" s="30" t="s">
        <v>927</v>
      </c>
      <c r="D49" s="13">
        <v>128940</v>
      </c>
      <c r="E49" s="14">
        <v>540.07000000000005</v>
      </c>
      <c r="F49" s="15">
        <v>6.1000000000000004E-3</v>
      </c>
      <c r="G49" s="15"/>
    </row>
    <row r="50" spans="1:7" x14ac:dyDescent="0.3">
      <c r="A50" s="12" t="s">
        <v>1124</v>
      </c>
      <c r="B50" s="30" t="s">
        <v>1125</v>
      </c>
      <c r="C50" s="30" t="s">
        <v>827</v>
      </c>
      <c r="D50" s="13">
        <v>14562</v>
      </c>
      <c r="E50" s="14">
        <v>528.66</v>
      </c>
      <c r="F50" s="15">
        <v>6.0000000000000001E-3</v>
      </c>
      <c r="G50" s="15"/>
    </row>
    <row r="51" spans="1:7" x14ac:dyDescent="0.3">
      <c r="A51" s="12" t="s">
        <v>848</v>
      </c>
      <c r="B51" s="30" t="s">
        <v>849</v>
      </c>
      <c r="C51" s="30" t="s">
        <v>850</v>
      </c>
      <c r="D51" s="13">
        <v>356337</v>
      </c>
      <c r="E51" s="14">
        <v>526.66999999999996</v>
      </c>
      <c r="F51" s="15">
        <v>6.0000000000000001E-3</v>
      </c>
      <c r="G51" s="15"/>
    </row>
    <row r="52" spans="1:7" x14ac:dyDescent="0.3">
      <c r="A52" s="12" t="s">
        <v>1454</v>
      </c>
      <c r="B52" s="30" t="s">
        <v>1455</v>
      </c>
      <c r="C52" s="30" t="s">
        <v>896</v>
      </c>
      <c r="D52" s="13">
        <v>776692</v>
      </c>
      <c r="E52" s="14">
        <v>521.94000000000005</v>
      </c>
      <c r="F52" s="15">
        <v>5.8999999999999999E-3</v>
      </c>
      <c r="G52" s="15"/>
    </row>
    <row r="53" spans="1:7" x14ac:dyDescent="0.3">
      <c r="A53" s="12" t="s">
        <v>1456</v>
      </c>
      <c r="B53" s="30" t="s">
        <v>1457</v>
      </c>
      <c r="C53" s="30" t="s">
        <v>789</v>
      </c>
      <c r="D53" s="13">
        <v>48535</v>
      </c>
      <c r="E53" s="14">
        <v>493.02</v>
      </c>
      <c r="F53" s="15">
        <v>5.5999999999999999E-3</v>
      </c>
      <c r="G53" s="15"/>
    </row>
    <row r="54" spans="1:7" x14ac:dyDescent="0.3">
      <c r="A54" s="12" t="s">
        <v>1458</v>
      </c>
      <c r="B54" s="30" t="s">
        <v>1459</v>
      </c>
      <c r="C54" s="30" t="s">
        <v>850</v>
      </c>
      <c r="D54" s="13">
        <v>223545</v>
      </c>
      <c r="E54" s="14">
        <v>464.97</v>
      </c>
      <c r="F54" s="15">
        <v>5.3E-3</v>
      </c>
      <c r="G54" s="15"/>
    </row>
    <row r="55" spans="1:7" x14ac:dyDescent="0.3">
      <c r="A55" s="12" t="s">
        <v>1324</v>
      </c>
      <c r="B55" s="30" t="s">
        <v>1325</v>
      </c>
      <c r="C55" s="30" t="s">
        <v>827</v>
      </c>
      <c r="D55" s="13">
        <v>16480</v>
      </c>
      <c r="E55" s="14">
        <v>445.24</v>
      </c>
      <c r="F55" s="15">
        <v>5.0000000000000001E-3</v>
      </c>
      <c r="G55" s="15"/>
    </row>
    <row r="56" spans="1:7" x14ac:dyDescent="0.3">
      <c r="A56" s="12" t="s">
        <v>1460</v>
      </c>
      <c r="B56" s="30" t="s">
        <v>1461</v>
      </c>
      <c r="C56" s="30" t="s">
        <v>1346</v>
      </c>
      <c r="D56" s="13">
        <v>52169</v>
      </c>
      <c r="E56" s="14">
        <v>443.41</v>
      </c>
      <c r="F56" s="15">
        <v>5.0000000000000001E-3</v>
      </c>
      <c r="G56" s="15"/>
    </row>
    <row r="57" spans="1:7" x14ac:dyDescent="0.3">
      <c r="A57" s="12" t="s">
        <v>934</v>
      </c>
      <c r="B57" s="30" t="s">
        <v>935</v>
      </c>
      <c r="C57" s="30" t="s">
        <v>839</v>
      </c>
      <c r="D57" s="13">
        <v>15973</v>
      </c>
      <c r="E57" s="14">
        <v>434.42</v>
      </c>
      <c r="F57" s="15">
        <v>4.8999999999999998E-3</v>
      </c>
      <c r="G57" s="15"/>
    </row>
    <row r="58" spans="1:7" x14ac:dyDescent="0.3">
      <c r="A58" s="12" t="s">
        <v>1462</v>
      </c>
      <c r="B58" s="30" t="s">
        <v>1463</v>
      </c>
      <c r="C58" s="30" t="s">
        <v>889</v>
      </c>
      <c r="D58" s="13">
        <v>42428</v>
      </c>
      <c r="E58" s="14">
        <v>402.09</v>
      </c>
      <c r="F58" s="15">
        <v>4.4999999999999997E-3</v>
      </c>
      <c r="G58" s="15"/>
    </row>
    <row r="59" spans="1:7" x14ac:dyDescent="0.3">
      <c r="A59" s="12" t="s">
        <v>1068</v>
      </c>
      <c r="B59" s="30" t="s">
        <v>1069</v>
      </c>
      <c r="C59" s="30" t="s">
        <v>824</v>
      </c>
      <c r="D59" s="13">
        <v>10964</v>
      </c>
      <c r="E59" s="14">
        <v>372.97</v>
      </c>
      <c r="F59" s="15">
        <v>4.1999999999999997E-3</v>
      </c>
      <c r="G59" s="15"/>
    </row>
    <row r="60" spans="1:7" x14ac:dyDescent="0.3">
      <c r="A60" s="12" t="s">
        <v>1464</v>
      </c>
      <c r="B60" s="30" t="s">
        <v>1465</v>
      </c>
      <c r="C60" s="30" t="s">
        <v>1449</v>
      </c>
      <c r="D60" s="13">
        <v>1081</v>
      </c>
      <c r="E60" s="14">
        <v>365.25</v>
      </c>
      <c r="F60" s="15">
        <v>4.1000000000000003E-3</v>
      </c>
      <c r="G60" s="15"/>
    </row>
    <row r="61" spans="1:7" x14ac:dyDescent="0.3">
      <c r="A61" s="12" t="s">
        <v>996</v>
      </c>
      <c r="B61" s="30" t="s">
        <v>997</v>
      </c>
      <c r="C61" s="30" t="s">
        <v>824</v>
      </c>
      <c r="D61" s="13">
        <v>8397</v>
      </c>
      <c r="E61" s="14">
        <v>192.63</v>
      </c>
      <c r="F61" s="15">
        <v>2.2000000000000001E-3</v>
      </c>
      <c r="G61" s="15"/>
    </row>
    <row r="62" spans="1:7" x14ac:dyDescent="0.3">
      <c r="A62" s="12" t="s">
        <v>793</v>
      </c>
      <c r="B62" s="30" t="s">
        <v>1368</v>
      </c>
      <c r="C62" s="30" t="s">
        <v>795</v>
      </c>
      <c r="D62" s="13">
        <v>28895</v>
      </c>
      <c r="E62" s="14">
        <v>87.38</v>
      </c>
      <c r="F62" s="15">
        <v>1E-3</v>
      </c>
      <c r="G62" s="15"/>
    </row>
    <row r="63" spans="1:7" x14ac:dyDescent="0.3">
      <c r="A63" s="12" t="s">
        <v>1007</v>
      </c>
      <c r="B63" s="30" t="s">
        <v>1008</v>
      </c>
      <c r="C63" s="30" t="s">
        <v>884</v>
      </c>
      <c r="D63" s="13">
        <v>32785</v>
      </c>
      <c r="E63" s="14">
        <v>87.26</v>
      </c>
      <c r="F63" s="15">
        <v>1E-3</v>
      </c>
      <c r="G63" s="15"/>
    </row>
    <row r="64" spans="1:7" x14ac:dyDescent="0.3">
      <c r="A64" s="16" t="s">
        <v>98</v>
      </c>
      <c r="B64" s="31"/>
      <c r="C64" s="31"/>
      <c r="D64" s="17"/>
      <c r="E64" s="37">
        <v>85484.38</v>
      </c>
      <c r="F64" s="38">
        <v>0.96599999999999997</v>
      </c>
      <c r="G64" s="20"/>
    </row>
    <row r="65" spans="1:7" x14ac:dyDescent="0.3">
      <c r="A65" s="16" t="s">
        <v>1130</v>
      </c>
      <c r="B65" s="30"/>
      <c r="C65" s="30"/>
      <c r="D65" s="13"/>
      <c r="E65" s="14"/>
      <c r="F65" s="15"/>
      <c r="G65" s="15"/>
    </row>
    <row r="66" spans="1:7" x14ac:dyDescent="0.3">
      <c r="A66" s="16" t="s">
        <v>98</v>
      </c>
      <c r="B66" s="30"/>
      <c r="C66" s="30"/>
      <c r="D66" s="13"/>
      <c r="E66" s="39" t="s">
        <v>88</v>
      </c>
      <c r="F66" s="40" t="s">
        <v>88</v>
      </c>
      <c r="G66" s="15"/>
    </row>
    <row r="67" spans="1:7" x14ac:dyDescent="0.3">
      <c r="A67" s="21" t="s">
        <v>116</v>
      </c>
      <c r="B67" s="32"/>
      <c r="C67" s="32"/>
      <c r="D67" s="22"/>
      <c r="E67" s="27">
        <v>85484.38</v>
      </c>
      <c r="F67" s="28">
        <v>0.96599999999999997</v>
      </c>
      <c r="G67" s="20"/>
    </row>
    <row r="68" spans="1:7" x14ac:dyDescent="0.3">
      <c r="A68" s="12"/>
      <c r="B68" s="30"/>
      <c r="C68" s="30"/>
      <c r="D68" s="13"/>
      <c r="E68" s="14"/>
      <c r="F68" s="15"/>
      <c r="G68" s="15"/>
    </row>
    <row r="69" spans="1:7" x14ac:dyDescent="0.3">
      <c r="A69" s="12"/>
      <c r="B69" s="30"/>
      <c r="C69" s="30"/>
      <c r="D69" s="13"/>
      <c r="E69" s="14"/>
      <c r="F69" s="15"/>
      <c r="G69" s="15"/>
    </row>
    <row r="70" spans="1:7" x14ac:dyDescent="0.3">
      <c r="A70" s="16" t="s">
        <v>117</v>
      </c>
      <c r="B70" s="30"/>
      <c r="C70" s="30"/>
      <c r="D70" s="13"/>
      <c r="E70" s="14"/>
      <c r="F70" s="15"/>
      <c r="G70" s="15"/>
    </row>
    <row r="71" spans="1:7" x14ac:dyDescent="0.3">
      <c r="A71" s="12" t="s">
        <v>118</v>
      </c>
      <c r="B71" s="30"/>
      <c r="C71" s="30"/>
      <c r="D71" s="13"/>
      <c r="E71" s="14">
        <v>3112.6</v>
      </c>
      <c r="F71" s="15">
        <v>3.5200000000000002E-2</v>
      </c>
      <c r="G71" s="15">
        <v>4.6987000000000001E-2</v>
      </c>
    </row>
    <row r="72" spans="1:7" x14ac:dyDescent="0.3">
      <c r="A72" s="16" t="s">
        <v>98</v>
      </c>
      <c r="B72" s="31"/>
      <c r="C72" s="31"/>
      <c r="D72" s="17"/>
      <c r="E72" s="37">
        <v>3112.6</v>
      </c>
      <c r="F72" s="38">
        <v>3.5200000000000002E-2</v>
      </c>
      <c r="G72" s="20"/>
    </row>
    <row r="73" spans="1:7" x14ac:dyDescent="0.3">
      <c r="A73" s="12"/>
      <c r="B73" s="30"/>
      <c r="C73" s="30"/>
      <c r="D73" s="13"/>
      <c r="E73" s="14"/>
      <c r="F73" s="15"/>
      <c r="G73" s="15"/>
    </row>
    <row r="74" spans="1:7" x14ac:dyDescent="0.3">
      <c r="A74" s="21" t="s">
        <v>116</v>
      </c>
      <c r="B74" s="32"/>
      <c r="C74" s="32"/>
      <c r="D74" s="22"/>
      <c r="E74" s="18">
        <v>3112.6</v>
      </c>
      <c r="F74" s="19">
        <v>3.5200000000000002E-2</v>
      </c>
      <c r="G74" s="20"/>
    </row>
    <row r="75" spans="1:7" x14ac:dyDescent="0.3">
      <c r="A75" s="12" t="s">
        <v>119</v>
      </c>
      <c r="B75" s="30"/>
      <c r="C75" s="30"/>
      <c r="D75" s="13"/>
      <c r="E75" s="14">
        <v>0.40068959999999998</v>
      </c>
      <c r="F75" s="15">
        <v>3.9999999999999998E-6</v>
      </c>
      <c r="G75" s="15"/>
    </row>
    <row r="76" spans="1:7" x14ac:dyDescent="0.3">
      <c r="A76" s="12" t="s">
        <v>120</v>
      </c>
      <c r="B76" s="30"/>
      <c r="C76" s="30"/>
      <c r="D76" s="13"/>
      <c r="E76" s="23">
        <v>-131.12068959999999</v>
      </c>
      <c r="F76" s="24">
        <v>-1.204E-3</v>
      </c>
      <c r="G76" s="15">
        <v>4.6987000000000001E-2</v>
      </c>
    </row>
    <row r="77" spans="1:7" x14ac:dyDescent="0.3">
      <c r="A77" s="25" t="s">
        <v>121</v>
      </c>
      <c r="B77" s="33"/>
      <c r="C77" s="33"/>
      <c r="D77" s="26"/>
      <c r="E77" s="27">
        <v>88466.26</v>
      </c>
      <c r="F77" s="28">
        <v>1</v>
      </c>
      <c r="G77" s="28"/>
    </row>
    <row r="82" spans="1:7" x14ac:dyDescent="0.3">
      <c r="A82" s="1" t="s">
        <v>1858</v>
      </c>
    </row>
    <row r="83" spans="1:7" x14ac:dyDescent="0.3">
      <c r="A83" s="47" t="s">
        <v>1859</v>
      </c>
      <c r="B83" s="34" t="s">
        <v>88</v>
      </c>
    </row>
    <row r="84" spans="1:7" x14ac:dyDescent="0.3">
      <c r="A84" t="s">
        <v>1860</v>
      </c>
    </row>
    <row r="85" spans="1:7" x14ac:dyDescent="0.3">
      <c r="A85" t="s">
        <v>1861</v>
      </c>
      <c r="B85" t="s">
        <v>1862</v>
      </c>
      <c r="C85" t="s">
        <v>1862</v>
      </c>
    </row>
    <row r="86" spans="1:7" x14ac:dyDescent="0.3">
      <c r="B86" s="48">
        <v>44712</v>
      </c>
      <c r="C86" s="48">
        <v>44742</v>
      </c>
    </row>
    <row r="87" spans="1:7" x14ac:dyDescent="0.3">
      <c r="A87" t="s">
        <v>1866</v>
      </c>
      <c r="B87">
        <v>23.516999999999999</v>
      </c>
      <c r="C87">
        <v>22.484999999999999</v>
      </c>
      <c r="E87" s="2"/>
      <c r="G87"/>
    </row>
    <row r="88" spans="1:7" x14ac:dyDescent="0.3">
      <c r="A88" t="s">
        <v>1867</v>
      </c>
      <c r="B88">
        <v>19.306999999999999</v>
      </c>
      <c r="C88">
        <v>18.46</v>
      </c>
      <c r="E88" s="2"/>
      <c r="G88"/>
    </row>
    <row r="89" spans="1:7" x14ac:dyDescent="0.3">
      <c r="A89" t="s">
        <v>1891</v>
      </c>
      <c r="B89">
        <v>21.373000000000001</v>
      </c>
      <c r="C89">
        <v>20.405999999999999</v>
      </c>
      <c r="E89" s="2"/>
      <c r="G89"/>
    </row>
    <row r="90" spans="1:7" x14ac:dyDescent="0.3">
      <c r="A90" t="s">
        <v>1892</v>
      </c>
      <c r="B90">
        <v>17.548999999999999</v>
      </c>
      <c r="C90">
        <v>16.754999999999999</v>
      </c>
      <c r="E90" s="2"/>
      <c r="G90"/>
    </row>
    <row r="91" spans="1:7" x14ac:dyDescent="0.3">
      <c r="E91" s="2"/>
      <c r="G91"/>
    </row>
    <row r="92" spans="1:7" x14ac:dyDescent="0.3">
      <c r="A92" t="s">
        <v>1877</v>
      </c>
      <c r="B92" s="34" t="s">
        <v>88</v>
      </c>
    </row>
    <row r="93" spans="1:7" x14ac:dyDescent="0.3">
      <c r="A93" t="s">
        <v>1878</v>
      </c>
      <c r="B93" s="34" t="s">
        <v>88</v>
      </c>
    </row>
    <row r="94" spans="1:7" ht="28.8" x14ac:dyDescent="0.3">
      <c r="A94" s="47" t="s">
        <v>1879</v>
      </c>
      <c r="B94" s="34" t="s">
        <v>88</v>
      </c>
    </row>
    <row r="95" spans="1:7" x14ac:dyDescent="0.3">
      <c r="A95" s="47" t="s">
        <v>1880</v>
      </c>
      <c r="B95" s="34" t="s">
        <v>88</v>
      </c>
    </row>
    <row r="96" spans="1:7" x14ac:dyDescent="0.3">
      <c r="A96" t="s">
        <v>1913</v>
      </c>
      <c r="B96" s="49">
        <v>0.36538399999999999</v>
      </c>
    </row>
    <row r="97" spans="1:4" ht="28.8" x14ac:dyDescent="0.3">
      <c r="A97" s="47" t="s">
        <v>1882</v>
      </c>
      <c r="B97" s="34" t="s">
        <v>88</v>
      </c>
    </row>
    <row r="98" spans="1:4" ht="28.8" x14ac:dyDescent="0.3">
      <c r="A98" s="47" t="s">
        <v>1883</v>
      </c>
      <c r="B98" s="34" t="s">
        <v>88</v>
      </c>
    </row>
    <row r="99" spans="1:4" x14ac:dyDescent="0.3">
      <c r="A99" t="s">
        <v>2023</v>
      </c>
      <c r="B99" s="34" t="s">
        <v>88</v>
      </c>
    </row>
    <row r="100" spans="1:4" x14ac:dyDescent="0.3">
      <c r="A100" t="s">
        <v>2024</v>
      </c>
      <c r="B100" s="34" t="s">
        <v>88</v>
      </c>
    </row>
    <row r="103" spans="1:4" ht="28.8" x14ac:dyDescent="0.3">
      <c r="A103" s="66" t="s">
        <v>2069</v>
      </c>
      <c r="B103" s="66" t="s">
        <v>2070</v>
      </c>
      <c r="C103" s="66" t="s">
        <v>2030</v>
      </c>
      <c r="D103" s="67" t="s">
        <v>2031</v>
      </c>
    </row>
    <row r="104" spans="1:4" ht="72.599999999999994" customHeight="1" x14ac:dyDescent="0.3">
      <c r="A104" s="58" t="str">
        <f>HYPERLINK("[EDEL_Portfolio Monthly 30-Jun-2022.xlsx]EEECRF!A1","Edelweiss Flexi-Cap Fund")</f>
        <v>Edelweiss Flexi-Cap Fund</v>
      </c>
      <c r="B104" s="59"/>
      <c r="C104" s="59" t="s">
        <v>2050</v>
      </c>
      <c r="D104"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07"/>
  <sheetViews>
    <sheetView showGridLines="0" workbookViewId="0">
      <pane ySplit="4" topLeftCell="A98" activePane="bottomLeft" state="frozen"/>
      <selection activeCell="D67" sqref="D67"/>
      <selection pane="bottomLeft" activeCell="A106" sqref="A106:D106"/>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49</v>
      </c>
      <c r="B1" s="69"/>
      <c r="C1" s="69"/>
      <c r="D1" s="69"/>
      <c r="E1" s="69"/>
      <c r="F1" s="69"/>
      <c r="G1" s="69"/>
      <c r="H1" s="51" t="str">
        <f>HYPERLINK("[EDEL_Portfolio Monthly 30-Jun-2022.xlsx]Index!A1","Index")</f>
        <v>Index</v>
      </c>
    </row>
    <row r="2" spans="1:8" ht="19.5" customHeight="1" x14ac:dyDescent="0.3">
      <c r="A2" s="69" t="s">
        <v>50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875</v>
      </c>
      <c r="B8" s="30" t="s">
        <v>876</v>
      </c>
      <c r="C8" s="30" t="s">
        <v>792</v>
      </c>
      <c r="D8" s="13">
        <v>204025</v>
      </c>
      <c r="E8" s="14">
        <v>1442.86</v>
      </c>
      <c r="F8" s="15">
        <v>8.0299999999999996E-2</v>
      </c>
      <c r="G8" s="15"/>
    </row>
    <row r="9" spans="1:8" x14ac:dyDescent="0.3">
      <c r="A9" s="12" t="s">
        <v>870</v>
      </c>
      <c r="B9" s="30" t="s">
        <v>871</v>
      </c>
      <c r="C9" s="30" t="s">
        <v>824</v>
      </c>
      <c r="D9" s="13">
        <v>82124</v>
      </c>
      <c r="E9" s="14">
        <v>1200.57</v>
      </c>
      <c r="F9" s="15">
        <v>6.6799999999999998E-2</v>
      </c>
      <c r="G9" s="15"/>
    </row>
    <row r="10" spans="1:8" x14ac:dyDescent="0.3">
      <c r="A10" s="12" t="s">
        <v>790</v>
      </c>
      <c r="B10" s="30" t="s">
        <v>791</v>
      </c>
      <c r="C10" s="30" t="s">
        <v>792</v>
      </c>
      <c r="D10" s="13">
        <v>72386</v>
      </c>
      <c r="E10" s="14">
        <v>975.76</v>
      </c>
      <c r="F10" s="15">
        <v>5.4300000000000001E-2</v>
      </c>
      <c r="G10" s="15"/>
    </row>
    <row r="11" spans="1:8" x14ac:dyDescent="0.3">
      <c r="A11" s="12" t="s">
        <v>802</v>
      </c>
      <c r="B11" s="30" t="s">
        <v>803</v>
      </c>
      <c r="C11" s="30" t="s">
        <v>804</v>
      </c>
      <c r="D11" s="13">
        <v>35159</v>
      </c>
      <c r="E11" s="14">
        <v>912.6</v>
      </c>
      <c r="F11" s="15">
        <v>5.0799999999999998E-2</v>
      </c>
      <c r="G11" s="15"/>
    </row>
    <row r="12" spans="1:8" x14ac:dyDescent="0.3">
      <c r="A12" s="12" t="s">
        <v>1041</v>
      </c>
      <c r="B12" s="30" t="s">
        <v>1042</v>
      </c>
      <c r="C12" s="30" t="s">
        <v>792</v>
      </c>
      <c r="D12" s="13">
        <v>178089</v>
      </c>
      <c r="E12" s="14">
        <v>829.72</v>
      </c>
      <c r="F12" s="15">
        <v>4.6199999999999998E-2</v>
      </c>
      <c r="G12" s="15"/>
    </row>
    <row r="13" spans="1:8" x14ac:dyDescent="0.3">
      <c r="A13" s="12" t="s">
        <v>808</v>
      </c>
      <c r="B13" s="30" t="s">
        <v>809</v>
      </c>
      <c r="C13" s="30" t="s">
        <v>792</v>
      </c>
      <c r="D13" s="13">
        <v>130004</v>
      </c>
      <c r="E13" s="14">
        <v>827.87</v>
      </c>
      <c r="F13" s="15">
        <v>4.6100000000000002E-2</v>
      </c>
      <c r="G13" s="15"/>
    </row>
    <row r="14" spans="1:8" x14ac:dyDescent="0.3">
      <c r="A14" s="12" t="s">
        <v>787</v>
      </c>
      <c r="B14" s="30" t="s">
        <v>788</v>
      </c>
      <c r="C14" s="30" t="s">
        <v>789</v>
      </c>
      <c r="D14" s="13">
        <v>30960</v>
      </c>
      <c r="E14" s="14">
        <v>672.1</v>
      </c>
      <c r="F14" s="15">
        <v>3.7400000000000003E-2</v>
      </c>
      <c r="G14" s="15"/>
    </row>
    <row r="15" spans="1:8" x14ac:dyDescent="0.3">
      <c r="A15" s="12" t="s">
        <v>793</v>
      </c>
      <c r="B15" s="30" t="s">
        <v>794</v>
      </c>
      <c r="C15" s="30" t="s">
        <v>795</v>
      </c>
      <c r="D15" s="13">
        <v>81926</v>
      </c>
      <c r="E15" s="14">
        <v>561.15</v>
      </c>
      <c r="F15" s="15">
        <v>3.1199999999999999E-2</v>
      </c>
      <c r="G15" s="15"/>
    </row>
    <row r="16" spans="1:8" x14ac:dyDescent="0.3">
      <c r="A16" s="12" t="s">
        <v>845</v>
      </c>
      <c r="B16" s="30" t="s">
        <v>846</v>
      </c>
      <c r="C16" s="30" t="s">
        <v>847</v>
      </c>
      <c r="D16" s="13">
        <v>30472</v>
      </c>
      <c r="E16" s="14">
        <v>474.83</v>
      </c>
      <c r="F16" s="15">
        <v>2.64E-2</v>
      </c>
      <c r="G16" s="15"/>
    </row>
    <row r="17" spans="1:7" x14ac:dyDescent="0.3">
      <c r="A17" s="12" t="s">
        <v>1431</v>
      </c>
      <c r="B17" s="30" t="s">
        <v>1432</v>
      </c>
      <c r="C17" s="30" t="s">
        <v>1121</v>
      </c>
      <c r="D17" s="13">
        <v>19228</v>
      </c>
      <c r="E17" s="14">
        <v>442.42</v>
      </c>
      <c r="F17" s="15">
        <v>2.46E-2</v>
      </c>
      <c r="G17" s="15"/>
    </row>
    <row r="18" spans="1:7" x14ac:dyDescent="0.3">
      <c r="A18" s="12" t="s">
        <v>1002</v>
      </c>
      <c r="B18" s="30" t="s">
        <v>1003</v>
      </c>
      <c r="C18" s="30" t="s">
        <v>839</v>
      </c>
      <c r="D18" s="13">
        <v>104399</v>
      </c>
      <c r="E18" s="14">
        <v>429.92</v>
      </c>
      <c r="F18" s="15">
        <v>2.3900000000000001E-2</v>
      </c>
      <c r="G18" s="15"/>
    </row>
    <row r="19" spans="1:7" x14ac:dyDescent="0.3">
      <c r="A19" s="12" t="s">
        <v>961</v>
      </c>
      <c r="B19" s="30" t="s">
        <v>962</v>
      </c>
      <c r="C19" s="30" t="s">
        <v>963</v>
      </c>
      <c r="D19" s="13">
        <v>150932</v>
      </c>
      <c r="E19" s="14">
        <v>412.8</v>
      </c>
      <c r="F19" s="15">
        <v>2.3E-2</v>
      </c>
      <c r="G19" s="15"/>
    </row>
    <row r="20" spans="1:7" x14ac:dyDescent="0.3">
      <c r="A20" s="12" t="s">
        <v>825</v>
      </c>
      <c r="B20" s="30" t="s">
        <v>826</v>
      </c>
      <c r="C20" s="30" t="s">
        <v>827</v>
      </c>
      <c r="D20" s="13">
        <v>43451</v>
      </c>
      <c r="E20" s="14">
        <v>360.9</v>
      </c>
      <c r="F20" s="15">
        <v>2.01E-2</v>
      </c>
      <c r="G20" s="15"/>
    </row>
    <row r="21" spans="1:7" x14ac:dyDescent="0.3">
      <c r="A21" s="12" t="s">
        <v>822</v>
      </c>
      <c r="B21" s="30" t="s">
        <v>823</v>
      </c>
      <c r="C21" s="30" t="s">
        <v>824</v>
      </c>
      <c r="D21" s="13">
        <v>35200</v>
      </c>
      <c r="E21" s="14">
        <v>342.58</v>
      </c>
      <c r="F21" s="15">
        <v>1.9099999999999999E-2</v>
      </c>
      <c r="G21" s="15"/>
    </row>
    <row r="22" spans="1:7" x14ac:dyDescent="0.3">
      <c r="A22" s="12" t="s">
        <v>1466</v>
      </c>
      <c r="B22" s="30" t="s">
        <v>1467</v>
      </c>
      <c r="C22" s="30" t="s">
        <v>889</v>
      </c>
      <c r="D22" s="13">
        <v>75544</v>
      </c>
      <c r="E22" s="14">
        <v>327.63</v>
      </c>
      <c r="F22" s="15">
        <v>1.8200000000000001E-2</v>
      </c>
      <c r="G22" s="15"/>
    </row>
    <row r="23" spans="1:7" x14ac:dyDescent="0.3">
      <c r="A23" s="12" t="s">
        <v>1336</v>
      </c>
      <c r="B23" s="30" t="s">
        <v>1337</v>
      </c>
      <c r="C23" s="30" t="s">
        <v>874</v>
      </c>
      <c r="D23" s="13">
        <v>33953</v>
      </c>
      <c r="E23" s="14">
        <v>313.44</v>
      </c>
      <c r="F23" s="15">
        <v>1.7399999999999999E-2</v>
      </c>
      <c r="G23" s="15"/>
    </row>
    <row r="24" spans="1:7" x14ac:dyDescent="0.3">
      <c r="A24" s="12" t="s">
        <v>1322</v>
      </c>
      <c r="B24" s="30" t="s">
        <v>1323</v>
      </c>
      <c r="C24" s="30" t="s">
        <v>824</v>
      </c>
      <c r="D24" s="13">
        <v>9514</v>
      </c>
      <c r="E24" s="14">
        <v>310.83</v>
      </c>
      <c r="F24" s="15">
        <v>1.7299999999999999E-2</v>
      </c>
      <c r="G24" s="15"/>
    </row>
    <row r="25" spans="1:7" x14ac:dyDescent="0.3">
      <c r="A25" s="12" t="s">
        <v>1340</v>
      </c>
      <c r="B25" s="30" t="s">
        <v>1341</v>
      </c>
      <c r="C25" s="30" t="s">
        <v>954</v>
      </c>
      <c r="D25" s="13">
        <v>61235</v>
      </c>
      <c r="E25" s="14">
        <v>272.13</v>
      </c>
      <c r="F25" s="15">
        <v>1.5100000000000001E-2</v>
      </c>
      <c r="G25" s="15"/>
    </row>
    <row r="26" spans="1:7" x14ac:dyDescent="0.3">
      <c r="A26" s="12" t="s">
        <v>923</v>
      </c>
      <c r="B26" s="30" t="s">
        <v>924</v>
      </c>
      <c r="C26" s="30" t="s">
        <v>913</v>
      </c>
      <c r="D26" s="13">
        <v>24716</v>
      </c>
      <c r="E26" s="14">
        <v>267.33</v>
      </c>
      <c r="F26" s="15">
        <v>1.49E-2</v>
      </c>
      <c r="G26" s="15"/>
    </row>
    <row r="27" spans="1:7" x14ac:dyDescent="0.3">
      <c r="A27" s="12" t="s">
        <v>1456</v>
      </c>
      <c r="B27" s="30" t="s">
        <v>1457</v>
      </c>
      <c r="C27" s="30" t="s">
        <v>789</v>
      </c>
      <c r="D27" s="13">
        <v>25995</v>
      </c>
      <c r="E27" s="14">
        <v>264.06</v>
      </c>
      <c r="F27" s="15">
        <v>1.47E-2</v>
      </c>
      <c r="G27" s="15"/>
    </row>
    <row r="28" spans="1:7" x14ac:dyDescent="0.3">
      <c r="A28" s="12" t="s">
        <v>1468</v>
      </c>
      <c r="B28" s="30" t="s">
        <v>1469</v>
      </c>
      <c r="C28" s="30" t="s">
        <v>824</v>
      </c>
      <c r="D28" s="13">
        <v>72370</v>
      </c>
      <c r="E28" s="14">
        <v>255.65</v>
      </c>
      <c r="F28" s="15">
        <v>1.4200000000000001E-2</v>
      </c>
      <c r="G28" s="15"/>
    </row>
    <row r="29" spans="1:7" x14ac:dyDescent="0.3">
      <c r="A29" s="12" t="s">
        <v>932</v>
      </c>
      <c r="B29" s="30" t="s">
        <v>933</v>
      </c>
      <c r="C29" s="30" t="s">
        <v>815</v>
      </c>
      <c r="D29" s="13">
        <v>4514</v>
      </c>
      <c r="E29" s="14">
        <v>253.11</v>
      </c>
      <c r="F29" s="15">
        <v>1.41E-2</v>
      </c>
      <c r="G29" s="15"/>
    </row>
    <row r="30" spans="1:7" x14ac:dyDescent="0.3">
      <c r="A30" s="12" t="s">
        <v>1437</v>
      </c>
      <c r="B30" s="30" t="s">
        <v>1438</v>
      </c>
      <c r="C30" s="30" t="s">
        <v>910</v>
      </c>
      <c r="D30" s="13">
        <v>67670</v>
      </c>
      <c r="E30" s="14">
        <v>248.32</v>
      </c>
      <c r="F30" s="15">
        <v>1.38E-2</v>
      </c>
      <c r="G30" s="15"/>
    </row>
    <row r="31" spans="1:7" x14ac:dyDescent="0.3">
      <c r="A31" s="12" t="s">
        <v>842</v>
      </c>
      <c r="B31" s="30" t="s">
        <v>843</v>
      </c>
      <c r="C31" s="30" t="s">
        <v>844</v>
      </c>
      <c r="D31" s="13">
        <v>10855</v>
      </c>
      <c r="E31" s="14">
        <v>244.48</v>
      </c>
      <c r="F31" s="15">
        <v>1.3599999999999999E-2</v>
      </c>
      <c r="G31" s="15"/>
    </row>
    <row r="32" spans="1:7" x14ac:dyDescent="0.3">
      <c r="A32" s="12" t="s">
        <v>848</v>
      </c>
      <c r="B32" s="30" t="s">
        <v>849</v>
      </c>
      <c r="C32" s="30" t="s">
        <v>850</v>
      </c>
      <c r="D32" s="13">
        <v>159947</v>
      </c>
      <c r="E32" s="14">
        <v>236.4</v>
      </c>
      <c r="F32" s="15">
        <v>1.32E-2</v>
      </c>
      <c r="G32" s="15"/>
    </row>
    <row r="33" spans="1:7" x14ac:dyDescent="0.3">
      <c r="A33" s="12" t="s">
        <v>1447</v>
      </c>
      <c r="B33" s="30" t="s">
        <v>1448</v>
      </c>
      <c r="C33" s="30" t="s">
        <v>1449</v>
      </c>
      <c r="D33" s="13">
        <v>63982</v>
      </c>
      <c r="E33" s="14">
        <v>232.83</v>
      </c>
      <c r="F33" s="15">
        <v>1.2999999999999999E-2</v>
      </c>
      <c r="G33" s="15"/>
    </row>
    <row r="34" spans="1:7" x14ac:dyDescent="0.3">
      <c r="A34" s="12" t="s">
        <v>837</v>
      </c>
      <c r="B34" s="30" t="s">
        <v>838</v>
      </c>
      <c r="C34" s="30" t="s">
        <v>839</v>
      </c>
      <c r="D34" s="13">
        <v>2744</v>
      </c>
      <c r="E34" s="14">
        <v>232.44</v>
      </c>
      <c r="F34" s="15">
        <v>1.29E-2</v>
      </c>
      <c r="G34" s="15"/>
    </row>
    <row r="35" spans="1:7" x14ac:dyDescent="0.3">
      <c r="A35" s="12" t="s">
        <v>970</v>
      </c>
      <c r="B35" s="30" t="s">
        <v>971</v>
      </c>
      <c r="C35" s="30" t="s">
        <v>972</v>
      </c>
      <c r="D35" s="13">
        <v>20113</v>
      </c>
      <c r="E35" s="14">
        <v>216.04</v>
      </c>
      <c r="F35" s="15">
        <v>1.2E-2</v>
      </c>
      <c r="G35" s="15"/>
    </row>
    <row r="36" spans="1:7" x14ac:dyDescent="0.3">
      <c r="A36" s="12" t="s">
        <v>1450</v>
      </c>
      <c r="B36" s="30" t="s">
        <v>1451</v>
      </c>
      <c r="C36" s="30" t="s">
        <v>1449</v>
      </c>
      <c r="D36" s="13">
        <v>4951</v>
      </c>
      <c r="E36" s="14">
        <v>215.15</v>
      </c>
      <c r="F36" s="15">
        <v>1.2E-2</v>
      </c>
      <c r="G36" s="15"/>
    </row>
    <row r="37" spans="1:7" x14ac:dyDescent="0.3">
      <c r="A37" s="12" t="s">
        <v>1441</v>
      </c>
      <c r="B37" s="30" t="s">
        <v>1442</v>
      </c>
      <c r="C37" s="30" t="s">
        <v>889</v>
      </c>
      <c r="D37" s="13">
        <v>40131</v>
      </c>
      <c r="E37" s="14">
        <v>210.97</v>
      </c>
      <c r="F37" s="15">
        <v>1.17E-2</v>
      </c>
      <c r="G37" s="15"/>
    </row>
    <row r="38" spans="1:7" x14ac:dyDescent="0.3">
      <c r="A38" s="12" t="s">
        <v>1062</v>
      </c>
      <c r="B38" s="30" t="s">
        <v>1063</v>
      </c>
      <c r="C38" s="30" t="s">
        <v>963</v>
      </c>
      <c r="D38" s="13">
        <v>9298</v>
      </c>
      <c r="E38" s="14">
        <v>207.4</v>
      </c>
      <c r="F38" s="15">
        <v>1.15E-2</v>
      </c>
      <c r="G38" s="15"/>
    </row>
    <row r="39" spans="1:7" x14ac:dyDescent="0.3">
      <c r="A39" s="12" t="s">
        <v>1445</v>
      </c>
      <c r="B39" s="30" t="s">
        <v>1446</v>
      </c>
      <c r="C39" s="30" t="s">
        <v>1057</v>
      </c>
      <c r="D39" s="13">
        <v>47873</v>
      </c>
      <c r="E39" s="14">
        <v>201.19</v>
      </c>
      <c r="F39" s="15">
        <v>1.12E-2</v>
      </c>
      <c r="G39" s="15"/>
    </row>
    <row r="40" spans="1:7" x14ac:dyDescent="0.3">
      <c r="A40" s="12" t="s">
        <v>1021</v>
      </c>
      <c r="B40" s="30" t="s">
        <v>1022</v>
      </c>
      <c r="C40" s="30" t="s">
        <v>789</v>
      </c>
      <c r="D40" s="13">
        <v>46992</v>
      </c>
      <c r="E40" s="14">
        <v>200.35</v>
      </c>
      <c r="F40" s="15">
        <v>1.11E-2</v>
      </c>
      <c r="G40" s="15"/>
    </row>
    <row r="41" spans="1:7" x14ac:dyDescent="0.3">
      <c r="A41" s="12" t="s">
        <v>1094</v>
      </c>
      <c r="B41" s="30" t="s">
        <v>1095</v>
      </c>
      <c r="C41" s="30" t="s">
        <v>889</v>
      </c>
      <c r="D41" s="13">
        <v>56496</v>
      </c>
      <c r="E41" s="14">
        <v>192.17</v>
      </c>
      <c r="F41" s="15">
        <v>1.0699999999999999E-2</v>
      </c>
      <c r="G41" s="15"/>
    </row>
    <row r="42" spans="1:7" x14ac:dyDescent="0.3">
      <c r="A42" s="12" t="s">
        <v>1084</v>
      </c>
      <c r="B42" s="30" t="s">
        <v>1085</v>
      </c>
      <c r="C42" s="30" t="s">
        <v>827</v>
      </c>
      <c r="D42" s="13">
        <v>4279</v>
      </c>
      <c r="E42" s="14">
        <v>188.01</v>
      </c>
      <c r="F42" s="15">
        <v>1.0500000000000001E-2</v>
      </c>
      <c r="G42" s="15"/>
    </row>
    <row r="43" spans="1:7" x14ac:dyDescent="0.3">
      <c r="A43" s="12" t="s">
        <v>1435</v>
      </c>
      <c r="B43" s="30" t="s">
        <v>1436</v>
      </c>
      <c r="C43" s="30" t="s">
        <v>844</v>
      </c>
      <c r="D43" s="13">
        <v>5085</v>
      </c>
      <c r="E43" s="14">
        <v>185.68</v>
      </c>
      <c r="F43" s="15">
        <v>1.03E-2</v>
      </c>
      <c r="G43" s="15"/>
    </row>
    <row r="44" spans="1:7" x14ac:dyDescent="0.3">
      <c r="A44" s="12" t="s">
        <v>828</v>
      </c>
      <c r="B44" s="30" t="s">
        <v>829</v>
      </c>
      <c r="C44" s="30" t="s">
        <v>789</v>
      </c>
      <c r="D44" s="13">
        <v>3168</v>
      </c>
      <c r="E44" s="14">
        <v>171.09</v>
      </c>
      <c r="F44" s="15">
        <v>9.4999999999999998E-3</v>
      </c>
      <c r="G44" s="15"/>
    </row>
    <row r="45" spans="1:7" x14ac:dyDescent="0.3">
      <c r="A45" s="12" t="s">
        <v>1015</v>
      </c>
      <c r="B45" s="30" t="s">
        <v>1016</v>
      </c>
      <c r="C45" s="30" t="s">
        <v>789</v>
      </c>
      <c r="D45" s="13">
        <v>26371</v>
      </c>
      <c r="E45" s="14">
        <v>163.37</v>
      </c>
      <c r="F45" s="15">
        <v>9.1000000000000004E-3</v>
      </c>
      <c r="G45" s="15"/>
    </row>
    <row r="46" spans="1:7" x14ac:dyDescent="0.3">
      <c r="A46" s="12" t="s">
        <v>1470</v>
      </c>
      <c r="B46" s="30" t="s">
        <v>1471</v>
      </c>
      <c r="C46" s="30" t="s">
        <v>1346</v>
      </c>
      <c r="D46" s="13">
        <v>9685</v>
      </c>
      <c r="E46" s="14">
        <v>160.22999999999999</v>
      </c>
      <c r="F46" s="15">
        <v>8.8999999999999999E-3</v>
      </c>
      <c r="G46" s="15"/>
    </row>
    <row r="47" spans="1:7" x14ac:dyDescent="0.3">
      <c r="A47" s="12" t="s">
        <v>1349</v>
      </c>
      <c r="B47" s="30" t="s">
        <v>1350</v>
      </c>
      <c r="C47" s="30" t="s">
        <v>847</v>
      </c>
      <c r="D47" s="13">
        <v>65520</v>
      </c>
      <c r="E47" s="14">
        <v>152.69</v>
      </c>
      <c r="F47" s="15">
        <v>8.5000000000000006E-3</v>
      </c>
      <c r="G47" s="15"/>
    </row>
    <row r="48" spans="1:7" x14ac:dyDescent="0.3">
      <c r="A48" s="12" t="s">
        <v>1443</v>
      </c>
      <c r="B48" s="30" t="s">
        <v>1444</v>
      </c>
      <c r="C48" s="30" t="s">
        <v>874</v>
      </c>
      <c r="D48" s="13">
        <v>214745</v>
      </c>
      <c r="E48" s="14">
        <v>151.18</v>
      </c>
      <c r="F48" s="15">
        <v>8.3999999999999995E-3</v>
      </c>
      <c r="G48" s="15"/>
    </row>
    <row r="49" spans="1:7" x14ac:dyDescent="0.3">
      <c r="A49" s="12" t="s">
        <v>928</v>
      </c>
      <c r="B49" s="30" t="s">
        <v>929</v>
      </c>
      <c r="C49" s="30" t="s">
        <v>844</v>
      </c>
      <c r="D49" s="13">
        <v>18690</v>
      </c>
      <c r="E49" s="14">
        <v>130.59</v>
      </c>
      <c r="F49" s="15">
        <v>7.3000000000000001E-3</v>
      </c>
      <c r="G49" s="15"/>
    </row>
    <row r="50" spans="1:7" x14ac:dyDescent="0.3">
      <c r="A50" s="12" t="s">
        <v>1420</v>
      </c>
      <c r="B50" s="30" t="s">
        <v>1421</v>
      </c>
      <c r="C50" s="30" t="s">
        <v>827</v>
      </c>
      <c r="D50" s="13">
        <v>13892</v>
      </c>
      <c r="E50" s="14">
        <v>127.42</v>
      </c>
      <c r="F50" s="15">
        <v>7.1000000000000004E-3</v>
      </c>
      <c r="G50" s="15"/>
    </row>
    <row r="51" spans="1:7" x14ac:dyDescent="0.3">
      <c r="A51" s="12" t="s">
        <v>1452</v>
      </c>
      <c r="B51" s="30" t="s">
        <v>1453</v>
      </c>
      <c r="C51" s="30" t="s">
        <v>927</v>
      </c>
      <c r="D51" s="13">
        <v>29260</v>
      </c>
      <c r="E51" s="14">
        <v>122.56</v>
      </c>
      <c r="F51" s="15">
        <v>6.7999999999999996E-3</v>
      </c>
      <c r="G51" s="15"/>
    </row>
    <row r="52" spans="1:7" x14ac:dyDescent="0.3">
      <c r="A52" s="12" t="s">
        <v>1124</v>
      </c>
      <c r="B52" s="30" t="s">
        <v>1125</v>
      </c>
      <c r="C52" s="30" t="s">
        <v>827</v>
      </c>
      <c r="D52" s="13">
        <v>3155</v>
      </c>
      <c r="E52" s="14">
        <v>114.54</v>
      </c>
      <c r="F52" s="15">
        <v>6.4000000000000003E-3</v>
      </c>
      <c r="G52" s="15"/>
    </row>
    <row r="53" spans="1:7" x14ac:dyDescent="0.3">
      <c r="A53" s="12" t="s">
        <v>1472</v>
      </c>
      <c r="B53" s="30" t="s">
        <v>1473</v>
      </c>
      <c r="C53" s="30" t="s">
        <v>815</v>
      </c>
      <c r="D53" s="13">
        <v>25837</v>
      </c>
      <c r="E53" s="14">
        <v>108.58</v>
      </c>
      <c r="F53" s="15">
        <v>6.0000000000000001E-3</v>
      </c>
      <c r="G53" s="15"/>
    </row>
    <row r="54" spans="1:7" x14ac:dyDescent="0.3">
      <c r="A54" s="12" t="s">
        <v>1439</v>
      </c>
      <c r="B54" s="30" t="s">
        <v>1440</v>
      </c>
      <c r="C54" s="30" t="s">
        <v>1346</v>
      </c>
      <c r="D54" s="13">
        <v>10547</v>
      </c>
      <c r="E54" s="14">
        <v>108.02</v>
      </c>
      <c r="F54" s="15">
        <v>6.0000000000000001E-3</v>
      </c>
      <c r="G54" s="15"/>
    </row>
    <row r="55" spans="1:7" x14ac:dyDescent="0.3">
      <c r="A55" s="12" t="s">
        <v>805</v>
      </c>
      <c r="B55" s="30" t="s">
        <v>806</v>
      </c>
      <c r="C55" s="30" t="s">
        <v>807</v>
      </c>
      <c r="D55" s="13">
        <v>30387</v>
      </c>
      <c r="E55" s="14">
        <v>102.91</v>
      </c>
      <c r="F55" s="15">
        <v>5.7000000000000002E-3</v>
      </c>
      <c r="G55" s="15"/>
    </row>
    <row r="56" spans="1:7" x14ac:dyDescent="0.3">
      <c r="A56" s="12" t="s">
        <v>1460</v>
      </c>
      <c r="B56" s="30" t="s">
        <v>1461</v>
      </c>
      <c r="C56" s="30" t="s">
        <v>1346</v>
      </c>
      <c r="D56" s="13">
        <v>11784</v>
      </c>
      <c r="E56" s="14">
        <v>100.16</v>
      </c>
      <c r="F56" s="15">
        <v>5.5999999999999999E-3</v>
      </c>
      <c r="G56" s="15"/>
    </row>
    <row r="57" spans="1:7" x14ac:dyDescent="0.3">
      <c r="A57" s="12" t="s">
        <v>1324</v>
      </c>
      <c r="B57" s="30" t="s">
        <v>1325</v>
      </c>
      <c r="C57" s="30" t="s">
        <v>827</v>
      </c>
      <c r="D57" s="13">
        <v>3360</v>
      </c>
      <c r="E57" s="14">
        <v>90.78</v>
      </c>
      <c r="F57" s="15">
        <v>5.0000000000000001E-3</v>
      </c>
      <c r="G57" s="15"/>
    </row>
    <row r="58" spans="1:7" x14ac:dyDescent="0.3">
      <c r="A58" s="12" t="s">
        <v>934</v>
      </c>
      <c r="B58" s="30" t="s">
        <v>935</v>
      </c>
      <c r="C58" s="30" t="s">
        <v>839</v>
      </c>
      <c r="D58" s="13">
        <v>3247</v>
      </c>
      <c r="E58" s="14">
        <v>88.31</v>
      </c>
      <c r="F58" s="15">
        <v>4.8999999999999998E-3</v>
      </c>
      <c r="G58" s="15"/>
    </row>
    <row r="59" spans="1:7" x14ac:dyDescent="0.3">
      <c r="A59" s="12" t="s">
        <v>1462</v>
      </c>
      <c r="B59" s="30" t="s">
        <v>1463</v>
      </c>
      <c r="C59" s="30" t="s">
        <v>889</v>
      </c>
      <c r="D59" s="13">
        <v>8685</v>
      </c>
      <c r="E59" s="14">
        <v>82.31</v>
      </c>
      <c r="F59" s="15">
        <v>4.5999999999999999E-3</v>
      </c>
      <c r="G59" s="15"/>
    </row>
    <row r="60" spans="1:7" x14ac:dyDescent="0.3">
      <c r="A60" s="12" t="s">
        <v>1474</v>
      </c>
      <c r="B60" s="30" t="s">
        <v>1475</v>
      </c>
      <c r="C60" s="30" t="s">
        <v>889</v>
      </c>
      <c r="D60" s="13">
        <v>2136</v>
      </c>
      <c r="E60" s="14">
        <v>76.36</v>
      </c>
      <c r="F60" s="15">
        <v>4.1999999999999997E-3</v>
      </c>
      <c r="G60" s="15"/>
    </row>
    <row r="61" spans="1:7" x14ac:dyDescent="0.3">
      <c r="A61" s="12" t="s">
        <v>1007</v>
      </c>
      <c r="B61" s="30" t="s">
        <v>1008</v>
      </c>
      <c r="C61" s="30" t="s">
        <v>884</v>
      </c>
      <c r="D61" s="13">
        <v>6664</v>
      </c>
      <c r="E61" s="14">
        <v>17.739999999999998</v>
      </c>
      <c r="F61" s="15">
        <v>1E-3</v>
      </c>
      <c r="G61" s="15"/>
    </row>
    <row r="62" spans="1:7" x14ac:dyDescent="0.3">
      <c r="A62" s="12" t="s">
        <v>793</v>
      </c>
      <c r="B62" s="30" t="s">
        <v>1368</v>
      </c>
      <c r="C62" s="30" t="s">
        <v>795</v>
      </c>
      <c r="D62" s="13">
        <v>5851</v>
      </c>
      <c r="E62" s="14">
        <v>17.690000000000001</v>
      </c>
      <c r="F62" s="15">
        <v>1E-3</v>
      </c>
      <c r="G62" s="15"/>
    </row>
    <row r="63" spans="1:7" x14ac:dyDescent="0.3">
      <c r="A63" s="16" t="s">
        <v>98</v>
      </c>
      <c r="B63" s="31"/>
      <c r="C63" s="31"/>
      <c r="D63" s="17"/>
      <c r="E63" s="37">
        <v>17248.22</v>
      </c>
      <c r="F63" s="38">
        <v>0.95960000000000001</v>
      </c>
      <c r="G63" s="20"/>
    </row>
    <row r="64" spans="1:7" x14ac:dyDescent="0.3">
      <c r="A64" s="16" t="s">
        <v>1130</v>
      </c>
      <c r="B64" s="30"/>
      <c r="C64" s="30"/>
      <c r="D64" s="13"/>
      <c r="E64" s="14"/>
      <c r="F64" s="15"/>
      <c r="G64" s="15"/>
    </row>
    <row r="65" spans="1:7" x14ac:dyDescent="0.3">
      <c r="A65" s="16" t="s">
        <v>98</v>
      </c>
      <c r="B65" s="30"/>
      <c r="C65" s="30"/>
      <c r="D65" s="13"/>
      <c r="E65" s="39" t="s">
        <v>88</v>
      </c>
      <c r="F65" s="40" t="s">
        <v>88</v>
      </c>
      <c r="G65" s="15"/>
    </row>
    <row r="66" spans="1:7" x14ac:dyDescent="0.3">
      <c r="A66" s="21" t="s">
        <v>116</v>
      </c>
      <c r="B66" s="32"/>
      <c r="C66" s="32"/>
      <c r="D66" s="22"/>
      <c r="E66" s="27">
        <v>17248.22</v>
      </c>
      <c r="F66" s="28">
        <v>0.95960000000000001</v>
      </c>
      <c r="G66" s="20"/>
    </row>
    <row r="67" spans="1:7" x14ac:dyDescent="0.3">
      <c r="A67" s="12"/>
      <c r="B67" s="30"/>
      <c r="C67" s="30"/>
      <c r="D67" s="13"/>
      <c r="E67" s="14"/>
      <c r="F67" s="15"/>
      <c r="G67" s="15"/>
    </row>
    <row r="68" spans="1:7" x14ac:dyDescent="0.3">
      <c r="A68" s="12"/>
      <c r="B68" s="30"/>
      <c r="C68" s="30"/>
      <c r="D68" s="13"/>
      <c r="E68" s="14"/>
      <c r="F68" s="15"/>
      <c r="G68" s="15"/>
    </row>
    <row r="69" spans="1:7" x14ac:dyDescent="0.3">
      <c r="A69" s="16" t="s">
        <v>117</v>
      </c>
      <c r="B69" s="30"/>
      <c r="C69" s="30"/>
      <c r="D69" s="13"/>
      <c r="E69" s="14"/>
      <c r="F69" s="15"/>
      <c r="G69" s="15"/>
    </row>
    <row r="70" spans="1:7" x14ac:dyDescent="0.3">
      <c r="A70" s="12" t="s">
        <v>118</v>
      </c>
      <c r="B70" s="30"/>
      <c r="C70" s="30"/>
      <c r="D70" s="13"/>
      <c r="E70" s="14">
        <v>736.91</v>
      </c>
      <c r="F70" s="15">
        <v>4.1000000000000002E-2</v>
      </c>
      <c r="G70" s="15">
        <v>4.6987000000000001E-2</v>
      </c>
    </row>
    <row r="71" spans="1:7" x14ac:dyDescent="0.3">
      <c r="A71" s="16" t="s">
        <v>98</v>
      </c>
      <c r="B71" s="31"/>
      <c r="C71" s="31"/>
      <c r="D71" s="17"/>
      <c r="E71" s="37">
        <v>736.91</v>
      </c>
      <c r="F71" s="38">
        <v>4.1000000000000002E-2</v>
      </c>
      <c r="G71" s="20"/>
    </row>
    <row r="72" spans="1:7" x14ac:dyDescent="0.3">
      <c r="A72" s="12"/>
      <c r="B72" s="30"/>
      <c r="C72" s="30"/>
      <c r="D72" s="13"/>
      <c r="E72" s="14"/>
      <c r="F72" s="15"/>
      <c r="G72" s="15"/>
    </row>
    <row r="73" spans="1:7" x14ac:dyDescent="0.3">
      <c r="A73" s="21" t="s">
        <v>116</v>
      </c>
      <c r="B73" s="32"/>
      <c r="C73" s="32"/>
      <c r="D73" s="22"/>
      <c r="E73" s="18">
        <v>736.91</v>
      </c>
      <c r="F73" s="19">
        <v>4.1000000000000002E-2</v>
      </c>
      <c r="G73" s="20"/>
    </row>
    <row r="74" spans="1:7" x14ac:dyDescent="0.3">
      <c r="A74" s="12" t="s">
        <v>119</v>
      </c>
      <c r="B74" s="30"/>
      <c r="C74" s="30"/>
      <c r="D74" s="13"/>
      <c r="E74" s="14">
        <v>9.48629E-2</v>
      </c>
      <c r="F74" s="15">
        <v>5.0000000000000004E-6</v>
      </c>
      <c r="G74" s="15"/>
    </row>
    <row r="75" spans="1:7" x14ac:dyDescent="0.3">
      <c r="A75" s="12" t="s">
        <v>120</v>
      </c>
      <c r="B75" s="30"/>
      <c r="C75" s="30"/>
      <c r="D75" s="13"/>
      <c r="E75" s="23">
        <v>-8.2748629000000005</v>
      </c>
      <c r="F75" s="24">
        <v>-6.0499999999999996E-4</v>
      </c>
      <c r="G75" s="15">
        <v>4.6987000000000001E-2</v>
      </c>
    </row>
    <row r="76" spans="1:7" x14ac:dyDescent="0.3">
      <c r="A76" s="25" t="s">
        <v>121</v>
      </c>
      <c r="B76" s="33"/>
      <c r="C76" s="33"/>
      <c r="D76" s="26"/>
      <c r="E76" s="27">
        <v>17976.95</v>
      </c>
      <c r="F76" s="28">
        <v>1</v>
      </c>
      <c r="G76" s="28"/>
    </row>
    <row r="81" spans="1:7" x14ac:dyDescent="0.3">
      <c r="A81" s="1" t="s">
        <v>1858</v>
      </c>
    </row>
    <row r="82" spans="1:7" x14ac:dyDescent="0.3">
      <c r="A82" s="47" t="s">
        <v>1859</v>
      </c>
      <c r="B82" s="34" t="s">
        <v>88</v>
      </c>
    </row>
    <row r="83" spans="1:7" x14ac:dyDescent="0.3">
      <c r="A83" t="s">
        <v>1860</v>
      </c>
    </row>
    <row r="84" spans="1:7" x14ac:dyDescent="0.3">
      <c r="A84" t="s">
        <v>1861</v>
      </c>
      <c r="B84" t="s">
        <v>1862</v>
      </c>
      <c r="C84" t="s">
        <v>1862</v>
      </c>
    </row>
    <row r="85" spans="1:7" x14ac:dyDescent="0.3">
      <c r="B85" s="48">
        <v>44712</v>
      </c>
      <c r="C85" s="48">
        <v>44742</v>
      </c>
    </row>
    <row r="86" spans="1:7" x14ac:dyDescent="0.3">
      <c r="A86" t="s">
        <v>1866</v>
      </c>
      <c r="B86">
        <v>74.290000000000006</v>
      </c>
      <c r="C86">
        <v>70.97</v>
      </c>
      <c r="E86" s="2"/>
      <c r="G86"/>
    </row>
    <row r="87" spans="1:7" x14ac:dyDescent="0.3">
      <c r="A87" t="s">
        <v>1867</v>
      </c>
      <c r="B87">
        <v>26.61</v>
      </c>
      <c r="C87">
        <v>25.16</v>
      </c>
      <c r="E87" s="2"/>
      <c r="G87"/>
    </row>
    <row r="88" spans="1:7" x14ac:dyDescent="0.3">
      <c r="A88" t="s">
        <v>1891</v>
      </c>
      <c r="B88">
        <v>66.180000000000007</v>
      </c>
      <c r="C88">
        <v>63.13</v>
      </c>
      <c r="E88" s="2"/>
      <c r="G88"/>
    </row>
    <row r="89" spans="1:7" x14ac:dyDescent="0.3">
      <c r="A89" t="s">
        <v>1892</v>
      </c>
      <c r="B89">
        <v>19.22</v>
      </c>
      <c r="C89">
        <v>18.079999999999998</v>
      </c>
      <c r="E89" s="2"/>
      <c r="G89"/>
    </row>
    <row r="90" spans="1:7" x14ac:dyDescent="0.3">
      <c r="E90" s="2"/>
      <c r="G90"/>
    </row>
    <row r="91" spans="1:7" x14ac:dyDescent="0.3">
      <c r="A91" t="s">
        <v>1895</v>
      </c>
    </row>
    <row r="93" spans="1:7" x14ac:dyDescent="0.3">
      <c r="A93" s="50" t="s">
        <v>1896</v>
      </c>
      <c r="B93" s="50" t="s">
        <v>1897</v>
      </c>
      <c r="C93" s="50" t="s">
        <v>1898</v>
      </c>
      <c r="D93" s="50" t="s">
        <v>1899</v>
      </c>
    </row>
    <row r="94" spans="1:7" x14ac:dyDescent="0.3">
      <c r="A94" s="50" t="s">
        <v>1922</v>
      </c>
      <c r="B94" s="50"/>
      <c r="C94" s="50">
        <v>0.25</v>
      </c>
      <c r="D94" s="50">
        <v>0.25</v>
      </c>
    </row>
    <row r="95" spans="1:7" x14ac:dyDescent="0.3">
      <c r="A95" s="50" t="s">
        <v>1923</v>
      </c>
      <c r="B95" s="50"/>
      <c r="C95" s="50">
        <v>0.25</v>
      </c>
      <c r="D95" s="50">
        <v>0.25</v>
      </c>
    </row>
    <row r="97" spans="1:4" x14ac:dyDescent="0.3">
      <c r="A97" t="s">
        <v>1878</v>
      </c>
      <c r="B97" s="34" t="s">
        <v>88</v>
      </c>
    </row>
    <row r="98" spans="1:4" ht="28.8" x14ac:dyDescent="0.3">
      <c r="A98" s="47" t="s">
        <v>1879</v>
      </c>
      <c r="B98" s="34" t="s">
        <v>88</v>
      </c>
    </row>
    <row r="99" spans="1:4" x14ac:dyDescent="0.3">
      <c r="A99" s="47" t="s">
        <v>1880</v>
      </c>
      <c r="B99" s="34" t="s">
        <v>88</v>
      </c>
    </row>
    <row r="100" spans="1:4" x14ac:dyDescent="0.3">
      <c r="A100" t="s">
        <v>1913</v>
      </c>
      <c r="B100" s="49">
        <v>0.248306</v>
      </c>
    </row>
    <row r="101" spans="1:4" ht="28.8" x14ac:dyDescent="0.3">
      <c r="A101" s="47" t="s">
        <v>1882</v>
      </c>
      <c r="B101" s="34" t="s">
        <v>88</v>
      </c>
    </row>
    <row r="102" spans="1:4" ht="28.8" x14ac:dyDescent="0.3">
      <c r="A102" s="47" t="s">
        <v>1883</v>
      </c>
      <c r="B102" s="34" t="s">
        <v>88</v>
      </c>
    </row>
    <row r="103" spans="1:4" x14ac:dyDescent="0.3">
      <c r="A103" t="s">
        <v>2023</v>
      </c>
      <c r="B103" s="34" t="s">
        <v>88</v>
      </c>
    </row>
    <row r="104" spans="1:4" x14ac:dyDescent="0.3">
      <c r="A104" t="s">
        <v>2024</v>
      </c>
      <c r="B104" s="34" t="s">
        <v>88</v>
      </c>
    </row>
    <row r="106" spans="1:4" ht="28.8" x14ac:dyDescent="0.3">
      <c r="A106" s="66" t="s">
        <v>2069</v>
      </c>
      <c r="B106" s="66" t="s">
        <v>2070</v>
      </c>
      <c r="C106" s="66" t="s">
        <v>2030</v>
      </c>
      <c r="D106" s="67" t="s">
        <v>2031</v>
      </c>
    </row>
    <row r="107" spans="1:4" ht="70.8" customHeight="1" x14ac:dyDescent="0.3">
      <c r="A107" s="58" t="str">
        <f>HYPERLINK("[EDEL_Portfolio Monthly 30-Jun-2022.xlsx]EEELSS!A1","Edelweiss Long Term Equity Fund")</f>
        <v>Edelweiss Long Term Equity Fund</v>
      </c>
      <c r="B107" s="59"/>
      <c r="C107" s="59" t="s">
        <v>2050</v>
      </c>
      <c r="D107"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15"/>
  <sheetViews>
    <sheetView showGridLines="0" workbookViewId="0">
      <pane ySplit="4" topLeftCell="A105" activePane="bottomLeft" state="frozen"/>
      <selection activeCell="D67" sqref="D67"/>
      <selection pane="bottomLeft" activeCell="A114" sqref="A114:D11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51</v>
      </c>
      <c r="B1" s="69"/>
      <c r="C1" s="69"/>
      <c r="D1" s="69"/>
      <c r="E1" s="69"/>
      <c r="F1" s="69"/>
      <c r="G1" s="69"/>
      <c r="H1" s="51" t="str">
        <f>HYPERLINK("[EDEL_Portfolio Monthly 30-Jun-2022.xlsx]Index!A1","Index")</f>
        <v>Index</v>
      </c>
    </row>
    <row r="2" spans="1:8" ht="19.5" customHeight="1" x14ac:dyDescent="0.3">
      <c r="A2" s="69" t="s">
        <v>52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875</v>
      </c>
      <c r="B8" s="30" t="s">
        <v>876</v>
      </c>
      <c r="C8" s="30" t="s">
        <v>792</v>
      </c>
      <c r="D8" s="13">
        <v>1406082</v>
      </c>
      <c r="E8" s="14">
        <v>9943.81</v>
      </c>
      <c r="F8" s="15">
        <v>7.8299999999999995E-2</v>
      </c>
      <c r="G8" s="15"/>
    </row>
    <row r="9" spans="1:8" x14ac:dyDescent="0.3">
      <c r="A9" s="12" t="s">
        <v>802</v>
      </c>
      <c r="B9" s="30" t="s">
        <v>803</v>
      </c>
      <c r="C9" s="30" t="s">
        <v>804</v>
      </c>
      <c r="D9" s="13">
        <v>200663</v>
      </c>
      <c r="E9" s="14">
        <v>5208.51</v>
      </c>
      <c r="F9" s="15">
        <v>4.1000000000000002E-2</v>
      </c>
      <c r="G9" s="15"/>
    </row>
    <row r="10" spans="1:8" x14ac:dyDescent="0.3">
      <c r="A10" s="12" t="s">
        <v>870</v>
      </c>
      <c r="B10" s="30" t="s">
        <v>871</v>
      </c>
      <c r="C10" s="30" t="s">
        <v>824</v>
      </c>
      <c r="D10" s="13">
        <v>338738</v>
      </c>
      <c r="E10" s="14">
        <v>4952.01</v>
      </c>
      <c r="F10" s="15">
        <v>3.9E-2</v>
      </c>
      <c r="G10" s="15"/>
    </row>
    <row r="11" spans="1:8" x14ac:dyDescent="0.3">
      <c r="A11" s="12" t="s">
        <v>790</v>
      </c>
      <c r="B11" s="30" t="s">
        <v>791</v>
      </c>
      <c r="C11" s="30" t="s">
        <v>792</v>
      </c>
      <c r="D11" s="13">
        <v>344202</v>
      </c>
      <c r="E11" s="14">
        <v>4639.84</v>
      </c>
      <c r="F11" s="15">
        <v>3.6499999999999998E-2</v>
      </c>
      <c r="G11" s="15"/>
    </row>
    <row r="12" spans="1:8" x14ac:dyDescent="0.3">
      <c r="A12" s="12" t="s">
        <v>808</v>
      </c>
      <c r="B12" s="30" t="s">
        <v>809</v>
      </c>
      <c r="C12" s="30" t="s">
        <v>792</v>
      </c>
      <c r="D12" s="13">
        <v>666248</v>
      </c>
      <c r="E12" s="14">
        <v>4242.67</v>
      </c>
      <c r="F12" s="15">
        <v>3.3399999999999999E-2</v>
      </c>
      <c r="G12" s="15"/>
    </row>
    <row r="13" spans="1:8" x14ac:dyDescent="0.3">
      <c r="A13" s="12" t="s">
        <v>1041</v>
      </c>
      <c r="B13" s="30" t="s">
        <v>1042</v>
      </c>
      <c r="C13" s="30" t="s">
        <v>792</v>
      </c>
      <c r="D13" s="13">
        <v>826423</v>
      </c>
      <c r="E13" s="14">
        <v>3850.3</v>
      </c>
      <c r="F13" s="15">
        <v>3.0300000000000001E-2</v>
      </c>
      <c r="G13" s="15"/>
    </row>
    <row r="14" spans="1:8" x14ac:dyDescent="0.3">
      <c r="A14" s="12" t="s">
        <v>1431</v>
      </c>
      <c r="B14" s="30" t="s">
        <v>1432</v>
      </c>
      <c r="C14" s="30" t="s">
        <v>1121</v>
      </c>
      <c r="D14" s="13">
        <v>156318</v>
      </c>
      <c r="E14" s="14">
        <v>3596.72</v>
      </c>
      <c r="F14" s="15">
        <v>2.8299999999999999E-2</v>
      </c>
      <c r="G14" s="15"/>
    </row>
    <row r="15" spans="1:8" x14ac:dyDescent="0.3">
      <c r="A15" s="12" t="s">
        <v>1435</v>
      </c>
      <c r="B15" s="30" t="s">
        <v>1436</v>
      </c>
      <c r="C15" s="30" t="s">
        <v>844</v>
      </c>
      <c r="D15" s="13">
        <v>98333</v>
      </c>
      <c r="E15" s="14">
        <v>3590.73</v>
      </c>
      <c r="F15" s="15">
        <v>2.8299999999999999E-2</v>
      </c>
      <c r="G15" s="15"/>
    </row>
    <row r="16" spans="1:8" x14ac:dyDescent="0.3">
      <c r="A16" s="12" t="s">
        <v>970</v>
      </c>
      <c r="B16" s="30" t="s">
        <v>971</v>
      </c>
      <c r="C16" s="30" t="s">
        <v>972</v>
      </c>
      <c r="D16" s="13">
        <v>282482</v>
      </c>
      <c r="E16" s="14">
        <v>3034.28</v>
      </c>
      <c r="F16" s="15">
        <v>2.3900000000000001E-2</v>
      </c>
      <c r="G16" s="15"/>
    </row>
    <row r="17" spans="1:7" x14ac:dyDescent="0.3">
      <c r="A17" s="12" t="s">
        <v>787</v>
      </c>
      <c r="B17" s="30" t="s">
        <v>788</v>
      </c>
      <c r="C17" s="30" t="s">
        <v>789</v>
      </c>
      <c r="D17" s="13">
        <v>130331</v>
      </c>
      <c r="E17" s="14">
        <v>2829.29</v>
      </c>
      <c r="F17" s="15">
        <v>2.23E-2</v>
      </c>
      <c r="G17" s="15"/>
    </row>
    <row r="18" spans="1:7" x14ac:dyDescent="0.3">
      <c r="A18" s="12" t="s">
        <v>1094</v>
      </c>
      <c r="B18" s="30" t="s">
        <v>1095</v>
      </c>
      <c r="C18" s="30" t="s">
        <v>889</v>
      </c>
      <c r="D18" s="13">
        <v>812905</v>
      </c>
      <c r="E18" s="14">
        <v>2765.1</v>
      </c>
      <c r="F18" s="15">
        <v>2.18E-2</v>
      </c>
      <c r="G18" s="15"/>
    </row>
    <row r="19" spans="1:7" x14ac:dyDescent="0.3">
      <c r="A19" s="12" t="s">
        <v>793</v>
      </c>
      <c r="B19" s="30" t="s">
        <v>794</v>
      </c>
      <c r="C19" s="30" t="s">
        <v>795</v>
      </c>
      <c r="D19" s="13">
        <v>402418</v>
      </c>
      <c r="E19" s="14">
        <v>2756.36</v>
      </c>
      <c r="F19" s="15">
        <v>2.1700000000000001E-2</v>
      </c>
      <c r="G19" s="15"/>
    </row>
    <row r="20" spans="1:7" x14ac:dyDescent="0.3">
      <c r="A20" s="12" t="s">
        <v>1015</v>
      </c>
      <c r="B20" s="30" t="s">
        <v>1016</v>
      </c>
      <c r="C20" s="30" t="s">
        <v>789</v>
      </c>
      <c r="D20" s="13">
        <v>430094</v>
      </c>
      <c r="E20" s="14">
        <v>2664.43</v>
      </c>
      <c r="F20" s="15">
        <v>2.1000000000000001E-2</v>
      </c>
      <c r="G20" s="15"/>
    </row>
    <row r="21" spans="1:7" x14ac:dyDescent="0.3">
      <c r="A21" s="12" t="s">
        <v>825</v>
      </c>
      <c r="B21" s="30" t="s">
        <v>826</v>
      </c>
      <c r="C21" s="30" t="s">
        <v>827</v>
      </c>
      <c r="D21" s="13">
        <v>312970</v>
      </c>
      <c r="E21" s="14">
        <v>2599.5300000000002</v>
      </c>
      <c r="F21" s="15">
        <v>2.0500000000000001E-2</v>
      </c>
      <c r="G21" s="15"/>
    </row>
    <row r="22" spans="1:7" x14ac:dyDescent="0.3">
      <c r="A22" s="12" t="s">
        <v>1439</v>
      </c>
      <c r="B22" s="30" t="s">
        <v>1440</v>
      </c>
      <c r="C22" s="30" t="s">
        <v>1346</v>
      </c>
      <c r="D22" s="13">
        <v>252953</v>
      </c>
      <c r="E22" s="14">
        <v>2590.7399999999998</v>
      </c>
      <c r="F22" s="15">
        <v>2.0400000000000001E-2</v>
      </c>
      <c r="G22" s="15"/>
    </row>
    <row r="23" spans="1:7" x14ac:dyDescent="0.3">
      <c r="A23" s="12" t="s">
        <v>837</v>
      </c>
      <c r="B23" s="30" t="s">
        <v>838</v>
      </c>
      <c r="C23" s="30" t="s">
        <v>839</v>
      </c>
      <c r="D23" s="13">
        <v>29893</v>
      </c>
      <c r="E23" s="14">
        <v>2532.16</v>
      </c>
      <c r="F23" s="15">
        <v>1.9900000000000001E-2</v>
      </c>
      <c r="G23" s="15"/>
    </row>
    <row r="24" spans="1:7" x14ac:dyDescent="0.3">
      <c r="A24" s="12" t="s">
        <v>1002</v>
      </c>
      <c r="B24" s="30" t="s">
        <v>1003</v>
      </c>
      <c r="C24" s="30" t="s">
        <v>839</v>
      </c>
      <c r="D24" s="13">
        <v>592756</v>
      </c>
      <c r="E24" s="14">
        <v>2440.9699999999998</v>
      </c>
      <c r="F24" s="15">
        <v>1.9199999999999998E-2</v>
      </c>
      <c r="G24" s="15"/>
    </row>
    <row r="25" spans="1:7" x14ac:dyDescent="0.3">
      <c r="A25" s="12" t="s">
        <v>1068</v>
      </c>
      <c r="B25" s="30" t="s">
        <v>1069</v>
      </c>
      <c r="C25" s="30" t="s">
        <v>824</v>
      </c>
      <c r="D25" s="13">
        <v>69851</v>
      </c>
      <c r="E25" s="14">
        <v>2376.19</v>
      </c>
      <c r="F25" s="15">
        <v>1.8700000000000001E-2</v>
      </c>
      <c r="G25" s="15"/>
    </row>
    <row r="26" spans="1:7" x14ac:dyDescent="0.3">
      <c r="A26" s="12" t="s">
        <v>832</v>
      </c>
      <c r="B26" s="30" t="s">
        <v>833</v>
      </c>
      <c r="C26" s="30" t="s">
        <v>834</v>
      </c>
      <c r="D26" s="13">
        <v>910017</v>
      </c>
      <c r="E26" s="14">
        <v>2130.35</v>
      </c>
      <c r="F26" s="15">
        <v>1.6799999999999999E-2</v>
      </c>
      <c r="G26" s="15"/>
    </row>
    <row r="27" spans="1:7" x14ac:dyDescent="0.3">
      <c r="A27" s="12" t="s">
        <v>1474</v>
      </c>
      <c r="B27" s="30" t="s">
        <v>1475</v>
      </c>
      <c r="C27" s="30" t="s">
        <v>889</v>
      </c>
      <c r="D27" s="13">
        <v>58504</v>
      </c>
      <c r="E27" s="14">
        <v>2091.52</v>
      </c>
      <c r="F27" s="15">
        <v>1.6500000000000001E-2</v>
      </c>
      <c r="G27" s="15"/>
    </row>
    <row r="28" spans="1:7" x14ac:dyDescent="0.3">
      <c r="A28" s="12" t="s">
        <v>1460</v>
      </c>
      <c r="B28" s="30" t="s">
        <v>1461</v>
      </c>
      <c r="C28" s="30" t="s">
        <v>1346</v>
      </c>
      <c r="D28" s="13">
        <v>237596</v>
      </c>
      <c r="E28" s="14">
        <v>2019.45</v>
      </c>
      <c r="F28" s="15">
        <v>1.5900000000000001E-2</v>
      </c>
      <c r="G28" s="15"/>
    </row>
    <row r="29" spans="1:7" x14ac:dyDescent="0.3">
      <c r="A29" s="12" t="s">
        <v>1336</v>
      </c>
      <c r="B29" s="30" t="s">
        <v>1337</v>
      </c>
      <c r="C29" s="30" t="s">
        <v>874</v>
      </c>
      <c r="D29" s="13">
        <v>218090</v>
      </c>
      <c r="E29" s="14">
        <v>2013.3</v>
      </c>
      <c r="F29" s="15">
        <v>1.5900000000000001E-2</v>
      </c>
      <c r="G29" s="15"/>
    </row>
    <row r="30" spans="1:7" x14ac:dyDescent="0.3">
      <c r="A30" s="12" t="s">
        <v>845</v>
      </c>
      <c r="B30" s="30" t="s">
        <v>846</v>
      </c>
      <c r="C30" s="30" t="s">
        <v>847</v>
      </c>
      <c r="D30" s="13">
        <v>129074</v>
      </c>
      <c r="E30" s="14">
        <v>2011.3</v>
      </c>
      <c r="F30" s="15">
        <v>1.5800000000000002E-2</v>
      </c>
      <c r="G30" s="15"/>
    </row>
    <row r="31" spans="1:7" x14ac:dyDescent="0.3">
      <c r="A31" s="12" t="s">
        <v>1476</v>
      </c>
      <c r="B31" s="30" t="s">
        <v>1477</v>
      </c>
      <c r="C31" s="30" t="s">
        <v>789</v>
      </c>
      <c r="D31" s="13">
        <v>154037</v>
      </c>
      <c r="E31" s="14">
        <v>1973.75</v>
      </c>
      <c r="F31" s="15">
        <v>1.55E-2</v>
      </c>
      <c r="G31" s="15"/>
    </row>
    <row r="32" spans="1:7" x14ac:dyDescent="0.3">
      <c r="A32" s="12" t="s">
        <v>978</v>
      </c>
      <c r="B32" s="30" t="s">
        <v>979</v>
      </c>
      <c r="C32" s="30" t="s">
        <v>827</v>
      </c>
      <c r="D32" s="13">
        <v>404635</v>
      </c>
      <c r="E32" s="14">
        <v>1880.34</v>
      </c>
      <c r="F32" s="15">
        <v>1.4800000000000001E-2</v>
      </c>
      <c r="G32" s="15"/>
    </row>
    <row r="33" spans="1:7" x14ac:dyDescent="0.3">
      <c r="A33" s="12" t="s">
        <v>1340</v>
      </c>
      <c r="B33" s="30" t="s">
        <v>1341</v>
      </c>
      <c r="C33" s="30" t="s">
        <v>954</v>
      </c>
      <c r="D33" s="13">
        <v>416026</v>
      </c>
      <c r="E33" s="14">
        <v>1848.82</v>
      </c>
      <c r="F33" s="15">
        <v>1.46E-2</v>
      </c>
      <c r="G33" s="15"/>
    </row>
    <row r="34" spans="1:7" x14ac:dyDescent="0.3">
      <c r="A34" s="12" t="s">
        <v>1023</v>
      </c>
      <c r="B34" s="30" t="s">
        <v>1024</v>
      </c>
      <c r="C34" s="30" t="s">
        <v>874</v>
      </c>
      <c r="D34" s="13">
        <v>79114</v>
      </c>
      <c r="E34" s="14">
        <v>1700.28</v>
      </c>
      <c r="F34" s="15">
        <v>1.34E-2</v>
      </c>
      <c r="G34" s="15"/>
    </row>
    <row r="35" spans="1:7" x14ac:dyDescent="0.3">
      <c r="A35" s="12" t="s">
        <v>1452</v>
      </c>
      <c r="B35" s="30" t="s">
        <v>1453</v>
      </c>
      <c r="C35" s="30" t="s">
        <v>927</v>
      </c>
      <c r="D35" s="13">
        <v>403274</v>
      </c>
      <c r="E35" s="14">
        <v>1689.11</v>
      </c>
      <c r="F35" s="15">
        <v>1.3299999999999999E-2</v>
      </c>
      <c r="G35" s="15"/>
    </row>
    <row r="36" spans="1:7" x14ac:dyDescent="0.3">
      <c r="A36" s="12" t="s">
        <v>961</v>
      </c>
      <c r="B36" s="30" t="s">
        <v>962</v>
      </c>
      <c r="C36" s="30" t="s">
        <v>963</v>
      </c>
      <c r="D36" s="13">
        <v>607253</v>
      </c>
      <c r="E36" s="14">
        <v>1660.84</v>
      </c>
      <c r="F36" s="15">
        <v>1.3100000000000001E-2</v>
      </c>
      <c r="G36" s="15"/>
    </row>
    <row r="37" spans="1:7" x14ac:dyDescent="0.3">
      <c r="A37" s="12" t="s">
        <v>1445</v>
      </c>
      <c r="B37" s="30" t="s">
        <v>1446</v>
      </c>
      <c r="C37" s="30" t="s">
        <v>1057</v>
      </c>
      <c r="D37" s="13">
        <v>382767</v>
      </c>
      <c r="E37" s="14">
        <v>1608.58</v>
      </c>
      <c r="F37" s="15">
        <v>1.2699999999999999E-2</v>
      </c>
      <c r="G37" s="15"/>
    </row>
    <row r="38" spans="1:7" x14ac:dyDescent="0.3">
      <c r="A38" s="12" t="s">
        <v>1478</v>
      </c>
      <c r="B38" s="30" t="s">
        <v>1479</v>
      </c>
      <c r="C38" s="30" t="s">
        <v>844</v>
      </c>
      <c r="D38" s="13">
        <v>19788</v>
      </c>
      <c r="E38" s="14">
        <v>1589.13</v>
      </c>
      <c r="F38" s="15">
        <v>1.2500000000000001E-2</v>
      </c>
      <c r="G38" s="15"/>
    </row>
    <row r="39" spans="1:7" x14ac:dyDescent="0.3">
      <c r="A39" s="12" t="s">
        <v>923</v>
      </c>
      <c r="B39" s="30" t="s">
        <v>924</v>
      </c>
      <c r="C39" s="30" t="s">
        <v>913</v>
      </c>
      <c r="D39" s="13">
        <v>135725</v>
      </c>
      <c r="E39" s="14">
        <v>1468</v>
      </c>
      <c r="F39" s="15">
        <v>1.1599999999999999E-2</v>
      </c>
      <c r="G39" s="15"/>
    </row>
    <row r="40" spans="1:7" x14ac:dyDescent="0.3">
      <c r="A40" s="12" t="s">
        <v>1433</v>
      </c>
      <c r="B40" s="30" t="s">
        <v>1434</v>
      </c>
      <c r="C40" s="30" t="s">
        <v>954</v>
      </c>
      <c r="D40" s="13">
        <v>121873</v>
      </c>
      <c r="E40" s="14">
        <v>1442.61</v>
      </c>
      <c r="F40" s="15">
        <v>1.14E-2</v>
      </c>
      <c r="G40" s="15"/>
    </row>
    <row r="41" spans="1:7" x14ac:dyDescent="0.3">
      <c r="A41" s="12" t="s">
        <v>877</v>
      </c>
      <c r="B41" s="30" t="s">
        <v>878</v>
      </c>
      <c r="C41" s="30" t="s">
        <v>879</v>
      </c>
      <c r="D41" s="13">
        <v>679055</v>
      </c>
      <c r="E41" s="14">
        <v>1373.05</v>
      </c>
      <c r="F41" s="15">
        <v>1.0800000000000001E-2</v>
      </c>
      <c r="G41" s="15"/>
    </row>
    <row r="42" spans="1:7" x14ac:dyDescent="0.3">
      <c r="A42" s="12" t="s">
        <v>1062</v>
      </c>
      <c r="B42" s="30" t="s">
        <v>1063</v>
      </c>
      <c r="C42" s="30" t="s">
        <v>963</v>
      </c>
      <c r="D42" s="13">
        <v>59922</v>
      </c>
      <c r="E42" s="14">
        <v>1336.62</v>
      </c>
      <c r="F42" s="15">
        <v>1.0500000000000001E-2</v>
      </c>
      <c r="G42" s="15"/>
    </row>
    <row r="43" spans="1:7" x14ac:dyDescent="0.3">
      <c r="A43" s="12" t="s">
        <v>1092</v>
      </c>
      <c r="B43" s="30" t="s">
        <v>1093</v>
      </c>
      <c r="C43" s="30" t="s">
        <v>977</v>
      </c>
      <c r="D43" s="13">
        <v>258848</v>
      </c>
      <c r="E43" s="14">
        <v>1325.95</v>
      </c>
      <c r="F43" s="15">
        <v>1.04E-2</v>
      </c>
      <c r="G43" s="15"/>
    </row>
    <row r="44" spans="1:7" x14ac:dyDescent="0.3">
      <c r="A44" s="12" t="s">
        <v>1084</v>
      </c>
      <c r="B44" s="30" t="s">
        <v>1085</v>
      </c>
      <c r="C44" s="30" t="s">
        <v>827</v>
      </c>
      <c r="D44" s="13">
        <v>29950</v>
      </c>
      <c r="E44" s="14">
        <v>1315.94</v>
      </c>
      <c r="F44" s="15">
        <v>1.04E-2</v>
      </c>
      <c r="G44" s="15"/>
    </row>
    <row r="45" spans="1:7" x14ac:dyDescent="0.3">
      <c r="A45" s="12" t="s">
        <v>932</v>
      </c>
      <c r="B45" s="30" t="s">
        <v>933</v>
      </c>
      <c r="C45" s="30" t="s">
        <v>815</v>
      </c>
      <c r="D45" s="13">
        <v>23429</v>
      </c>
      <c r="E45" s="14">
        <v>1313.73</v>
      </c>
      <c r="F45" s="15">
        <v>1.03E-2</v>
      </c>
      <c r="G45" s="15"/>
    </row>
    <row r="46" spans="1:7" x14ac:dyDescent="0.3">
      <c r="A46" s="12" t="s">
        <v>848</v>
      </c>
      <c r="B46" s="30" t="s">
        <v>849</v>
      </c>
      <c r="C46" s="30" t="s">
        <v>850</v>
      </c>
      <c r="D46" s="13">
        <v>868459</v>
      </c>
      <c r="E46" s="14">
        <v>1283.58</v>
      </c>
      <c r="F46" s="15">
        <v>1.01E-2</v>
      </c>
      <c r="G46" s="15"/>
    </row>
    <row r="47" spans="1:7" x14ac:dyDescent="0.3">
      <c r="A47" s="12" t="s">
        <v>842</v>
      </c>
      <c r="B47" s="30" t="s">
        <v>843</v>
      </c>
      <c r="C47" s="30" t="s">
        <v>844</v>
      </c>
      <c r="D47" s="13">
        <v>54678</v>
      </c>
      <c r="E47" s="14">
        <v>1231.46</v>
      </c>
      <c r="F47" s="15">
        <v>9.7000000000000003E-3</v>
      </c>
      <c r="G47" s="15"/>
    </row>
    <row r="48" spans="1:7" x14ac:dyDescent="0.3">
      <c r="A48" s="12" t="s">
        <v>1441</v>
      </c>
      <c r="B48" s="30" t="s">
        <v>1442</v>
      </c>
      <c r="C48" s="30" t="s">
        <v>889</v>
      </c>
      <c r="D48" s="13">
        <v>223409</v>
      </c>
      <c r="E48" s="14">
        <v>1174.46</v>
      </c>
      <c r="F48" s="15">
        <v>9.2999999999999992E-3</v>
      </c>
      <c r="G48" s="15"/>
    </row>
    <row r="49" spans="1:7" x14ac:dyDescent="0.3">
      <c r="A49" s="12" t="s">
        <v>1443</v>
      </c>
      <c r="B49" s="30" t="s">
        <v>1444</v>
      </c>
      <c r="C49" s="30" t="s">
        <v>874</v>
      </c>
      <c r="D49" s="13">
        <v>1618123</v>
      </c>
      <c r="E49" s="14">
        <v>1139.1600000000001</v>
      </c>
      <c r="F49" s="15">
        <v>8.9999999999999993E-3</v>
      </c>
      <c r="G49" s="15"/>
    </row>
    <row r="50" spans="1:7" x14ac:dyDescent="0.3">
      <c r="A50" s="12" t="s">
        <v>1420</v>
      </c>
      <c r="B50" s="30" t="s">
        <v>1421</v>
      </c>
      <c r="C50" s="30" t="s">
        <v>827</v>
      </c>
      <c r="D50" s="13">
        <v>113713</v>
      </c>
      <c r="E50" s="14">
        <v>1042.98</v>
      </c>
      <c r="F50" s="15">
        <v>8.2000000000000007E-3</v>
      </c>
      <c r="G50" s="15"/>
    </row>
    <row r="51" spans="1:7" x14ac:dyDescent="0.3">
      <c r="A51" s="12" t="s">
        <v>1070</v>
      </c>
      <c r="B51" s="30" t="s">
        <v>1071</v>
      </c>
      <c r="C51" s="30" t="s">
        <v>910</v>
      </c>
      <c r="D51" s="13">
        <v>26541</v>
      </c>
      <c r="E51" s="14">
        <v>977.64</v>
      </c>
      <c r="F51" s="15">
        <v>7.7000000000000002E-3</v>
      </c>
      <c r="G51" s="15"/>
    </row>
    <row r="52" spans="1:7" x14ac:dyDescent="0.3">
      <c r="A52" s="12" t="s">
        <v>828</v>
      </c>
      <c r="B52" s="30" t="s">
        <v>829</v>
      </c>
      <c r="C52" s="30" t="s">
        <v>789</v>
      </c>
      <c r="D52" s="13">
        <v>17814</v>
      </c>
      <c r="E52" s="14">
        <v>962.05</v>
      </c>
      <c r="F52" s="15">
        <v>7.6E-3</v>
      </c>
      <c r="G52" s="15"/>
    </row>
    <row r="53" spans="1:7" x14ac:dyDescent="0.3">
      <c r="A53" s="12" t="s">
        <v>1322</v>
      </c>
      <c r="B53" s="30" t="s">
        <v>1323</v>
      </c>
      <c r="C53" s="30" t="s">
        <v>824</v>
      </c>
      <c r="D53" s="13">
        <v>28310</v>
      </c>
      <c r="E53" s="14">
        <v>924.92</v>
      </c>
      <c r="F53" s="15">
        <v>7.3000000000000001E-3</v>
      </c>
      <c r="G53" s="15"/>
    </row>
    <row r="54" spans="1:7" x14ac:dyDescent="0.3">
      <c r="A54" s="12" t="s">
        <v>992</v>
      </c>
      <c r="B54" s="30" t="s">
        <v>993</v>
      </c>
      <c r="C54" s="30" t="s">
        <v>815</v>
      </c>
      <c r="D54" s="13">
        <v>68615</v>
      </c>
      <c r="E54" s="14">
        <v>880.78</v>
      </c>
      <c r="F54" s="15">
        <v>6.8999999999999999E-3</v>
      </c>
      <c r="G54" s="15"/>
    </row>
    <row r="55" spans="1:7" x14ac:dyDescent="0.3">
      <c r="A55" s="12" t="s">
        <v>1021</v>
      </c>
      <c r="B55" s="30" t="s">
        <v>1022</v>
      </c>
      <c r="C55" s="30" t="s">
        <v>789</v>
      </c>
      <c r="D55" s="13">
        <v>204526</v>
      </c>
      <c r="E55" s="14">
        <v>872</v>
      </c>
      <c r="F55" s="15">
        <v>6.8999999999999999E-3</v>
      </c>
      <c r="G55" s="15"/>
    </row>
    <row r="56" spans="1:7" x14ac:dyDescent="0.3">
      <c r="A56" s="12" t="s">
        <v>1447</v>
      </c>
      <c r="B56" s="30" t="s">
        <v>1448</v>
      </c>
      <c r="C56" s="30" t="s">
        <v>1449</v>
      </c>
      <c r="D56" s="13">
        <v>237619</v>
      </c>
      <c r="E56" s="14">
        <v>864.7</v>
      </c>
      <c r="F56" s="15">
        <v>6.7999999999999996E-3</v>
      </c>
      <c r="G56" s="15"/>
    </row>
    <row r="57" spans="1:7" x14ac:dyDescent="0.3">
      <c r="A57" s="12" t="s">
        <v>942</v>
      </c>
      <c r="B57" s="30" t="s">
        <v>943</v>
      </c>
      <c r="C57" s="30" t="s">
        <v>821</v>
      </c>
      <c r="D57" s="13">
        <v>260465</v>
      </c>
      <c r="E57" s="14">
        <v>857.58</v>
      </c>
      <c r="F57" s="15">
        <v>6.7999999999999996E-3</v>
      </c>
      <c r="G57" s="15"/>
    </row>
    <row r="58" spans="1:7" x14ac:dyDescent="0.3">
      <c r="A58" s="12" t="s">
        <v>1480</v>
      </c>
      <c r="B58" s="30" t="s">
        <v>1481</v>
      </c>
      <c r="C58" s="30" t="s">
        <v>879</v>
      </c>
      <c r="D58" s="13">
        <v>181636</v>
      </c>
      <c r="E58" s="14">
        <v>820.36</v>
      </c>
      <c r="F58" s="15">
        <v>6.4999999999999997E-3</v>
      </c>
      <c r="G58" s="15"/>
    </row>
    <row r="59" spans="1:7" x14ac:dyDescent="0.3">
      <c r="A59" s="12" t="s">
        <v>1124</v>
      </c>
      <c r="B59" s="30" t="s">
        <v>1125</v>
      </c>
      <c r="C59" s="30" t="s">
        <v>827</v>
      </c>
      <c r="D59" s="13">
        <v>21969</v>
      </c>
      <c r="E59" s="14">
        <v>797.56</v>
      </c>
      <c r="F59" s="15">
        <v>6.3E-3</v>
      </c>
      <c r="G59" s="15"/>
    </row>
    <row r="60" spans="1:7" x14ac:dyDescent="0.3">
      <c r="A60" s="12" t="s">
        <v>822</v>
      </c>
      <c r="B60" s="30" t="s">
        <v>823</v>
      </c>
      <c r="C60" s="30" t="s">
        <v>824</v>
      </c>
      <c r="D60" s="13">
        <v>74867</v>
      </c>
      <c r="E60" s="14">
        <v>728.64</v>
      </c>
      <c r="F60" s="15">
        <v>5.7000000000000002E-3</v>
      </c>
      <c r="G60" s="15"/>
    </row>
    <row r="61" spans="1:7" x14ac:dyDescent="0.3">
      <c r="A61" s="12" t="s">
        <v>1450</v>
      </c>
      <c r="B61" s="30" t="s">
        <v>1451</v>
      </c>
      <c r="C61" s="30" t="s">
        <v>1449</v>
      </c>
      <c r="D61" s="13">
        <v>16703</v>
      </c>
      <c r="E61" s="14">
        <v>725.85</v>
      </c>
      <c r="F61" s="15">
        <v>5.7000000000000002E-3</v>
      </c>
      <c r="G61" s="15"/>
    </row>
    <row r="62" spans="1:7" x14ac:dyDescent="0.3">
      <c r="A62" s="12" t="s">
        <v>1464</v>
      </c>
      <c r="B62" s="30" t="s">
        <v>1465</v>
      </c>
      <c r="C62" s="30" t="s">
        <v>1449</v>
      </c>
      <c r="D62" s="13">
        <v>1922</v>
      </c>
      <c r="E62" s="14">
        <v>649.4</v>
      </c>
      <c r="F62" s="15">
        <v>5.1000000000000004E-3</v>
      </c>
      <c r="G62" s="15"/>
    </row>
    <row r="63" spans="1:7" x14ac:dyDescent="0.3">
      <c r="A63" s="12" t="s">
        <v>1324</v>
      </c>
      <c r="B63" s="30" t="s">
        <v>1325</v>
      </c>
      <c r="C63" s="30" t="s">
        <v>827</v>
      </c>
      <c r="D63" s="13">
        <v>23544</v>
      </c>
      <c r="E63" s="14">
        <v>636.09</v>
      </c>
      <c r="F63" s="15">
        <v>5.0000000000000001E-3</v>
      </c>
      <c r="G63" s="15"/>
    </row>
    <row r="64" spans="1:7" x14ac:dyDescent="0.3">
      <c r="A64" s="12" t="s">
        <v>934</v>
      </c>
      <c r="B64" s="30" t="s">
        <v>935</v>
      </c>
      <c r="C64" s="30" t="s">
        <v>839</v>
      </c>
      <c r="D64" s="13">
        <v>22948</v>
      </c>
      <c r="E64" s="14">
        <v>624.12</v>
      </c>
      <c r="F64" s="15">
        <v>4.8999999999999998E-3</v>
      </c>
      <c r="G64" s="15"/>
    </row>
    <row r="65" spans="1:7" x14ac:dyDescent="0.3">
      <c r="A65" s="12" t="s">
        <v>1482</v>
      </c>
      <c r="B65" s="30" t="s">
        <v>1483</v>
      </c>
      <c r="C65" s="30" t="s">
        <v>1346</v>
      </c>
      <c r="D65" s="13">
        <v>28049</v>
      </c>
      <c r="E65" s="14">
        <v>623.75</v>
      </c>
      <c r="F65" s="15">
        <v>4.8999999999999998E-3</v>
      </c>
      <c r="G65" s="15"/>
    </row>
    <row r="66" spans="1:7" x14ac:dyDescent="0.3">
      <c r="A66" s="12" t="s">
        <v>805</v>
      </c>
      <c r="B66" s="30" t="s">
        <v>806</v>
      </c>
      <c r="C66" s="30" t="s">
        <v>807</v>
      </c>
      <c r="D66" s="13">
        <v>183178</v>
      </c>
      <c r="E66" s="14">
        <v>620.33000000000004</v>
      </c>
      <c r="F66" s="15">
        <v>4.8999999999999998E-3</v>
      </c>
      <c r="G66" s="15"/>
    </row>
    <row r="67" spans="1:7" x14ac:dyDescent="0.3">
      <c r="A67" s="12" t="s">
        <v>1007</v>
      </c>
      <c r="B67" s="30" t="s">
        <v>1008</v>
      </c>
      <c r="C67" s="30" t="s">
        <v>884</v>
      </c>
      <c r="D67" s="13">
        <v>221448</v>
      </c>
      <c r="E67" s="14">
        <v>589.38</v>
      </c>
      <c r="F67" s="15">
        <v>4.5999999999999999E-3</v>
      </c>
      <c r="G67" s="15"/>
    </row>
    <row r="68" spans="1:7" x14ac:dyDescent="0.3">
      <c r="A68" s="12" t="s">
        <v>1029</v>
      </c>
      <c r="B68" s="30" t="s">
        <v>1030</v>
      </c>
      <c r="C68" s="30" t="s">
        <v>815</v>
      </c>
      <c r="D68" s="13">
        <v>26523</v>
      </c>
      <c r="E68" s="14">
        <v>559.36</v>
      </c>
      <c r="F68" s="15">
        <v>4.4000000000000003E-3</v>
      </c>
      <c r="G68" s="15"/>
    </row>
    <row r="69" spans="1:7" x14ac:dyDescent="0.3">
      <c r="A69" s="12" t="s">
        <v>1458</v>
      </c>
      <c r="B69" s="30" t="s">
        <v>1459</v>
      </c>
      <c r="C69" s="30" t="s">
        <v>850</v>
      </c>
      <c r="D69" s="13">
        <v>264163</v>
      </c>
      <c r="E69" s="14">
        <v>549.46</v>
      </c>
      <c r="F69" s="15">
        <v>4.3E-3</v>
      </c>
      <c r="G69" s="15"/>
    </row>
    <row r="70" spans="1:7" x14ac:dyDescent="0.3">
      <c r="A70" s="12" t="s">
        <v>1454</v>
      </c>
      <c r="B70" s="30" t="s">
        <v>1455</v>
      </c>
      <c r="C70" s="30" t="s">
        <v>896</v>
      </c>
      <c r="D70" s="13">
        <v>808616</v>
      </c>
      <c r="E70" s="14">
        <v>543.39</v>
      </c>
      <c r="F70" s="15">
        <v>4.3E-3</v>
      </c>
      <c r="G70" s="15"/>
    </row>
    <row r="71" spans="1:7" x14ac:dyDescent="0.3">
      <c r="A71" s="12" t="s">
        <v>1484</v>
      </c>
      <c r="B71" s="30" t="s">
        <v>1485</v>
      </c>
      <c r="C71" s="30" t="s">
        <v>889</v>
      </c>
      <c r="D71" s="13">
        <v>139232</v>
      </c>
      <c r="E71" s="14">
        <v>515.85</v>
      </c>
      <c r="F71" s="15">
        <v>4.1000000000000003E-3</v>
      </c>
      <c r="G71" s="15"/>
    </row>
    <row r="72" spans="1:7" x14ac:dyDescent="0.3">
      <c r="A72" s="12" t="s">
        <v>868</v>
      </c>
      <c r="B72" s="30" t="s">
        <v>869</v>
      </c>
      <c r="C72" s="30" t="s">
        <v>824</v>
      </c>
      <c r="D72" s="13">
        <v>45939</v>
      </c>
      <c r="E72" s="14">
        <v>459.39</v>
      </c>
      <c r="F72" s="15">
        <v>3.5999999999999999E-3</v>
      </c>
      <c r="G72" s="15"/>
    </row>
    <row r="73" spans="1:7" x14ac:dyDescent="0.3">
      <c r="A73" s="12" t="s">
        <v>1486</v>
      </c>
      <c r="B73" s="30" t="s">
        <v>1487</v>
      </c>
      <c r="C73" s="30" t="s">
        <v>896</v>
      </c>
      <c r="D73" s="13">
        <v>75005</v>
      </c>
      <c r="E73" s="14">
        <v>353.76</v>
      </c>
      <c r="F73" s="15">
        <v>2.8E-3</v>
      </c>
      <c r="G73" s="15"/>
    </row>
    <row r="74" spans="1:7" x14ac:dyDescent="0.3">
      <c r="A74" s="16" t="s">
        <v>98</v>
      </c>
      <c r="B74" s="31"/>
      <c r="C74" s="31"/>
      <c r="D74" s="17"/>
      <c r="E74" s="37">
        <v>122414.31</v>
      </c>
      <c r="F74" s="38">
        <v>0.96409999999999996</v>
      </c>
      <c r="G74" s="20"/>
    </row>
    <row r="75" spans="1:7" x14ac:dyDescent="0.3">
      <c r="A75" s="16" t="s">
        <v>1130</v>
      </c>
      <c r="B75" s="30"/>
      <c r="C75" s="30"/>
      <c r="D75" s="13"/>
      <c r="E75" s="14"/>
      <c r="F75" s="15"/>
      <c r="G75" s="15"/>
    </row>
    <row r="76" spans="1:7" x14ac:dyDescent="0.3">
      <c r="A76" s="16" t="s">
        <v>98</v>
      </c>
      <c r="B76" s="30"/>
      <c r="C76" s="30"/>
      <c r="D76" s="13"/>
      <c r="E76" s="39" t="s">
        <v>88</v>
      </c>
      <c r="F76" s="40" t="s">
        <v>88</v>
      </c>
      <c r="G76" s="15"/>
    </row>
    <row r="77" spans="1:7" x14ac:dyDescent="0.3">
      <c r="A77" s="21" t="s">
        <v>116</v>
      </c>
      <c r="B77" s="32"/>
      <c r="C77" s="32"/>
      <c r="D77" s="22"/>
      <c r="E77" s="27">
        <v>122414.31</v>
      </c>
      <c r="F77" s="28">
        <v>0.96409999999999996</v>
      </c>
      <c r="G77" s="20"/>
    </row>
    <row r="78" spans="1:7" x14ac:dyDescent="0.3">
      <c r="A78" s="12"/>
      <c r="B78" s="30"/>
      <c r="C78" s="30"/>
      <c r="D78" s="13"/>
      <c r="E78" s="14"/>
      <c r="F78" s="15"/>
      <c r="G78" s="15"/>
    </row>
    <row r="79" spans="1:7" x14ac:dyDescent="0.3">
      <c r="A79" s="12"/>
      <c r="B79" s="30"/>
      <c r="C79" s="30"/>
      <c r="D79" s="13"/>
      <c r="E79" s="14"/>
      <c r="F79" s="15"/>
      <c r="G79" s="15"/>
    </row>
    <row r="80" spans="1:7" x14ac:dyDescent="0.3">
      <c r="A80" s="16" t="s">
        <v>117</v>
      </c>
      <c r="B80" s="30"/>
      <c r="C80" s="30"/>
      <c r="D80" s="13"/>
      <c r="E80" s="14"/>
      <c r="F80" s="15"/>
      <c r="G80" s="15"/>
    </row>
    <row r="81" spans="1:7" x14ac:dyDescent="0.3">
      <c r="A81" s="12" t="s">
        <v>118</v>
      </c>
      <c r="B81" s="30"/>
      <c r="C81" s="30"/>
      <c r="D81" s="13"/>
      <c r="E81" s="14">
        <v>5108.34</v>
      </c>
      <c r="F81" s="15">
        <v>4.02E-2</v>
      </c>
      <c r="G81" s="15">
        <v>4.6987000000000001E-2</v>
      </c>
    </row>
    <row r="82" spans="1:7" x14ac:dyDescent="0.3">
      <c r="A82" s="16" t="s">
        <v>98</v>
      </c>
      <c r="B82" s="31"/>
      <c r="C82" s="31"/>
      <c r="D82" s="17"/>
      <c r="E82" s="37">
        <v>5108.34</v>
      </c>
      <c r="F82" s="38">
        <v>4.02E-2</v>
      </c>
      <c r="G82" s="20"/>
    </row>
    <row r="83" spans="1:7" x14ac:dyDescent="0.3">
      <c r="A83" s="12"/>
      <c r="B83" s="30"/>
      <c r="C83" s="30"/>
      <c r="D83" s="13"/>
      <c r="E83" s="14"/>
      <c r="F83" s="15"/>
      <c r="G83" s="15"/>
    </row>
    <row r="84" spans="1:7" x14ac:dyDescent="0.3">
      <c r="A84" s="21" t="s">
        <v>116</v>
      </c>
      <c r="B84" s="32"/>
      <c r="C84" s="32"/>
      <c r="D84" s="22"/>
      <c r="E84" s="18">
        <v>5108.34</v>
      </c>
      <c r="F84" s="19">
        <v>4.02E-2</v>
      </c>
      <c r="G84" s="20"/>
    </row>
    <row r="85" spans="1:7" x14ac:dyDescent="0.3">
      <c r="A85" s="12" t="s">
        <v>119</v>
      </c>
      <c r="B85" s="30"/>
      <c r="C85" s="30"/>
      <c r="D85" s="13"/>
      <c r="E85" s="14">
        <v>0.65760459999999998</v>
      </c>
      <c r="F85" s="15">
        <v>5.0000000000000004E-6</v>
      </c>
      <c r="G85" s="15"/>
    </row>
    <row r="86" spans="1:7" x14ac:dyDescent="0.3">
      <c r="A86" s="12" t="s">
        <v>120</v>
      </c>
      <c r="B86" s="30"/>
      <c r="C86" s="30"/>
      <c r="D86" s="13"/>
      <c r="E86" s="23">
        <v>-555.62760460000004</v>
      </c>
      <c r="F86" s="24">
        <v>-4.3049999999999998E-3</v>
      </c>
      <c r="G86" s="15">
        <v>4.6987000000000001E-2</v>
      </c>
    </row>
    <row r="87" spans="1:7" x14ac:dyDescent="0.3">
      <c r="A87" s="25" t="s">
        <v>121</v>
      </c>
      <c r="B87" s="33"/>
      <c r="C87" s="33"/>
      <c r="D87" s="26"/>
      <c r="E87" s="27">
        <v>126967.67999999999</v>
      </c>
      <c r="F87" s="28">
        <v>1</v>
      </c>
      <c r="G87" s="28"/>
    </row>
    <row r="92" spans="1:7" x14ac:dyDescent="0.3">
      <c r="A92" s="1" t="s">
        <v>1858</v>
      </c>
    </row>
    <row r="93" spans="1:7" x14ac:dyDescent="0.3">
      <c r="A93" s="47" t="s">
        <v>1859</v>
      </c>
      <c r="B93" s="34" t="s">
        <v>88</v>
      </c>
    </row>
    <row r="94" spans="1:7" x14ac:dyDescent="0.3">
      <c r="A94" t="s">
        <v>1860</v>
      </c>
    </row>
    <row r="95" spans="1:7" x14ac:dyDescent="0.3">
      <c r="A95" t="s">
        <v>1861</v>
      </c>
      <c r="B95" t="s">
        <v>1862</v>
      </c>
      <c r="C95" t="s">
        <v>1862</v>
      </c>
    </row>
    <row r="96" spans="1:7" x14ac:dyDescent="0.3">
      <c r="B96" s="48">
        <v>44712</v>
      </c>
      <c r="C96" s="48">
        <v>44742</v>
      </c>
    </row>
    <row r="97" spans="1:7" x14ac:dyDescent="0.3">
      <c r="A97" t="s">
        <v>1866</v>
      </c>
      <c r="B97">
        <v>55.17</v>
      </c>
      <c r="C97">
        <v>52.500999999999998</v>
      </c>
      <c r="E97" s="2"/>
      <c r="G97"/>
    </row>
    <row r="98" spans="1:7" x14ac:dyDescent="0.3">
      <c r="A98" t="s">
        <v>1867</v>
      </c>
      <c r="B98">
        <v>21.4</v>
      </c>
      <c r="C98">
        <v>20.364000000000001</v>
      </c>
      <c r="E98" s="2"/>
      <c r="G98"/>
    </row>
    <row r="99" spans="1:7" x14ac:dyDescent="0.3">
      <c r="A99" t="s">
        <v>1891</v>
      </c>
      <c r="B99">
        <v>49.167000000000002</v>
      </c>
      <c r="C99">
        <v>46.722000000000001</v>
      </c>
      <c r="E99" s="2"/>
      <c r="G99"/>
    </row>
    <row r="100" spans="1:7" x14ac:dyDescent="0.3">
      <c r="A100" t="s">
        <v>1892</v>
      </c>
      <c r="B100">
        <v>18.751999999999999</v>
      </c>
      <c r="C100">
        <v>17.818999999999999</v>
      </c>
      <c r="E100" s="2"/>
      <c r="G100"/>
    </row>
    <row r="101" spans="1:7" x14ac:dyDescent="0.3">
      <c r="E101" s="2"/>
      <c r="G101"/>
    </row>
    <row r="102" spans="1:7" x14ac:dyDescent="0.3">
      <c r="A102" t="s">
        <v>1877</v>
      </c>
      <c r="B102" s="34" t="s">
        <v>88</v>
      </c>
    </row>
    <row r="103" spans="1:7" x14ac:dyDescent="0.3">
      <c r="A103" t="s">
        <v>1878</v>
      </c>
      <c r="B103" s="34" t="s">
        <v>88</v>
      </c>
    </row>
    <row r="104" spans="1:7" ht="28.8" x14ac:dyDescent="0.3">
      <c r="A104" s="47" t="s">
        <v>1879</v>
      </c>
      <c r="B104" s="34" t="s">
        <v>88</v>
      </c>
    </row>
    <row r="105" spans="1:7" x14ac:dyDescent="0.3">
      <c r="A105" s="47" t="s">
        <v>1880</v>
      </c>
      <c r="B105" s="34" t="s">
        <v>88</v>
      </c>
    </row>
    <row r="106" spans="1:7" x14ac:dyDescent="0.3">
      <c r="A106" t="s">
        <v>1913</v>
      </c>
      <c r="B106" s="49">
        <v>0.26912399999999997</v>
      </c>
    </row>
    <row r="107" spans="1:7" ht="28.8" x14ac:dyDescent="0.3">
      <c r="A107" s="47" t="s">
        <v>1882</v>
      </c>
      <c r="B107" s="34" t="s">
        <v>88</v>
      </c>
    </row>
    <row r="108" spans="1:7" ht="28.8" x14ac:dyDescent="0.3">
      <c r="A108" s="47" t="s">
        <v>1883</v>
      </c>
      <c r="B108" s="34" t="s">
        <v>88</v>
      </c>
    </row>
    <row r="109" spans="1:7" x14ac:dyDescent="0.3">
      <c r="A109" t="s">
        <v>2023</v>
      </c>
      <c r="B109" s="34" t="s">
        <v>88</v>
      </c>
    </row>
    <row r="110" spans="1:7" x14ac:dyDescent="0.3">
      <c r="A110" t="s">
        <v>2024</v>
      </c>
      <c r="B110" s="34" t="s">
        <v>88</v>
      </c>
    </row>
    <row r="114" spans="1:4" ht="28.8" x14ac:dyDescent="0.3">
      <c r="A114" s="66" t="s">
        <v>2069</v>
      </c>
      <c r="B114" s="66" t="s">
        <v>2070</v>
      </c>
      <c r="C114" s="66" t="s">
        <v>2030</v>
      </c>
      <c r="D114" s="67" t="s">
        <v>2031</v>
      </c>
    </row>
    <row r="115" spans="1:4" ht="77.400000000000006" customHeight="1" x14ac:dyDescent="0.3">
      <c r="A115" s="58" t="str">
        <f>HYPERLINK("[EDEL_Portfolio Monthly 30-Jun-2022.xlsx]EEEQTF!A1","Edelweiss Large &amp; Mid Cap Fund")</f>
        <v>Edelweiss Large &amp; Mid Cap Fund</v>
      </c>
      <c r="B115" s="59"/>
      <c r="C115" s="60" t="s">
        <v>2051</v>
      </c>
      <c r="D11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23"/>
  <sheetViews>
    <sheetView showGridLines="0" workbookViewId="0">
      <pane ySplit="4" topLeftCell="A114" activePane="bottomLeft" state="frozen"/>
      <selection activeCell="D67" sqref="D67"/>
      <selection pane="bottomLeft" activeCell="A122" sqref="A122:D122"/>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53</v>
      </c>
      <c r="B1" s="69"/>
      <c r="C1" s="69"/>
      <c r="D1" s="69"/>
      <c r="E1" s="69"/>
      <c r="F1" s="69"/>
      <c r="G1" s="69"/>
      <c r="H1" s="51" t="str">
        <f>HYPERLINK("[EDEL_Portfolio Monthly 30-Jun-2022.xlsx]Index!A1","Index")</f>
        <v>Index</v>
      </c>
    </row>
    <row r="2" spans="1:8" ht="19.5" customHeight="1" x14ac:dyDescent="0.3">
      <c r="A2" s="69" t="s">
        <v>54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1488</v>
      </c>
      <c r="B8" s="30" t="s">
        <v>1489</v>
      </c>
      <c r="C8" s="30" t="s">
        <v>827</v>
      </c>
      <c r="D8" s="13">
        <v>195568</v>
      </c>
      <c r="E8" s="14">
        <v>3075.6</v>
      </c>
      <c r="F8" s="15">
        <v>2.8400000000000002E-2</v>
      </c>
      <c r="G8" s="15"/>
    </row>
    <row r="9" spans="1:8" x14ac:dyDescent="0.3">
      <c r="A9" s="12" t="s">
        <v>1068</v>
      </c>
      <c r="B9" s="30" t="s">
        <v>1069</v>
      </c>
      <c r="C9" s="30" t="s">
        <v>824</v>
      </c>
      <c r="D9" s="13">
        <v>75232</v>
      </c>
      <c r="E9" s="14">
        <v>2559.2399999999998</v>
      </c>
      <c r="F9" s="15">
        <v>2.3599999999999999E-2</v>
      </c>
      <c r="G9" s="15"/>
    </row>
    <row r="10" spans="1:8" x14ac:dyDescent="0.3">
      <c r="A10" s="12" t="s">
        <v>1340</v>
      </c>
      <c r="B10" s="30" t="s">
        <v>1341</v>
      </c>
      <c r="C10" s="30" t="s">
        <v>954</v>
      </c>
      <c r="D10" s="13">
        <v>563208</v>
      </c>
      <c r="E10" s="14">
        <v>2502.9</v>
      </c>
      <c r="F10" s="15">
        <v>2.3099999999999999E-2</v>
      </c>
      <c r="G10" s="15"/>
    </row>
    <row r="11" spans="1:8" x14ac:dyDescent="0.3">
      <c r="A11" s="12" t="s">
        <v>1450</v>
      </c>
      <c r="B11" s="30" t="s">
        <v>1451</v>
      </c>
      <c r="C11" s="30" t="s">
        <v>1449</v>
      </c>
      <c r="D11" s="13">
        <v>56450</v>
      </c>
      <c r="E11" s="14">
        <v>2453.09</v>
      </c>
      <c r="F11" s="15">
        <v>2.2599999999999999E-2</v>
      </c>
      <c r="G11" s="15"/>
    </row>
    <row r="12" spans="1:8" x14ac:dyDescent="0.3">
      <c r="A12" s="12" t="s">
        <v>1437</v>
      </c>
      <c r="B12" s="30" t="s">
        <v>1438</v>
      </c>
      <c r="C12" s="30" t="s">
        <v>910</v>
      </c>
      <c r="D12" s="13">
        <v>661786</v>
      </c>
      <c r="E12" s="14">
        <v>2428.42</v>
      </c>
      <c r="F12" s="15">
        <v>2.24E-2</v>
      </c>
      <c r="G12" s="15"/>
    </row>
    <row r="13" spans="1:8" x14ac:dyDescent="0.3">
      <c r="A13" s="12" t="s">
        <v>1435</v>
      </c>
      <c r="B13" s="30" t="s">
        <v>1436</v>
      </c>
      <c r="C13" s="30" t="s">
        <v>844</v>
      </c>
      <c r="D13" s="13">
        <v>64575</v>
      </c>
      <c r="E13" s="14">
        <v>2358.02</v>
      </c>
      <c r="F13" s="15">
        <v>2.1700000000000001E-2</v>
      </c>
      <c r="G13" s="15"/>
    </row>
    <row r="14" spans="1:8" x14ac:dyDescent="0.3">
      <c r="A14" s="12" t="s">
        <v>1490</v>
      </c>
      <c r="B14" s="30" t="s">
        <v>1491</v>
      </c>
      <c r="C14" s="30" t="s">
        <v>1346</v>
      </c>
      <c r="D14" s="13">
        <v>204034</v>
      </c>
      <c r="E14" s="14">
        <v>2351.59</v>
      </c>
      <c r="F14" s="15">
        <v>2.1700000000000001E-2</v>
      </c>
      <c r="G14" s="15"/>
    </row>
    <row r="15" spans="1:8" x14ac:dyDescent="0.3">
      <c r="A15" s="12" t="s">
        <v>1058</v>
      </c>
      <c r="B15" s="30" t="s">
        <v>1059</v>
      </c>
      <c r="C15" s="30" t="s">
        <v>792</v>
      </c>
      <c r="D15" s="13">
        <v>1757648</v>
      </c>
      <c r="E15" s="14">
        <v>2338.5500000000002</v>
      </c>
      <c r="F15" s="15">
        <v>2.1600000000000001E-2</v>
      </c>
      <c r="G15" s="15"/>
    </row>
    <row r="16" spans="1:8" x14ac:dyDescent="0.3">
      <c r="A16" s="12" t="s">
        <v>1462</v>
      </c>
      <c r="B16" s="30" t="s">
        <v>1463</v>
      </c>
      <c r="C16" s="30" t="s">
        <v>889</v>
      </c>
      <c r="D16" s="13">
        <v>237305</v>
      </c>
      <c r="E16" s="14">
        <v>2248.94</v>
      </c>
      <c r="F16" s="15">
        <v>2.07E-2</v>
      </c>
      <c r="G16" s="15"/>
    </row>
    <row r="17" spans="1:7" x14ac:dyDescent="0.3">
      <c r="A17" s="12" t="s">
        <v>1015</v>
      </c>
      <c r="B17" s="30" t="s">
        <v>1016</v>
      </c>
      <c r="C17" s="30" t="s">
        <v>789</v>
      </c>
      <c r="D17" s="13">
        <v>360039</v>
      </c>
      <c r="E17" s="14">
        <v>2230.44</v>
      </c>
      <c r="F17" s="15">
        <v>2.06E-2</v>
      </c>
      <c r="G17" s="15"/>
    </row>
    <row r="18" spans="1:7" x14ac:dyDescent="0.3">
      <c r="A18" s="12" t="s">
        <v>1492</v>
      </c>
      <c r="B18" s="30" t="s">
        <v>1493</v>
      </c>
      <c r="C18" s="30" t="s">
        <v>1346</v>
      </c>
      <c r="D18" s="13">
        <v>298875</v>
      </c>
      <c r="E18" s="14">
        <v>2183.73</v>
      </c>
      <c r="F18" s="15">
        <v>2.01E-2</v>
      </c>
      <c r="G18" s="15"/>
    </row>
    <row r="19" spans="1:7" x14ac:dyDescent="0.3">
      <c r="A19" s="12" t="s">
        <v>1468</v>
      </c>
      <c r="B19" s="30" t="s">
        <v>1469</v>
      </c>
      <c r="C19" s="30" t="s">
        <v>824</v>
      </c>
      <c r="D19" s="13">
        <v>606935</v>
      </c>
      <c r="E19" s="14">
        <v>2144</v>
      </c>
      <c r="F19" s="15">
        <v>1.9800000000000002E-2</v>
      </c>
      <c r="G19" s="15"/>
    </row>
    <row r="20" spans="1:7" x14ac:dyDescent="0.3">
      <c r="A20" s="12" t="s">
        <v>1344</v>
      </c>
      <c r="B20" s="30" t="s">
        <v>1345</v>
      </c>
      <c r="C20" s="30" t="s">
        <v>1346</v>
      </c>
      <c r="D20" s="13">
        <v>88443</v>
      </c>
      <c r="E20" s="14">
        <v>2102.56</v>
      </c>
      <c r="F20" s="15">
        <v>1.9400000000000001E-2</v>
      </c>
      <c r="G20" s="15"/>
    </row>
    <row r="21" spans="1:7" x14ac:dyDescent="0.3">
      <c r="A21" s="12" t="s">
        <v>964</v>
      </c>
      <c r="B21" s="30" t="s">
        <v>965</v>
      </c>
      <c r="C21" s="30" t="s">
        <v>792</v>
      </c>
      <c r="D21" s="13">
        <v>2308084</v>
      </c>
      <c r="E21" s="14">
        <v>2081.89</v>
      </c>
      <c r="F21" s="15">
        <v>1.9199999999999998E-2</v>
      </c>
      <c r="G21" s="15"/>
    </row>
    <row r="22" spans="1:7" x14ac:dyDescent="0.3">
      <c r="A22" s="12" t="s">
        <v>1494</v>
      </c>
      <c r="B22" s="30" t="s">
        <v>1495</v>
      </c>
      <c r="C22" s="30" t="s">
        <v>1346</v>
      </c>
      <c r="D22" s="13">
        <v>123479</v>
      </c>
      <c r="E22" s="14">
        <v>2078.21</v>
      </c>
      <c r="F22" s="15">
        <v>1.9199999999999998E-2</v>
      </c>
      <c r="G22" s="15"/>
    </row>
    <row r="23" spans="1:7" x14ac:dyDescent="0.3">
      <c r="A23" s="12" t="s">
        <v>1496</v>
      </c>
      <c r="B23" s="30" t="s">
        <v>1497</v>
      </c>
      <c r="C23" s="30" t="s">
        <v>1112</v>
      </c>
      <c r="D23" s="13">
        <v>401972</v>
      </c>
      <c r="E23" s="14">
        <v>2072.77</v>
      </c>
      <c r="F23" s="15">
        <v>1.9099999999999999E-2</v>
      </c>
      <c r="G23" s="15"/>
    </row>
    <row r="24" spans="1:7" x14ac:dyDescent="0.3">
      <c r="A24" s="12" t="s">
        <v>1447</v>
      </c>
      <c r="B24" s="30" t="s">
        <v>1448</v>
      </c>
      <c r="C24" s="30" t="s">
        <v>1449</v>
      </c>
      <c r="D24" s="13">
        <v>549907</v>
      </c>
      <c r="E24" s="14">
        <v>2001.11</v>
      </c>
      <c r="F24" s="15">
        <v>1.84E-2</v>
      </c>
      <c r="G24" s="15"/>
    </row>
    <row r="25" spans="1:7" x14ac:dyDescent="0.3">
      <c r="A25" s="12" t="s">
        <v>1470</v>
      </c>
      <c r="B25" s="30" t="s">
        <v>1471</v>
      </c>
      <c r="C25" s="30" t="s">
        <v>1346</v>
      </c>
      <c r="D25" s="13">
        <v>108946</v>
      </c>
      <c r="E25" s="14">
        <v>1802.4</v>
      </c>
      <c r="F25" s="15">
        <v>1.66E-2</v>
      </c>
      <c r="G25" s="15"/>
    </row>
    <row r="26" spans="1:7" x14ac:dyDescent="0.3">
      <c r="A26" s="12" t="s">
        <v>1021</v>
      </c>
      <c r="B26" s="30" t="s">
        <v>1022</v>
      </c>
      <c r="C26" s="30" t="s">
        <v>789</v>
      </c>
      <c r="D26" s="13">
        <v>417772</v>
      </c>
      <c r="E26" s="14">
        <v>1781.17</v>
      </c>
      <c r="F26" s="15">
        <v>1.6400000000000001E-2</v>
      </c>
      <c r="G26" s="15"/>
    </row>
    <row r="27" spans="1:7" x14ac:dyDescent="0.3">
      <c r="A27" s="12" t="s">
        <v>1441</v>
      </c>
      <c r="B27" s="30" t="s">
        <v>1442</v>
      </c>
      <c r="C27" s="30" t="s">
        <v>889</v>
      </c>
      <c r="D27" s="13">
        <v>337322</v>
      </c>
      <c r="E27" s="14">
        <v>1773.3</v>
      </c>
      <c r="F27" s="15">
        <v>1.6299999999999999E-2</v>
      </c>
      <c r="G27" s="15"/>
    </row>
    <row r="28" spans="1:7" x14ac:dyDescent="0.3">
      <c r="A28" s="12" t="s">
        <v>1433</v>
      </c>
      <c r="B28" s="30" t="s">
        <v>1434</v>
      </c>
      <c r="C28" s="30" t="s">
        <v>954</v>
      </c>
      <c r="D28" s="13">
        <v>146537</v>
      </c>
      <c r="E28" s="14">
        <v>1734.56</v>
      </c>
      <c r="F28" s="15">
        <v>1.6E-2</v>
      </c>
      <c r="G28" s="15"/>
    </row>
    <row r="29" spans="1:7" x14ac:dyDescent="0.3">
      <c r="A29" s="12" t="s">
        <v>1466</v>
      </c>
      <c r="B29" s="30" t="s">
        <v>1467</v>
      </c>
      <c r="C29" s="30" t="s">
        <v>889</v>
      </c>
      <c r="D29" s="13">
        <v>399570</v>
      </c>
      <c r="E29" s="14">
        <v>1732.94</v>
      </c>
      <c r="F29" s="15">
        <v>1.6E-2</v>
      </c>
      <c r="G29" s="15"/>
    </row>
    <row r="30" spans="1:7" x14ac:dyDescent="0.3">
      <c r="A30" s="12" t="s">
        <v>1007</v>
      </c>
      <c r="B30" s="30" t="s">
        <v>1008</v>
      </c>
      <c r="C30" s="30" t="s">
        <v>884</v>
      </c>
      <c r="D30" s="13">
        <v>639689</v>
      </c>
      <c r="E30" s="14">
        <v>1702.53</v>
      </c>
      <c r="F30" s="15">
        <v>1.5699999999999999E-2</v>
      </c>
      <c r="G30" s="15"/>
    </row>
    <row r="31" spans="1:7" x14ac:dyDescent="0.3">
      <c r="A31" s="12" t="s">
        <v>1498</v>
      </c>
      <c r="B31" s="30" t="s">
        <v>1499</v>
      </c>
      <c r="C31" s="30" t="s">
        <v>1121</v>
      </c>
      <c r="D31" s="13">
        <v>58516</v>
      </c>
      <c r="E31" s="14">
        <v>1681.98</v>
      </c>
      <c r="F31" s="15">
        <v>1.55E-2</v>
      </c>
      <c r="G31" s="15"/>
    </row>
    <row r="32" spans="1:7" x14ac:dyDescent="0.3">
      <c r="A32" s="12" t="s">
        <v>1439</v>
      </c>
      <c r="B32" s="30" t="s">
        <v>1440</v>
      </c>
      <c r="C32" s="30" t="s">
        <v>1346</v>
      </c>
      <c r="D32" s="13">
        <v>163191</v>
      </c>
      <c r="E32" s="14">
        <v>1671.4</v>
      </c>
      <c r="F32" s="15">
        <v>1.54E-2</v>
      </c>
      <c r="G32" s="15"/>
    </row>
    <row r="33" spans="1:7" x14ac:dyDescent="0.3">
      <c r="A33" s="12" t="s">
        <v>1460</v>
      </c>
      <c r="B33" s="30" t="s">
        <v>1461</v>
      </c>
      <c r="C33" s="30" t="s">
        <v>1346</v>
      </c>
      <c r="D33" s="13">
        <v>192272</v>
      </c>
      <c r="E33" s="14">
        <v>1634.22</v>
      </c>
      <c r="F33" s="15">
        <v>1.5100000000000001E-2</v>
      </c>
      <c r="G33" s="15"/>
    </row>
    <row r="34" spans="1:7" x14ac:dyDescent="0.3">
      <c r="A34" s="12" t="s">
        <v>1500</v>
      </c>
      <c r="B34" s="30" t="s">
        <v>1501</v>
      </c>
      <c r="C34" s="30" t="s">
        <v>1502</v>
      </c>
      <c r="D34" s="13">
        <v>49937</v>
      </c>
      <c r="E34" s="14">
        <v>1616.04</v>
      </c>
      <c r="F34" s="15">
        <v>1.49E-2</v>
      </c>
      <c r="G34" s="15"/>
    </row>
    <row r="35" spans="1:7" x14ac:dyDescent="0.3">
      <c r="A35" s="12" t="s">
        <v>978</v>
      </c>
      <c r="B35" s="30" t="s">
        <v>979</v>
      </c>
      <c r="C35" s="30" t="s">
        <v>827</v>
      </c>
      <c r="D35" s="13">
        <v>345084</v>
      </c>
      <c r="E35" s="14">
        <v>1603.61</v>
      </c>
      <c r="F35" s="15">
        <v>1.4800000000000001E-2</v>
      </c>
      <c r="G35" s="15"/>
    </row>
    <row r="36" spans="1:7" x14ac:dyDescent="0.3">
      <c r="A36" s="12" t="s">
        <v>1336</v>
      </c>
      <c r="B36" s="30" t="s">
        <v>1337</v>
      </c>
      <c r="C36" s="30" t="s">
        <v>874</v>
      </c>
      <c r="D36" s="13">
        <v>167885</v>
      </c>
      <c r="E36" s="14">
        <v>1549.83</v>
      </c>
      <c r="F36" s="15">
        <v>1.43E-2</v>
      </c>
      <c r="G36" s="15"/>
    </row>
    <row r="37" spans="1:7" x14ac:dyDescent="0.3">
      <c r="A37" s="12" t="s">
        <v>1503</v>
      </c>
      <c r="B37" s="30" t="s">
        <v>1504</v>
      </c>
      <c r="C37" s="30" t="s">
        <v>874</v>
      </c>
      <c r="D37" s="13">
        <v>1268713</v>
      </c>
      <c r="E37" s="14">
        <v>1549.73</v>
      </c>
      <c r="F37" s="15">
        <v>1.43E-2</v>
      </c>
      <c r="G37" s="15"/>
    </row>
    <row r="38" spans="1:7" x14ac:dyDescent="0.3">
      <c r="A38" s="12" t="s">
        <v>1445</v>
      </c>
      <c r="B38" s="30" t="s">
        <v>1446</v>
      </c>
      <c r="C38" s="30" t="s">
        <v>1057</v>
      </c>
      <c r="D38" s="13">
        <v>367315</v>
      </c>
      <c r="E38" s="14">
        <v>1543.64</v>
      </c>
      <c r="F38" s="15">
        <v>1.4200000000000001E-2</v>
      </c>
      <c r="G38" s="15"/>
    </row>
    <row r="39" spans="1:7" x14ac:dyDescent="0.3">
      <c r="A39" s="12" t="s">
        <v>1505</v>
      </c>
      <c r="B39" s="30" t="s">
        <v>1506</v>
      </c>
      <c r="C39" s="30" t="s">
        <v>896</v>
      </c>
      <c r="D39" s="13">
        <v>94803</v>
      </c>
      <c r="E39" s="14">
        <v>1511.54</v>
      </c>
      <c r="F39" s="15">
        <v>1.3899999999999999E-2</v>
      </c>
      <c r="G39" s="15"/>
    </row>
    <row r="40" spans="1:7" x14ac:dyDescent="0.3">
      <c r="A40" s="12" t="s">
        <v>1507</v>
      </c>
      <c r="B40" s="30" t="s">
        <v>1508</v>
      </c>
      <c r="C40" s="30" t="s">
        <v>844</v>
      </c>
      <c r="D40" s="13">
        <v>567623</v>
      </c>
      <c r="E40" s="14">
        <v>1437.22</v>
      </c>
      <c r="F40" s="15">
        <v>1.32E-2</v>
      </c>
      <c r="G40" s="15"/>
    </row>
    <row r="41" spans="1:7" x14ac:dyDescent="0.3">
      <c r="A41" s="12" t="s">
        <v>842</v>
      </c>
      <c r="B41" s="30" t="s">
        <v>843</v>
      </c>
      <c r="C41" s="30" t="s">
        <v>844</v>
      </c>
      <c r="D41" s="13">
        <v>63514</v>
      </c>
      <c r="E41" s="14">
        <v>1430.46</v>
      </c>
      <c r="F41" s="15">
        <v>1.32E-2</v>
      </c>
      <c r="G41" s="15"/>
    </row>
    <row r="42" spans="1:7" x14ac:dyDescent="0.3">
      <c r="A42" s="12" t="s">
        <v>1509</v>
      </c>
      <c r="B42" s="30" t="s">
        <v>1510</v>
      </c>
      <c r="C42" s="30" t="s">
        <v>1112</v>
      </c>
      <c r="D42" s="13">
        <v>44260</v>
      </c>
      <c r="E42" s="14">
        <v>1362.48</v>
      </c>
      <c r="F42" s="15">
        <v>1.26E-2</v>
      </c>
      <c r="G42" s="15"/>
    </row>
    <row r="43" spans="1:7" x14ac:dyDescent="0.3">
      <c r="A43" s="12" t="s">
        <v>1454</v>
      </c>
      <c r="B43" s="30" t="s">
        <v>1455</v>
      </c>
      <c r="C43" s="30" t="s">
        <v>896</v>
      </c>
      <c r="D43" s="13">
        <v>1996056</v>
      </c>
      <c r="E43" s="14">
        <v>1341.35</v>
      </c>
      <c r="F43" s="15">
        <v>1.24E-2</v>
      </c>
      <c r="G43" s="15"/>
    </row>
    <row r="44" spans="1:7" x14ac:dyDescent="0.3">
      <c r="A44" s="12" t="s">
        <v>1349</v>
      </c>
      <c r="B44" s="30" t="s">
        <v>1350</v>
      </c>
      <c r="C44" s="30" t="s">
        <v>847</v>
      </c>
      <c r="D44" s="13">
        <v>570759</v>
      </c>
      <c r="E44" s="14">
        <v>1330.15</v>
      </c>
      <c r="F44" s="15">
        <v>1.23E-2</v>
      </c>
      <c r="G44" s="15"/>
    </row>
    <row r="45" spans="1:7" x14ac:dyDescent="0.3">
      <c r="A45" s="12" t="s">
        <v>1511</v>
      </c>
      <c r="B45" s="30" t="s">
        <v>1512</v>
      </c>
      <c r="C45" s="30" t="s">
        <v>844</v>
      </c>
      <c r="D45" s="13">
        <v>27611</v>
      </c>
      <c r="E45" s="14">
        <v>1324.75</v>
      </c>
      <c r="F45" s="15">
        <v>1.2200000000000001E-2</v>
      </c>
      <c r="G45" s="15"/>
    </row>
    <row r="46" spans="1:7" x14ac:dyDescent="0.3">
      <c r="A46" s="12" t="s">
        <v>1513</v>
      </c>
      <c r="B46" s="30" t="s">
        <v>1514</v>
      </c>
      <c r="C46" s="30" t="s">
        <v>824</v>
      </c>
      <c r="D46" s="13">
        <v>59690</v>
      </c>
      <c r="E46" s="14">
        <v>1280.3499999999999</v>
      </c>
      <c r="F46" s="15">
        <v>1.18E-2</v>
      </c>
      <c r="G46" s="15"/>
    </row>
    <row r="47" spans="1:7" x14ac:dyDescent="0.3">
      <c r="A47" s="12" t="s">
        <v>1515</v>
      </c>
      <c r="B47" s="30" t="s">
        <v>1516</v>
      </c>
      <c r="C47" s="30" t="s">
        <v>1121</v>
      </c>
      <c r="D47" s="13">
        <v>326313</v>
      </c>
      <c r="E47" s="14">
        <v>1276.7</v>
      </c>
      <c r="F47" s="15">
        <v>1.18E-2</v>
      </c>
      <c r="G47" s="15"/>
    </row>
    <row r="48" spans="1:7" x14ac:dyDescent="0.3">
      <c r="A48" s="12" t="s">
        <v>1517</v>
      </c>
      <c r="B48" s="30" t="s">
        <v>1518</v>
      </c>
      <c r="C48" s="30" t="s">
        <v>792</v>
      </c>
      <c r="D48" s="13">
        <v>839743</v>
      </c>
      <c r="E48" s="14">
        <v>1258.3499999999999</v>
      </c>
      <c r="F48" s="15">
        <v>1.1599999999999999E-2</v>
      </c>
      <c r="G48" s="15"/>
    </row>
    <row r="49" spans="1:7" x14ac:dyDescent="0.3">
      <c r="A49" s="12" t="s">
        <v>1353</v>
      </c>
      <c r="B49" s="30" t="s">
        <v>1354</v>
      </c>
      <c r="C49" s="30" t="s">
        <v>972</v>
      </c>
      <c r="D49" s="13">
        <v>49843</v>
      </c>
      <c r="E49" s="14">
        <v>1238.7</v>
      </c>
      <c r="F49" s="15">
        <v>1.14E-2</v>
      </c>
      <c r="G49" s="15"/>
    </row>
    <row r="50" spans="1:7" x14ac:dyDescent="0.3">
      <c r="A50" s="12" t="s">
        <v>1519</v>
      </c>
      <c r="B50" s="30" t="s">
        <v>1520</v>
      </c>
      <c r="C50" s="30" t="s">
        <v>1121</v>
      </c>
      <c r="D50" s="13">
        <v>133142</v>
      </c>
      <c r="E50" s="14">
        <v>1232.8900000000001</v>
      </c>
      <c r="F50" s="15">
        <v>1.14E-2</v>
      </c>
      <c r="G50" s="15"/>
    </row>
    <row r="51" spans="1:7" x14ac:dyDescent="0.3">
      <c r="A51" s="12" t="s">
        <v>996</v>
      </c>
      <c r="B51" s="30" t="s">
        <v>997</v>
      </c>
      <c r="C51" s="30" t="s">
        <v>824</v>
      </c>
      <c r="D51" s="13">
        <v>52746</v>
      </c>
      <c r="E51" s="14">
        <v>1210.02</v>
      </c>
      <c r="F51" s="15">
        <v>1.12E-2</v>
      </c>
      <c r="G51" s="15"/>
    </row>
    <row r="52" spans="1:7" x14ac:dyDescent="0.3">
      <c r="A52" s="12" t="s">
        <v>1521</v>
      </c>
      <c r="B52" s="30" t="s">
        <v>1522</v>
      </c>
      <c r="C52" s="30" t="s">
        <v>889</v>
      </c>
      <c r="D52" s="13">
        <v>53705</v>
      </c>
      <c r="E52" s="14">
        <v>1206.56</v>
      </c>
      <c r="F52" s="15">
        <v>1.11E-2</v>
      </c>
      <c r="G52" s="15"/>
    </row>
    <row r="53" spans="1:7" x14ac:dyDescent="0.3">
      <c r="A53" s="12" t="s">
        <v>1326</v>
      </c>
      <c r="B53" s="30" t="s">
        <v>1327</v>
      </c>
      <c r="C53" s="30" t="s">
        <v>889</v>
      </c>
      <c r="D53" s="13">
        <v>442013</v>
      </c>
      <c r="E53" s="14">
        <v>1202.5</v>
      </c>
      <c r="F53" s="15">
        <v>1.11E-2</v>
      </c>
      <c r="G53" s="15"/>
    </row>
    <row r="54" spans="1:7" x14ac:dyDescent="0.3">
      <c r="A54" s="12" t="s">
        <v>1523</v>
      </c>
      <c r="B54" s="30" t="s">
        <v>1524</v>
      </c>
      <c r="C54" s="30" t="s">
        <v>847</v>
      </c>
      <c r="D54" s="13">
        <v>489758</v>
      </c>
      <c r="E54" s="14">
        <v>1185.95</v>
      </c>
      <c r="F54" s="15">
        <v>1.09E-2</v>
      </c>
      <c r="G54" s="15"/>
    </row>
    <row r="55" spans="1:7" x14ac:dyDescent="0.3">
      <c r="A55" s="12" t="s">
        <v>1431</v>
      </c>
      <c r="B55" s="30" t="s">
        <v>1432</v>
      </c>
      <c r="C55" s="30" t="s">
        <v>1121</v>
      </c>
      <c r="D55" s="13">
        <v>51468</v>
      </c>
      <c r="E55" s="14">
        <v>1184.23</v>
      </c>
      <c r="F55" s="15">
        <v>1.09E-2</v>
      </c>
      <c r="G55" s="15"/>
    </row>
    <row r="56" spans="1:7" x14ac:dyDescent="0.3">
      <c r="A56" s="12" t="s">
        <v>1525</v>
      </c>
      <c r="B56" s="30" t="s">
        <v>1526</v>
      </c>
      <c r="C56" s="30" t="s">
        <v>896</v>
      </c>
      <c r="D56" s="13">
        <v>292438</v>
      </c>
      <c r="E56" s="14">
        <v>1156.8800000000001</v>
      </c>
      <c r="F56" s="15">
        <v>1.0699999999999999E-2</v>
      </c>
      <c r="G56" s="15"/>
    </row>
    <row r="57" spans="1:7" x14ac:dyDescent="0.3">
      <c r="A57" s="12" t="s">
        <v>855</v>
      </c>
      <c r="B57" s="30" t="s">
        <v>856</v>
      </c>
      <c r="C57" s="30" t="s">
        <v>857</v>
      </c>
      <c r="D57" s="13">
        <v>86415</v>
      </c>
      <c r="E57" s="14">
        <v>1130.26</v>
      </c>
      <c r="F57" s="15">
        <v>1.04E-2</v>
      </c>
      <c r="G57" s="15"/>
    </row>
    <row r="58" spans="1:7" x14ac:dyDescent="0.3">
      <c r="A58" s="12" t="s">
        <v>1527</v>
      </c>
      <c r="B58" s="30" t="s">
        <v>1528</v>
      </c>
      <c r="C58" s="30" t="s">
        <v>977</v>
      </c>
      <c r="D58" s="13">
        <v>222985</v>
      </c>
      <c r="E58" s="14">
        <v>1108.9000000000001</v>
      </c>
      <c r="F58" s="15">
        <v>1.0200000000000001E-2</v>
      </c>
      <c r="G58" s="15"/>
    </row>
    <row r="59" spans="1:7" x14ac:dyDescent="0.3">
      <c r="A59" s="12" t="s">
        <v>1529</v>
      </c>
      <c r="B59" s="30" t="s">
        <v>1530</v>
      </c>
      <c r="C59" s="30" t="s">
        <v>792</v>
      </c>
      <c r="D59" s="13">
        <v>568314</v>
      </c>
      <c r="E59" s="14">
        <v>1097.4100000000001</v>
      </c>
      <c r="F59" s="15">
        <v>1.01E-2</v>
      </c>
      <c r="G59" s="15"/>
    </row>
    <row r="60" spans="1:7" x14ac:dyDescent="0.3">
      <c r="A60" s="12" t="s">
        <v>992</v>
      </c>
      <c r="B60" s="30" t="s">
        <v>993</v>
      </c>
      <c r="C60" s="30" t="s">
        <v>815</v>
      </c>
      <c r="D60" s="13">
        <v>79851</v>
      </c>
      <c r="E60" s="14">
        <v>1025.01</v>
      </c>
      <c r="F60" s="15">
        <v>9.4000000000000004E-3</v>
      </c>
      <c r="G60" s="15"/>
    </row>
    <row r="61" spans="1:7" x14ac:dyDescent="0.3">
      <c r="A61" s="12" t="s">
        <v>1531</v>
      </c>
      <c r="B61" s="30" t="s">
        <v>1532</v>
      </c>
      <c r="C61" s="30" t="s">
        <v>1346</v>
      </c>
      <c r="D61" s="13">
        <v>202458</v>
      </c>
      <c r="E61" s="14">
        <v>1015.33</v>
      </c>
      <c r="F61" s="15">
        <v>9.4000000000000004E-3</v>
      </c>
      <c r="G61" s="15"/>
    </row>
    <row r="62" spans="1:7" x14ac:dyDescent="0.3">
      <c r="A62" s="12" t="s">
        <v>1472</v>
      </c>
      <c r="B62" s="30" t="s">
        <v>1473</v>
      </c>
      <c r="C62" s="30" t="s">
        <v>815</v>
      </c>
      <c r="D62" s="13">
        <v>237636</v>
      </c>
      <c r="E62" s="14">
        <v>998.67</v>
      </c>
      <c r="F62" s="15">
        <v>9.1999999999999998E-3</v>
      </c>
      <c r="G62" s="15"/>
    </row>
    <row r="63" spans="1:7" x14ac:dyDescent="0.3">
      <c r="A63" s="12" t="s">
        <v>1533</v>
      </c>
      <c r="B63" s="30" t="s">
        <v>1534</v>
      </c>
      <c r="C63" s="30" t="s">
        <v>1535</v>
      </c>
      <c r="D63" s="13">
        <v>208540</v>
      </c>
      <c r="E63" s="14">
        <v>940.31</v>
      </c>
      <c r="F63" s="15">
        <v>8.6999999999999994E-3</v>
      </c>
      <c r="G63" s="15"/>
    </row>
    <row r="64" spans="1:7" x14ac:dyDescent="0.3">
      <c r="A64" s="12" t="s">
        <v>1043</v>
      </c>
      <c r="B64" s="30" t="s">
        <v>1044</v>
      </c>
      <c r="C64" s="30" t="s">
        <v>844</v>
      </c>
      <c r="D64" s="13">
        <v>117677</v>
      </c>
      <c r="E64" s="14">
        <v>933.59</v>
      </c>
      <c r="F64" s="15">
        <v>8.6E-3</v>
      </c>
      <c r="G64" s="15"/>
    </row>
    <row r="65" spans="1:7" x14ac:dyDescent="0.3">
      <c r="A65" s="12" t="s">
        <v>1458</v>
      </c>
      <c r="B65" s="30" t="s">
        <v>1459</v>
      </c>
      <c r="C65" s="30" t="s">
        <v>850</v>
      </c>
      <c r="D65" s="13">
        <v>440917</v>
      </c>
      <c r="E65" s="14">
        <v>917.11</v>
      </c>
      <c r="F65" s="15">
        <v>8.5000000000000006E-3</v>
      </c>
      <c r="G65" s="15"/>
    </row>
    <row r="66" spans="1:7" x14ac:dyDescent="0.3">
      <c r="A66" s="12" t="s">
        <v>1536</v>
      </c>
      <c r="B66" s="30" t="s">
        <v>1537</v>
      </c>
      <c r="C66" s="30" t="s">
        <v>874</v>
      </c>
      <c r="D66" s="13">
        <v>305443</v>
      </c>
      <c r="E66" s="14">
        <v>916.63</v>
      </c>
      <c r="F66" s="15">
        <v>8.3999999999999995E-3</v>
      </c>
      <c r="G66" s="15"/>
    </row>
    <row r="67" spans="1:7" x14ac:dyDescent="0.3">
      <c r="A67" s="12" t="s">
        <v>1443</v>
      </c>
      <c r="B67" s="30" t="s">
        <v>1444</v>
      </c>
      <c r="C67" s="30" t="s">
        <v>874</v>
      </c>
      <c r="D67" s="13">
        <v>1276108</v>
      </c>
      <c r="E67" s="14">
        <v>898.38</v>
      </c>
      <c r="F67" s="15">
        <v>8.3000000000000001E-3</v>
      </c>
      <c r="G67" s="15"/>
    </row>
    <row r="68" spans="1:7" x14ac:dyDescent="0.3">
      <c r="A68" s="12" t="s">
        <v>1486</v>
      </c>
      <c r="B68" s="30" t="s">
        <v>1487</v>
      </c>
      <c r="C68" s="30" t="s">
        <v>896</v>
      </c>
      <c r="D68" s="13">
        <v>187258</v>
      </c>
      <c r="E68" s="14">
        <v>883.2</v>
      </c>
      <c r="F68" s="15">
        <v>8.0999999999999996E-3</v>
      </c>
      <c r="G68" s="15"/>
    </row>
    <row r="69" spans="1:7" x14ac:dyDescent="0.3">
      <c r="A69" s="12" t="s">
        <v>1538</v>
      </c>
      <c r="B69" s="30" t="s">
        <v>1539</v>
      </c>
      <c r="C69" s="30" t="s">
        <v>1006</v>
      </c>
      <c r="D69" s="13">
        <v>100536</v>
      </c>
      <c r="E69" s="14">
        <v>848.37</v>
      </c>
      <c r="F69" s="15">
        <v>7.7999999999999996E-3</v>
      </c>
      <c r="G69" s="15"/>
    </row>
    <row r="70" spans="1:7" x14ac:dyDescent="0.3">
      <c r="A70" s="12" t="s">
        <v>1334</v>
      </c>
      <c r="B70" s="30" t="s">
        <v>1335</v>
      </c>
      <c r="C70" s="30" t="s">
        <v>789</v>
      </c>
      <c r="D70" s="13">
        <v>899052</v>
      </c>
      <c r="E70" s="14">
        <v>737.22</v>
      </c>
      <c r="F70" s="15">
        <v>6.7999999999999996E-3</v>
      </c>
      <c r="G70" s="15"/>
    </row>
    <row r="71" spans="1:7" x14ac:dyDescent="0.3">
      <c r="A71" s="12" t="s">
        <v>1474</v>
      </c>
      <c r="B71" s="30" t="s">
        <v>1475</v>
      </c>
      <c r="C71" s="30" t="s">
        <v>889</v>
      </c>
      <c r="D71" s="13">
        <v>18126</v>
      </c>
      <c r="E71" s="14">
        <v>648</v>
      </c>
      <c r="F71" s="15">
        <v>6.0000000000000001E-3</v>
      </c>
      <c r="G71" s="15"/>
    </row>
    <row r="72" spans="1:7" x14ac:dyDescent="0.3">
      <c r="A72" s="12" t="s">
        <v>1540</v>
      </c>
      <c r="B72" s="30" t="s">
        <v>1541</v>
      </c>
      <c r="C72" s="30" t="s">
        <v>827</v>
      </c>
      <c r="D72" s="13">
        <v>131622</v>
      </c>
      <c r="E72" s="14">
        <v>608.49</v>
      </c>
      <c r="F72" s="15">
        <v>5.5999999999999999E-3</v>
      </c>
      <c r="G72" s="15"/>
    </row>
    <row r="73" spans="1:7" x14ac:dyDescent="0.3">
      <c r="A73" s="12" t="s">
        <v>1542</v>
      </c>
      <c r="B73" s="30" t="s">
        <v>1543</v>
      </c>
      <c r="C73" s="30" t="s">
        <v>972</v>
      </c>
      <c r="D73" s="13">
        <v>59740</v>
      </c>
      <c r="E73" s="14">
        <v>577.03</v>
      </c>
      <c r="F73" s="15">
        <v>5.3E-3</v>
      </c>
      <c r="G73" s="15"/>
    </row>
    <row r="74" spans="1:7" x14ac:dyDescent="0.3">
      <c r="A74" s="12" t="s">
        <v>1544</v>
      </c>
      <c r="B74" s="30" t="s">
        <v>1545</v>
      </c>
      <c r="C74" s="30" t="s">
        <v>844</v>
      </c>
      <c r="D74" s="13">
        <v>135642</v>
      </c>
      <c r="E74" s="14">
        <v>568.67999999999995</v>
      </c>
      <c r="F74" s="15">
        <v>5.1999999999999998E-3</v>
      </c>
      <c r="G74" s="15"/>
    </row>
    <row r="75" spans="1:7" x14ac:dyDescent="0.3">
      <c r="A75" s="12" t="s">
        <v>1546</v>
      </c>
      <c r="B75" s="30" t="s">
        <v>1547</v>
      </c>
      <c r="C75" s="30" t="s">
        <v>847</v>
      </c>
      <c r="D75" s="13">
        <v>128463</v>
      </c>
      <c r="E75" s="14">
        <v>554.32000000000005</v>
      </c>
      <c r="F75" s="15">
        <v>5.1000000000000004E-3</v>
      </c>
      <c r="G75" s="15"/>
    </row>
    <row r="76" spans="1:7" x14ac:dyDescent="0.3">
      <c r="A76" s="12" t="s">
        <v>1548</v>
      </c>
      <c r="B76" s="30" t="s">
        <v>1549</v>
      </c>
      <c r="C76" s="30" t="s">
        <v>789</v>
      </c>
      <c r="D76" s="13">
        <v>93300</v>
      </c>
      <c r="E76" s="14">
        <v>553.46</v>
      </c>
      <c r="F76" s="15">
        <v>5.1000000000000004E-3</v>
      </c>
      <c r="G76" s="15"/>
    </row>
    <row r="77" spans="1:7" x14ac:dyDescent="0.3">
      <c r="A77" s="12" t="s">
        <v>1550</v>
      </c>
      <c r="B77" s="30" t="s">
        <v>1551</v>
      </c>
      <c r="C77" s="30" t="s">
        <v>844</v>
      </c>
      <c r="D77" s="13">
        <v>26236</v>
      </c>
      <c r="E77" s="14">
        <v>520.23</v>
      </c>
      <c r="F77" s="15">
        <v>4.7999999999999996E-3</v>
      </c>
      <c r="G77" s="15"/>
    </row>
    <row r="78" spans="1:7" x14ac:dyDescent="0.3">
      <c r="A78" s="12" t="s">
        <v>1552</v>
      </c>
      <c r="B78" s="30" t="s">
        <v>1553</v>
      </c>
      <c r="C78" s="30" t="s">
        <v>857</v>
      </c>
      <c r="D78" s="13">
        <v>37598</v>
      </c>
      <c r="E78" s="14">
        <v>453.51</v>
      </c>
      <c r="F78" s="15">
        <v>4.1999999999999997E-3</v>
      </c>
      <c r="G78" s="15"/>
    </row>
    <row r="79" spans="1:7" x14ac:dyDescent="0.3">
      <c r="A79" s="12" t="s">
        <v>1051</v>
      </c>
      <c r="B79" s="30" t="s">
        <v>1052</v>
      </c>
      <c r="C79" s="30" t="s">
        <v>844</v>
      </c>
      <c r="D79" s="13">
        <v>24767</v>
      </c>
      <c r="E79" s="14">
        <v>430.05</v>
      </c>
      <c r="F79" s="15">
        <v>4.0000000000000001E-3</v>
      </c>
      <c r="G79" s="15"/>
    </row>
    <row r="80" spans="1:7" x14ac:dyDescent="0.3">
      <c r="A80" s="12" t="s">
        <v>1029</v>
      </c>
      <c r="B80" s="30" t="s">
        <v>1030</v>
      </c>
      <c r="C80" s="30" t="s">
        <v>815</v>
      </c>
      <c r="D80" s="13">
        <v>14658</v>
      </c>
      <c r="E80" s="14">
        <v>309.13</v>
      </c>
      <c r="F80" s="15">
        <v>2.8E-3</v>
      </c>
      <c r="G80" s="15"/>
    </row>
    <row r="81" spans="1:7" x14ac:dyDescent="0.3">
      <c r="A81" s="12" t="s">
        <v>1554</v>
      </c>
      <c r="B81" s="30" t="s">
        <v>1555</v>
      </c>
      <c r="C81" s="30" t="s">
        <v>824</v>
      </c>
      <c r="D81" s="13">
        <v>121901</v>
      </c>
      <c r="E81" s="14">
        <v>290.49</v>
      </c>
      <c r="F81" s="15">
        <v>2.7000000000000001E-3</v>
      </c>
      <c r="G81" s="15"/>
    </row>
    <row r="82" spans="1:7" x14ac:dyDescent="0.3">
      <c r="A82" s="12" t="s">
        <v>1556</v>
      </c>
      <c r="B82" s="30" t="s">
        <v>1557</v>
      </c>
      <c r="C82" s="30" t="s">
        <v>847</v>
      </c>
      <c r="D82" s="13">
        <v>258757</v>
      </c>
      <c r="E82" s="14">
        <v>189.28</v>
      </c>
      <c r="F82" s="15">
        <v>1.6999999999999999E-3</v>
      </c>
      <c r="G82" s="15"/>
    </row>
    <row r="83" spans="1:7" x14ac:dyDescent="0.3">
      <c r="A83" s="16" t="s">
        <v>98</v>
      </c>
      <c r="B83" s="31"/>
      <c r="C83" s="31"/>
      <c r="D83" s="17"/>
      <c r="E83" s="37">
        <v>104912.55</v>
      </c>
      <c r="F83" s="38">
        <v>0.96719999999999995</v>
      </c>
      <c r="G83" s="20"/>
    </row>
    <row r="84" spans="1:7" x14ac:dyDescent="0.3">
      <c r="A84" s="16" t="s">
        <v>1130</v>
      </c>
      <c r="B84" s="30"/>
      <c r="C84" s="30"/>
      <c r="D84" s="13"/>
      <c r="E84" s="14"/>
      <c r="F84" s="15"/>
      <c r="G84" s="15"/>
    </row>
    <row r="85" spans="1:7" x14ac:dyDescent="0.3">
      <c r="A85" s="16" t="s">
        <v>98</v>
      </c>
      <c r="B85" s="30"/>
      <c r="C85" s="30"/>
      <c r="D85" s="13"/>
      <c r="E85" s="39" t="s">
        <v>88</v>
      </c>
      <c r="F85" s="40" t="s">
        <v>88</v>
      </c>
      <c r="G85" s="15"/>
    </row>
    <row r="86" spans="1:7" x14ac:dyDescent="0.3">
      <c r="A86" s="21" t="s">
        <v>116</v>
      </c>
      <c r="B86" s="32"/>
      <c r="C86" s="32"/>
      <c r="D86" s="22"/>
      <c r="E86" s="27">
        <v>104912.55</v>
      </c>
      <c r="F86" s="28">
        <v>0.96719999999999995</v>
      </c>
      <c r="G86" s="20"/>
    </row>
    <row r="87" spans="1:7" x14ac:dyDescent="0.3">
      <c r="A87" s="12"/>
      <c r="B87" s="30"/>
      <c r="C87" s="30"/>
      <c r="D87" s="13"/>
      <c r="E87" s="14"/>
      <c r="F87" s="15"/>
      <c r="G87" s="15"/>
    </row>
    <row r="88" spans="1:7" x14ac:dyDescent="0.3">
      <c r="A88" s="12"/>
      <c r="B88" s="30"/>
      <c r="C88" s="30"/>
      <c r="D88" s="13"/>
      <c r="E88" s="14"/>
      <c r="F88" s="15"/>
      <c r="G88" s="15"/>
    </row>
    <row r="89" spans="1:7" x14ac:dyDescent="0.3">
      <c r="A89" s="16" t="s">
        <v>117</v>
      </c>
      <c r="B89" s="30"/>
      <c r="C89" s="30"/>
      <c r="D89" s="13"/>
      <c r="E89" s="14"/>
      <c r="F89" s="15"/>
      <c r="G89" s="15"/>
    </row>
    <row r="90" spans="1:7" x14ac:dyDescent="0.3">
      <c r="A90" s="12" t="s">
        <v>118</v>
      </c>
      <c r="B90" s="30"/>
      <c r="C90" s="30"/>
      <c r="D90" s="13"/>
      <c r="E90" s="14">
        <v>3758.52</v>
      </c>
      <c r="F90" s="15">
        <v>3.4599999999999999E-2</v>
      </c>
      <c r="G90" s="15">
        <v>4.6987000000000001E-2</v>
      </c>
    </row>
    <row r="91" spans="1:7" x14ac:dyDescent="0.3">
      <c r="A91" s="16" t="s">
        <v>98</v>
      </c>
      <c r="B91" s="31"/>
      <c r="C91" s="31"/>
      <c r="D91" s="17"/>
      <c r="E91" s="37">
        <v>3758.52</v>
      </c>
      <c r="F91" s="38">
        <v>3.4599999999999999E-2</v>
      </c>
      <c r="G91" s="20"/>
    </row>
    <row r="92" spans="1:7" x14ac:dyDescent="0.3">
      <c r="A92" s="12"/>
      <c r="B92" s="30"/>
      <c r="C92" s="30"/>
      <c r="D92" s="13"/>
      <c r="E92" s="14"/>
      <c r="F92" s="15"/>
      <c r="G92" s="15"/>
    </row>
    <row r="93" spans="1:7" x14ac:dyDescent="0.3">
      <c r="A93" s="21" t="s">
        <v>116</v>
      </c>
      <c r="B93" s="32"/>
      <c r="C93" s="32"/>
      <c r="D93" s="22"/>
      <c r="E93" s="18">
        <v>3758.52</v>
      </c>
      <c r="F93" s="19">
        <v>3.4599999999999999E-2</v>
      </c>
      <c r="G93" s="20"/>
    </row>
    <row r="94" spans="1:7" x14ac:dyDescent="0.3">
      <c r="A94" s="12" t="s">
        <v>119</v>
      </c>
      <c r="B94" s="30"/>
      <c r="C94" s="30"/>
      <c r="D94" s="13"/>
      <c r="E94" s="14">
        <v>0.48383939999999998</v>
      </c>
      <c r="F94" s="15">
        <v>3.9999999999999998E-6</v>
      </c>
      <c r="G94" s="15"/>
    </row>
    <row r="95" spans="1:7" x14ac:dyDescent="0.3">
      <c r="A95" s="12" t="s">
        <v>120</v>
      </c>
      <c r="B95" s="30"/>
      <c r="C95" s="30"/>
      <c r="D95" s="13"/>
      <c r="E95" s="23">
        <v>-186.39383939999999</v>
      </c>
      <c r="F95" s="24">
        <v>-1.804E-3</v>
      </c>
      <c r="G95" s="15">
        <v>4.6987000000000001E-2</v>
      </c>
    </row>
    <row r="96" spans="1:7" x14ac:dyDescent="0.3">
      <c r="A96" s="25" t="s">
        <v>121</v>
      </c>
      <c r="B96" s="33"/>
      <c r="C96" s="33"/>
      <c r="D96" s="26"/>
      <c r="E96" s="27">
        <v>108485.16</v>
      </c>
      <c r="F96" s="28">
        <v>1</v>
      </c>
      <c r="G96" s="28"/>
    </row>
    <row r="101" spans="1:7" x14ac:dyDescent="0.3">
      <c r="A101" s="1" t="s">
        <v>1858</v>
      </c>
    </row>
    <row r="102" spans="1:7" x14ac:dyDescent="0.3">
      <c r="A102" s="47" t="s">
        <v>1859</v>
      </c>
      <c r="B102" s="34" t="s">
        <v>88</v>
      </c>
    </row>
    <row r="103" spans="1:7" x14ac:dyDescent="0.3">
      <c r="A103" t="s">
        <v>1860</v>
      </c>
    </row>
    <row r="104" spans="1:7" x14ac:dyDescent="0.3">
      <c r="A104" t="s">
        <v>1861</v>
      </c>
      <c r="B104" t="s">
        <v>1862</v>
      </c>
      <c r="C104" t="s">
        <v>1862</v>
      </c>
    </row>
    <row r="105" spans="1:7" x14ac:dyDescent="0.3">
      <c r="B105" s="48">
        <v>44712</v>
      </c>
      <c r="C105" s="48">
        <v>44742</v>
      </c>
    </row>
    <row r="106" spans="1:7" x14ac:dyDescent="0.3">
      <c r="A106" t="s">
        <v>1866</v>
      </c>
      <c r="B106">
        <v>24.013000000000002</v>
      </c>
      <c r="C106">
        <v>22.923999999999999</v>
      </c>
      <c r="E106" s="2"/>
      <c r="G106"/>
    </row>
    <row r="107" spans="1:7" x14ac:dyDescent="0.3">
      <c r="A107" t="s">
        <v>1867</v>
      </c>
      <c r="B107">
        <v>21.007999999999999</v>
      </c>
      <c r="C107">
        <v>20.055</v>
      </c>
      <c r="E107" s="2"/>
      <c r="G107"/>
    </row>
    <row r="108" spans="1:7" x14ac:dyDescent="0.3">
      <c r="A108" t="s">
        <v>1891</v>
      </c>
      <c r="B108">
        <v>22.780999999999999</v>
      </c>
      <c r="C108">
        <v>21.718</v>
      </c>
      <c r="E108" s="2"/>
      <c r="G108"/>
    </row>
    <row r="109" spans="1:7" x14ac:dyDescent="0.3">
      <c r="A109" t="s">
        <v>1892</v>
      </c>
      <c r="B109">
        <v>19.795999999999999</v>
      </c>
      <c r="C109">
        <v>18.872</v>
      </c>
      <c r="E109" s="2"/>
      <c r="G109"/>
    </row>
    <row r="110" spans="1:7" x14ac:dyDescent="0.3">
      <c r="E110" s="2"/>
      <c r="G110"/>
    </row>
    <row r="111" spans="1:7" x14ac:dyDescent="0.3">
      <c r="A111" t="s">
        <v>1877</v>
      </c>
      <c r="B111" s="34" t="s">
        <v>88</v>
      </c>
    </row>
    <row r="112" spans="1:7" x14ac:dyDescent="0.3">
      <c r="A112" t="s">
        <v>1878</v>
      </c>
      <c r="B112" s="34" t="s">
        <v>88</v>
      </c>
    </row>
    <row r="113" spans="1:4" ht="28.8" x14ac:dyDescent="0.3">
      <c r="A113" s="47" t="s">
        <v>1879</v>
      </c>
      <c r="B113" s="34" t="s">
        <v>88</v>
      </c>
    </row>
    <row r="114" spans="1:4" x14ac:dyDescent="0.3">
      <c r="A114" s="47" t="s">
        <v>1880</v>
      </c>
      <c r="B114" s="34" t="s">
        <v>88</v>
      </c>
    </row>
    <row r="115" spans="1:4" x14ac:dyDescent="0.3">
      <c r="A115" t="s">
        <v>1913</v>
      </c>
      <c r="B115" s="49">
        <v>0.26829399999999998</v>
      </c>
    </row>
    <row r="116" spans="1:4" ht="28.8" x14ac:dyDescent="0.3">
      <c r="A116" s="47" t="s">
        <v>1882</v>
      </c>
      <c r="B116" s="34" t="s">
        <v>88</v>
      </c>
    </row>
    <row r="117" spans="1:4" ht="28.8" x14ac:dyDescent="0.3">
      <c r="A117" s="47" t="s">
        <v>1883</v>
      </c>
      <c r="B117" s="34" t="s">
        <v>88</v>
      </c>
    </row>
    <row r="118" spans="1:4" x14ac:dyDescent="0.3">
      <c r="A118" t="s">
        <v>2023</v>
      </c>
      <c r="B118" s="34" t="s">
        <v>88</v>
      </c>
    </row>
    <row r="119" spans="1:4" x14ac:dyDescent="0.3">
      <c r="A119" t="s">
        <v>2024</v>
      </c>
      <c r="B119" s="34" t="s">
        <v>88</v>
      </c>
    </row>
    <row r="122" spans="1:4" ht="28.8" x14ac:dyDescent="0.3">
      <c r="A122" s="66" t="s">
        <v>2069</v>
      </c>
      <c r="B122" s="66" t="s">
        <v>2070</v>
      </c>
      <c r="C122" s="66" t="s">
        <v>2030</v>
      </c>
      <c r="D122" s="67" t="s">
        <v>2031</v>
      </c>
    </row>
    <row r="123" spans="1:4" ht="80.400000000000006" customHeight="1" x14ac:dyDescent="0.3">
      <c r="A123" s="58" t="str">
        <f>HYPERLINK("[EDEL_Portfolio Monthly 30-Jun-2022.xlsx]EEESCF!A1","Edelweiss Small Cap Fund")</f>
        <v>Edelweiss Small Cap Fund</v>
      </c>
      <c r="B123" s="59"/>
      <c r="C123" s="59" t="s">
        <v>2052</v>
      </c>
      <c r="D123"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204"/>
  <sheetViews>
    <sheetView showGridLines="0" workbookViewId="0">
      <pane ySplit="4" topLeftCell="A193" activePane="bottomLeft" state="frozen"/>
      <selection activeCell="D67" sqref="D67"/>
      <selection pane="bottomLeft" activeCell="A203" sqref="A203:D203"/>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55</v>
      </c>
      <c r="B1" s="69"/>
      <c r="C1" s="69"/>
      <c r="D1" s="69"/>
      <c r="E1" s="69"/>
      <c r="F1" s="69"/>
      <c r="G1" s="69"/>
      <c r="H1" s="51" t="str">
        <f>HYPERLINK("[EDEL_Portfolio Monthly 30-Jun-2022.xlsx]Index!A1","Index")</f>
        <v>Index</v>
      </c>
    </row>
    <row r="2" spans="1:8" ht="19.5" customHeight="1" x14ac:dyDescent="0.3">
      <c r="A2" s="69" t="s">
        <v>56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802</v>
      </c>
      <c r="B8" s="30" t="s">
        <v>803</v>
      </c>
      <c r="C8" s="30" t="s">
        <v>804</v>
      </c>
      <c r="D8" s="13">
        <v>93256</v>
      </c>
      <c r="E8" s="14">
        <v>2420.6</v>
      </c>
      <c r="F8" s="15">
        <v>7.6799999999999993E-2</v>
      </c>
      <c r="G8" s="15"/>
    </row>
    <row r="9" spans="1:8" x14ac:dyDescent="0.3">
      <c r="A9" s="12" t="s">
        <v>796</v>
      </c>
      <c r="B9" s="30" t="s">
        <v>797</v>
      </c>
      <c r="C9" s="30" t="s">
        <v>798</v>
      </c>
      <c r="D9" s="13">
        <v>198750</v>
      </c>
      <c r="E9" s="14">
        <v>1335.7</v>
      </c>
      <c r="F9" s="15">
        <v>4.24E-2</v>
      </c>
      <c r="G9" s="15"/>
    </row>
    <row r="10" spans="1:8" x14ac:dyDescent="0.3">
      <c r="A10" s="12" t="s">
        <v>790</v>
      </c>
      <c r="B10" s="30" t="s">
        <v>791</v>
      </c>
      <c r="C10" s="30" t="s">
        <v>792</v>
      </c>
      <c r="D10" s="13">
        <v>90408</v>
      </c>
      <c r="E10" s="14">
        <v>1218.7</v>
      </c>
      <c r="F10" s="15">
        <v>3.8699999999999998E-2</v>
      </c>
      <c r="G10" s="15"/>
    </row>
    <row r="11" spans="1:8" x14ac:dyDescent="0.3">
      <c r="A11" s="12" t="s">
        <v>961</v>
      </c>
      <c r="B11" s="30" t="s">
        <v>962</v>
      </c>
      <c r="C11" s="30" t="s">
        <v>963</v>
      </c>
      <c r="D11" s="13">
        <v>432637</v>
      </c>
      <c r="E11" s="14">
        <v>1183.26</v>
      </c>
      <c r="F11" s="15">
        <v>3.7600000000000001E-2</v>
      </c>
      <c r="G11" s="15"/>
    </row>
    <row r="12" spans="1:8" x14ac:dyDescent="0.3">
      <c r="A12" s="12" t="s">
        <v>875</v>
      </c>
      <c r="B12" s="30" t="s">
        <v>876</v>
      </c>
      <c r="C12" s="30" t="s">
        <v>792</v>
      </c>
      <c r="D12" s="13">
        <v>162860</v>
      </c>
      <c r="E12" s="14">
        <v>1151.75</v>
      </c>
      <c r="F12" s="15">
        <v>3.6600000000000001E-2</v>
      </c>
      <c r="G12" s="15"/>
    </row>
    <row r="13" spans="1:8" x14ac:dyDescent="0.3">
      <c r="A13" s="12" t="s">
        <v>787</v>
      </c>
      <c r="B13" s="30" t="s">
        <v>788</v>
      </c>
      <c r="C13" s="30" t="s">
        <v>789</v>
      </c>
      <c r="D13" s="13">
        <v>49437</v>
      </c>
      <c r="E13" s="14">
        <v>1073.2</v>
      </c>
      <c r="F13" s="15">
        <v>3.4099999999999998E-2</v>
      </c>
      <c r="G13" s="15"/>
    </row>
    <row r="14" spans="1:8" x14ac:dyDescent="0.3">
      <c r="A14" s="12" t="s">
        <v>799</v>
      </c>
      <c r="B14" s="30" t="s">
        <v>800</v>
      </c>
      <c r="C14" s="30" t="s">
        <v>801</v>
      </c>
      <c r="D14" s="13">
        <v>34000</v>
      </c>
      <c r="E14" s="14">
        <v>744.91</v>
      </c>
      <c r="F14" s="15">
        <v>2.3599999999999999E-2</v>
      </c>
      <c r="G14" s="15"/>
    </row>
    <row r="15" spans="1:8" x14ac:dyDescent="0.3">
      <c r="A15" s="12" t="s">
        <v>870</v>
      </c>
      <c r="B15" s="30" t="s">
        <v>871</v>
      </c>
      <c r="C15" s="30" t="s">
        <v>824</v>
      </c>
      <c r="D15" s="13">
        <v>47187</v>
      </c>
      <c r="E15" s="14">
        <v>689.83</v>
      </c>
      <c r="F15" s="15">
        <v>2.1899999999999999E-2</v>
      </c>
      <c r="G15" s="15"/>
    </row>
    <row r="16" spans="1:8" x14ac:dyDescent="0.3">
      <c r="A16" s="12" t="s">
        <v>1041</v>
      </c>
      <c r="B16" s="30" t="s">
        <v>1042</v>
      </c>
      <c r="C16" s="30" t="s">
        <v>792</v>
      </c>
      <c r="D16" s="13">
        <v>144446</v>
      </c>
      <c r="E16" s="14">
        <v>672.97</v>
      </c>
      <c r="F16" s="15">
        <v>2.1399999999999999E-2</v>
      </c>
      <c r="G16" s="15"/>
    </row>
    <row r="17" spans="1:7" x14ac:dyDescent="0.3">
      <c r="A17" s="12" t="s">
        <v>1019</v>
      </c>
      <c r="B17" s="30" t="s">
        <v>1020</v>
      </c>
      <c r="C17" s="30" t="s">
        <v>850</v>
      </c>
      <c r="D17" s="13">
        <v>42900</v>
      </c>
      <c r="E17" s="14">
        <v>619.82000000000005</v>
      </c>
      <c r="F17" s="15">
        <v>1.9699999999999999E-2</v>
      </c>
      <c r="G17" s="15"/>
    </row>
    <row r="18" spans="1:7" x14ac:dyDescent="0.3">
      <c r="A18" s="12" t="s">
        <v>845</v>
      </c>
      <c r="B18" s="30" t="s">
        <v>846</v>
      </c>
      <c r="C18" s="30" t="s">
        <v>847</v>
      </c>
      <c r="D18" s="13">
        <v>34230</v>
      </c>
      <c r="E18" s="14">
        <v>533.39</v>
      </c>
      <c r="F18" s="15">
        <v>1.6899999999999998E-2</v>
      </c>
      <c r="G18" s="15"/>
    </row>
    <row r="19" spans="1:7" x14ac:dyDescent="0.3">
      <c r="A19" s="12" t="s">
        <v>808</v>
      </c>
      <c r="B19" s="30" t="s">
        <v>809</v>
      </c>
      <c r="C19" s="30" t="s">
        <v>792</v>
      </c>
      <c r="D19" s="13">
        <v>79727</v>
      </c>
      <c r="E19" s="14">
        <v>507.7</v>
      </c>
      <c r="F19" s="15">
        <v>1.61E-2</v>
      </c>
      <c r="G19" s="15"/>
    </row>
    <row r="20" spans="1:7" x14ac:dyDescent="0.3">
      <c r="A20" s="12" t="s">
        <v>950</v>
      </c>
      <c r="B20" s="30" t="s">
        <v>951</v>
      </c>
      <c r="C20" s="30" t="s">
        <v>815</v>
      </c>
      <c r="D20" s="13">
        <v>135000</v>
      </c>
      <c r="E20" s="14">
        <v>490.05</v>
      </c>
      <c r="F20" s="15">
        <v>1.5599999999999999E-2</v>
      </c>
      <c r="G20" s="15"/>
    </row>
    <row r="21" spans="1:7" x14ac:dyDescent="0.3">
      <c r="A21" s="12" t="s">
        <v>837</v>
      </c>
      <c r="B21" s="30" t="s">
        <v>838</v>
      </c>
      <c r="C21" s="30" t="s">
        <v>839</v>
      </c>
      <c r="D21" s="13">
        <v>5604</v>
      </c>
      <c r="E21" s="14">
        <v>474.7</v>
      </c>
      <c r="F21" s="15">
        <v>1.5100000000000001E-2</v>
      </c>
      <c r="G21" s="15"/>
    </row>
    <row r="22" spans="1:7" x14ac:dyDescent="0.3">
      <c r="A22" s="12" t="s">
        <v>793</v>
      </c>
      <c r="B22" s="30" t="s">
        <v>794</v>
      </c>
      <c r="C22" s="30" t="s">
        <v>795</v>
      </c>
      <c r="D22" s="13">
        <v>66527</v>
      </c>
      <c r="E22" s="14">
        <v>455.68</v>
      </c>
      <c r="F22" s="15">
        <v>1.4500000000000001E-2</v>
      </c>
      <c r="G22" s="15"/>
    </row>
    <row r="23" spans="1:7" x14ac:dyDescent="0.3">
      <c r="A23" s="12" t="s">
        <v>822</v>
      </c>
      <c r="B23" s="30" t="s">
        <v>823</v>
      </c>
      <c r="C23" s="30" t="s">
        <v>824</v>
      </c>
      <c r="D23" s="13">
        <v>36428</v>
      </c>
      <c r="E23" s="14">
        <v>354.54</v>
      </c>
      <c r="F23" s="15">
        <v>1.1299999999999999E-2</v>
      </c>
      <c r="G23" s="15"/>
    </row>
    <row r="24" spans="1:7" x14ac:dyDescent="0.3">
      <c r="A24" s="12" t="s">
        <v>1062</v>
      </c>
      <c r="B24" s="30" t="s">
        <v>1063</v>
      </c>
      <c r="C24" s="30" t="s">
        <v>963</v>
      </c>
      <c r="D24" s="13">
        <v>15008</v>
      </c>
      <c r="E24" s="14">
        <v>334.77</v>
      </c>
      <c r="F24" s="15">
        <v>1.06E-2</v>
      </c>
      <c r="G24" s="15"/>
    </row>
    <row r="25" spans="1:7" x14ac:dyDescent="0.3">
      <c r="A25" s="12" t="s">
        <v>1322</v>
      </c>
      <c r="B25" s="30" t="s">
        <v>1323</v>
      </c>
      <c r="C25" s="30" t="s">
        <v>824</v>
      </c>
      <c r="D25" s="13">
        <v>10191</v>
      </c>
      <c r="E25" s="14">
        <v>332.95</v>
      </c>
      <c r="F25" s="15">
        <v>1.06E-2</v>
      </c>
      <c r="G25" s="15"/>
    </row>
    <row r="26" spans="1:7" x14ac:dyDescent="0.3">
      <c r="A26" s="12" t="s">
        <v>975</v>
      </c>
      <c r="B26" s="30" t="s">
        <v>976</v>
      </c>
      <c r="C26" s="30" t="s">
        <v>977</v>
      </c>
      <c r="D26" s="13">
        <v>170200</v>
      </c>
      <c r="E26" s="14">
        <v>283.3</v>
      </c>
      <c r="F26" s="15">
        <v>8.9999999999999993E-3</v>
      </c>
      <c r="G26" s="15"/>
    </row>
    <row r="27" spans="1:7" x14ac:dyDescent="0.3">
      <c r="A27" s="12" t="s">
        <v>930</v>
      </c>
      <c r="B27" s="30" t="s">
        <v>931</v>
      </c>
      <c r="C27" s="30" t="s">
        <v>879</v>
      </c>
      <c r="D27" s="13">
        <v>194024</v>
      </c>
      <c r="E27" s="14">
        <v>277.26</v>
      </c>
      <c r="F27" s="15">
        <v>8.8000000000000005E-3</v>
      </c>
      <c r="G27" s="15"/>
    </row>
    <row r="28" spans="1:7" x14ac:dyDescent="0.3">
      <c r="A28" s="12" t="s">
        <v>813</v>
      </c>
      <c r="B28" s="30" t="s">
        <v>814</v>
      </c>
      <c r="C28" s="30" t="s">
        <v>815</v>
      </c>
      <c r="D28" s="13">
        <v>15200</v>
      </c>
      <c r="E28" s="14">
        <v>200.75</v>
      </c>
      <c r="F28" s="15">
        <v>6.4000000000000003E-3</v>
      </c>
      <c r="G28" s="15"/>
    </row>
    <row r="29" spans="1:7" x14ac:dyDescent="0.3">
      <c r="A29" s="12" t="s">
        <v>1110</v>
      </c>
      <c r="B29" s="30" t="s">
        <v>1111</v>
      </c>
      <c r="C29" s="30" t="s">
        <v>1112</v>
      </c>
      <c r="D29" s="13">
        <v>495</v>
      </c>
      <c r="E29" s="14">
        <v>198.82</v>
      </c>
      <c r="F29" s="15">
        <v>6.3E-3</v>
      </c>
      <c r="G29" s="15"/>
    </row>
    <row r="30" spans="1:7" x14ac:dyDescent="0.3">
      <c r="A30" s="12" t="s">
        <v>934</v>
      </c>
      <c r="B30" s="30" t="s">
        <v>935</v>
      </c>
      <c r="C30" s="30" t="s">
        <v>839</v>
      </c>
      <c r="D30" s="13">
        <v>6332</v>
      </c>
      <c r="E30" s="14">
        <v>172.21</v>
      </c>
      <c r="F30" s="15">
        <v>5.4999999999999997E-3</v>
      </c>
      <c r="G30" s="15"/>
    </row>
    <row r="31" spans="1:7" x14ac:dyDescent="0.3">
      <c r="A31" s="12" t="s">
        <v>1049</v>
      </c>
      <c r="B31" s="30" t="s">
        <v>1050</v>
      </c>
      <c r="C31" s="30" t="s">
        <v>839</v>
      </c>
      <c r="D31" s="13">
        <v>15479</v>
      </c>
      <c r="E31" s="14">
        <v>169.21</v>
      </c>
      <c r="F31" s="15">
        <v>5.4000000000000003E-3</v>
      </c>
      <c r="G31" s="15"/>
    </row>
    <row r="32" spans="1:7" x14ac:dyDescent="0.3">
      <c r="A32" s="12" t="s">
        <v>925</v>
      </c>
      <c r="B32" s="30" t="s">
        <v>926</v>
      </c>
      <c r="C32" s="30" t="s">
        <v>927</v>
      </c>
      <c r="D32" s="13">
        <v>122000</v>
      </c>
      <c r="E32" s="14">
        <v>164.94</v>
      </c>
      <c r="F32" s="15">
        <v>5.1999999999999998E-3</v>
      </c>
      <c r="G32" s="15"/>
    </row>
    <row r="33" spans="1:7" x14ac:dyDescent="0.3">
      <c r="A33" s="12" t="s">
        <v>1328</v>
      </c>
      <c r="B33" s="30" t="s">
        <v>1329</v>
      </c>
      <c r="C33" s="30" t="s">
        <v>824</v>
      </c>
      <c r="D33" s="13">
        <v>1975</v>
      </c>
      <c r="E33" s="14">
        <v>161.37</v>
      </c>
      <c r="F33" s="15">
        <v>5.1000000000000004E-3</v>
      </c>
      <c r="G33" s="15"/>
    </row>
    <row r="34" spans="1:7" x14ac:dyDescent="0.3">
      <c r="A34" s="12" t="s">
        <v>1068</v>
      </c>
      <c r="B34" s="30" t="s">
        <v>1069</v>
      </c>
      <c r="C34" s="30" t="s">
        <v>824</v>
      </c>
      <c r="D34" s="13">
        <v>4615</v>
      </c>
      <c r="E34" s="14">
        <v>156.99</v>
      </c>
      <c r="F34" s="15">
        <v>5.0000000000000001E-3</v>
      </c>
      <c r="G34" s="15"/>
    </row>
    <row r="35" spans="1:7" x14ac:dyDescent="0.3">
      <c r="A35" s="12" t="s">
        <v>1084</v>
      </c>
      <c r="B35" s="30" t="s">
        <v>1085</v>
      </c>
      <c r="C35" s="30" t="s">
        <v>827</v>
      </c>
      <c r="D35" s="13">
        <v>3322</v>
      </c>
      <c r="E35" s="14">
        <v>145.96</v>
      </c>
      <c r="F35" s="15">
        <v>4.5999999999999999E-3</v>
      </c>
      <c r="G35" s="15"/>
    </row>
    <row r="36" spans="1:7" x14ac:dyDescent="0.3">
      <c r="A36" s="12" t="s">
        <v>1100</v>
      </c>
      <c r="B36" s="30" t="s">
        <v>1101</v>
      </c>
      <c r="C36" s="30" t="s">
        <v>804</v>
      </c>
      <c r="D36" s="13">
        <v>45827</v>
      </c>
      <c r="E36" s="14">
        <v>141.33000000000001</v>
      </c>
      <c r="F36" s="15">
        <v>4.4999999999999997E-3</v>
      </c>
      <c r="G36" s="15"/>
    </row>
    <row r="37" spans="1:7" x14ac:dyDescent="0.3">
      <c r="A37" s="12" t="s">
        <v>1558</v>
      </c>
      <c r="B37" s="30" t="s">
        <v>1559</v>
      </c>
      <c r="C37" s="30" t="s">
        <v>1057</v>
      </c>
      <c r="D37" s="13">
        <v>1043</v>
      </c>
      <c r="E37" s="14">
        <v>139.44</v>
      </c>
      <c r="F37" s="15">
        <v>4.4000000000000003E-3</v>
      </c>
      <c r="G37" s="15"/>
    </row>
    <row r="38" spans="1:7" x14ac:dyDescent="0.3">
      <c r="A38" s="12" t="s">
        <v>1324</v>
      </c>
      <c r="B38" s="30" t="s">
        <v>1325</v>
      </c>
      <c r="C38" s="30" t="s">
        <v>827</v>
      </c>
      <c r="D38" s="13">
        <v>5124</v>
      </c>
      <c r="E38" s="14">
        <v>138.44</v>
      </c>
      <c r="F38" s="15">
        <v>4.4000000000000003E-3</v>
      </c>
      <c r="G38" s="15"/>
    </row>
    <row r="39" spans="1:7" x14ac:dyDescent="0.3">
      <c r="A39" s="12" t="s">
        <v>880</v>
      </c>
      <c r="B39" s="30" t="s">
        <v>881</v>
      </c>
      <c r="C39" s="30" t="s">
        <v>789</v>
      </c>
      <c r="D39" s="13">
        <v>129497</v>
      </c>
      <c r="E39" s="14">
        <v>135.26</v>
      </c>
      <c r="F39" s="15">
        <v>4.3E-3</v>
      </c>
      <c r="G39" s="15"/>
    </row>
    <row r="40" spans="1:7" x14ac:dyDescent="0.3">
      <c r="A40" s="12" t="s">
        <v>828</v>
      </c>
      <c r="B40" s="30" t="s">
        <v>829</v>
      </c>
      <c r="C40" s="30" t="s">
        <v>789</v>
      </c>
      <c r="D40" s="13">
        <v>2294</v>
      </c>
      <c r="E40" s="14">
        <v>123.89</v>
      </c>
      <c r="F40" s="15">
        <v>3.8999999999999998E-3</v>
      </c>
      <c r="G40" s="15"/>
    </row>
    <row r="41" spans="1:7" x14ac:dyDescent="0.3">
      <c r="A41" s="12" t="s">
        <v>1332</v>
      </c>
      <c r="B41" s="30" t="s">
        <v>1333</v>
      </c>
      <c r="C41" s="30" t="s">
        <v>954</v>
      </c>
      <c r="D41" s="13">
        <v>37400</v>
      </c>
      <c r="E41" s="14">
        <v>122.6</v>
      </c>
      <c r="F41" s="15">
        <v>3.8999999999999998E-3</v>
      </c>
      <c r="G41" s="15"/>
    </row>
    <row r="42" spans="1:7" x14ac:dyDescent="0.3">
      <c r="A42" s="12" t="s">
        <v>911</v>
      </c>
      <c r="B42" s="30" t="s">
        <v>912</v>
      </c>
      <c r="C42" s="30" t="s">
        <v>913</v>
      </c>
      <c r="D42" s="13">
        <v>19419</v>
      </c>
      <c r="E42" s="14">
        <v>106.8</v>
      </c>
      <c r="F42" s="15">
        <v>3.3999999999999998E-3</v>
      </c>
      <c r="G42" s="15"/>
    </row>
    <row r="43" spans="1:7" x14ac:dyDescent="0.3">
      <c r="A43" s="12" t="s">
        <v>832</v>
      </c>
      <c r="B43" s="30" t="s">
        <v>833</v>
      </c>
      <c r="C43" s="30" t="s">
        <v>834</v>
      </c>
      <c r="D43" s="13">
        <v>45513</v>
      </c>
      <c r="E43" s="14">
        <v>106.55</v>
      </c>
      <c r="F43" s="15">
        <v>3.3999999999999998E-3</v>
      </c>
      <c r="G43" s="15"/>
    </row>
    <row r="44" spans="1:7" x14ac:dyDescent="0.3">
      <c r="A44" s="12" t="s">
        <v>932</v>
      </c>
      <c r="B44" s="30" t="s">
        <v>933</v>
      </c>
      <c r="C44" s="30" t="s">
        <v>815</v>
      </c>
      <c r="D44" s="13">
        <v>1849</v>
      </c>
      <c r="E44" s="14">
        <v>103.68</v>
      </c>
      <c r="F44" s="15">
        <v>3.3E-3</v>
      </c>
      <c r="G44" s="15"/>
    </row>
    <row r="45" spans="1:7" x14ac:dyDescent="0.3">
      <c r="A45" s="12" t="s">
        <v>1366</v>
      </c>
      <c r="B45" s="30" t="s">
        <v>1367</v>
      </c>
      <c r="C45" s="30" t="s">
        <v>1365</v>
      </c>
      <c r="D45" s="13">
        <v>66780</v>
      </c>
      <c r="E45" s="14">
        <v>101.21</v>
      </c>
      <c r="F45" s="15">
        <v>3.2000000000000002E-3</v>
      </c>
      <c r="G45" s="15"/>
    </row>
    <row r="46" spans="1:7" x14ac:dyDescent="0.3">
      <c r="A46" s="12" t="s">
        <v>1355</v>
      </c>
      <c r="B46" s="30" t="s">
        <v>1356</v>
      </c>
      <c r="C46" s="30" t="s">
        <v>789</v>
      </c>
      <c r="D46" s="13">
        <v>3038</v>
      </c>
      <c r="E46" s="14">
        <v>99.85</v>
      </c>
      <c r="F46" s="15">
        <v>3.2000000000000002E-3</v>
      </c>
      <c r="G46" s="15"/>
    </row>
    <row r="47" spans="1:7" x14ac:dyDescent="0.3">
      <c r="A47" s="12" t="s">
        <v>988</v>
      </c>
      <c r="B47" s="30" t="s">
        <v>989</v>
      </c>
      <c r="C47" s="30" t="s">
        <v>913</v>
      </c>
      <c r="D47" s="13">
        <v>19865</v>
      </c>
      <c r="E47" s="14">
        <v>97.14</v>
      </c>
      <c r="F47" s="15">
        <v>3.0999999999999999E-3</v>
      </c>
      <c r="G47" s="15"/>
    </row>
    <row r="48" spans="1:7" x14ac:dyDescent="0.3">
      <c r="A48" s="12" t="s">
        <v>939</v>
      </c>
      <c r="B48" s="30" t="s">
        <v>940</v>
      </c>
      <c r="C48" s="30" t="s">
        <v>941</v>
      </c>
      <c r="D48" s="13">
        <v>12541</v>
      </c>
      <c r="E48" s="14">
        <v>95.28</v>
      </c>
      <c r="F48" s="15">
        <v>3.0000000000000001E-3</v>
      </c>
      <c r="G48" s="15"/>
    </row>
    <row r="49" spans="1:7" x14ac:dyDescent="0.3">
      <c r="A49" s="12" t="s">
        <v>1124</v>
      </c>
      <c r="B49" s="30" t="s">
        <v>1125</v>
      </c>
      <c r="C49" s="30" t="s">
        <v>827</v>
      </c>
      <c r="D49" s="13">
        <v>2463</v>
      </c>
      <c r="E49" s="14">
        <v>89.42</v>
      </c>
      <c r="F49" s="15">
        <v>2.8E-3</v>
      </c>
      <c r="G49" s="15"/>
    </row>
    <row r="50" spans="1:7" x14ac:dyDescent="0.3">
      <c r="A50" s="12" t="s">
        <v>955</v>
      </c>
      <c r="B50" s="30" t="s">
        <v>956</v>
      </c>
      <c r="C50" s="30" t="s">
        <v>884</v>
      </c>
      <c r="D50" s="13">
        <v>14005</v>
      </c>
      <c r="E50" s="14">
        <v>88.57</v>
      </c>
      <c r="F50" s="15">
        <v>2.8E-3</v>
      </c>
      <c r="G50" s="15"/>
    </row>
    <row r="51" spans="1:7" x14ac:dyDescent="0.3">
      <c r="A51" s="12" t="s">
        <v>860</v>
      </c>
      <c r="B51" s="30" t="s">
        <v>861</v>
      </c>
      <c r="C51" s="30" t="s">
        <v>824</v>
      </c>
      <c r="D51" s="13">
        <v>3015</v>
      </c>
      <c r="E51" s="14">
        <v>87.04</v>
      </c>
      <c r="F51" s="15">
        <v>2.8E-3</v>
      </c>
      <c r="G51" s="15"/>
    </row>
    <row r="52" spans="1:7" x14ac:dyDescent="0.3">
      <c r="A52" s="12" t="s">
        <v>825</v>
      </c>
      <c r="B52" s="30" t="s">
        <v>826</v>
      </c>
      <c r="C52" s="30" t="s">
        <v>827</v>
      </c>
      <c r="D52" s="13">
        <v>10422</v>
      </c>
      <c r="E52" s="14">
        <v>86.57</v>
      </c>
      <c r="F52" s="15">
        <v>2.7000000000000001E-3</v>
      </c>
      <c r="G52" s="15"/>
    </row>
    <row r="53" spans="1:7" x14ac:dyDescent="0.3">
      <c r="A53" s="12" t="s">
        <v>1344</v>
      </c>
      <c r="B53" s="30" t="s">
        <v>1345</v>
      </c>
      <c r="C53" s="30" t="s">
        <v>1346</v>
      </c>
      <c r="D53" s="13">
        <v>3605</v>
      </c>
      <c r="E53" s="14">
        <v>85.7</v>
      </c>
      <c r="F53" s="15">
        <v>2.7000000000000001E-3</v>
      </c>
      <c r="G53" s="15"/>
    </row>
    <row r="54" spans="1:7" x14ac:dyDescent="0.3">
      <c r="A54" s="12" t="s">
        <v>1437</v>
      </c>
      <c r="B54" s="30" t="s">
        <v>1438</v>
      </c>
      <c r="C54" s="30" t="s">
        <v>910</v>
      </c>
      <c r="D54" s="13">
        <v>23035</v>
      </c>
      <c r="E54" s="14">
        <v>84.53</v>
      </c>
      <c r="F54" s="15">
        <v>2.7000000000000001E-3</v>
      </c>
      <c r="G54" s="15"/>
    </row>
    <row r="55" spans="1:7" x14ac:dyDescent="0.3">
      <c r="A55" s="12" t="s">
        <v>1013</v>
      </c>
      <c r="B55" s="30" t="s">
        <v>1014</v>
      </c>
      <c r="C55" s="30" t="s">
        <v>789</v>
      </c>
      <c r="D55" s="13">
        <v>768</v>
      </c>
      <c r="E55" s="14">
        <v>83.96</v>
      </c>
      <c r="F55" s="15">
        <v>2.7000000000000001E-3</v>
      </c>
      <c r="G55" s="15"/>
    </row>
    <row r="56" spans="1:7" x14ac:dyDescent="0.3">
      <c r="A56" s="12" t="s">
        <v>1560</v>
      </c>
      <c r="B56" s="30" t="s">
        <v>1561</v>
      </c>
      <c r="C56" s="30" t="s">
        <v>1562</v>
      </c>
      <c r="D56" s="13">
        <v>11652</v>
      </c>
      <c r="E56" s="14">
        <v>83.34</v>
      </c>
      <c r="F56" s="15">
        <v>2.5999999999999999E-3</v>
      </c>
      <c r="G56" s="15"/>
    </row>
    <row r="57" spans="1:7" x14ac:dyDescent="0.3">
      <c r="A57" s="12" t="s">
        <v>1420</v>
      </c>
      <c r="B57" s="30" t="s">
        <v>1421</v>
      </c>
      <c r="C57" s="30" t="s">
        <v>827</v>
      </c>
      <c r="D57" s="13">
        <v>8800</v>
      </c>
      <c r="E57" s="14">
        <v>80.709999999999994</v>
      </c>
      <c r="F57" s="15">
        <v>2.5999999999999999E-3</v>
      </c>
      <c r="G57" s="15"/>
    </row>
    <row r="58" spans="1:7" x14ac:dyDescent="0.3">
      <c r="A58" s="12" t="s">
        <v>1338</v>
      </c>
      <c r="B58" s="30" t="s">
        <v>1339</v>
      </c>
      <c r="C58" s="30" t="s">
        <v>857</v>
      </c>
      <c r="D58" s="13">
        <v>3535</v>
      </c>
      <c r="E58" s="14">
        <v>79.81</v>
      </c>
      <c r="F58" s="15">
        <v>2.5000000000000001E-3</v>
      </c>
      <c r="G58" s="15"/>
    </row>
    <row r="59" spans="1:7" x14ac:dyDescent="0.3">
      <c r="A59" s="12" t="s">
        <v>1092</v>
      </c>
      <c r="B59" s="30" t="s">
        <v>1093</v>
      </c>
      <c r="C59" s="30" t="s">
        <v>977</v>
      </c>
      <c r="D59" s="13">
        <v>15460</v>
      </c>
      <c r="E59" s="14">
        <v>79.19</v>
      </c>
      <c r="F59" s="15">
        <v>2.5000000000000001E-3</v>
      </c>
      <c r="G59" s="15"/>
    </row>
    <row r="60" spans="1:7" x14ac:dyDescent="0.3">
      <c r="A60" s="12" t="s">
        <v>1347</v>
      </c>
      <c r="B60" s="30" t="s">
        <v>1348</v>
      </c>
      <c r="C60" s="30" t="s">
        <v>844</v>
      </c>
      <c r="D60" s="13">
        <v>2847</v>
      </c>
      <c r="E60" s="14">
        <v>79</v>
      </c>
      <c r="F60" s="15">
        <v>2.5000000000000001E-3</v>
      </c>
      <c r="G60" s="15"/>
    </row>
    <row r="61" spans="1:7" x14ac:dyDescent="0.3">
      <c r="A61" s="12" t="s">
        <v>1426</v>
      </c>
      <c r="B61" s="30" t="s">
        <v>1427</v>
      </c>
      <c r="C61" s="30" t="s">
        <v>844</v>
      </c>
      <c r="D61" s="13">
        <v>2785</v>
      </c>
      <c r="E61" s="14">
        <v>76.459999999999994</v>
      </c>
      <c r="F61" s="15">
        <v>2.3999999999999998E-3</v>
      </c>
      <c r="G61" s="15"/>
    </row>
    <row r="62" spans="1:7" x14ac:dyDescent="0.3">
      <c r="A62" s="12" t="s">
        <v>1115</v>
      </c>
      <c r="B62" s="30" t="s">
        <v>1116</v>
      </c>
      <c r="C62" s="30" t="s">
        <v>827</v>
      </c>
      <c r="D62" s="13">
        <v>404</v>
      </c>
      <c r="E62" s="14">
        <v>75.790000000000006</v>
      </c>
      <c r="F62" s="15">
        <v>2.3999999999999998E-3</v>
      </c>
      <c r="G62" s="15"/>
    </row>
    <row r="63" spans="1:7" x14ac:dyDescent="0.3">
      <c r="A63" s="12" t="s">
        <v>1563</v>
      </c>
      <c r="B63" s="30" t="s">
        <v>1564</v>
      </c>
      <c r="C63" s="30" t="s">
        <v>889</v>
      </c>
      <c r="D63" s="13">
        <v>6833</v>
      </c>
      <c r="E63" s="14">
        <v>75.48</v>
      </c>
      <c r="F63" s="15">
        <v>2.3999999999999998E-3</v>
      </c>
      <c r="G63" s="15"/>
    </row>
    <row r="64" spans="1:7" x14ac:dyDescent="0.3">
      <c r="A64" s="12" t="s">
        <v>1565</v>
      </c>
      <c r="B64" s="30" t="s">
        <v>1566</v>
      </c>
      <c r="C64" s="30" t="s">
        <v>874</v>
      </c>
      <c r="D64" s="13">
        <v>968</v>
      </c>
      <c r="E64" s="14">
        <v>74.7</v>
      </c>
      <c r="F64" s="15">
        <v>2.3999999999999998E-3</v>
      </c>
      <c r="G64" s="15"/>
    </row>
    <row r="65" spans="1:7" x14ac:dyDescent="0.3">
      <c r="A65" s="12" t="s">
        <v>1363</v>
      </c>
      <c r="B65" s="30" t="s">
        <v>1364</v>
      </c>
      <c r="C65" s="30" t="s">
        <v>1365</v>
      </c>
      <c r="D65" s="13">
        <v>28959</v>
      </c>
      <c r="E65" s="14">
        <v>72.83</v>
      </c>
      <c r="F65" s="15">
        <v>2.3E-3</v>
      </c>
      <c r="G65" s="15"/>
    </row>
    <row r="66" spans="1:7" x14ac:dyDescent="0.3">
      <c r="A66" s="12" t="s">
        <v>1082</v>
      </c>
      <c r="B66" s="30" t="s">
        <v>1083</v>
      </c>
      <c r="C66" s="30" t="s">
        <v>927</v>
      </c>
      <c r="D66" s="13">
        <v>33294</v>
      </c>
      <c r="E66" s="14">
        <v>72.349999999999994</v>
      </c>
      <c r="F66" s="15">
        <v>2.3E-3</v>
      </c>
      <c r="G66" s="15"/>
    </row>
    <row r="67" spans="1:7" x14ac:dyDescent="0.3">
      <c r="A67" s="12" t="s">
        <v>1340</v>
      </c>
      <c r="B67" s="30" t="s">
        <v>1341</v>
      </c>
      <c r="C67" s="30" t="s">
        <v>954</v>
      </c>
      <c r="D67" s="13">
        <v>16150</v>
      </c>
      <c r="E67" s="14">
        <v>71.77</v>
      </c>
      <c r="F67" s="15">
        <v>2.3E-3</v>
      </c>
      <c r="G67" s="15"/>
    </row>
    <row r="68" spans="1:7" x14ac:dyDescent="0.3">
      <c r="A68" s="12" t="s">
        <v>1330</v>
      </c>
      <c r="B68" s="30" t="s">
        <v>1331</v>
      </c>
      <c r="C68" s="30" t="s">
        <v>874</v>
      </c>
      <c r="D68" s="13">
        <v>3011</v>
      </c>
      <c r="E68" s="14">
        <v>68.97</v>
      </c>
      <c r="F68" s="15">
        <v>2.2000000000000001E-3</v>
      </c>
      <c r="G68" s="15"/>
    </row>
    <row r="69" spans="1:7" x14ac:dyDescent="0.3">
      <c r="A69" s="12" t="s">
        <v>1074</v>
      </c>
      <c r="B69" s="30" t="s">
        <v>1075</v>
      </c>
      <c r="C69" s="30" t="s">
        <v>824</v>
      </c>
      <c r="D69" s="13">
        <v>1730</v>
      </c>
      <c r="E69" s="14">
        <v>68.78</v>
      </c>
      <c r="F69" s="15">
        <v>2.2000000000000001E-3</v>
      </c>
      <c r="G69" s="15"/>
    </row>
    <row r="70" spans="1:7" x14ac:dyDescent="0.3">
      <c r="A70" s="12" t="s">
        <v>1567</v>
      </c>
      <c r="B70" s="30" t="s">
        <v>1568</v>
      </c>
      <c r="C70" s="30" t="s">
        <v>850</v>
      </c>
      <c r="D70" s="13">
        <v>5444</v>
      </c>
      <c r="E70" s="14">
        <v>68.319999999999993</v>
      </c>
      <c r="F70" s="15">
        <v>2.2000000000000001E-3</v>
      </c>
      <c r="G70" s="15"/>
    </row>
    <row r="71" spans="1:7" x14ac:dyDescent="0.3">
      <c r="A71" s="12" t="s">
        <v>1336</v>
      </c>
      <c r="B71" s="30" t="s">
        <v>1337</v>
      </c>
      <c r="C71" s="30" t="s">
        <v>874</v>
      </c>
      <c r="D71" s="13">
        <v>7246</v>
      </c>
      <c r="E71" s="14">
        <v>66.89</v>
      </c>
      <c r="F71" s="15">
        <v>2.0999999999999999E-3</v>
      </c>
      <c r="G71" s="15"/>
    </row>
    <row r="72" spans="1:7" x14ac:dyDescent="0.3">
      <c r="A72" s="12" t="s">
        <v>980</v>
      </c>
      <c r="B72" s="30" t="s">
        <v>981</v>
      </c>
      <c r="C72" s="30" t="s">
        <v>824</v>
      </c>
      <c r="D72" s="13">
        <v>1881</v>
      </c>
      <c r="E72" s="14">
        <v>66.569999999999993</v>
      </c>
      <c r="F72" s="15">
        <v>2.0999999999999999E-3</v>
      </c>
      <c r="G72" s="15"/>
    </row>
    <row r="73" spans="1:7" x14ac:dyDescent="0.3">
      <c r="A73" s="12" t="s">
        <v>862</v>
      </c>
      <c r="B73" s="30" t="s">
        <v>863</v>
      </c>
      <c r="C73" s="30" t="s">
        <v>792</v>
      </c>
      <c r="D73" s="13">
        <v>4000</v>
      </c>
      <c r="E73" s="14">
        <v>66.44</v>
      </c>
      <c r="F73" s="15">
        <v>2.0999999999999999E-3</v>
      </c>
      <c r="G73" s="15"/>
    </row>
    <row r="74" spans="1:7" x14ac:dyDescent="0.3">
      <c r="A74" s="12" t="s">
        <v>1351</v>
      </c>
      <c r="B74" s="30" t="s">
        <v>1352</v>
      </c>
      <c r="C74" s="30" t="s">
        <v>884</v>
      </c>
      <c r="D74" s="13">
        <v>15456</v>
      </c>
      <c r="E74" s="14">
        <v>65.56</v>
      </c>
      <c r="F74" s="15">
        <v>2.0999999999999999E-3</v>
      </c>
      <c r="G74" s="15"/>
    </row>
    <row r="75" spans="1:7" x14ac:dyDescent="0.3">
      <c r="A75" s="12" t="s">
        <v>1569</v>
      </c>
      <c r="B75" s="30" t="s">
        <v>1570</v>
      </c>
      <c r="C75" s="30" t="s">
        <v>1571</v>
      </c>
      <c r="D75" s="13">
        <v>11140</v>
      </c>
      <c r="E75" s="14">
        <v>63.83</v>
      </c>
      <c r="F75" s="15">
        <v>2E-3</v>
      </c>
      <c r="G75" s="15"/>
    </row>
    <row r="76" spans="1:7" x14ac:dyDescent="0.3">
      <c r="A76" s="12" t="s">
        <v>1470</v>
      </c>
      <c r="B76" s="30" t="s">
        <v>1471</v>
      </c>
      <c r="C76" s="30" t="s">
        <v>1346</v>
      </c>
      <c r="D76" s="13">
        <v>3856</v>
      </c>
      <c r="E76" s="14">
        <v>63.79</v>
      </c>
      <c r="F76" s="15">
        <v>2E-3</v>
      </c>
      <c r="G76" s="15"/>
    </row>
    <row r="77" spans="1:7" x14ac:dyDescent="0.3">
      <c r="A77" s="12" t="s">
        <v>892</v>
      </c>
      <c r="B77" s="30" t="s">
        <v>893</v>
      </c>
      <c r="C77" s="30" t="s">
        <v>792</v>
      </c>
      <c r="D77" s="13">
        <v>7738</v>
      </c>
      <c r="E77" s="14">
        <v>61.47</v>
      </c>
      <c r="F77" s="15">
        <v>2E-3</v>
      </c>
      <c r="G77" s="15"/>
    </row>
    <row r="78" spans="1:7" x14ac:dyDescent="0.3">
      <c r="A78" s="12" t="s">
        <v>905</v>
      </c>
      <c r="B78" s="30" t="s">
        <v>906</v>
      </c>
      <c r="C78" s="30" t="s">
        <v>907</v>
      </c>
      <c r="D78" s="13">
        <v>2017</v>
      </c>
      <c r="E78" s="14">
        <v>61.13</v>
      </c>
      <c r="F78" s="15">
        <v>1.9E-3</v>
      </c>
      <c r="G78" s="15"/>
    </row>
    <row r="79" spans="1:7" x14ac:dyDescent="0.3">
      <c r="A79" s="12" t="s">
        <v>1521</v>
      </c>
      <c r="B79" s="30" t="s">
        <v>1522</v>
      </c>
      <c r="C79" s="30" t="s">
        <v>889</v>
      </c>
      <c r="D79" s="13">
        <v>2656</v>
      </c>
      <c r="E79" s="14">
        <v>59.67</v>
      </c>
      <c r="F79" s="15">
        <v>1.9E-3</v>
      </c>
      <c r="G79" s="15"/>
    </row>
    <row r="80" spans="1:7" x14ac:dyDescent="0.3">
      <c r="A80" s="12" t="s">
        <v>853</v>
      </c>
      <c r="B80" s="30" t="s">
        <v>854</v>
      </c>
      <c r="C80" s="30" t="s">
        <v>821</v>
      </c>
      <c r="D80" s="13">
        <v>6697</v>
      </c>
      <c r="E80" s="14">
        <v>58.07</v>
      </c>
      <c r="F80" s="15">
        <v>1.8E-3</v>
      </c>
      <c r="G80" s="15"/>
    </row>
    <row r="81" spans="1:7" x14ac:dyDescent="0.3">
      <c r="A81" s="12" t="s">
        <v>882</v>
      </c>
      <c r="B81" s="30" t="s">
        <v>883</v>
      </c>
      <c r="C81" s="30" t="s">
        <v>884</v>
      </c>
      <c r="D81" s="13">
        <v>2160</v>
      </c>
      <c r="E81" s="14">
        <v>55.29</v>
      </c>
      <c r="F81" s="15">
        <v>1.8E-3</v>
      </c>
      <c r="G81" s="15"/>
    </row>
    <row r="82" spans="1:7" x14ac:dyDescent="0.3">
      <c r="A82" s="12" t="s">
        <v>1572</v>
      </c>
      <c r="B82" s="30" t="s">
        <v>1573</v>
      </c>
      <c r="C82" s="30" t="s">
        <v>795</v>
      </c>
      <c r="D82" s="13">
        <v>59878</v>
      </c>
      <c r="E82" s="14">
        <v>54.55</v>
      </c>
      <c r="F82" s="15">
        <v>1.6999999999999999E-3</v>
      </c>
      <c r="G82" s="15"/>
    </row>
    <row r="83" spans="1:7" x14ac:dyDescent="0.3">
      <c r="A83" s="12" t="s">
        <v>1349</v>
      </c>
      <c r="B83" s="30" t="s">
        <v>1350</v>
      </c>
      <c r="C83" s="30" t="s">
        <v>847</v>
      </c>
      <c r="D83" s="13">
        <v>22380</v>
      </c>
      <c r="E83" s="14">
        <v>52.16</v>
      </c>
      <c r="F83" s="15">
        <v>1.6999999999999999E-3</v>
      </c>
      <c r="G83" s="15"/>
    </row>
    <row r="84" spans="1:7" x14ac:dyDescent="0.3">
      <c r="A84" s="12" t="s">
        <v>1342</v>
      </c>
      <c r="B84" s="30" t="s">
        <v>1343</v>
      </c>
      <c r="C84" s="30" t="s">
        <v>807</v>
      </c>
      <c r="D84" s="13">
        <v>17989</v>
      </c>
      <c r="E84" s="14">
        <v>44.86</v>
      </c>
      <c r="F84" s="15">
        <v>1.4E-3</v>
      </c>
      <c r="G84" s="15"/>
    </row>
    <row r="85" spans="1:7" x14ac:dyDescent="0.3">
      <c r="A85" s="12" t="s">
        <v>1574</v>
      </c>
      <c r="B85" s="30" t="s">
        <v>1575</v>
      </c>
      <c r="C85" s="30" t="s">
        <v>954</v>
      </c>
      <c r="D85" s="13">
        <v>12000</v>
      </c>
      <c r="E85" s="14">
        <v>42.05</v>
      </c>
      <c r="F85" s="15">
        <v>1.2999999999999999E-3</v>
      </c>
      <c r="G85" s="15"/>
    </row>
    <row r="86" spans="1:7" x14ac:dyDescent="0.3">
      <c r="A86" s="12" t="s">
        <v>899</v>
      </c>
      <c r="B86" s="30" t="s">
        <v>900</v>
      </c>
      <c r="C86" s="30" t="s">
        <v>821</v>
      </c>
      <c r="D86" s="13">
        <v>60122</v>
      </c>
      <c r="E86" s="14">
        <v>41.21</v>
      </c>
      <c r="F86" s="15">
        <v>1.2999999999999999E-3</v>
      </c>
      <c r="G86" s="15"/>
    </row>
    <row r="87" spans="1:7" x14ac:dyDescent="0.3">
      <c r="A87" s="12" t="s">
        <v>1369</v>
      </c>
      <c r="B87" s="30" t="s">
        <v>1370</v>
      </c>
      <c r="C87" s="30" t="s">
        <v>789</v>
      </c>
      <c r="D87" s="13">
        <v>8400</v>
      </c>
      <c r="E87" s="14">
        <v>32.85</v>
      </c>
      <c r="F87" s="15">
        <v>1E-3</v>
      </c>
      <c r="G87" s="15"/>
    </row>
    <row r="88" spans="1:7" x14ac:dyDescent="0.3">
      <c r="A88" s="12" t="s">
        <v>793</v>
      </c>
      <c r="B88" s="30" t="s">
        <v>1368</v>
      </c>
      <c r="C88" s="30" t="s">
        <v>795</v>
      </c>
      <c r="D88" s="13">
        <v>5299</v>
      </c>
      <c r="E88" s="14">
        <v>16.02</v>
      </c>
      <c r="F88" s="15">
        <v>5.0000000000000001E-4</v>
      </c>
      <c r="G88" s="15"/>
    </row>
    <row r="89" spans="1:7" x14ac:dyDescent="0.3">
      <c r="A89" s="12" t="s">
        <v>1377</v>
      </c>
      <c r="B89" s="30" t="s">
        <v>1378</v>
      </c>
      <c r="C89" s="30" t="s">
        <v>834</v>
      </c>
      <c r="D89" s="13">
        <v>541</v>
      </c>
      <c r="E89" s="14">
        <v>9.57</v>
      </c>
      <c r="F89" s="15">
        <v>2.9999999999999997E-4</v>
      </c>
      <c r="G89" s="15"/>
    </row>
    <row r="90" spans="1:7" x14ac:dyDescent="0.3">
      <c r="A90" s="12" t="s">
        <v>1029</v>
      </c>
      <c r="B90" s="30" t="s">
        <v>1030</v>
      </c>
      <c r="C90" s="30" t="s">
        <v>815</v>
      </c>
      <c r="D90" s="13">
        <v>167</v>
      </c>
      <c r="E90" s="14">
        <v>3.52</v>
      </c>
      <c r="F90" s="15">
        <v>1E-4</v>
      </c>
      <c r="G90" s="15"/>
    </row>
    <row r="91" spans="1:7" x14ac:dyDescent="0.3">
      <c r="A91" s="12" t="s">
        <v>1359</v>
      </c>
      <c r="B91" s="30" t="s">
        <v>1360</v>
      </c>
      <c r="C91" s="30" t="s">
        <v>884</v>
      </c>
      <c r="D91" s="13">
        <v>350</v>
      </c>
      <c r="E91" s="14">
        <v>3.34</v>
      </c>
      <c r="F91" s="15">
        <v>1E-4</v>
      </c>
      <c r="G91" s="15"/>
    </row>
    <row r="92" spans="1:7" x14ac:dyDescent="0.3">
      <c r="A92" s="12" t="s">
        <v>1379</v>
      </c>
      <c r="B92" s="30" t="s">
        <v>1380</v>
      </c>
      <c r="C92" s="30" t="s">
        <v>1381</v>
      </c>
      <c r="D92" s="13">
        <v>120</v>
      </c>
      <c r="E92" s="14">
        <v>0.22</v>
      </c>
      <c r="F92" s="15">
        <v>0</v>
      </c>
      <c r="G92" s="15"/>
    </row>
    <row r="93" spans="1:7" x14ac:dyDescent="0.3">
      <c r="A93" s="16" t="s">
        <v>98</v>
      </c>
      <c r="B93" s="31"/>
      <c r="C93" s="31"/>
      <c r="D93" s="17"/>
      <c r="E93" s="37">
        <v>20759.150000000001</v>
      </c>
      <c r="F93" s="38">
        <v>0.65900000000000003</v>
      </c>
      <c r="G93" s="20"/>
    </row>
    <row r="94" spans="1:7" x14ac:dyDescent="0.3">
      <c r="A94" s="16" t="s">
        <v>1130</v>
      </c>
      <c r="B94" s="30"/>
      <c r="C94" s="30"/>
      <c r="D94" s="13"/>
      <c r="E94" s="14"/>
      <c r="F94" s="15"/>
      <c r="G94" s="15"/>
    </row>
    <row r="95" spans="1:7" x14ac:dyDescent="0.3">
      <c r="A95" s="16" t="s">
        <v>98</v>
      </c>
      <c r="B95" s="30"/>
      <c r="C95" s="30"/>
      <c r="D95" s="13"/>
      <c r="E95" s="39" t="s">
        <v>88</v>
      </c>
      <c r="F95" s="40" t="s">
        <v>88</v>
      </c>
      <c r="G95" s="15"/>
    </row>
    <row r="96" spans="1:7" x14ac:dyDescent="0.3">
      <c r="A96" s="21" t="s">
        <v>116</v>
      </c>
      <c r="B96" s="32"/>
      <c r="C96" s="32"/>
      <c r="D96" s="22"/>
      <c r="E96" s="27">
        <v>20759.150000000001</v>
      </c>
      <c r="F96" s="28">
        <v>0.65900000000000003</v>
      </c>
      <c r="G96" s="20"/>
    </row>
    <row r="97" spans="1:7" x14ac:dyDescent="0.3">
      <c r="A97" s="12"/>
      <c r="B97" s="30"/>
      <c r="C97" s="30"/>
      <c r="D97" s="13"/>
      <c r="E97" s="14"/>
      <c r="F97" s="15"/>
      <c r="G97" s="15"/>
    </row>
    <row r="98" spans="1:7" x14ac:dyDescent="0.3">
      <c r="A98" s="16" t="s">
        <v>1131</v>
      </c>
      <c r="B98" s="30"/>
      <c r="C98" s="30"/>
      <c r="D98" s="13"/>
      <c r="E98" s="14"/>
      <c r="F98" s="15"/>
      <c r="G98" s="15"/>
    </row>
    <row r="99" spans="1:7" x14ac:dyDescent="0.3">
      <c r="A99" s="16" t="s">
        <v>1132</v>
      </c>
      <c r="B99" s="30"/>
      <c r="C99" s="30"/>
      <c r="D99" s="13"/>
      <c r="E99" s="14"/>
      <c r="F99" s="15"/>
      <c r="G99" s="15"/>
    </row>
    <row r="100" spans="1:7" x14ac:dyDescent="0.3">
      <c r="A100" s="12" t="s">
        <v>1386</v>
      </c>
      <c r="B100" s="30"/>
      <c r="C100" s="30" t="s">
        <v>834</v>
      </c>
      <c r="D100" s="13">
        <v>8550</v>
      </c>
      <c r="E100" s="14">
        <v>149.97999999999999</v>
      </c>
      <c r="F100" s="15">
        <v>4.7590000000000002E-3</v>
      </c>
      <c r="G100" s="15"/>
    </row>
    <row r="101" spans="1:7" x14ac:dyDescent="0.3">
      <c r="A101" s="12" t="s">
        <v>1384</v>
      </c>
      <c r="B101" s="30"/>
      <c r="C101" s="30" t="s">
        <v>1381</v>
      </c>
      <c r="D101" s="13">
        <v>54600</v>
      </c>
      <c r="E101" s="14">
        <v>100.38</v>
      </c>
      <c r="F101" s="15">
        <v>3.1849999999999999E-3</v>
      </c>
      <c r="G101" s="15"/>
    </row>
    <row r="102" spans="1:7" x14ac:dyDescent="0.3">
      <c r="A102" s="12" t="s">
        <v>1387</v>
      </c>
      <c r="B102" s="30"/>
      <c r="C102" s="30" t="s">
        <v>884</v>
      </c>
      <c r="D102" s="13">
        <v>6300</v>
      </c>
      <c r="E102" s="14">
        <v>59.76</v>
      </c>
      <c r="F102" s="15">
        <v>1.8959999999999999E-3</v>
      </c>
      <c r="G102" s="15"/>
    </row>
    <row r="103" spans="1:7" x14ac:dyDescent="0.3">
      <c r="A103" s="12" t="s">
        <v>1183</v>
      </c>
      <c r="B103" s="30"/>
      <c r="C103" s="30" t="s">
        <v>815</v>
      </c>
      <c r="D103" s="13">
        <v>2750</v>
      </c>
      <c r="E103" s="14">
        <v>57.93</v>
      </c>
      <c r="F103" s="15">
        <v>1.838E-3</v>
      </c>
      <c r="G103" s="15"/>
    </row>
    <row r="104" spans="1:7" x14ac:dyDescent="0.3">
      <c r="A104" s="12" t="s">
        <v>1246</v>
      </c>
      <c r="B104" s="30"/>
      <c r="C104" s="30" t="s">
        <v>792</v>
      </c>
      <c r="D104" s="41">
        <v>-4125</v>
      </c>
      <c r="E104" s="23">
        <v>-29.23</v>
      </c>
      <c r="F104" s="24">
        <v>-9.2699999999999998E-4</v>
      </c>
      <c r="G104" s="15"/>
    </row>
    <row r="105" spans="1:7" x14ac:dyDescent="0.3">
      <c r="A105" s="12" t="s">
        <v>1230</v>
      </c>
      <c r="B105" s="30"/>
      <c r="C105" s="30" t="s">
        <v>839</v>
      </c>
      <c r="D105" s="41">
        <v>-3600</v>
      </c>
      <c r="E105" s="23">
        <v>-96.88</v>
      </c>
      <c r="F105" s="24">
        <v>-3.0739999999999999E-3</v>
      </c>
      <c r="G105" s="15"/>
    </row>
    <row r="106" spans="1:7" x14ac:dyDescent="0.3">
      <c r="A106" s="12" t="s">
        <v>1279</v>
      </c>
      <c r="B106" s="30"/>
      <c r="C106" s="30" t="s">
        <v>815</v>
      </c>
      <c r="D106" s="41">
        <v>-15200</v>
      </c>
      <c r="E106" s="23">
        <v>-201.26</v>
      </c>
      <c r="F106" s="24">
        <v>-6.3870000000000003E-3</v>
      </c>
      <c r="G106" s="15"/>
    </row>
    <row r="107" spans="1:7" x14ac:dyDescent="0.3">
      <c r="A107" s="12" t="s">
        <v>1276</v>
      </c>
      <c r="B107" s="30"/>
      <c r="C107" s="30" t="s">
        <v>824</v>
      </c>
      <c r="D107" s="41">
        <v>-25900</v>
      </c>
      <c r="E107" s="23">
        <v>-250.93</v>
      </c>
      <c r="F107" s="24">
        <v>-7.9640000000000006E-3</v>
      </c>
      <c r="G107" s="15"/>
    </row>
    <row r="108" spans="1:7" x14ac:dyDescent="0.3">
      <c r="A108" s="12" t="s">
        <v>1213</v>
      </c>
      <c r="B108" s="30"/>
      <c r="C108" s="30" t="s">
        <v>977</v>
      </c>
      <c r="D108" s="41">
        <v>-170200</v>
      </c>
      <c r="E108" s="23">
        <v>-284.14999999999998</v>
      </c>
      <c r="F108" s="24">
        <v>-9.018E-3</v>
      </c>
      <c r="G108" s="15"/>
    </row>
    <row r="109" spans="1:7" x14ac:dyDescent="0.3">
      <c r="A109" s="12" t="s">
        <v>1284</v>
      </c>
      <c r="B109" s="30"/>
      <c r="C109" s="30" t="s">
        <v>798</v>
      </c>
      <c r="D109" s="41">
        <v>-65000</v>
      </c>
      <c r="E109" s="23">
        <v>-435.01</v>
      </c>
      <c r="F109" s="24">
        <v>-1.3806000000000001E-2</v>
      </c>
      <c r="G109" s="15"/>
    </row>
    <row r="110" spans="1:7" x14ac:dyDescent="0.3">
      <c r="A110" s="12" t="s">
        <v>1218</v>
      </c>
      <c r="B110" s="30"/>
      <c r="C110" s="30" t="s">
        <v>963</v>
      </c>
      <c r="D110" s="41">
        <v>-166400</v>
      </c>
      <c r="E110" s="23">
        <v>-453.52</v>
      </c>
      <c r="F110" s="24">
        <v>-1.4393E-2</v>
      </c>
      <c r="G110" s="15"/>
    </row>
    <row r="111" spans="1:7" x14ac:dyDescent="0.3">
      <c r="A111" s="12" t="s">
        <v>1189</v>
      </c>
      <c r="B111" s="30"/>
      <c r="C111" s="30" t="s">
        <v>850</v>
      </c>
      <c r="D111" s="41">
        <v>-42900</v>
      </c>
      <c r="E111" s="23">
        <v>-619.13</v>
      </c>
      <c r="F111" s="24">
        <v>-1.9649E-2</v>
      </c>
      <c r="G111" s="15"/>
    </row>
    <row r="112" spans="1:7" x14ac:dyDescent="0.3">
      <c r="A112" s="12" t="s">
        <v>1288</v>
      </c>
      <c r="B112" s="30"/>
      <c r="C112" s="30" t="s">
        <v>801</v>
      </c>
      <c r="D112" s="41">
        <v>-34000</v>
      </c>
      <c r="E112" s="23">
        <v>-746.2</v>
      </c>
      <c r="F112" s="24">
        <v>-2.3682000000000002E-2</v>
      </c>
      <c r="G112" s="15"/>
    </row>
    <row r="113" spans="1:7" x14ac:dyDescent="0.3">
      <c r="A113" s="12" t="s">
        <v>1290</v>
      </c>
      <c r="B113" s="30"/>
      <c r="C113" s="30" t="s">
        <v>789</v>
      </c>
      <c r="D113" s="41">
        <v>-39000</v>
      </c>
      <c r="E113" s="23">
        <v>-845.6</v>
      </c>
      <c r="F113" s="24">
        <v>-2.6837E-2</v>
      </c>
      <c r="G113" s="15"/>
    </row>
    <row r="114" spans="1:7" x14ac:dyDescent="0.3">
      <c r="A114" s="12" t="s">
        <v>1282</v>
      </c>
      <c r="B114" s="30"/>
      <c r="C114" s="30" t="s">
        <v>798</v>
      </c>
      <c r="D114" s="41">
        <v>-133750</v>
      </c>
      <c r="E114" s="23">
        <v>-893.32</v>
      </c>
      <c r="F114" s="24">
        <v>-2.8351000000000001E-2</v>
      </c>
      <c r="G114" s="15"/>
    </row>
    <row r="115" spans="1:7" x14ac:dyDescent="0.3">
      <c r="A115" s="12" t="s">
        <v>1286</v>
      </c>
      <c r="B115" s="30"/>
      <c r="C115" s="30" t="s">
        <v>804</v>
      </c>
      <c r="D115" s="41">
        <v>-43750</v>
      </c>
      <c r="E115" s="23">
        <v>-1134</v>
      </c>
      <c r="F115" s="24">
        <v>-3.5990000000000001E-2</v>
      </c>
      <c r="G115" s="15"/>
    </row>
    <row r="116" spans="1:7" x14ac:dyDescent="0.3">
      <c r="A116" s="16" t="s">
        <v>98</v>
      </c>
      <c r="B116" s="31"/>
      <c r="C116" s="31"/>
      <c r="D116" s="17"/>
      <c r="E116" s="42">
        <v>-5621.18</v>
      </c>
      <c r="F116" s="43">
        <v>-0.1784</v>
      </c>
      <c r="G116" s="20"/>
    </row>
    <row r="117" spans="1:7" x14ac:dyDescent="0.3">
      <c r="A117" s="12"/>
      <c r="B117" s="30"/>
      <c r="C117" s="30"/>
      <c r="D117" s="13"/>
      <c r="E117" s="14"/>
      <c r="F117" s="15"/>
      <c r="G117" s="15"/>
    </row>
    <row r="118" spans="1:7" x14ac:dyDescent="0.3">
      <c r="A118" s="12"/>
      <c r="B118" s="30"/>
      <c r="C118" s="30"/>
      <c r="D118" s="13"/>
      <c r="E118" s="14"/>
      <c r="F118" s="15"/>
      <c r="G118" s="15"/>
    </row>
    <row r="119" spans="1:7" x14ac:dyDescent="0.3">
      <c r="A119" s="16" t="s">
        <v>1390</v>
      </c>
      <c r="B119" s="31"/>
      <c r="C119" s="31"/>
      <c r="D119" s="17"/>
      <c r="E119" s="46"/>
      <c r="F119" s="20"/>
      <c r="G119" s="20"/>
    </row>
    <row r="120" spans="1:7" x14ac:dyDescent="0.3">
      <c r="A120" s="12" t="s">
        <v>1391</v>
      </c>
      <c r="B120" s="30"/>
      <c r="C120" s="30" t="s">
        <v>1392</v>
      </c>
      <c r="D120" s="13">
        <v>35000</v>
      </c>
      <c r="E120" s="14">
        <v>443.89</v>
      </c>
      <c r="F120" s="15">
        <v>1.41E-2</v>
      </c>
      <c r="G120" s="15"/>
    </row>
    <row r="121" spans="1:7" x14ac:dyDescent="0.3">
      <c r="A121" s="12" t="s">
        <v>1576</v>
      </c>
      <c r="B121" s="30"/>
      <c r="C121" s="30" t="s">
        <v>1577</v>
      </c>
      <c r="D121" s="41">
        <v>-2800</v>
      </c>
      <c r="E121" s="23">
        <v>-0.13</v>
      </c>
      <c r="F121" s="15">
        <v>0</v>
      </c>
      <c r="G121" s="15"/>
    </row>
    <row r="122" spans="1:7" x14ac:dyDescent="0.3">
      <c r="A122" s="12" t="s">
        <v>1578</v>
      </c>
      <c r="B122" s="30"/>
      <c r="C122" s="30" t="s">
        <v>1577</v>
      </c>
      <c r="D122" s="41">
        <v>-10800</v>
      </c>
      <c r="E122" s="23">
        <v>-0.44</v>
      </c>
      <c r="F122" s="15">
        <v>0</v>
      </c>
      <c r="G122" s="15"/>
    </row>
    <row r="123" spans="1:7" x14ac:dyDescent="0.3">
      <c r="A123" s="12" t="s">
        <v>1579</v>
      </c>
      <c r="B123" s="30"/>
      <c r="C123" s="30" t="s">
        <v>1577</v>
      </c>
      <c r="D123" s="41">
        <v>-45600</v>
      </c>
      <c r="E123" s="23">
        <v>-0.93</v>
      </c>
      <c r="F123" s="15">
        <v>0</v>
      </c>
      <c r="G123" s="15"/>
    </row>
    <row r="124" spans="1:7" x14ac:dyDescent="0.3">
      <c r="A124" s="12" t="s">
        <v>1580</v>
      </c>
      <c r="B124" s="30"/>
      <c r="C124" s="30" t="s">
        <v>1577</v>
      </c>
      <c r="D124" s="41">
        <v>-35750</v>
      </c>
      <c r="E124" s="23">
        <v>-1.0900000000000001</v>
      </c>
      <c r="F124" s="15">
        <v>0</v>
      </c>
      <c r="G124" s="15"/>
    </row>
    <row r="125" spans="1:7" x14ac:dyDescent="0.3">
      <c r="A125" s="12" t="s">
        <v>1581</v>
      </c>
      <c r="B125" s="30"/>
      <c r="C125" s="30" t="s">
        <v>1577</v>
      </c>
      <c r="D125" s="41">
        <v>-19200</v>
      </c>
      <c r="E125" s="23">
        <v>-1.17</v>
      </c>
      <c r="F125" s="15">
        <v>0</v>
      </c>
      <c r="G125" s="15"/>
    </row>
    <row r="126" spans="1:7" x14ac:dyDescent="0.3">
      <c r="A126" s="12" t="s">
        <v>1582</v>
      </c>
      <c r="B126" s="30"/>
      <c r="C126" s="30" t="s">
        <v>1577</v>
      </c>
      <c r="D126" s="41">
        <v>-1200</v>
      </c>
      <c r="E126" s="23">
        <v>-1.24</v>
      </c>
      <c r="F126" s="15">
        <v>0</v>
      </c>
      <c r="G126" s="15"/>
    </row>
    <row r="127" spans="1:7" x14ac:dyDescent="0.3">
      <c r="A127" s="16" t="s">
        <v>98</v>
      </c>
      <c r="B127" s="31"/>
      <c r="C127" s="31"/>
      <c r="D127" s="17"/>
      <c r="E127" s="37">
        <v>438.89</v>
      </c>
      <c r="F127" s="38">
        <v>1.41E-2</v>
      </c>
      <c r="G127" s="20"/>
    </row>
    <row r="128" spans="1:7" x14ac:dyDescent="0.3">
      <c r="A128" s="12"/>
      <c r="B128" s="30"/>
      <c r="C128" s="30"/>
      <c r="D128" s="13"/>
      <c r="E128" s="14"/>
      <c r="F128" s="15"/>
      <c r="G128" s="15"/>
    </row>
    <row r="129" spans="1:7" x14ac:dyDescent="0.3">
      <c r="A129" s="21" t="s">
        <v>116</v>
      </c>
      <c r="B129" s="32"/>
      <c r="C129" s="32"/>
      <c r="D129" s="22"/>
      <c r="E129" s="18">
        <v>438.89</v>
      </c>
      <c r="F129" s="19">
        <v>1.41E-2</v>
      </c>
      <c r="G129" s="20"/>
    </row>
    <row r="130" spans="1:7" x14ac:dyDescent="0.3">
      <c r="A130" s="16" t="s">
        <v>124</v>
      </c>
      <c r="B130" s="30"/>
      <c r="C130" s="30"/>
      <c r="D130" s="13"/>
      <c r="E130" s="14"/>
      <c r="F130" s="15"/>
      <c r="G130" s="15"/>
    </row>
    <row r="131" spans="1:7" x14ac:dyDescent="0.3">
      <c r="A131" s="16" t="s">
        <v>125</v>
      </c>
      <c r="B131" s="30"/>
      <c r="C131" s="30"/>
      <c r="D131" s="13"/>
      <c r="E131" s="14"/>
      <c r="F131" s="15"/>
      <c r="G131" s="15"/>
    </row>
    <row r="132" spans="1:7" x14ac:dyDescent="0.3">
      <c r="A132" s="12" t="s">
        <v>503</v>
      </c>
      <c r="B132" s="30" t="s">
        <v>504</v>
      </c>
      <c r="C132" s="30" t="s">
        <v>128</v>
      </c>
      <c r="D132" s="13">
        <v>500000</v>
      </c>
      <c r="E132" s="14">
        <v>501.14</v>
      </c>
      <c r="F132" s="15">
        <v>1.5900000000000001E-2</v>
      </c>
      <c r="G132" s="15">
        <v>7.2599999999999998E-2</v>
      </c>
    </row>
    <row r="133" spans="1:7" x14ac:dyDescent="0.3">
      <c r="A133" s="16" t="s">
        <v>98</v>
      </c>
      <c r="B133" s="31"/>
      <c r="C133" s="31"/>
      <c r="D133" s="17"/>
      <c r="E133" s="37">
        <v>501.14</v>
      </c>
      <c r="F133" s="38">
        <v>1.5900000000000001E-2</v>
      </c>
      <c r="G133" s="20"/>
    </row>
    <row r="134" spans="1:7" x14ac:dyDescent="0.3">
      <c r="A134" s="12"/>
      <c r="B134" s="30"/>
      <c r="C134" s="30"/>
      <c r="D134" s="13"/>
      <c r="E134" s="14"/>
      <c r="F134" s="15"/>
      <c r="G134" s="15"/>
    </row>
    <row r="135" spans="1:7" x14ac:dyDescent="0.3">
      <c r="A135" s="16" t="s">
        <v>377</v>
      </c>
      <c r="B135" s="30"/>
      <c r="C135" s="30"/>
      <c r="D135" s="13"/>
      <c r="E135" s="14"/>
      <c r="F135" s="15"/>
      <c r="G135" s="15"/>
    </row>
    <row r="136" spans="1:7" x14ac:dyDescent="0.3">
      <c r="A136" s="12" t="s">
        <v>1402</v>
      </c>
      <c r="B136" s="30" t="s">
        <v>1403</v>
      </c>
      <c r="C136" s="30" t="s">
        <v>93</v>
      </c>
      <c r="D136" s="13">
        <v>4900000</v>
      </c>
      <c r="E136" s="14">
        <v>4662.0200000000004</v>
      </c>
      <c r="F136" s="15">
        <v>0.14799999999999999</v>
      </c>
      <c r="G136" s="15">
        <v>7.1139999999999995E-2</v>
      </c>
    </row>
    <row r="137" spans="1:7" x14ac:dyDescent="0.3">
      <c r="A137" s="16" t="s">
        <v>98</v>
      </c>
      <c r="B137" s="31"/>
      <c r="C137" s="31"/>
      <c r="D137" s="17"/>
      <c r="E137" s="37">
        <v>4662.0200000000004</v>
      </c>
      <c r="F137" s="38">
        <v>0.14799999999999999</v>
      </c>
      <c r="G137" s="20"/>
    </row>
    <row r="138" spans="1:7" x14ac:dyDescent="0.3">
      <c r="A138" s="12"/>
      <c r="B138" s="30"/>
      <c r="C138" s="30"/>
      <c r="D138" s="13"/>
      <c r="E138" s="14"/>
      <c r="F138" s="15"/>
      <c r="G138" s="15"/>
    </row>
    <row r="139" spans="1:7" x14ac:dyDescent="0.3">
      <c r="A139" s="16" t="s">
        <v>188</v>
      </c>
      <c r="B139" s="30"/>
      <c r="C139" s="30"/>
      <c r="D139" s="13"/>
      <c r="E139" s="14"/>
      <c r="F139" s="15"/>
      <c r="G139" s="15"/>
    </row>
    <row r="140" spans="1:7" x14ac:dyDescent="0.3">
      <c r="A140" s="16" t="s">
        <v>98</v>
      </c>
      <c r="B140" s="30"/>
      <c r="C140" s="30"/>
      <c r="D140" s="13"/>
      <c r="E140" s="39" t="s">
        <v>88</v>
      </c>
      <c r="F140" s="40" t="s">
        <v>88</v>
      </c>
      <c r="G140" s="15"/>
    </row>
    <row r="141" spans="1:7" x14ac:dyDescent="0.3">
      <c r="A141" s="12"/>
      <c r="B141" s="30"/>
      <c r="C141" s="30"/>
      <c r="D141" s="13"/>
      <c r="E141" s="14"/>
      <c r="F141" s="15"/>
      <c r="G141" s="15"/>
    </row>
    <row r="142" spans="1:7" x14ac:dyDescent="0.3">
      <c r="A142" s="16" t="s">
        <v>189</v>
      </c>
      <c r="B142" s="30"/>
      <c r="C142" s="30"/>
      <c r="D142" s="13"/>
      <c r="E142" s="14"/>
      <c r="F142" s="15"/>
      <c r="G142" s="15"/>
    </row>
    <row r="143" spans="1:7" x14ac:dyDescent="0.3">
      <c r="A143" s="16" t="s">
        <v>98</v>
      </c>
      <c r="B143" s="30"/>
      <c r="C143" s="30"/>
      <c r="D143" s="13"/>
      <c r="E143" s="39" t="s">
        <v>88</v>
      </c>
      <c r="F143" s="40" t="s">
        <v>88</v>
      </c>
      <c r="G143" s="15"/>
    </row>
    <row r="144" spans="1:7" x14ac:dyDescent="0.3">
      <c r="A144" s="12"/>
      <c r="B144" s="30"/>
      <c r="C144" s="30"/>
      <c r="D144" s="13"/>
      <c r="E144" s="14"/>
      <c r="F144" s="15"/>
      <c r="G144" s="15"/>
    </row>
    <row r="145" spans="1:7" x14ac:dyDescent="0.3">
      <c r="A145" s="21" t="s">
        <v>116</v>
      </c>
      <c r="B145" s="32"/>
      <c r="C145" s="32"/>
      <c r="D145" s="22"/>
      <c r="E145" s="18">
        <v>5163.16</v>
      </c>
      <c r="F145" s="19">
        <v>0.16389999999999999</v>
      </c>
      <c r="G145" s="20"/>
    </row>
    <row r="146" spans="1:7" x14ac:dyDescent="0.3">
      <c r="A146" s="12"/>
      <c r="B146" s="30"/>
      <c r="C146" s="30"/>
      <c r="D146" s="13"/>
      <c r="E146" s="14"/>
      <c r="F146" s="15"/>
      <c r="G146" s="15"/>
    </row>
    <row r="147" spans="1:7" x14ac:dyDescent="0.3">
      <c r="A147" s="16" t="s">
        <v>89</v>
      </c>
      <c r="B147" s="30"/>
      <c r="C147" s="30"/>
      <c r="D147" s="13"/>
      <c r="E147" s="14"/>
      <c r="F147" s="15"/>
      <c r="G147" s="15"/>
    </row>
    <row r="148" spans="1:7" x14ac:dyDescent="0.3">
      <c r="A148" s="12"/>
      <c r="B148" s="30"/>
      <c r="C148" s="30"/>
      <c r="D148" s="13"/>
      <c r="E148" s="14"/>
      <c r="F148" s="15"/>
      <c r="G148" s="15"/>
    </row>
    <row r="149" spans="1:7" x14ac:dyDescent="0.3">
      <c r="A149" s="16" t="s">
        <v>90</v>
      </c>
      <c r="B149" s="30"/>
      <c r="C149" s="30"/>
      <c r="D149" s="13"/>
      <c r="E149" s="14"/>
      <c r="F149" s="15"/>
      <c r="G149" s="15"/>
    </row>
    <row r="150" spans="1:7" x14ac:dyDescent="0.3">
      <c r="A150" s="12" t="s">
        <v>1311</v>
      </c>
      <c r="B150" s="30" t="s">
        <v>1312</v>
      </c>
      <c r="C150" s="30" t="s">
        <v>93</v>
      </c>
      <c r="D150" s="13">
        <v>1000000</v>
      </c>
      <c r="E150" s="14">
        <v>993.66</v>
      </c>
      <c r="F150" s="15">
        <v>3.15E-2</v>
      </c>
      <c r="G150" s="15">
        <v>4.8502999999999998E-2</v>
      </c>
    </row>
    <row r="151" spans="1:7" x14ac:dyDescent="0.3">
      <c r="A151" s="16" t="s">
        <v>98</v>
      </c>
      <c r="B151" s="31"/>
      <c r="C151" s="31"/>
      <c r="D151" s="17"/>
      <c r="E151" s="37">
        <v>993.66</v>
      </c>
      <c r="F151" s="38">
        <v>3.15E-2</v>
      </c>
      <c r="G151" s="20"/>
    </row>
    <row r="152" spans="1:7" x14ac:dyDescent="0.3">
      <c r="A152" s="12"/>
      <c r="B152" s="30"/>
      <c r="C152" s="30"/>
      <c r="D152" s="13"/>
      <c r="E152" s="14"/>
      <c r="F152" s="15"/>
      <c r="G152" s="15"/>
    </row>
    <row r="153" spans="1:7" x14ac:dyDescent="0.3">
      <c r="A153" s="21" t="s">
        <v>116</v>
      </c>
      <c r="B153" s="32"/>
      <c r="C153" s="32"/>
      <c r="D153" s="22"/>
      <c r="E153" s="18">
        <v>993.66</v>
      </c>
      <c r="F153" s="19">
        <v>3.15E-2</v>
      </c>
      <c r="G153" s="20"/>
    </row>
    <row r="154" spans="1:7" x14ac:dyDescent="0.3">
      <c r="A154" s="12"/>
      <c r="B154" s="30"/>
      <c r="C154" s="30"/>
      <c r="D154" s="13"/>
      <c r="E154" s="14"/>
      <c r="F154" s="15"/>
      <c r="G154" s="15"/>
    </row>
    <row r="155" spans="1:7" x14ac:dyDescent="0.3">
      <c r="A155" s="12"/>
      <c r="B155" s="30"/>
      <c r="C155" s="30"/>
      <c r="D155" s="13"/>
      <c r="E155" s="14"/>
      <c r="F155" s="15"/>
      <c r="G155" s="15"/>
    </row>
    <row r="156" spans="1:7" x14ac:dyDescent="0.3">
      <c r="A156" s="16" t="s">
        <v>550</v>
      </c>
      <c r="B156" s="30"/>
      <c r="C156" s="30"/>
      <c r="D156" s="13"/>
      <c r="E156" s="14"/>
      <c r="F156" s="15"/>
      <c r="G156" s="15"/>
    </row>
    <row r="157" spans="1:7" x14ac:dyDescent="0.3">
      <c r="A157" s="12" t="s">
        <v>1583</v>
      </c>
      <c r="B157" s="30" t="s">
        <v>1584</v>
      </c>
      <c r="C157" s="30"/>
      <c r="D157" s="13">
        <v>47098.75</v>
      </c>
      <c r="E157" s="14">
        <v>1306.69</v>
      </c>
      <c r="F157" s="15">
        <v>4.1500000000000002E-2</v>
      </c>
      <c r="G157" s="15"/>
    </row>
    <row r="158" spans="1:7" x14ac:dyDescent="0.3">
      <c r="A158" s="12"/>
      <c r="B158" s="30"/>
      <c r="C158" s="30"/>
      <c r="D158" s="13"/>
      <c r="E158" s="14"/>
      <c r="F158" s="15"/>
      <c r="G158" s="15"/>
    </row>
    <row r="159" spans="1:7" x14ac:dyDescent="0.3">
      <c r="A159" s="21" t="s">
        <v>116</v>
      </c>
      <c r="B159" s="32"/>
      <c r="C159" s="32"/>
      <c r="D159" s="22"/>
      <c r="E159" s="18">
        <v>1306.69</v>
      </c>
      <c r="F159" s="19">
        <v>4.1500000000000002E-2</v>
      </c>
      <c r="G159" s="20"/>
    </row>
    <row r="160" spans="1:7" x14ac:dyDescent="0.3">
      <c r="A160" s="12"/>
      <c r="B160" s="30"/>
      <c r="C160" s="30"/>
      <c r="D160" s="13"/>
      <c r="E160" s="14"/>
      <c r="F160" s="15"/>
      <c r="G160" s="15"/>
    </row>
    <row r="161" spans="1:7" x14ac:dyDescent="0.3">
      <c r="A161" s="16" t="s">
        <v>117</v>
      </c>
      <c r="B161" s="30"/>
      <c r="C161" s="30"/>
      <c r="D161" s="13"/>
      <c r="E161" s="14"/>
      <c r="F161" s="15"/>
      <c r="G161" s="15"/>
    </row>
    <row r="162" spans="1:7" x14ac:dyDescent="0.3">
      <c r="A162" s="12" t="s">
        <v>118</v>
      </c>
      <c r="B162" s="30"/>
      <c r="C162" s="30"/>
      <c r="D162" s="13"/>
      <c r="E162" s="14">
        <v>2537.67</v>
      </c>
      <c r="F162" s="15">
        <v>8.0500000000000002E-2</v>
      </c>
      <c r="G162" s="15">
        <v>4.6987000000000001E-2</v>
      </c>
    </row>
    <row r="163" spans="1:7" x14ac:dyDescent="0.3">
      <c r="A163" s="16" t="s">
        <v>98</v>
      </c>
      <c r="B163" s="31"/>
      <c r="C163" s="31"/>
      <c r="D163" s="17"/>
      <c r="E163" s="37">
        <v>2537.67</v>
      </c>
      <c r="F163" s="38">
        <v>8.0500000000000002E-2</v>
      </c>
      <c r="G163" s="20"/>
    </row>
    <row r="164" spans="1:7" x14ac:dyDescent="0.3">
      <c r="A164" s="12"/>
      <c r="B164" s="30"/>
      <c r="C164" s="30"/>
      <c r="D164" s="13"/>
      <c r="E164" s="14"/>
      <c r="F164" s="15"/>
      <c r="G164" s="15"/>
    </row>
    <row r="165" spans="1:7" x14ac:dyDescent="0.3">
      <c r="A165" s="21" t="s">
        <v>116</v>
      </c>
      <c r="B165" s="32"/>
      <c r="C165" s="32"/>
      <c r="D165" s="22"/>
      <c r="E165" s="18">
        <v>2537.67</v>
      </c>
      <c r="F165" s="19">
        <v>8.0500000000000002E-2</v>
      </c>
      <c r="G165" s="20"/>
    </row>
    <row r="166" spans="1:7" x14ac:dyDescent="0.3">
      <c r="A166" s="12" t="s">
        <v>119</v>
      </c>
      <c r="B166" s="30"/>
      <c r="C166" s="30"/>
      <c r="D166" s="13"/>
      <c r="E166" s="14">
        <v>63.277968100000002</v>
      </c>
      <c r="F166" s="15">
        <v>2.0079999999999998E-3</v>
      </c>
      <c r="G166" s="15"/>
    </row>
    <row r="167" spans="1:7" x14ac:dyDescent="0.3">
      <c r="A167" s="12" t="s">
        <v>120</v>
      </c>
      <c r="B167" s="30"/>
      <c r="C167" s="30"/>
      <c r="D167" s="13"/>
      <c r="E167" s="14">
        <v>245.67203190000001</v>
      </c>
      <c r="F167" s="15">
        <v>7.4920000000000004E-3</v>
      </c>
      <c r="G167" s="15">
        <v>4.6987000000000001E-2</v>
      </c>
    </row>
    <row r="168" spans="1:7" x14ac:dyDescent="0.3">
      <c r="A168" s="25" t="s">
        <v>121</v>
      </c>
      <c r="B168" s="33"/>
      <c r="C168" s="33"/>
      <c r="D168" s="26"/>
      <c r="E168" s="27">
        <v>31508.17</v>
      </c>
      <c r="F168" s="28">
        <v>1</v>
      </c>
      <c r="G168" s="28"/>
    </row>
    <row r="170" spans="1:7" x14ac:dyDescent="0.3">
      <c r="A170" s="1" t="s">
        <v>1321</v>
      </c>
    </row>
    <row r="171" spans="1:7" x14ac:dyDescent="0.3">
      <c r="A171" s="1" t="s">
        <v>123</v>
      </c>
    </row>
    <row r="173" spans="1:7" x14ac:dyDescent="0.3">
      <c r="A173" s="1" t="s">
        <v>1858</v>
      </c>
    </row>
    <row r="174" spans="1:7" x14ac:dyDescent="0.3">
      <c r="A174" s="47" t="s">
        <v>1859</v>
      </c>
      <c r="B174" s="34" t="s">
        <v>88</v>
      </c>
    </row>
    <row r="175" spans="1:7" x14ac:dyDescent="0.3">
      <c r="A175" t="s">
        <v>1860</v>
      </c>
    </row>
    <row r="176" spans="1:7" x14ac:dyDescent="0.3">
      <c r="A176" t="s">
        <v>1861</v>
      </c>
      <c r="B176" t="s">
        <v>1862</v>
      </c>
      <c r="C176" t="s">
        <v>1862</v>
      </c>
    </row>
    <row r="177" spans="1:7" x14ac:dyDescent="0.3">
      <c r="B177" s="48">
        <v>44712</v>
      </c>
      <c r="C177" s="48">
        <v>44742</v>
      </c>
    </row>
    <row r="178" spans="1:7" x14ac:dyDescent="0.3">
      <c r="A178" t="s">
        <v>1864</v>
      </c>
      <c r="B178">
        <v>19.237300000000001</v>
      </c>
      <c r="C178">
        <v>19.000499999999999</v>
      </c>
      <c r="E178" s="2"/>
      <c r="G178"/>
    </row>
    <row r="179" spans="1:7" x14ac:dyDescent="0.3">
      <c r="A179" t="s">
        <v>1866</v>
      </c>
      <c r="B179">
        <v>19.2302</v>
      </c>
      <c r="C179">
        <v>18.993300000000001</v>
      </c>
      <c r="E179" s="2"/>
      <c r="G179"/>
    </row>
    <row r="180" spans="1:7" x14ac:dyDescent="0.3">
      <c r="A180" t="s">
        <v>1867</v>
      </c>
      <c r="B180">
        <v>13.9787</v>
      </c>
      <c r="C180">
        <v>13.8065</v>
      </c>
      <c r="E180" s="2"/>
      <c r="G180"/>
    </row>
    <row r="181" spans="1:7" x14ac:dyDescent="0.3">
      <c r="A181" t="s">
        <v>1888</v>
      </c>
      <c r="B181">
        <v>13.799799999999999</v>
      </c>
      <c r="C181">
        <v>13.549799999999999</v>
      </c>
      <c r="E181" s="2"/>
      <c r="G181"/>
    </row>
    <row r="182" spans="1:7" x14ac:dyDescent="0.3">
      <c r="A182" t="s">
        <v>1875</v>
      </c>
      <c r="B182">
        <v>18.051300000000001</v>
      </c>
      <c r="C182">
        <v>17.810099999999998</v>
      </c>
      <c r="E182" s="2"/>
      <c r="G182"/>
    </row>
    <row r="183" spans="1:7" x14ac:dyDescent="0.3">
      <c r="A183" t="s">
        <v>1891</v>
      </c>
      <c r="B183">
        <v>18.041899999999998</v>
      </c>
      <c r="C183">
        <v>17.799700000000001</v>
      </c>
      <c r="E183" s="2"/>
      <c r="G183"/>
    </row>
    <row r="184" spans="1:7" x14ac:dyDescent="0.3">
      <c r="A184" t="s">
        <v>1892</v>
      </c>
      <c r="B184">
        <v>12.4693</v>
      </c>
      <c r="C184">
        <v>12.3019</v>
      </c>
      <c r="E184" s="2"/>
      <c r="G184"/>
    </row>
    <row r="185" spans="1:7" x14ac:dyDescent="0.3">
      <c r="A185" t="s">
        <v>1893</v>
      </c>
      <c r="B185">
        <v>12.878299999999999</v>
      </c>
      <c r="C185">
        <v>12.625299999999999</v>
      </c>
      <c r="E185" s="2"/>
      <c r="G185"/>
    </row>
    <row r="186" spans="1:7" x14ac:dyDescent="0.3">
      <c r="E186" s="2"/>
      <c r="G186"/>
    </row>
    <row r="187" spans="1:7" x14ac:dyDescent="0.3">
      <c r="A187" t="s">
        <v>1895</v>
      </c>
    </row>
    <row r="189" spans="1:7" x14ac:dyDescent="0.3">
      <c r="A189" s="50" t="s">
        <v>1896</v>
      </c>
      <c r="B189" s="50" t="s">
        <v>1897</v>
      </c>
      <c r="C189" s="50" t="s">
        <v>1898</v>
      </c>
      <c r="D189" s="50" t="s">
        <v>1899</v>
      </c>
    </row>
    <row r="190" spans="1:7" x14ac:dyDescent="0.3">
      <c r="A190" s="50" t="s">
        <v>1901</v>
      </c>
      <c r="B190" s="50"/>
      <c r="C190" s="50">
        <v>0.08</v>
      </c>
      <c r="D190" s="50">
        <v>0.08</v>
      </c>
    </row>
    <row r="191" spans="1:7" x14ac:dyDescent="0.3">
      <c r="A191" s="50" t="s">
        <v>1924</v>
      </c>
      <c r="B191" s="50"/>
      <c r="C191" s="50">
        <v>0.08</v>
      </c>
      <c r="D191" s="50">
        <v>0.08</v>
      </c>
    </row>
    <row r="193" spans="1:4" x14ac:dyDescent="0.3">
      <c r="A193" t="s">
        <v>1878</v>
      </c>
      <c r="B193" s="34" t="s">
        <v>88</v>
      </c>
    </row>
    <row r="194" spans="1:4" ht="28.8" x14ac:dyDescent="0.3">
      <c r="A194" s="47" t="s">
        <v>1879</v>
      </c>
      <c r="B194" s="34" t="s">
        <v>88</v>
      </c>
    </row>
    <row r="195" spans="1:4" x14ac:dyDescent="0.3">
      <c r="A195" s="47" t="s">
        <v>1880</v>
      </c>
      <c r="B195" s="34" t="s">
        <v>88</v>
      </c>
    </row>
    <row r="196" spans="1:4" x14ac:dyDescent="0.3">
      <c r="A196" t="s">
        <v>1913</v>
      </c>
      <c r="B196" s="49">
        <v>5.5521200000000004</v>
      </c>
    </row>
    <row r="197" spans="1:4" ht="28.8" x14ac:dyDescent="0.3">
      <c r="A197" s="47" t="s">
        <v>1882</v>
      </c>
      <c r="B197" s="34">
        <v>811.93432499999994</v>
      </c>
    </row>
    <row r="198" spans="1:4" ht="28.8" x14ac:dyDescent="0.3">
      <c r="A198" s="47" t="s">
        <v>1883</v>
      </c>
      <c r="B198" s="34" t="s">
        <v>88</v>
      </c>
    </row>
    <row r="199" spans="1:4" x14ac:dyDescent="0.3">
      <c r="A199" t="s">
        <v>2023</v>
      </c>
      <c r="B199" s="34" t="s">
        <v>88</v>
      </c>
    </row>
    <row r="200" spans="1:4" x14ac:dyDescent="0.3">
      <c r="A200" t="s">
        <v>2024</v>
      </c>
      <c r="B200" s="34" t="s">
        <v>88</v>
      </c>
    </row>
    <row r="203" spans="1:4" ht="28.8" x14ac:dyDescent="0.3">
      <c r="A203" s="66" t="s">
        <v>2069</v>
      </c>
      <c r="B203" s="66" t="s">
        <v>2070</v>
      </c>
      <c r="C203" s="66" t="s">
        <v>2030</v>
      </c>
      <c r="D203" s="67" t="s">
        <v>2031</v>
      </c>
    </row>
    <row r="204" spans="1:4" ht="72" customHeight="1" x14ac:dyDescent="0.3">
      <c r="A204" s="58" t="str">
        <f>HYPERLINK("[EDEL_Portfolio Monthly 30-Jun-2022.xlsx]EEESSF!A1","Edelweiss Equity Savings Fund")</f>
        <v>Edelweiss Equity Savings Fund</v>
      </c>
      <c r="B204" s="59"/>
      <c r="C204" s="59" t="s">
        <v>2053</v>
      </c>
      <c r="D204"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78"/>
  <sheetViews>
    <sheetView showGridLines="0" workbookViewId="0">
      <pane ySplit="4" topLeftCell="A68" activePane="bottomLeft" state="frozen"/>
      <selection activeCell="D67" sqref="D67"/>
      <selection pane="bottomLeft" activeCell="A77" sqref="A77:D77"/>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57</v>
      </c>
      <c r="B1" s="69"/>
      <c r="C1" s="69"/>
      <c r="D1" s="69"/>
      <c r="E1" s="69"/>
      <c r="F1" s="69"/>
      <c r="G1" s="69"/>
      <c r="H1" s="51" t="str">
        <f>HYPERLINK("[EDEL_Portfolio Monthly 30-Jun-2022.xlsx]Index!A1","Index")</f>
        <v>Index</v>
      </c>
    </row>
    <row r="2" spans="1:8" ht="19.5" customHeight="1" x14ac:dyDescent="0.3">
      <c r="A2" s="69" t="s">
        <v>58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961</v>
      </c>
      <c r="B8" s="30" t="s">
        <v>962</v>
      </c>
      <c r="C8" s="30" t="s">
        <v>963</v>
      </c>
      <c r="D8" s="13">
        <v>16342</v>
      </c>
      <c r="E8" s="14">
        <v>44.7</v>
      </c>
      <c r="F8" s="15">
        <v>5.11E-2</v>
      </c>
      <c r="G8" s="15"/>
    </row>
    <row r="9" spans="1:8" x14ac:dyDescent="0.3">
      <c r="A9" s="12" t="s">
        <v>918</v>
      </c>
      <c r="B9" s="30" t="s">
        <v>919</v>
      </c>
      <c r="C9" s="30" t="s">
        <v>920</v>
      </c>
      <c r="D9" s="13">
        <v>254</v>
      </c>
      <c r="E9" s="14">
        <v>44.37</v>
      </c>
      <c r="F9" s="15">
        <v>5.0799999999999998E-2</v>
      </c>
      <c r="G9" s="15"/>
    </row>
    <row r="10" spans="1:8" x14ac:dyDescent="0.3">
      <c r="A10" s="12" t="s">
        <v>790</v>
      </c>
      <c r="B10" s="30" t="s">
        <v>791</v>
      </c>
      <c r="C10" s="30" t="s">
        <v>792</v>
      </c>
      <c r="D10" s="13">
        <v>3253</v>
      </c>
      <c r="E10" s="14">
        <v>43.85</v>
      </c>
      <c r="F10" s="15">
        <v>5.0200000000000002E-2</v>
      </c>
      <c r="G10" s="15"/>
    </row>
    <row r="11" spans="1:8" x14ac:dyDescent="0.3">
      <c r="A11" s="12" t="s">
        <v>870</v>
      </c>
      <c r="B11" s="30" t="s">
        <v>871</v>
      </c>
      <c r="C11" s="30" t="s">
        <v>824</v>
      </c>
      <c r="D11" s="13">
        <v>2992</v>
      </c>
      <c r="E11" s="14">
        <v>43.74</v>
      </c>
      <c r="F11" s="15">
        <v>0.05</v>
      </c>
      <c r="G11" s="15"/>
    </row>
    <row r="12" spans="1:8" x14ac:dyDescent="0.3">
      <c r="A12" s="12" t="s">
        <v>1322</v>
      </c>
      <c r="B12" s="30" t="s">
        <v>1323</v>
      </c>
      <c r="C12" s="30" t="s">
        <v>824</v>
      </c>
      <c r="D12" s="13">
        <v>1331</v>
      </c>
      <c r="E12" s="14">
        <v>43.49</v>
      </c>
      <c r="F12" s="15">
        <v>4.9700000000000001E-2</v>
      </c>
      <c r="G12" s="15"/>
    </row>
    <row r="13" spans="1:8" x14ac:dyDescent="0.3">
      <c r="A13" s="12" t="s">
        <v>1062</v>
      </c>
      <c r="B13" s="30" t="s">
        <v>1063</v>
      </c>
      <c r="C13" s="30" t="s">
        <v>963</v>
      </c>
      <c r="D13" s="13">
        <v>1901</v>
      </c>
      <c r="E13" s="14">
        <v>42.4</v>
      </c>
      <c r="F13" s="15">
        <v>4.8500000000000001E-2</v>
      </c>
      <c r="G13" s="15"/>
    </row>
    <row r="14" spans="1:8" x14ac:dyDescent="0.3">
      <c r="A14" s="12" t="s">
        <v>822</v>
      </c>
      <c r="B14" s="30" t="s">
        <v>823</v>
      </c>
      <c r="C14" s="30" t="s">
        <v>824</v>
      </c>
      <c r="D14" s="13">
        <v>4339</v>
      </c>
      <c r="E14" s="14">
        <v>42.23</v>
      </c>
      <c r="F14" s="15">
        <v>4.8300000000000003E-2</v>
      </c>
      <c r="G14" s="15"/>
    </row>
    <row r="15" spans="1:8" x14ac:dyDescent="0.3">
      <c r="A15" s="12" t="s">
        <v>944</v>
      </c>
      <c r="B15" s="30" t="s">
        <v>945</v>
      </c>
      <c r="C15" s="30" t="s">
        <v>889</v>
      </c>
      <c r="D15" s="13">
        <v>1564</v>
      </c>
      <c r="E15" s="14">
        <v>42.15</v>
      </c>
      <c r="F15" s="15">
        <v>4.82E-2</v>
      </c>
      <c r="G15" s="15"/>
    </row>
    <row r="16" spans="1:8" x14ac:dyDescent="0.3">
      <c r="A16" s="12" t="s">
        <v>837</v>
      </c>
      <c r="B16" s="30" t="s">
        <v>838</v>
      </c>
      <c r="C16" s="30" t="s">
        <v>839</v>
      </c>
      <c r="D16" s="13">
        <v>410</v>
      </c>
      <c r="E16" s="14">
        <v>34.729999999999997</v>
      </c>
      <c r="F16" s="15">
        <v>3.9699999999999999E-2</v>
      </c>
      <c r="G16" s="15"/>
    </row>
    <row r="17" spans="1:7" x14ac:dyDescent="0.3">
      <c r="A17" s="12" t="s">
        <v>921</v>
      </c>
      <c r="B17" s="30" t="s">
        <v>922</v>
      </c>
      <c r="C17" s="30" t="s">
        <v>824</v>
      </c>
      <c r="D17" s="13">
        <v>7407</v>
      </c>
      <c r="E17" s="14">
        <v>30.82</v>
      </c>
      <c r="F17" s="15">
        <v>3.5299999999999998E-2</v>
      </c>
      <c r="G17" s="15"/>
    </row>
    <row r="18" spans="1:7" x14ac:dyDescent="0.3">
      <c r="A18" s="12" t="s">
        <v>984</v>
      </c>
      <c r="B18" s="30" t="s">
        <v>985</v>
      </c>
      <c r="C18" s="30" t="s">
        <v>920</v>
      </c>
      <c r="D18" s="13">
        <v>883</v>
      </c>
      <c r="E18" s="14">
        <v>30.61</v>
      </c>
      <c r="F18" s="15">
        <v>3.5000000000000003E-2</v>
      </c>
      <c r="G18" s="15"/>
    </row>
    <row r="19" spans="1:7" x14ac:dyDescent="0.3">
      <c r="A19" s="12" t="s">
        <v>828</v>
      </c>
      <c r="B19" s="30" t="s">
        <v>829</v>
      </c>
      <c r="C19" s="30" t="s">
        <v>789</v>
      </c>
      <c r="D19" s="13">
        <v>558</v>
      </c>
      <c r="E19" s="14">
        <v>30.13</v>
      </c>
      <c r="F19" s="15">
        <v>3.4500000000000003E-2</v>
      </c>
      <c r="G19" s="15"/>
    </row>
    <row r="20" spans="1:7" x14ac:dyDescent="0.3">
      <c r="A20" s="12" t="s">
        <v>868</v>
      </c>
      <c r="B20" s="30" t="s">
        <v>869</v>
      </c>
      <c r="C20" s="30" t="s">
        <v>824</v>
      </c>
      <c r="D20" s="13">
        <v>2961</v>
      </c>
      <c r="E20" s="14">
        <v>29.61</v>
      </c>
      <c r="F20" s="15">
        <v>3.39E-2</v>
      </c>
      <c r="G20" s="15"/>
    </row>
    <row r="21" spans="1:7" x14ac:dyDescent="0.3">
      <c r="A21" s="12" t="s">
        <v>1379</v>
      </c>
      <c r="B21" s="30" t="s">
        <v>1380</v>
      </c>
      <c r="C21" s="30" t="s">
        <v>1381</v>
      </c>
      <c r="D21" s="13">
        <v>15585</v>
      </c>
      <c r="E21" s="14">
        <v>28.93</v>
      </c>
      <c r="F21" s="15">
        <v>3.3099999999999997E-2</v>
      </c>
      <c r="G21" s="15"/>
    </row>
    <row r="22" spans="1:7" x14ac:dyDescent="0.3">
      <c r="A22" s="12" t="s">
        <v>1585</v>
      </c>
      <c r="B22" s="30" t="s">
        <v>1586</v>
      </c>
      <c r="C22" s="30" t="s">
        <v>839</v>
      </c>
      <c r="D22" s="13">
        <v>771</v>
      </c>
      <c r="E22" s="14">
        <v>28.58</v>
      </c>
      <c r="F22" s="15">
        <v>3.27E-2</v>
      </c>
      <c r="G22" s="15"/>
    </row>
    <row r="23" spans="1:7" x14ac:dyDescent="0.3">
      <c r="A23" s="12" t="s">
        <v>1124</v>
      </c>
      <c r="B23" s="30" t="s">
        <v>1125</v>
      </c>
      <c r="C23" s="30" t="s">
        <v>827</v>
      </c>
      <c r="D23" s="13">
        <v>759</v>
      </c>
      <c r="E23" s="14">
        <v>27.55</v>
      </c>
      <c r="F23" s="15">
        <v>3.15E-2</v>
      </c>
      <c r="G23" s="15"/>
    </row>
    <row r="24" spans="1:7" x14ac:dyDescent="0.3">
      <c r="A24" s="12" t="s">
        <v>1126</v>
      </c>
      <c r="B24" s="30" t="s">
        <v>1127</v>
      </c>
      <c r="C24" s="30" t="s">
        <v>1057</v>
      </c>
      <c r="D24" s="13">
        <v>1847</v>
      </c>
      <c r="E24" s="14">
        <v>27.46</v>
      </c>
      <c r="F24" s="15">
        <v>3.1399999999999997E-2</v>
      </c>
      <c r="G24" s="15"/>
    </row>
    <row r="25" spans="1:7" x14ac:dyDescent="0.3">
      <c r="A25" s="12" t="s">
        <v>934</v>
      </c>
      <c r="B25" s="30" t="s">
        <v>935</v>
      </c>
      <c r="C25" s="30" t="s">
        <v>839</v>
      </c>
      <c r="D25" s="13">
        <v>917</v>
      </c>
      <c r="E25" s="14">
        <v>24.94</v>
      </c>
      <c r="F25" s="15">
        <v>2.8500000000000001E-2</v>
      </c>
      <c r="G25" s="15"/>
    </row>
    <row r="26" spans="1:7" x14ac:dyDescent="0.3">
      <c r="A26" s="12" t="s">
        <v>1096</v>
      </c>
      <c r="B26" s="30" t="s">
        <v>1097</v>
      </c>
      <c r="C26" s="30" t="s">
        <v>1057</v>
      </c>
      <c r="D26" s="13">
        <v>5072</v>
      </c>
      <c r="E26" s="14">
        <v>24.24</v>
      </c>
      <c r="F26" s="15">
        <v>2.7699999999999999E-2</v>
      </c>
      <c r="G26" s="15"/>
    </row>
    <row r="27" spans="1:7" x14ac:dyDescent="0.3">
      <c r="A27" s="12" t="s">
        <v>1080</v>
      </c>
      <c r="B27" s="30" t="s">
        <v>1081</v>
      </c>
      <c r="C27" s="30" t="s">
        <v>1057</v>
      </c>
      <c r="D27" s="13">
        <v>4675</v>
      </c>
      <c r="E27" s="14">
        <v>23.19</v>
      </c>
      <c r="F27" s="15">
        <v>2.6499999999999999E-2</v>
      </c>
      <c r="G27" s="15"/>
    </row>
    <row r="28" spans="1:7" x14ac:dyDescent="0.3">
      <c r="A28" s="12" t="s">
        <v>1418</v>
      </c>
      <c r="B28" s="30" t="s">
        <v>1419</v>
      </c>
      <c r="C28" s="30" t="s">
        <v>844</v>
      </c>
      <c r="D28" s="13">
        <v>1104</v>
      </c>
      <c r="E28" s="14">
        <v>23.07</v>
      </c>
      <c r="F28" s="15">
        <v>2.64E-2</v>
      </c>
      <c r="G28" s="15"/>
    </row>
    <row r="29" spans="1:7" x14ac:dyDescent="0.3">
      <c r="A29" s="12" t="s">
        <v>959</v>
      </c>
      <c r="B29" s="30" t="s">
        <v>960</v>
      </c>
      <c r="C29" s="30" t="s">
        <v>889</v>
      </c>
      <c r="D29" s="13">
        <v>1925</v>
      </c>
      <c r="E29" s="14">
        <v>21.14</v>
      </c>
      <c r="F29" s="15">
        <v>2.4199999999999999E-2</v>
      </c>
      <c r="G29" s="15"/>
    </row>
    <row r="30" spans="1:7" x14ac:dyDescent="0.3">
      <c r="A30" s="12" t="s">
        <v>1037</v>
      </c>
      <c r="B30" s="30" t="s">
        <v>1038</v>
      </c>
      <c r="C30" s="30" t="s">
        <v>839</v>
      </c>
      <c r="D30" s="13">
        <v>742</v>
      </c>
      <c r="E30" s="14">
        <v>20.73</v>
      </c>
      <c r="F30" s="15">
        <v>2.3699999999999999E-2</v>
      </c>
      <c r="G30" s="15"/>
    </row>
    <row r="31" spans="1:7" x14ac:dyDescent="0.3">
      <c r="A31" s="12" t="s">
        <v>1074</v>
      </c>
      <c r="B31" s="30" t="s">
        <v>1075</v>
      </c>
      <c r="C31" s="30" t="s">
        <v>824</v>
      </c>
      <c r="D31" s="13">
        <v>493</v>
      </c>
      <c r="E31" s="14">
        <v>19.600000000000001</v>
      </c>
      <c r="F31" s="15">
        <v>2.24E-2</v>
      </c>
      <c r="G31" s="15"/>
    </row>
    <row r="32" spans="1:7" x14ac:dyDescent="0.3">
      <c r="A32" s="12" t="s">
        <v>887</v>
      </c>
      <c r="B32" s="30" t="s">
        <v>888</v>
      </c>
      <c r="C32" s="30" t="s">
        <v>889</v>
      </c>
      <c r="D32" s="13">
        <v>994</v>
      </c>
      <c r="E32" s="14">
        <v>19.3</v>
      </c>
      <c r="F32" s="15">
        <v>2.2100000000000002E-2</v>
      </c>
      <c r="G32" s="15"/>
    </row>
    <row r="33" spans="1:7" x14ac:dyDescent="0.3">
      <c r="A33" s="12" t="s">
        <v>1055</v>
      </c>
      <c r="B33" s="30" t="s">
        <v>1056</v>
      </c>
      <c r="C33" s="30" t="s">
        <v>1057</v>
      </c>
      <c r="D33" s="13">
        <v>2303</v>
      </c>
      <c r="E33" s="14">
        <v>17.45</v>
      </c>
      <c r="F33" s="15">
        <v>0.02</v>
      </c>
      <c r="G33" s="15"/>
    </row>
    <row r="34" spans="1:7" x14ac:dyDescent="0.3">
      <c r="A34" s="12" t="s">
        <v>860</v>
      </c>
      <c r="B34" s="30" t="s">
        <v>861</v>
      </c>
      <c r="C34" s="30" t="s">
        <v>824</v>
      </c>
      <c r="D34" s="13">
        <v>576</v>
      </c>
      <c r="E34" s="14">
        <v>16.63</v>
      </c>
      <c r="F34" s="15">
        <v>1.9E-2</v>
      </c>
      <c r="G34" s="15"/>
    </row>
    <row r="35" spans="1:7" x14ac:dyDescent="0.3">
      <c r="A35" s="12" t="s">
        <v>1108</v>
      </c>
      <c r="B35" s="30" t="s">
        <v>1109</v>
      </c>
      <c r="C35" s="30" t="s">
        <v>889</v>
      </c>
      <c r="D35" s="13">
        <v>2526</v>
      </c>
      <c r="E35" s="14">
        <v>14.36</v>
      </c>
      <c r="F35" s="15">
        <v>1.6400000000000001E-2</v>
      </c>
      <c r="G35" s="15"/>
    </row>
    <row r="36" spans="1:7" x14ac:dyDescent="0.3">
      <c r="A36" s="12" t="s">
        <v>1076</v>
      </c>
      <c r="B36" s="30" t="s">
        <v>1077</v>
      </c>
      <c r="C36" s="30" t="s">
        <v>874</v>
      </c>
      <c r="D36" s="13">
        <v>91</v>
      </c>
      <c r="E36" s="14">
        <v>13.86</v>
      </c>
      <c r="F36" s="15">
        <v>1.5900000000000001E-2</v>
      </c>
      <c r="G36" s="15"/>
    </row>
    <row r="37" spans="1:7" x14ac:dyDescent="0.3">
      <c r="A37" s="12" t="s">
        <v>903</v>
      </c>
      <c r="B37" s="30" t="s">
        <v>904</v>
      </c>
      <c r="C37" s="30" t="s">
        <v>789</v>
      </c>
      <c r="D37" s="13">
        <v>1403</v>
      </c>
      <c r="E37" s="14">
        <v>13.7</v>
      </c>
      <c r="F37" s="15">
        <v>1.5699999999999999E-2</v>
      </c>
      <c r="G37" s="15"/>
    </row>
    <row r="38" spans="1:7" x14ac:dyDescent="0.3">
      <c r="A38" s="16" t="s">
        <v>98</v>
      </c>
      <c r="B38" s="31"/>
      <c r="C38" s="31"/>
      <c r="D38" s="17"/>
      <c r="E38" s="37">
        <v>867.56</v>
      </c>
      <c r="F38" s="38">
        <v>0.99239999999999995</v>
      </c>
      <c r="G38" s="20"/>
    </row>
    <row r="39" spans="1:7" x14ac:dyDescent="0.3">
      <c r="A39" s="16" t="s">
        <v>1130</v>
      </c>
      <c r="B39" s="30"/>
      <c r="C39" s="30"/>
      <c r="D39" s="13"/>
      <c r="E39" s="14"/>
      <c r="F39" s="15"/>
      <c r="G39" s="15"/>
    </row>
    <row r="40" spans="1:7" x14ac:dyDescent="0.3">
      <c r="A40" s="16" t="s">
        <v>98</v>
      </c>
      <c r="B40" s="30"/>
      <c r="C40" s="30"/>
      <c r="D40" s="13"/>
      <c r="E40" s="39" t="s">
        <v>88</v>
      </c>
      <c r="F40" s="40" t="s">
        <v>88</v>
      </c>
      <c r="G40" s="15"/>
    </row>
    <row r="41" spans="1:7" x14ac:dyDescent="0.3">
      <c r="A41" s="21" t="s">
        <v>116</v>
      </c>
      <c r="B41" s="32"/>
      <c r="C41" s="32"/>
      <c r="D41" s="22"/>
      <c r="E41" s="27">
        <v>867.56</v>
      </c>
      <c r="F41" s="28">
        <v>0.99239999999999995</v>
      </c>
      <c r="G41" s="20"/>
    </row>
    <row r="42" spans="1:7" x14ac:dyDescent="0.3">
      <c r="A42" s="12"/>
      <c r="B42" s="30"/>
      <c r="C42" s="30"/>
      <c r="D42" s="13"/>
      <c r="E42" s="14"/>
      <c r="F42" s="15"/>
      <c r="G42" s="15"/>
    </row>
    <row r="43" spans="1:7" x14ac:dyDescent="0.3">
      <c r="A43" s="12"/>
      <c r="B43" s="30"/>
      <c r="C43" s="30"/>
      <c r="D43" s="13"/>
      <c r="E43" s="14"/>
      <c r="F43" s="15"/>
      <c r="G43" s="15"/>
    </row>
    <row r="44" spans="1:7" x14ac:dyDescent="0.3">
      <c r="A44" s="16" t="s">
        <v>117</v>
      </c>
      <c r="B44" s="30"/>
      <c r="C44" s="30"/>
      <c r="D44" s="13"/>
      <c r="E44" s="14"/>
      <c r="F44" s="15"/>
      <c r="G44" s="15"/>
    </row>
    <row r="45" spans="1:7" x14ac:dyDescent="0.3">
      <c r="A45" s="12" t="s">
        <v>118</v>
      </c>
      <c r="B45" s="30"/>
      <c r="C45" s="30"/>
      <c r="D45" s="13"/>
      <c r="E45" s="14">
        <v>22</v>
      </c>
      <c r="F45" s="15">
        <v>2.52E-2</v>
      </c>
      <c r="G45" s="15">
        <v>4.6987000000000001E-2</v>
      </c>
    </row>
    <row r="46" spans="1:7" x14ac:dyDescent="0.3">
      <c r="A46" s="16" t="s">
        <v>98</v>
      </c>
      <c r="B46" s="31"/>
      <c r="C46" s="31"/>
      <c r="D46" s="17"/>
      <c r="E46" s="37">
        <v>22</v>
      </c>
      <c r="F46" s="38">
        <v>2.52E-2</v>
      </c>
      <c r="G46" s="20"/>
    </row>
    <row r="47" spans="1:7" x14ac:dyDescent="0.3">
      <c r="A47" s="12"/>
      <c r="B47" s="30"/>
      <c r="C47" s="30"/>
      <c r="D47" s="13"/>
      <c r="E47" s="14"/>
      <c r="F47" s="15"/>
      <c r="G47" s="15"/>
    </row>
    <row r="48" spans="1:7" x14ac:dyDescent="0.3">
      <c r="A48" s="21" t="s">
        <v>116</v>
      </c>
      <c r="B48" s="32"/>
      <c r="C48" s="32"/>
      <c r="D48" s="22"/>
      <c r="E48" s="18">
        <v>22</v>
      </c>
      <c r="F48" s="19">
        <v>2.52E-2</v>
      </c>
      <c r="G48" s="20"/>
    </row>
    <row r="49" spans="1:7" x14ac:dyDescent="0.3">
      <c r="A49" s="12" t="s">
        <v>119</v>
      </c>
      <c r="B49" s="30"/>
      <c r="C49" s="30"/>
      <c r="D49" s="13"/>
      <c r="E49" s="14">
        <v>2.8316999999999999E-3</v>
      </c>
      <c r="F49" s="15">
        <v>3.0000000000000001E-6</v>
      </c>
      <c r="G49" s="15"/>
    </row>
    <row r="50" spans="1:7" x14ac:dyDescent="0.3">
      <c r="A50" s="12" t="s">
        <v>120</v>
      </c>
      <c r="B50" s="30"/>
      <c r="C50" s="30"/>
      <c r="D50" s="13"/>
      <c r="E50" s="23">
        <v>-15.4228317</v>
      </c>
      <c r="F50" s="24">
        <v>-1.7603000000000001E-2</v>
      </c>
      <c r="G50" s="15">
        <v>4.6987000000000001E-2</v>
      </c>
    </row>
    <row r="51" spans="1:7" x14ac:dyDescent="0.3">
      <c r="A51" s="25" t="s">
        <v>121</v>
      </c>
      <c r="B51" s="33"/>
      <c r="C51" s="33"/>
      <c r="D51" s="26"/>
      <c r="E51" s="27">
        <v>874.14</v>
      </c>
      <c r="F51" s="28">
        <v>1</v>
      </c>
      <c r="G51" s="28"/>
    </row>
    <row r="56" spans="1:7" x14ac:dyDescent="0.3">
      <c r="A56" s="1" t="s">
        <v>1858</v>
      </c>
    </row>
    <row r="57" spans="1:7" x14ac:dyDescent="0.3">
      <c r="A57" s="47" t="s">
        <v>1859</v>
      </c>
      <c r="B57" s="34" t="s">
        <v>88</v>
      </c>
    </row>
    <row r="58" spans="1:7" x14ac:dyDescent="0.3">
      <c r="A58" t="s">
        <v>1860</v>
      </c>
    </row>
    <row r="59" spans="1:7" x14ac:dyDescent="0.3">
      <c r="A59" t="s">
        <v>1861</v>
      </c>
      <c r="B59" t="s">
        <v>1862</v>
      </c>
      <c r="C59" t="s">
        <v>1862</v>
      </c>
    </row>
    <row r="60" spans="1:7" x14ac:dyDescent="0.3">
      <c r="B60" s="48">
        <v>44712</v>
      </c>
      <c r="C60" s="48">
        <v>44742</v>
      </c>
    </row>
    <row r="61" spans="1:7" x14ac:dyDescent="0.3">
      <c r="A61" t="s">
        <v>1866</v>
      </c>
      <c r="B61">
        <v>9.1380999999999997</v>
      </c>
      <c r="C61">
        <v>8.7510999999999992</v>
      </c>
      <c r="E61" s="2"/>
      <c r="G61"/>
    </row>
    <row r="62" spans="1:7" x14ac:dyDescent="0.3">
      <c r="A62" t="s">
        <v>1867</v>
      </c>
      <c r="B62">
        <v>9.0101999999999993</v>
      </c>
      <c r="C62">
        <v>8.6287000000000003</v>
      </c>
      <c r="E62" s="2"/>
      <c r="G62"/>
    </row>
    <row r="63" spans="1:7" x14ac:dyDescent="0.3">
      <c r="A63" t="s">
        <v>1891</v>
      </c>
      <c r="B63">
        <v>9.1013000000000002</v>
      </c>
      <c r="C63">
        <v>8.7116000000000007</v>
      </c>
      <c r="E63" s="2"/>
      <c r="G63"/>
    </row>
    <row r="64" spans="1:7" x14ac:dyDescent="0.3">
      <c r="A64" t="s">
        <v>1892</v>
      </c>
      <c r="B64">
        <v>9.1008999999999993</v>
      </c>
      <c r="C64">
        <v>8.7111999999999998</v>
      </c>
      <c r="E64" s="2"/>
      <c r="G64"/>
    </row>
    <row r="65" spans="1:7" x14ac:dyDescent="0.3">
      <c r="E65" s="2"/>
      <c r="G65"/>
    </row>
    <row r="66" spans="1:7" x14ac:dyDescent="0.3">
      <c r="A66" t="s">
        <v>1877</v>
      </c>
      <c r="B66" s="34" t="s">
        <v>88</v>
      </c>
    </row>
    <row r="67" spans="1:7" x14ac:dyDescent="0.3">
      <c r="A67" t="s">
        <v>1878</v>
      </c>
      <c r="B67" s="34" t="s">
        <v>88</v>
      </c>
    </row>
    <row r="68" spans="1:7" ht="28.8" x14ac:dyDescent="0.3">
      <c r="A68" s="47" t="s">
        <v>1879</v>
      </c>
      <c r="B68" s="34" t="s">
        <v>88</v>
      </c>
    </row>
    <row r="69" spans="1:7" x14ac:dyDescent="0.3">
      <c r="A69" s="47" t="s">
        <v>1880</v>
      </c>
      <c r="B69" s="34" t="s">
        <v>88</v>
      </c>
    </row>
    <row r="70" spans="1:7" x14ac:dyDescent="0.3">
      <c r="A70" t="s">
        <v>1913</v>
      </c>
      <c r="B70" s="34" t="s">
        <v>88</v>
      </c>
    </row>
    <row r="71" spans="1:7" ht="28.8" x14ac:dyDescent="0.3">
      <c r="A71" s="47" t="s">
        <v>1882</v>
      </c>
      <c r="B71" s="34" t="s">
        <v>88</v>
      </c>
    </row>
    <row r="72" spans="1:7" ht="28.8" x14ac:dyDescent="0.3">
      <c r="A72" s="47" t="s">
        <v>1883</v>
      </c>
      <c r="B72" s="34" t="s">
        <v>88</v>
      </c>
    </row>
    <row r="73" spans="1:7" x14ac:dyDescent="0.3">
      <c r="A73" t="s">
        <v>2023</v>
      </c>
      <c r="B73" s="34" t="s">
        <v>88</v>
      </c>
    </row>
    <row r="74" spans="1:7" x14ac:dyDescent="0.3">
      <c r="A74" t="s">
        <v>2024</v>
      </c>
      <c r="B74" s="34" t="s">
        <v>88</v>
      </c>
    </row>
    <row r="77" spans="1:7" ht="28.8" x14ac:dyDescent="0.3">
      <c r="A77" s="66" t="s">
        <v>2069</v>
      </c>
      <c r="B77" s="66" t="s">
        <v>2070</v>
      </c>
      <c r="C77" s="66" t="s">
        <v>2030</v>
      </c>
      <c r="D77" s="67" t="s">
        <v>2031</v>
      </c>
    </row>
    <row r="78" spans="1:7" ht="75" customHeight="1" x14ac:dyDescent="0.3">
      <c r="A78" s="58" t="str">
        <f>HYPERLINK("[EDEL_Portfolio Monthly 30-Jun-2022.xlsx]EEIF30!A1","Edelweiss Nifty 100 Quality 30 Index Fnd")</f>
        <v>Edelweiss Nifty 100 Quality 30 Index Fnd</v>
      </c>
      <c r="B78" s="59"/>
      <c r="C78" s="59" t="s">
        <v>2054</v>
      </c>
      <c r="D78"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99"/>
  <sheetViews>
    <sheetView showGridLines="0" workbookViewId="0">
      <pane ySplit="4" topLeftCell="A90" activePane="bottomLeft" state="frozen"/>
      <selection activeCell="D67" sqref="D67"/>
      <selection pane="bottomLeft" activeCell="A98" sqref="A98:D98"/>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59</v>
      </c>
      <c r="B1" s="69"/>
      <c r="C1" s="69"/>
      <c r="D1" s="69"/>
      <c r="E1" s="69"/>
      <c r="F1" s="69"/>
      <c r="G1" s="69"/>
      <c r="H1" s="51" t="str">
        <f>HYPERLINK("[EDEL_Portfolio Monthly 30-Jun-2022.xlsx]Index!A1","Index")</f>
        <v>Index</v>
      </c>
    </row>
    <row r="2" spans="1:8" ht="19.5" customHeight="1" x14ac:dyDescent="0.3">
      <c r="A2" s="69" t="s">
        <v>60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802</v>
      </c>
      <c r="B8" s="30" t="s">
        <v>803</v>
      </c>
      <c r="C8" s="30" t="s">
        <v>804</v>
      </c>
      <c r="D8" s="13">
        <v>3343</v>
      </c>
      <c r="E8" s="14">
        <v>86.77</v>
      </c>
      <c r="F8" s="15">
        <v>0.12870000000000001</v>
      </c>
      <c r="G8" s="15"/>
    </row>
    <row r="9" spans="1:8" x14ac:dyDescent="0.3">
      <c r="A9" s="12" t="s">
        <v>790</v>
      </c>
      <c r="B9" s="30" t="s">
        <v>791</v>
      </c>
      <c r="C9" s="30" t="s">
        <v>792</v>
      </c>
      <c r="D9" s="13">
        <v>4250</v>
      </c>
      <c r="E9" s="14">
        <v>57.29</v>
      </c>
      <c r="F9" s="15">
        <v>8.5000000000000006E-2</v>
      </c>
      <c r="G9" s="15"/>
    </row>
    <row r="10" spans="1:8" x14ac:dyDescent="0.3">
      <c r="A10" s="12" t="s">
        <v>870</v>
      </c>
      <c r="B10" s="30" t="s">
        <v>871</v>
      </c>
      <c r="C10" s="30" t="s">
        <v>824</v>
      </c>
      <c r="D10" s="13">
        <v>3547</v>
      </c>
      <c r="E10" s="14">
        <v>51.85</v>
      </c>
      <c r="F10" s="15">
        <v>7.6899999999999996E-2</v>
      </c>
      <c r="G10" s="15"/>
    </row>
    <row r="11" spans="1:8" x14ac:dyDescent="0.3">
      <c r="A11" s="12" t="s">
        <v>875</v>
      </c>
      <c r="B11" s="30" t="s">
        <v>876</v>
      </c>
      <c r="C11" s="30" t="s">
        <v>792</v>
      </c>
      <c r="D11" s="13">
        <v>6739</v>
      </c>
      <c r="E11" s="14">
        <v>47.66</v>
      </c>
      <c r="F11" s="15">
        <v>7.0699999999999999E-2</v>
      </c>
      <c r="G11" s="15"/>
    </row>
    <row r="12" spans="1:8" x14ac:dyDescent="0.3">
      <c r="A12" s="12" t="s">
        <v>787</v>
      </c>
      <c r="B12" s="30" t="s">
        <v>788</v>
      </c>
      <c r="C12" s="30" t="s">
        <v>789</v>
      </c>
      <c r="D12" s="13">
        <v>1755</v>
      </c>
      <c r="E12" s="14">
        <v>38.1</v>
      </c>
      <c r="F12" s="15">
        <v>5.6500000000000002E-2</v>
      </c>
      <c r="G12" s="15"/>
    </row>
    <row r="13" spans="1:8" x14ac:dyDescent="0.3">
      <c r="A13" s="12" t="s">
        <v>1322</v>
      </c>
      <c r="B13" s="30" t="s">
        <v>1323</v>
      </c>
      <c r="C13" s="30" t="s">
        <v>824</v>
      </c>
      <c r="D13" s="13">
        <v>1004</v>
      </c>
      <c r="E13" s="14">
        <v>32.799999999999997</v>
      </c>
      <c r="F13" s="15">
        <v>4.87E-2</v>
      </c>
      <c r="G13" s="15"/>
    </row>
    <row r="14" spans="1:8" x14ac:dyDescent="0.3">
      <c r="A14" s="12" t="s">
        <v>862</v>
      </c>
      <c r="B14" s="30" t="s">
        <v>863</v>
      </c>
      <c r="C14" s="30" t="s">
        <v>792</v>
      </c>
      <c r="D14" s="13">
        <v>1423</v>
      </c>
      <c r="E14" s="14">
        <v>23.64</v>
      </c>
      <c r="F14" s="15">
        <v>3.5099999999999999E-2</v>
      </c>
      <c r="G14" s="15"/>
    </row>
    <row r="15" spans="1:8" x14ac:dyDescent="0.3">
      <c r="A15" s="12" t="s">
        <v>961</v>
      </c>
      <c r="B15" s="30" t="s">
        <v>962</v>
      </c>
      <c r="C15" s="30" t="s">
        <v>963</v>
      </c>
      <c r="D15" s="13">
        <v>8478</v>
      </c>
      <c r="E15" s="14">
        <v>23.19</v>
      </c>
      <c r="F15" s="15">
        <v>3.44E-2</v>
      </c>
      <c r="G15" s="15"/>
    </row>
    <row r="16" spans="1:8" x14ac:dyDescent="0.3">
      <c r="A16" s="12" t="s">
        <v>1062</v>
      </c>
      <c r="B16" s="30" t="s">
        <v>1063</v>
      </c>
      <c r="C16" s="30" t="s">
        <v>963</v>
      </c>
      <c r="D16" s="13">
        <v>865</v>
      </c>
      <c r="E16" s="14">
        <v>19.29</v>
      </c>
      <c r="F16" s="15">
        <v>2.86E-2</v>
      </c>
      <c r="G16" s="15"/>
    </row>
    <row r="17" spans="1:7" x14ac:dyDescent="0.3">
      <c r="A17" s="12" t="s">
        <v>845</v>
      </c>
      <c r="B17" s="30" t="s">
        <v>846</v>
      </c>
      <c r="C17" s="30" t="s">
        <v>847</v>
      </c>
      <c r="D17" s="13">
        <v>1171</v>
      </c>
      <c r="E17" s="14">
        <v>18.25</v>
      </c>
      <c r="F17" s="15">
        <v>2.7099999999999999E-2</v>
      </c>
      <c r="G17" s="15"/>
    </row>
    <row r="18" spans="1:7" x14ac:dyDescent="0.3">
      <c r="A18" s="12" t="s">
        <v>1041</v>
      </c>
      <c r="B18" s="30" t="s">
        <v>1042</v>
      </c>
      <c r="C18" s="30" t="s">
        <v>792</v>
      </c>
      <c r="D18" s="13">
        <v>3718</v>
      </c>
      <c r="E18" s="14">
        <v>17.32</v>
      </c>
      <c r="F18" s="15">
        <v>2.5700000000000001E-2</v>
      </c>
      <c r="G18" s="15"/>
    </row>
    <row r="19" spans="1:7" x14ac:dyDescent="0.3">
      <c r="A19" s="12" t="s">
        <v>808</v>
      </c>
      <c r="B19" s="30" t="s">
        <v>809</v>
      </c>
      <c r="C19" s="30" t="s">
        <v>792</v>
      </c>
      <c r="D19" s="13">
        <v>2559</v>
      </c>
      <c r="E19" s="14">
        <v>16.3</v>
      </c>
      <c r="F19" s="15">
        <v>2.4199999999999999E-2</v>
      </c>
      <c r="G19" s="15"/>
    </row>
    <row r="20" spans="1:7" x14ac:dyDescent="0.3">
      <c r="A20" s="12" t="s">
        <v>793</v>
      </c>
      <c r="B20" s="30" t="s">
        <v>794</v>
      </c>
      <c r="C20" s="30" t="s">
        <v>795</v>
      </c>
      <c r="D20" s="13">
        <v>2341</v>
      </c>
      <c r="E20" s="14">
        <v>16.03</v>
      </c>
      <c r="F20" s="15">
        <v>2.3800000000000002E-2</v>
      </c>
      <c r="G20" s="15"/>
    </row>
    <row r="21" spans="1:7" x14ac:dyDescent="0.3">
      <c r="A21" s="12" t="s">
        <v>828</v>
      </c>
      <c r="B21" s="30" t="s">
        <v>829</v>
      </c>
      <c r="C21" s="30" t="s">
        <v>789</v>
      </c>
      <c r="D21" s="13">
        <v>258</v>
      </c>
      <c r="E21" s="14">
        <v>13.93</v>
      </c>
      <c r="F21" s="15">
        <v>2.07E-2</v>
      </c>
      <c r="G21" s="15"/>
    </row>
    <row r="22" spans="1:7" x14ac:dyDescent="0.3">
      <c r="A22" s="12" t="s">
        <v>944</v>
      </c>
      <c r="B22" s="30" t="s">
        <v>945</v>
      </c>
      <c r="C22" s="30" t="s">
        <v>889</v>
      </c>
      <c r="D22" s="13">
        <v>437</v>
      </c>
      <c r="E22" s="14">
        <v>11.78</v>
      </c>
      <c r="F22" s="15">
        <v>1.7500000000000002E-2</v>
      </c>
      <c r="G22" s="15"/>
    </row>
    <row r="23" spans="1:7" x14ac:dyDescent="0.3">
      <c r="A23" s="12" t="s">
        <v>837</v>
      </c>
      <c r="B23" s="30" t="s">
        <v>838</v>
      </c>
      <c r="C23" s="30" t="s">
        <v>839</v>
      </c>
      <c r="D23" s="13">
        <v>128</v>
      </c>
      <c r="E23" s="14">
        <v>10.84</v>
      </c>
      <c r="F23" s="15">
        <v>1.61E-2</v>
      </c>
      <c r="G23" s="15"/>
    </row>
    <row r="24" spans="1:7" x14ac:dyDescent="0.3">
      <c r="A24" s="12" t="s">
        <v>1049</v>
      </c>
      <c r="B24" s="30" t="s">
        <v>1050</v>
      </c>
      <c r="C24" s="30" t="s">
        <v>839</v>
      </c>
      <c r="D24" s="13">
        <v>928</v>
      </c>
      <c r="E24" s="14">
        <v>10.14</v>
      </c>
      <c r="F24" s="15">
        <v>1.4999999999999999E-2</v>
      </c>
      <c r="G24" s="15"/>
    </row>
    <row r="25" spans="1:7" x14ac:dyDescent="0.3">
      <c r="A25" s="12" t="s">
        <v>822</v>
      </c>
      <c r="B25" s="30" t="s">
        <v>823</v>
      </c>
      <c r="C25" s="30" t="s">
        <v>824</v>
      </c>
      <c r="D25" s="13">
        <v>1025</v>
      </c>
      <c r="E25" s="14">
        <v>9.98</v>
      </c>
      <c r="F25" s="15">
        <v>1.4800000000000001E-2</v>
      </c>
      <c r="G25" s="15"/>
    </row>
    <row r="26" spans="1:7" x14ac:dyDescent="0.3">
      <c r="A26" s="12" t="s">
        <v>825</v>
      </c>
      <c r="B26" s="30" t="s">
        <v>826</v>
      </c>
      <c r="C26" s="30" t="s">
        <v>827</v>
      </c>
      <c r="D26" s="13">
        <v>1046</v>
      </c>
      <c r="E26" s="14">
        <v>8.69</v>
      </c>
      <c r="F26" s="15">
        <v>1.29E-2</v>
      </c>
      <c r="G26" s="15"/>
    </row>
    <row r="27" spans="1:7" x14ac:dyDescent="0.3">
      <c r="A27" s="12" t="s">
        <v>887</v>
      </c>
      <c r="B27" s="30" t="s">
        <v>888</v>
      </c>
      <c r="C27" s="30" t="s">
        <v>889</v>
      </c>
      <c r="D27" s="13">
        <v>404</v>
      </c>
      <c r="E27" s="14">
        <v>7.84</v>
      </c>
      <c r="F27" s="15">
        <v>1.1599999999999999E-2</v>
      </c>
      <c r="G27" s="15"/>
    </row>
    <row r="28" spans="1:7" x14ac:dyDescent="0.3">
      <c r="A28" s="12" t="s">
        <v>1002</v>
      </c>
      <c r="B28" s="30" t="s">
        <v>1003</v>
      </c>
      <c r="C28" s="30" t="s">
        <v>839</v>
      </c>
      <c r="D28" s="13">
        <v>1738</v>
      </c>
      <c r="E28" s="14">
        <v>7.16</v>
      </c>
      <c r="F28" s="15">
        <v>1.06E-2</v>
      </c>
      <c r="G28" s="15"/>
    </row>
    <row r="29" spans="1:7" x14ac:dyDescent="0.3">
      <c r="A29" s="12" t="s">
        <v>1078</v>
      </c>
      <c r="B29" s="30" t="s">
        <v>1079</v>
      </c>
      <c r="C29" s="30" t="s">
        <v>879</v>
      </c>
      <c r="D29" s="13">
        <v>3312</v>
      </c>
      <c r="E29" s="14">
        <v>7.02</v>
      </c>
      <c r="F29" s="15">
        <v>1.04E-2</v>
      </c>
      <c r="G29" s="15"/>
    </row>
    <row r="30" spans="1:7" x14ac:dyDescent="0.3">
      <c r="A30" s="12" t="s">
        <v>853</v>
      </c>
      <c r="B30" s="30" t="s">
        <v>854</v>
      </c>
      <c r="C30" s="30" t="s">
        <v>821</v>
      </c>
      <c r="D30" s="13">
        <v>782</v>
      </c>
      <c r="E30" s="14">
        <v>6.78</v>
      </c>
      <c r="F30" s="15">
        <v>1.01E-2</v>
      </c>
      <c r="G30" s="15"/>
    </row>
    <row r="31" spans="1:7" x14ac:dyDescent="0.3">
      <c r="A31" s="12" t="s">
        <v>930</v>
      </c>
      <c r="B31" s="30" t="s">
        <v>931</v>
      </c>
      <c r="C31" s="30" t="s">
        <v>879</v>
      </c>
      <c r="D31" s="13">
        <v>4604</v>
      </c>
      <c r="E31" s="14">
        <v>6.58</v>
      </c>
      <c r="F31" s="15">
        <v>9.7999999999999997E-3</v>
      </c>
      <c r="G31" s="15"/>
    </row>
    <row r="32" spans="1:7" x14ac:dyDescent="0.3">
      <c r="A32" s="12" t="s">
        <v>1013</v>
      </c>
      <c r="B32" s="30" t="s">
        <v>1014</v>
      </c>
      <c r="C32" s="30" t="s">
        <v>789</v>
      </c>
      <c r="D32" s="13">
        <v>58</v>
      </c>
      <c r="E32" s="14">
        <v>6.34</v>
      </c>
      <c r="F32" s="15">
        <v>9.4000000000000004E-3</v>
      </c>
      <c r="G32" s="15"/>
    </row>
    <row r="33" spans="1:7" x14ac:dyDescent="0.3">
      <c r="A33" s="12" t="s">
        <v>932</v>
      </c>
      <c r="B33" s="30" t="s">
        <v>933</v>
      </c>
      <c r="C33" s="30" t="s">
        <v>815</v>
      </c>
      <c r="D33" s="13">
        <v>112</v>
      </c>
      <c r="E33" s="14">
        <v>6.28</v>
      </c>
      <c r="F33" s="15">
        <v>9.2999999999999992E-3</v>
      </c>
      <c r="G33" s="15"/>
    </row>
    <row r="34" spans="1:7" x14ac:dyDescent="0.3">
      <c r="A34" s="12" t="s">
        <v>868</v>
      </c>
      <c r="B34" s="30" t="s">
        <v>869</v>
      </c>
      <c r="C34" s="30" t="s">
        <v>824</v>
      </c>
      <c r="D34" s="13">
        <v>612</v>
      </c>
      <c r="E34" s="14">
        <v>6.12</v>
      </c>
      <c r="F34" s="15">
        <v>9.1000000000000004E-3</v>
      </c>
      <c r="G34" s="15"/>
    </row>
    <row r="35" spans="1:7" x14ac:dyDescent="0.3">
      <c r="A35" s="12" t="s">
        <v>921</v>
      </c>
      <c r="B35" s="30" t="s">
        <v>922</v>
      </c>
      <c r="C35" s="30" t="s">
        <v>824</v>
      </c>
      <c r="D35" s="13">
        <v>1434</v>
      </c>
      <c r="E35" s="14">
        <v>5.97</v>
      </c>
      <c r="F35" s="15">
        <v>8.8000000000000005E-3</v>
      </c>
      <c r="G35" s="15"/>
    </row>
    <row r="36" spans="1:7" x14ac:dyDescent="0.3">
      <c r="A36" s="12" t="s">
        <v>918</v>
      </c>
      <c r="B36" s="30" t="s">
        <v>919</v>
      </c>
      <c r="C36" s="30" t="s">
        <v>920</v>
      </c>
      <c r="D36" s="13">
        <v>34</v>
      </c>
      <c r="E36" s="14">
        <v>5.94</v>
      </c>
      <c r="F36" s="15">
        <v>8.8000000000000005E-3</v>
      </c>
      <c r="G36" s="15"/>
    </row>
    <row r="37" spans="1:7" x14ac:dyDescent="0.3">
      <c r="A37" s="12" t="s">
        <v>1366</v>
      </c>
      <c r="B37" s="30" t="s">
        <v>1367</v>
      </c>
      <c r="C37" s="30" t="s">
        <v>1365</v>
      </c>
      <c r="D37" s="13">
        <v>3778</v>
      </c>
      <c r="E37" s="14">
        <v>5.73</v>
      </c>
      <c r="F37" s="15">
        <v>8.5000000000000006E-3</v>
      </c>
      <c r="G37" s="15"/>
    </row>
    <row r="38" spans="1:7" x14ac:dyDescent="0.3">
      <c r="A38" s="12" t="s">
        <v>819</v>
      </c>
      <c r="B38" s="30" t="s">
        <v>820</v>
      </c>
      <c r="C38" s="30" t="s">
        <v>821</v>
      </c>
      <c r="D38" s="13">
        <v>937</v>
      </c>
      <c r="E38" s="14">
        <v>5.29</v>
      </c>
      <c r="F38" s="15">
        <v>7.7999999999999996E-3</v>
      </c>
      <c r="G38" s="15"/>
    </row>
    <row r="39" spans="1:7" x14ac:dyDescent="0.3">
      <c r="A39" s="12" t="s">
        <v>1084</v>
      </c>
      <c r="B39" s="30" t="s">
        <v>1085</v>
      </c>
      <c r="C39" s="30" t="s">
        <v>827</v>
      </c>
      <c r="D39" s="13">
        <v>117</v>
      </c>
      <c r="E39" s="14">
        <v>5.14</v>
      </c>
      <c r="F39" s="15">
        <v>7.6E-3</v>
      </c>
      <c r="G39" s="15"/>
    </row>
    <row r="40" spans="1:7" x14ac:dyDescent="0.3">
      <c r="A40" s="12" t="s">
        <v>892</v>
      </c>
      <c r="B40" s="30" t="s">
        <v>893</v>
      </c>
      <c r="C40" s="30" t="s">
        <v>792</v>
      </c>
      <c r="D40" s="13">
        <v>631</v>
      </c>
      <c r="E40" s="14">
        <v>5.01</v>
      </c>
      <c r="F40" s="15">
        <v>7.4000000000000003E-3</v>
      </c>
      <c r="G40" s="15"/>
    </row>
    <row r="41" spans="1:7" x14ac:dyDescent="0.3">
      <c r="A41" s="12" t="s">
        <v>911</v>
      </c>
      <c r="B41" s="30" t="s">
        <v>912</v>
      </c>
      <c r="C41" s="30" t="s">
        <v>913</v>
      </c>
      <c r="D41" s="13">
        <v>901</v>
      </c>
      <c r="E41" s="14">
        <v>4.96</v>
      </c>
      <c r="F41" s="15">
        <v>7.4000000000000003E-3</v>
      </c>
      <c r="G41" s="15"/>
    </row>
    <row r="42" spans="1:7" x14ac:dyDescent="0.3">
      <c r="A42" s="12" t="s">
        <v>813</v>
      </c>
      <c r="B42" s="30" t="s">
        <v>814</v>
      </c>
      <c r="C42" s="30" t="s">
        <v>815</v>
      </c>
      <c r="D42" s="13">
        <v>364</v>
      </c>
      <c r="E42" s="14">
        <v>4.8099999999999996</v>
      </c>
      <c r="F42" s="15">
        <v>7.1000000000000004E-3</v>
      </c>
      <c r="G42" s="15"/>
    </row>
    <row r="43" spans="1:7" x14ac:dyDescent="0.3">
      <c r="A43" s="12" t="s">
        <v>1420</v>
      </c>
      <c r="B43" s="30" t="s">
        <v>1421</v>
      </c>
      <c r="C43" s="30" t="s">
        <v>827</v>
      </c>
      <c r="D43" s="13">
        <v>523</v>
      </c>
      <c r="E43" s="14">
        <v>4.8</v>
      </c>
      <c r="F43" s="15">
        <v>7.1000000000000004E-3</v>
      </c>
      <c r="G43" s="15"/>
    </row>
    <row r="44" spans="1:7" x14ac:dyDescent="0.3">
      <c r="A44" s="12" t="s">
        <v>805</v>
      </c>
      <c r="B44" s="30" t="s">
        <v>806</v>
      </c>
      <c r="C44" s="30" t="s">
        <v>807</v>
      </c>
      <c r="D44" s="13">
        <v>1415</v>
      </c>
      <c r="E44" s="14">
        <v>4.79</v>
      </c>
      <c r="F44" s="15">
        <v>7.1000000000000004E-3</v>
      </c>
      <c r="G44" s="15"/>
    </row>
    <row r="45" spans="1:7" x14ac:dyDescent="0.3">
      <c r="A45" s="12" t="s">
        <v>923</v>
      </c>
      <c r="B45" s="30" t="s">
        <v>924</v>
      </c>
      <c r="C45" s="30" t="s">
        <v>913</v>
      </c>
      <c r="D45" s="13">
        <v>436</v>
      </c>
      <c r="E45" s="14">
        <v>4.72</v>
      </c>
      <c r="F45" s="15">
        <v>7.0000000000000001E-3</v>
      </c>
      <c r="G45" s="15"/>
    </row>
    <row r="46" spans="1:7" x14ac:dyDescent="0.3">
      <c r="A46" s="12" t="s">
        <v>796</v>
      </c>
      <c r="B46" s="30" t="s">
        <v>797</v>
      </c>
      <c r="C46" s="30" t="s">
        <v>798</v>
      </c>
      <c r="D46" s="13">
        <v>696</v>
      </c>
      <c r="E46" s="14">
        <v>4.68</v>
      </c>
      <c r="F46" s="15">
        <v>6.8999999999999999E-3</v>
      </c>
      <c r="G46" s="15"/>
    </row>
    <row r="47" spans="1:7" x14ac:dyDescent="0.3">
      <c r="A47" s="12" t="s">
        <v>1585</v>
      </c>
      <c r="B47" s="30" t="s">
        <v>1586</v>
      </c>
      <c r="C47" s="30" t="s">
        <v>839</v>
      </c>
      <c r="D47" s="13">
        <v>126</v>
      </c>
      <c r="E47" s="14">
        <v>4.67</v>
      </c>
      <c r="F47" s="15">
        <v>6.8999999999999999E-3</v>
      </c>
      <c r="G47" s="15"/>
    </row>
    <row r="48" spans="1:7" x14ac:dyDescent="0.3">
      <c r="A48" s="12" t="s">
        <v>1124</v>
      </c>
      <c r="B48" s="30" t="s">
        <v>1125</v>
      </c>
      <c r="C48" s="30" t="s">
        <v>827</v>
      </c>
      <c r="D48" s="13">
        <v>123</v>
      </c>
      <c r="E48" s="14">
        <v>4.47</v>
      </c>
      <c r="F48" s="15">
        <v>6.6E-3</v>
      </c>
      <c r="G48" s="15"/>
    </row>
    <row r="49" spans="1:7" x14ac:dyDescent="0.3">
      <c r="A49" s="12" t="s">
        <v>1045</v>
      </c>
      <c r="B49" s="30" t="s">
        <v>1046</v>
      </c>
      <c r="C49" s="30" t="s">
        <v>1006</v>
      </c>
      <c r="D49" s="13">
        <v>580</v>
      </c>
      <c r="E49" s="14">
        <v>4.0999999999999996</v>
      </c>
      <c r="F49" s="15">
        <v>6.1000000000000004E-3</v>
      </c>
      <c r="G49" s="15"/>
    </row>
    <row r="50" spans="1:7" x14ac:dyDescent="0.3">
      <c r="A50" s="12" t="s">
        <v>984</v>
      </c>
      <c r="B50" s="30" t="s">
        <v>985</v>
      </c>
      <c r="C50" s="30" t="s">
        <v>920</v>
      </c>
      <c r="D50" s="13">
        <v>114</v>
      </c>
      <c r="E50" s="14">
        <v>3.95</v>
      </c>
      <c r="F50" s="15">
        <v>5.8999999999999999E-3</v>
      </c>
      <c r="G50" s="15"/>
    </row>
    <row r="51" spans="1:7" x14ac:dyDescent="0.3">
      <c r="A51" s="12" t="s">
        <v>1037</v>
      </c>
      <c r="B51" s="30" t="s">
        <v>1038</v>
      </c>
      <c r="C51" s="30" t="s">
        <v>839</v>
      </c>
      <c r="D51" s="13">
        <v>135</v>
      </c>
      <c r="E51" s="14">
        <v>3.77</v>
      </c>
      <c r="F51" s="15">
        <v>5.5999999999999999E-3</v>
      </c>
      <c r="G51" s="15"/>
    </row>
    <row r="52" spans="1:7" x14ac:dyDescent="0.3">
      <c r="A52" s="12" t="s">
        <v>1379</v>
      </c>
      <c r="B52" s="30" t="s">
        <v>1380</v>
      </c>
      <c r="C52" s="30" t="s">
        <v>1381</v>
      </c>
      <c r="D52" s="13">
        <v>2030</v>
      </c>
      <c r="E52" s="14">
        <v>3.77</v>
      </c>
      <c r="F52" s="15">
        <v>5.5999999999999999E-3</v>
      </c>
      <c r="G52" s="15"/>
    </row>
    <row r="53" spans="1:7" x14ac:dyDescent="0.3">
      <c r="A53" s="12" t="s">
        <v>1070</v>
      </c>
      <c r="B53" s="30" t="s">
        <v>1071</v>
      </c>
      <c r="C53" s="30" t="s">
        <v>910</v>
      </c>
      <c r="D53" s="13">
        <v>99</v>
      </c>
      <c r="E53" s="14">
        <v>3.65</v>
      </c>
      <c r="F53" s="15">
        <v>5.4000000000000003E-3</v>
      </c>
      <c r="G53" s="15"/>
    </row>
    <row r="54" spans="1:7" x14ac:dyDescent="0.3">
      <c r="A54" s="12" t="s">
        <v>934</v>
      </c>
      <c r="B54" s="30" t="s">
        <v>935</v>
      </c>
      <c r="C54" s="30" t="s">
        <v>839</v>
      </c>
      <c r="D54" s="13">
        <v>126</v>
      </c>
      <c r="E54" s="14">
        <v>3.43</v>
      </c>
      <c r="F54" s="15">
        <v>5.1000000000000004E-3</v>
      </c>
      <c r="G54" s="15"/>
    </row>
    <row r="55" spans="1:7" x14ac:dyDescent="0.3">
      <c r="A55" s="12" t="s">
        <v>955</v>
      </c>
      <c r="B55" s="30" t="s">
        <v>956</v>
      </c>
      <c r="C55" s="30" t="s">
        <v>884</v>
      </c>
      <c r="D55" s="13">
        <v>524</v>
      </c>
      <c r="E55" s="14">
        <v>3.31</v>
      </c>
      <c r="F55" s="15">
        <v>4.8999999999999998E-3</v>
      </c>
      <c r="G55" s="15"/>
    </row>
    <row r="56" spans="1:7" x14ac:dyDescent="0.3">
      <c r="A56" s="12" t="s">
        <v>1100</v>
      </c>
      <c r="B56" s="30" t="s">
        <v>1101</v>
      </c>
      <c r="C56" s="30" t="s">
        <v>804</v>
      </c>
      <c r="D56" s="13">
        <v>925</v>
      </c>
      <c r="E56" s="14">
        <v>2.85</v>
      </c>
      <c r="F56" s="15">
        <v>4.1999999999999997E-3</v>
      </c>
      <c r="G56" s="15"/>
    </row>
    <row r="57" spans="1:7" x14ac:dyDescent="0.3">
      <c r="A57" s="12" t="s">
        <v>1587</v>
      </c>
      <c r="B57" s="30" t="s">
        <v>1588</v>
      </c>
      <c r="C57" s="30" t="s">
        <v>815</v>
      </c>
      <c r="D57" s="13">
        <v>12</v>
      </c>
      <c r="E57" s="14">
        <v>2.2799999999999998</v>
      </c>
      <c r="F57" s="15">
        <v>3.3999999999999998E-3</v>
      </c>
      <c r="G57" s="15"/>
    </row>
    <row r="58" spans="1:7" x14ac:dyDescent="0.3">
      <c r="A58" s="12" t="s">
        <v>2013</v>
      </c>
      <c r="B58" s="30" t="s">
        <v>1598</v>
      </c>
      <c r="C58" s="30" t="s">
        <v>792</v>
      </c>
      <c r="D58" s="13">
        <v>643</v>
      </c>
      <c r="E58" s="14">
        <v>0</v>
      </c>
      <c r="F58" s="15">
        <v>0</v>
      </c>
      <c r="G58" s="15"/>
    </row>
    <row r="59" spans="1:7" x14ac:dyDescent="0.3">
      <c r="A59" s="16" t="s">
        <v>98</v>
      </c>
      <c r="B59" s="31"/>
      <c r="C59" s="31"/>
      <c r="D59" s="17"/>
      <c r="E59" s="37">
        <v>670.06</v>
      </c>
      <c r="F59" s="38">
        <v>0.99390000000000001</v>
      </c>
      <c r="G59" s="20"/>
    </row>
    <row r="60" spans="1:7" x14ac:dyDescent="0.3">
      <c r="A60" s="16" t="s">
        <v>1130</v>
      </c>
      <c r="B60" s="30"/>
      <c r="C60" s="30"/>
      <c r="D60" s="13"/>
      <c r="E60" s="14"/>
      <c r="F60" s="15"/>
      <c r="G60" s="15"/>
    </row>
    <row r="61" spans="1:7" x14ac:dyDescent="0.3">
      <c r="A61" s="16" t="s">
        <v>98</v>
      </c>
      <c r="B61" s="30"/>
      <c r="C61" s="30"/>
      <c r="D61" s="13"/>
      <c r="E61" s="39" t="s">
        <v>88</v>
      </c>
      <c r="F61" s="40" t="s">
        <v>88</v>
      </c>
      <c r="G61" s="15"/>
    </row>
    <row r="62" spans="1:7" x14ac:dyDescent="0.3">
      <c r="A62" s="21" t="s">
        <v>116</v>
      </c>
      <c r="B62" s="32"/>
      <c r="C62" s="32"/>
      <c r="D62" s="22"/>
      <c r="E62" s="27">
        <v>670.06</v>
      </c>
      <c r="F62" s="28">
        <v>0.99390000000000001</v>
      </c>
      <c r="G62" s="20"/>
    </row>
    <row r="63" spans="1:7" x14ac:dyDescent="0.3">
      <c r="A63" s="12"/>
      <c r="B63" s="30"/>
      <c r="C63" s="30"/>
      <c r="D63" s="13"/>
      <c r="E63" s="14"/>
      <c r="F63" s="15"/>
      <c r="G63" s="15"/>
    </row>
    <row r="64" spans="1:7" x14ac:dyDescent="0.3">
      <c r="A64" s="12"/>
      <c r="B64" s="30"/>
      <c r="C64" s="30"/>
      <c r="D64" s="13"/>
      <c r="E64" s="14"/>
      <c r="F64" s="15"/>
      <c r="G64" s="15"/>
    </row>
    <row r="65" spans="1:7" x14ac:dyDescent="0.3">
      <c r="A65" s="16" t="s">
        <v>117</v>
      </c>
      <c r="B65" s="30"/>
      <c r="C65" s="30"/>
      <c r="D65" s="13"/>
      <c r="E65" s="14"/>
      <c r="F65" s="15"/>
      <c r="G65" s="15"/>
    </row>
    <row r="66" spans="1:7" x14ac:dyDescent="0.3">
      <c r="A66" s="12" t="s">
        <v>118</v>
      </c>
      <c r="B66" s="30"/>
      <c r="C66" s="30"/>
      <c r="D66" s="13"/>
      <c r="E66" s="14">
        <v>6</v>
      </c>
      <c r="F66" s="15">
        <v>8.8999999999999999E-3</v>
      </c>
      <c r="G66" s="15">
        <v>4.6987000000000001E-2</v>
      </c>
    </row>
    <row r="67" spans="1:7" x14ac:dyDescent="0.3">
      <c r="A67" s="16" t="s">
        <v>98</v>
      </c>
      <c r="B67" s="31"/>
      <c r="C67" s="31"/>
      <c r="D67" s="17"/>
      <c r="E67" s="37">
        <v>6</v>
      </c>
      <c r="F67" s="38">
        <v>8.8999999999999999E-3</v>
      </c>
      <c r="G67" s="20"/>
    </row>
    <row r="68" spans="1:7" x14ac:dyDescent="0.3">
      <c r="A68" s="12"/>
      <c r="B68" s="30"/>
      <c r="C68" s="30"/>
      <c r="D68" s="13"/>
      <c r="E68" s="14"/>
      <c r="F68" s="15"/>
      <c r="G68" s="15"/>
    </row>
    <row r="69" spans="1:7" x14ac:dyDescent="0.3">
      <c r="A69" s="21" t="s">
        <v>116</v>
      </c>
      <c r="B69" s="32"/>
      <c r="C69" s="32"/>
      <c r="D69" s="22"/>
      <c r="E69" s="18">
        <v>6</v>
      </c>
      <c r="F69" s="19">
        <v>8.8999999999999999E-3</v>
      </c>
      <c r="G69" s="20"/>
    </row>
    <row r="70" spans="1:7" x14ac:dyDescent="0.3">
      <c r="A70" s="12" t="s">
        <v>119</v>
      </c>
      <c r="B70" s="30"/>
      <c r="C70" s="30"/>
      <c r="D70" s="13"/>
      <c r="E70" s="14">
        <v>7.7229999999999996E-4</v>
      </c>
      <c r="F70" s="15">
        <v>9.9999999999999995E-7</v>
      </c>
      <c r="G70" s="15"/>
    </row>
    <row r="71" spans="1:7" x14ac:dyDescent="0.3">
      <c r="A71" s="12" t="s">
        <v>120</v>
      </c>
      <c r="B71" s="30"/>
      <c r="C71" s="30"/>
      <c r="D71" s="13"/>
      <c r="E71" s="23">
        <v>-1.8407723</v>
      </c>
      <c r="F71" s="24">
        <v>-2.8010000000000001E-3</v>
      </c>
      <c r="G71" s="15">
        <v>4.6987000000000001E-2</v>
      </c>
    </row>
    <row r="72" spans="1:7" x14ac:dyDescent="0.3">
      <c r="A72" s="25" t="s">
        <v>121</v>
      </c>
      <c r="B72" s="33"/>
      <c r="C72" s="33"/>
      <c r="D72" s="26"/>
      <c r="E72" s="27">
        <v>674.22</v>
      </c>
      <c r="F72" s="28">
        <v>1</v>
      </c>
      <c r="G72" s="28"/>
    </row>
    <row r="74" spans="1:7" ht="58.95" customHeight="1" x14ac:dyDescent="0.3">
      <c r="A74" s="70" t="s">
        <v>2014</v>
      </c>
      <c r="B74" s="71"/>
      <c r="C74" s="71"/>
      <c r="D74" s="71"/>
      <c r="E74" s="71"/>
      <c r="F74" s="71"/>
    </row>
    <row r="77" spans="1:7" x14ac:dyDescent="0.3">
      <c r="A77" s="1" t="s">
        <v>1858</v>
      </c>
    </row>
    <row r="78" spans="1:7" x14ac:dyDescent="0.3">
      <c r="A78" s="47" t="s">
        <v>1859</v>
      </c>
      <c r="B78" s="34" t="s">
        <v>88</v>
      </c>
    </row>
    <row r="79" spans="1:7" x14ac:dyDescent="0.3">
      <c r="A79" t="s">
        <v>1860</v>
      </c>
    </row>
    <row r="80" spans="1:7" x14ac:dyDescent="0.3">
      <c r="A80" t="s">
        <v>1861</v>
      </c>
      <c r="B80" t="s">
        <v>1862</v>
      </c>
      <c r="C80" t="s">
        <v>1862</v>
      </c>
    </row>
    <row r="81" spans="1:7" x14ac:dyDescent="0.3">
      <c r="B81" s="48">
        <v>44712</v>
      </c>
      <c r="C81" s="48">
        <v>44742</v>
      </c>
    </row>
    <row r="82" spans="1:7" x14ac:dyDescent="0.3">
      <c r="A82" t="s">
        <v>1866</v>
      </c>
      <c r="B82">
        <v>9.4597999999999995</v>
      </c>
      <c r="C82">
        <v>9.0159000000000002</v>
      </c>
      <c r="E82" s="2"/>
      <c r="G82"/>
    </row>
    <row r="83" spans="1:7" x14ac:dyDescent="0.3">
      <c r="A83" t="s">
        <v>1867</v>
      </c>
      <c r="B83">
        <v>9.3286999999999995</v>
      </c>
      <c r="C83">
        <v>8.8910999999999998</v>
      </c>
      <c r="E83" s="2"/>
      <c r="G83"/>
    </row>
    <row r="84" spans="1:7" x14ac:dyDescent="0.3">
      <c r="A84" t="s">
        <v>1891</v>
      </c>
      <c r="B84">
        <v>9.2954000000000008</v>
      </c>
      <c r="C84">
        <v>8.8556000000000008</v>
      </c>
      <c r="E84" s="2"/>
      <c r="G84"/>
    </row>
    <row r="85" spans="1:7" x14ac:dyDescent="0.3">
      <c r="A85" t="s">
        <v>1892</v>
      </c>
      <c r="B85">
        <v>9.2952999999999992</v>
      </c>
      <c r="C85">
        <v>8.8554999999999993</v>
      </c>
      <c r="E85" s="2"/>
      <c r="G85"/>
    </row>
    <row r="86" spans="1:7" x14ac:dyDescent="0.3">
      <c r="E86" s="2"/>
      <c r="G86"/>
    </row>
    <row r="87" spans="1:7" x14ac:dyDescent="0.3">
      <c r="A87" t="s">
        <v>1877</v>
      </c>
      <c r="B87" s="34" t="s">
        <v>88</v>
      </c>
    </row>
    <row r="88" spans="1:7" x14ac:dyDescent="0.3">
      <c r="A88" t="s">
        <v>1878</v>
      </c>
      <c r="B88" s="34" t="s">
        <v>88</v>
      </c>
    </row>
    <row r="89" spans="1:7" ht="28.8" x14ac:dyDescent="0.3">
      <c r="A89" s="47" t="s">
        <v>1879</v>
      </c>
      <c r="B89" s="34" t="s">
        <v>88</v>
      </c>
    </row>
    <row r="90" spans="1:7" x14ac:dyDescent="0.3">
      <c r="A90" s="47" t="s">
        <v>1880</v>
      </c>
      <c r="B90" s="34" t="s">
        <v>88</v>
      </c>
    </row>
    <row r="91" spans="1:7" x14ac:dyDescent="0.3">
      <c r="A91" t="s">
        <v>1913</v>
      </c>
      <c r="B91" s="34" t="s">
        <v>88</v>
      </c>
    </row>
    <row r="92" spans="1:7" ht="28.8" x14ac:dyDescent="0.3">
      <c r="A92" s="47" t="s">
        <v>1882</v>
      </c>
      <c r="B92" s="34" t="s">
        <v>88</v>
      </c>
    </row>
    <row r="93" spans="1:7" ht="28.8" x14ac:dyDescent="0.3">
      <c r="A93" s="47" t="s">
        <v>1883</v>
      </c>
      <c r="B93" s="34" t="s">
        <v>88</v>
      </c>
    </row>
    <row r="94" spans="1:7" x14ac:dyDescent="0.3">
      <c r="A94" t="s">
        <v>2023</v>
      </c>
      <c r="B94" s="34" t="s">
        <v>88</v>
      </c>
    </row>
    <row r="95" spans="1:7" x14ac:dyDescent="0.3">
      <c r="A95" t="s">
        <v>2024</v>
      </c>
      <c r="B95" s="34" t="s">
        <v>88</v>
      </c>
    </row>
    <row r="98" spans="1:4" ht="28.8" x14ac:dyDescent="0.3">
      <c r="A98" s="66" t="s">
        <v>2069</v>
      </c>
      <c r="B98" s="66" t="s">
        <v>2070</v>
      </c>
      <c r="C98" s="66" t="s">
        <v>2030</v>
      </c>
      <c r="D98" s="67" t="s">
        <v>2031</v>
      </c>
    </row>
    <row r="99" spans="1:4" ht="77.400000000000006" customHeight="1" x14ac:dyDescent="0.3">
      <c r="A99" s="58" t="str">
        <f>HYPERLINK("[EDEL_Portfolio Monthly 30-Jun-2022.xlsx]EEIF50!A1","Edelweiss Nifty 50 Index Fund")</f>
        <v>Edelweiss Nifty 50 Index Fund</v>
      </c>
      <c r="B99" s="59"/>
      <c r="C99" s="59" t="s">
        <v>2055</v>
      </c>
      <c r="D99" s="59"/>
    </row>
  </sheetData>
  <mergeCells count="3">
    <mergeCell ref="A1:G1"/>
    <mergeCell ref="A2:G2"/>
    <mergeCell ref="A74:F74"/>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297"/>
  <sheetViews>
    <sheetView showGridLines="0" workbookViewId="0">
      <pane ySplit="4" topLeftCell="A287" activePane="bottomLeft" state="frozen"/>
      <selection activeCell="D67" sqref="D67"/>
      <selection pane="bottomLeft" activeCell="A296" sqref="A296:D296"/>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61</v>
      </c>
      <c r="B1" s="69"/>
      <c r="C1" s="69"/>
      <c r="D1" s="69"/>
      <c r="E1" s="69"/>
      <c r="F1" s="69"/>
      <c r="G1" s="69"/>
      <c r="H1" s="51" t="str">
        <f>HYPERLINK("[EDEL_Portfolio Monthly 30-Jun-2022.xlsx]Index!A1","Index")</f>
        <v>Index</v>
      </c>
    </row>
    <row r="2" spans="1:8" ht="19.5" customHeight="1" x14ac:dyDescent="0.3">
      <c r="A2" s="69" t="s">
        <v>62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802</v>
      </c>
      <c r="B8" s="30" t="s">
        <v>803</v>
      </c>
      <c r="C8" s="30" t="s">
        <v>804</v>
      </c>
      <c r="D8" s="13">
        <v>10264</v>
      </c>
      <c r="E8" s="14">
        <v>266.42</v>
      </c>
      <c r="F8" s="15">
        <v>5.5300000000000002E-2</v>
      </c>
      <c r="G8" s="15"/>
    </row>
    <row r="9" spans="1:8" x14ac:dyDescent="0.3">
      <c r="A9" s="12" t="s">
        <v>790</v>
      </c>
      <c r="B9" s="30" t="s">
        <v>791</v>
      </c>
      <c r="C9" s="30" t="s">
        <v>792</v>
      </c>
      <c r="D9" s="13">
        <v>13051</v>
      </c>
      <c r="E9" s="14">
        <v>175.93</v>
      </c>
      <c r="F9" s="15">
        <v>3.6499999999999998E-2</v>
      </c>
      <c r="G9" s="15"/>
    </row>
    <row r="10" spans="1:8" x14ac:dyDescent="0.3">
      <c r="A10" s="12" t="s">
        <v>870</v>
      </c>
      <c r="B10" s="30" t="s">
        <v>871</v>
      </c>
      <c r="C10" s="30" t="s">
        <v>824</v>
      </c>
      <c r="D10" s="13">
        <v>10890</v>
      </c>
      <c r="E10" s="14">
        <v>159.19999999999999</v>
      </c>
      <c r="F10" s="15">
        <v>3.3000000000000002E-2</v>
      </c>
      <c r="G10" s="15"/>
    </row>
    <row r="11" spans="1:8" x14ac:dyDescent="0.3">
      <c r="A11" s="12" t="s">
        <v>875</v>
      </c>
      <c r="B11" s="30" t="s">
        <v>876</v>
      </c>
      <c r="C11" s="30" t="s">
        <v>792</v>
      </c>
      <c r="D11" s="13">
        <v>20692</v>
      </c>
      <c r="E11" s="14">
        <v>146.33000000000001</v>
      </c>
      <c r="F11" s="15">
        <v>3.04E-2</v>
      </c>
      <c r="G11" s="15"/>
    </row>
    <row r="12" spans="1:8" x14ac:dyDescent="0.3">
      <c r="A12" s="12" t="s">
        <v>787</v>
      </c>
      <c r="B12" s="30" t="s">
        <v>788</v>
      </c>
      <c r="C12" s="30" t="s">
        <v>789</v>
      </c>
      <c r="D12" s="13">
        <v>5390</v>
      </c>
      <c r="E12" s="14">
        <v>117.01</v>
      </c>
      <c r="F12" s="15">
        <v>2.4299999999999999E-2</v>
      </c>
      <c r="G12" s="15"/>
    </row>
    <row r="13" spans="1:8" x14ac:dyDescent="0.3">
      <c r="A13" s="12" t="s">
        <v>1322</v>
      </c>
      <c r="B13" s="30" t="s">
        <v>1323</v>
      </c>
      <c r="C13" s="30" t="s">
        <v>824</v>
      </c>
      <c r="D13" s="13">
        <v>3081</v>
      </c>
      <c r="E13" s="14">
        <v>100.66</v>
      </c>
      <c r="F13" s="15">
        <v>2.0899999999999998E-2</v>
      </c>
      <c r="G13" s="15"/>
    </row>
    <row r="14" spans="1:8" x14ac:dyDescent="0.3">
      <c r="A14" s="12" t="s">
        <v>1590</v>
      </c>
      <c r="B14" s="30" t="s">
        <v>1591</v>
      </c>
      <c r="C14" s="30" t="s">
        <v>927</v>
      </c>
      <c r="D14" s="13">
        <v>4084</v>
      </c>
      <c r="E14" s="14">
        <v>97.73</v>
      </c>
      <c r="F14" s="15">
        <v>2.0299999999999999E-2</v>
      </c>
      <c r="G14" s="15"/>
    </row>
    <row r="15" spans="1:8" x14ac:dyDescent="0.3">
      <c r="A15" s="12" t="s">
        <v>862</v>
      </c>
      <c r="B15" s="30" t="s">
        <v>863</v>
      </c>
      <c r="C15" s="30" t="s">
        <v>792</v>
      </c>
      <c r="D15" s="13">
        <v>4370</v>
      </c>
      <c r="E15" s="14">
        <v>72.59</v>
      </c>
      <c r="F15" s="15">
        <v>1.5100000000000001E-2</v>
      </c>
      <c r="G15" s="15"/>
    </row>
    <row r="16" spans="1:8" x14ac:dyDescent="0.3">
      <c r="A16" s="12" t="s">
        <v>961</v>
      </c>
      <c r="B16" s="30" t="s">
        <v>962</v>
      </c>
      <c r="C16" s="30" t="s">
        <v>963</v>
      </c>
      <c r="D16" s="13">
        <v>26030</v>
      </c>
      <c r="E16" s="14">
        <v>71.19</v>
      </c>
      <c r="F16" s="15">
        <v>1.4800000000000001E-2</v>
      </c>
      <c r="G16" s="15"/>
    </row>
    <row r="17" spans="1:7" x14ac:dyDescent="0.3">
      <c r="A17" s="12" t="s">
        <v>1062</v>
      </c>
      <c r="B17" s="30" t="s">
        <v>1063</v>
      </c>
      <c r="C17" s="30" t="s">
        <v>963</v>
      </c>
      <c r="D17" s="13">
        <v>2656</v>
      </c>
      <c r="E17" s="14">
        <v>59.24</v>
      </c>
      <c r="F17" s="15">
        <v>1.23E-2</v>
      </c>
      <c r="G17" s="15"/>
    </row>
    <row r="18" spans="1:7" x14ac:dyDescent="0.3">
      <c r="A18" s="12" t="s">
        <v>845</v>
      </c>
      <c r="B18" s="30" t="s">
        <v>846</v>
      </c>
      <c r="C18" s="30" t="s">
        <v>847</v>
      </c>
      <c r="D18" s="13">
        <v>3595</v>
      </c>
      <c r="E18" s="14">
        <v>56.02</v>
      </c>
      <c r="F18" s="15">
        <v>1.1599999999999999E-2</v>
      </c>
      <c r="G18" s="15"/>
    </row>
    <row r="19" spans="1:7" x14ac:dyDescent="0.3">
      <c r="A19" s="12" t="s">
        <v>1041</v>
      </c>
      <c r="B19" s="30" t="s">
        <v>1042</v>
      </c>
      <c r="C19" s="30" t="s">
        <v>792</v>
      </c>
      <c r="D19" s="13">
        <v>11417</v>
      </c>
      <c r="E19" s="14">
        <v>53.19</v>
      </c>
      <c r="F19" s="15">
        <v>1.0999999999999999E-2</v>
      </c>
      <c r="G19" s="15"/>
    </row>
    <row r="20" spans="1:7" x14ac:dyDescent="0.3">
      <c r="A20" s="12" t="s">
        <v>877</v>
      </c>
      <c r="B20" s="30" t="s">
        <v>878</v>
      </c>
      <c r="C20" s="30" t="s">
        <v>879</v>
      </c>
      <c r="D20" s="13">
        <v>25155</v>
      </c>
      <c r="E20" s="14">
        <v>50.86</v>
      </c>
      <c r="F20" s="15">
        <v>1.06E-2</v>
      </c>
      <c r="G20" s="15"/>
    </row>
    <row r="21" spans="1:7" x14ac:dyDescent="0.3">
      <c r="A21" s="12" t="s">
        <v>808</v>
      </c>
      <c r="B21" s="30" t="s">
        <v>809</v>
      </c>
      <c r="C21" s="30" t="s">
        <v>792</v>
      </c>
      <c r="D21" s="13">
        <v>7858</v>
      </c>
      <c r="E21" s="14">
        <v>50.04</v>
      </c>
      <c r="F21" s="15">
        <v>1.04E-2</v>
      </c>
      <c r="G21" s="15"/>
    </row>
    <row r="22" spans="1:7" x14ac:dyDescent="0.3">
      <c r="A22" s="12" t="s">
        <v>793</v>
      </c>
      <c r="B22" s="30" t="s">
        <v>794</v>
      </c>
      <c r="C22" s="30" t="s">
        <v>795</v>
      </c>
      <c r="D22" s="13">
        <v>7189</v>
      </c>
      <c r="E22" s="14">
        <v>49.24</v>
      </c>
      <c r="F22" s="15">
        <v>1.0200000000000001E-2</v>
      </c>
      <c r="G22" s="15"/>
    </row>
    <row r="23" spans="1:7" x14ac:dyDescent="0.3">
      <c r="A23" s="12" t="s">
        <v>828</v>
      </c>
      <c r="B23" s="30" t="s">
        <v>829</v>
      </c>
      <c r="C23" s="30" t="s">
        <v>789</v>
      </c>
      <c r="D23" s="13">
        <v>793</v>
      </c>
      <c r="E23" s="14">
        <v>42.83</v>
      </c>
      <c r="F23" s="15">
        <v>8.8999999999999999E-3</v>
      </c>
      <c r="G23" s="15"/>
    </row>
    <row r="24" spans="1:7" x14ac:dyDescent="0.3">
      <c r="A24" s="12" t="s">
        <v>1328</v>
      </c>
      <c r="B24" s="30" t="s">
        <v>1329</v>
      </c>
      <c r="C24" s="30" t="s">
        <v>824</v>
      </c>
      <c r="D24" s="13">
        <v>518</v>
      </c>
      <c r="E24" s="14">
        <v>42.32</v>
      </c>
      <c r="F24" s="15">
        <v>8.8000000000000005E-3</v>
      </c>
      <c r="G24" s="15"/>
    </row>
    <row r="25" spans="1:7" x14ac:dyDescent="0.3">
      <c r="A25" s="12" t="s">
        <v>832</v>
      </c>
      <c r="B25" s="30" t="s">
        <v>833</v>
      </c>
      <c r="C25" s="30" t="s">
        <v>834</v>
      </c>
      <c r="D25" s="13">
        <v>17734</v>
      </c>
      <c r="E25" s="14">
        <v>41.52</v>
      </c>
      <c r="F25" s="15">
        <v>8.6E-3</v>
      </c>
      <c r="G25" s="15"/>
    </row>
    <row r="26" spans="1:7" x14ac:dyDescent="0.3">
      <c r="A26" s="12" t="s">
        <v>1592</v>
      </c>
      <c r="B26" s="30" t="s">
        <v>1593</v>
      </c>
      <c r="C26" s="30" t="s">
        <v>792</v>
      </c>
      <c r="D26" s="13">
        <v>6552</v>
      </c>
      <c r="E26" s="14">
        <v>38.770000000000003</v>
      </c>
      <c r="F26" s="15">
        <v>8.0000000000000002E-3</v>
      </c>
      <c r="G26" s="15"/>
    </row>
    <row r="27" spans="1:7" x14ac:dyDescent="0.3">
      <c r="A27" s="12" t="s">
        <v>1476</v>
      </c>
      <c r="B27" s="30" t="s">
        <v>1477</v>
      </c>
      <c r="C27" s="30" t="s">
        <v>789</v>
      </c>
      <c r="D27" s="13">
        <v>2973</v>
      </c>
      <c r="E27" s="14">
        <v>38.090000000000003</v>
      </c>
      <c r="F27" s="15">
        <v>7.9000000000000008E-3</v>
      </c>
      <c r="G27" s="15"/>
    </row>
    <row r="28" spans="1:7" x14ac:dyDescent="0.3">
      <c r="A28" s="12" t="s">
        <v>944</v>
      </c>
      <c r="B28" s="30" t="s">
        <v>945</v>
      </c>
      <c r="C28" s="30" t="s">
        <v>889</v>
      </c>
      <c r="D28" s="13">
        <v>1341</v>
      </c>
      <c r="E28" s="14">
        <v>36.14</v>
      </c>
      <c r="F28" s="15">
        <v>7.4999999999999997E-3</v>
      </c>
      <c r="G28" s="15"/>
    </row>
    <row r="29" spans="1:7" x14ac:dyDescent="0.3">
      <c r="A29" s="12" t="s">
        <v>970</v>
      </c>
      <c r="B29" s="30" t="s">
        <v>971</v>
      </c>
      <c r="C29" s="30" t="s">
        <v>972</v>
      </c>
      <c r="D29" s="13">
        <v>3327</v>
      </c>
      <c r="E29" s="14">
        <v>35.74</v>
      </c>
      <c r="F29" s="15">
        <v>7.4000000000000003E-3</v>
      </c>
      <c r="G29" s="15"/>
    </row>
    <row r="30" spans="1:7" x14ac:dyDescent="0.3">
      <c r="A30" s="12" t="s">
        <v>1110</v>
      </c>
      <c r="B30" s="30" t="s">
        <v>1111</v>
      </c>
      <c r="C30" s="30" t="s">
        <v>1112</v>
      </c>
      <c r="D30" s="13">
        <v>88</v>
      </c>
      <c r="E30" s="14">
        <v>35.35</v>
      </c>
      <c r="F30" s="15">
        <v>7.3000000000000001E-3</v>
      </c>
      <c r="G30" s="15"/>
    </row>
    <row r="31" spans="1:7" x14ac:dyDescent="0.3">
      <c r="A31" s="12" t="s">
        <v>837</v>
      </c>
      <c r="B31" s="30" t="s">
        <v>838</v>
      </c>
      <c r="C31" s="30" t="s">
        <v>839</v>
      </c>
      <c r="D31" s="13">
        <v>395</v>
      </c>
      <c r="E31" s="14">
        <v>33.46</v>
      </c>
      <c r="F31" s="15">
        <v>6.8999999999999999E-3</v>
      </c>
      <c r="G31" s="15"/>
    </row>
    <row r="32" spans="1:7" x14ac:dyDescent="0.3">
      <c r="A32" s="12" t="s">
        <v>1373</v>
      </c>
      <c r="B32" s="30" t="s">
        <v>1374</v>
      </c>
      <c r="C32" s="30" t="s">
        <v>889</v>
      </c>
      <c r="D32" s="13">
        <v>3440</v>
      </c>
      <c r="E32" s="14">
        <v>33.450000000000003</v>
      </c>
      <c r="F32" s="15">
        <v>6.8999999999999999E-3</v>
      </c>
      <c r="G32" s="15"/>
    </row>
    <row r="33" spans="1:7" x14ac:dyDescent="0.3">
      <c r="A33" s="12" t="s">
        <v>848</v>
      </c>
      <c r="B33" s="30" t="s">
        <v>849</v>
      </c>
      <c r="C33" s="30" t="s">
        <v>850</v>
      </c>
      <c r="D33" s="13">
        <v>21365</v>
      </c>
      <c r="E33" s="14">
        <v>31.58</v>
      </c>
      <c r="F33" s="15">
        <v>6.6E-3</v>
      </c>
      <c r="G33" s="15"/>
    </row>
    <row r="34" spans="1:7" x14ac:dyDescent="0.3">
      <c r="A34" s="12" t="s">
        <v>1049</v>
      </c>
      <c r="B34" s="30" t="s">
        <v>1050</v>
      </c>
      <c r="C34" s="30" t="s">
        <v>839</v>
      </c>
      <c r="D34" s="13">
        <v>2848</v>
      </c>
      <c r="E34" s="14">
        <v>31.13</v>
      </c>
      <c r="F34" s="15">
        <v>6.4999999999999997E-3</v>
      </c>
      <c r="G34" s="15"/>
    </row>
    <row r="35" spans="1:7" x14ac:dyDescent="0.3">
      <c r="A35" s="12" t="s">
        <v>822</v>
      </c>
      <c r="B35" s="30" t="s">
        <v>823</v>
      </c>
      <c r="C35" s="30" t="s">
        <v>824</v>
      </c>
      <c r="D35" s="13">
        <v>3149</v>
      </c>
      <c r="E35" s="14">
        <v>30.65</v>
      </c>
      <c r="F35" s="15">
        <v>6.4000000000000003E-3</v>
      </c>
      <c r="G35" s="15"/>
    </row>
    <row r="36" spans="1:7" x14ac:dyDescent="0.3">
      <c r="A36" s="12" t="s">
        <v>1094</v>
      </c>
      <c r="B36" s="30" t="s">
        <v>1095</v>
      </c>
      <c r="C36" s="30" t="s">
        <v>889</v>
      </c>
      <c r="D36" s="13">
        <v>8847</v>
      </c>
      <c r="E36" s="14">
        <v>30.09</v>
      </c>
      <c r="F36" s="15">
        <v>6.1999999999999998E-3</v>
      </c>
      <c r="G36" s="15"/>
    </row>
    <row r="37" spans="1:7" x14ac:dyDescent="0.3">
      <c r="A37" s="12" t="s">
        <v>994</v>
      </c>
      <c r="B37" s="30" t="s">
        <v>995</v>
      </c>
      <c r="C37" s="30" t="s">
        <v>977</v>
      </c>
      <c r="D37" s="13">
        <v>13081</v>
      </c>
      <c r="E37" s="14">
        <v>29.45</v>
      </c>
      <c r="F37" s="15">
        <v>6.1000000000000004E-3</v>
      </c>
      <c r="G37" s="15"/>
    </row>
    <row r="38" spans="1:7" x14ac:dyDescent="0.3">
      <c r="A38" s="12" t="s">
        <v>816</v>
      </c>
      <c r="B38" s="30" t="s">
        <v>817</v>
      </c>
      <c r="C38" s="30" t="s">
        <v>818</v>
      </c>
      <c r="D38" s="13">
        <v>13696</v>
      </c>
      <c r="E38" s="14">
        <v>29.32</v>
      </c>
      <c r="F38" s="15">
        <v>6.1000000000000004E-3</v>
      </c>
      <c r="G38" s="15"/>
    </row>
    <row r="39" spans="1:7" x14ac:dyDescent="0.3">
      <c r="A39" s="12" t="s">
        <v>1375</v>
      </c>
      <c r="B39" s="30" t="s">
        <v>1376</v>
      </c>
      <c r="C39" s="30" t="s">
        <v>839</v>
      </c>
      <c r="D39" s="13">
        <v>3458</v>
      </c>
      <c r="E39" s="14">
        <v>29.11</v>
      </c>
      <c r="F39" s="15">
        <v>6.0000000000000001E-3</v>
      </c>
      <c r="G39" s="15"/>
    </row>
    <row r="40" spans="1:7" x14ac:dyDescent="0.3">
      <c r="A40" s="12" t="s">
        <v>1422</v>
      </c>
      <c r="B40" s="30" t="s">
        <v>1423</v>
      </c>
      <c r="C40" s="30" t="s">
        <v>874</v>
      </c>
      <c r="D40" s="13">
        <v>1548</v>
      </c>
      <c r="E40" s="14">
        <v>28.5</v>
      </c>
      <c r="F40" s="15">
        <v>5.8999999999999999E-3</v>
      </c>
      <c r="G40" s="15"/>
    </row>
    <row r="41" spans="1:7" x14ac:dyDescent="0.3">
      <c r="A41" s="12" t="s">
        <v>996</v>
      </c>
      <c r="B41" s="30" t="s">
        <v>997</v>
      </c>
      <c r="C41" s="30" t="s">
        <v>824</v>
      </c>
      <c r="D41" s="13">
        <v>1229</v>
      </c>
      <c r="E41" s="14">
        <v>28.19</v>
      </c>
      <c r="F41" s="15">
        <v>5.7999999999999996E-3</v>
      </c>
      <c r="G41" s="15"/>
    </row>
    <row r="42" spans="1:7" x14ac:dyDescent="0.3">
      <c r="A42" s="12" t="s">
        <v>1594</v>
      </c>
      <c r="B42" s="30" t="s">
        <v>1595</v>
      </c>
      <c r="C42" s="30" t="s">
        <v>941</v>
      </c>
      <c r="D42" s="13">
        <v>3473</v>
      </c>
      <c r="E42" s="14">
        <v>27.46</v>
      </c>
      <c r="F42" s="15">
        <v>5.7000000000000002E-3</v>
      </c>
      <c r="G42" s="15"/>
    </row>
    <row r="43" spans="1:7" x14ac:dyDescent="0.3">
      <c r="A43" s="12" t="s">
        <v>978</v>
      </c>
      <c r="B43" s="30" t="s">
        <v>979</v>
      </c>
      <c r="C43" s="30" t="s">
        <v>827</v>
      </c>
      <c r="D43" s="13">
        <v>5827</v>
      </c>
      <c r="E43" s="14">
        <v>27.08</v>
      </c>
      <c r="F43" s="15">
        <v>5.5999999999999999E-3</v>
      </c>
      <c r="G43" s="15"/>
    </row>
    <row r="44" spans="1:7" x14ac:dyDescent="0.3">
      <c r="A44" s="12" t="s">
        <v>964</v>
      </c>
      <c r="B44" s="30" t="s">
        <v>965</v>
      </c>
      <c r="C44" s="30" t="s">
        <v>792</v>
      </c>
      <c r="D44" s="13">
        <v>29696</v>
      </c>
      <c r="E44" s="14">
        <v>26.79</v>
      </c>
      <c r="F44" s="15">
        <v>5.5999999999999999E-3</v>
      </c>
      <c r="G44" s="15"/>
    </row>
    <row r="45" spans="1:7" x14ac:dyDescent="0.3">
      <c r="A45" s="12" t="s">
        <v>825</v>
      </c>
      <c r="B45" s="30" t="s">
        <v>826</v>
      </c>
      <c r="C45" s="30" t="s">
        <v>827</v>
      </c>
      <c r="D45" s="13">
        <v>3212</v>
      </c>
      <c r="E45" s="14">
        <v>26.68</v>
      </c>
      <c r="F45" s="15">
        <v>5.4999999999999997E-3</v>
      </c>
      <c r="G45" s="15"/>
    </row>
    <row r="46" spans="1:7" x14ac:dyDescent="0.3">
      <c r="A46" s="12" t="s">
        <v>1023</v>
      </c>
      <c r="B46" s="30" t="s">
        <v>1024</v>
      </c>
      <c r="C46" s="30" t="s">
        <v>874</v>
      </c>
      <c r="D46" s="13">
        <v>1206</v>
      </c>
      <c r="E46" s="14">
        <v>25.92</v>
      </c>
      <c r="F46" s="15">
        <v>5.4000000000000003E-3</v>
      </c>
      <c r="G46" s="15"/>
    </row>
    <row r="47" spans="1:7" x14ac:dyDescent="0.3">
      <c r="A47" s="12" t="s">
        <v>1437</v>
      </c>
      <c r="B47" s="30" t="s">
        <v>1438</v>
      </c>
      <c r="C47" s="30" t="s">
        <v>910</v>
      </c>
      <c r="D47" s="13">
        <v>7057</v>
      </c>
      <c r="E47" s="14">
        <v>25.9</v>
      </c>
      <c r="F47" s="15">
        <v>5.4000000000000003E-3</v>
      </c>
      <c r="G47" s="15"/>
    </row>
    <row r="48" spans="1:7" x14ac:dyDescent="0.3">
      <c r="A48" s="12" t="s">
        <v>1060</v>
      </c>
      <c r="B48" s="30" t="s">
        <v>1061</v>
      </c>
      <c r="C48" s="30" t="s">
        <v>913</v>
      </c>
      <c r="D48" s="13">
        <v>3229</v>
      </c>
      <c r="E48" s="14">
        <v>25.26</v>
      </c>
      <c r="F48" s="15">
        <v>5.1999999999999998E-3</v>
      </c>
      <c r="G48" s="15"/>
    </row>
    <row r="49" spans="1:7" x14ac:dyDescent="0.3">
      <c r="A49" s="12" t="s">
        <v>1068</v>
      </c>
      <c r="B49" s="30" t="s">
        <v>1069</v>
      </c>
      <c r="C49" s="30" t="s">
        <v>824</v>
      </c>
      <c r="D49" s="13">
        <v>738</v>
      </c>
      <c r="E49" s="14">
        <v>25.11</v>
      </c>
      <c r="F49" s="15">
        <v>5.1999999999999998E-3</v>
      </c>
      <c r="G49" s="15"/>
    </row>
    <row r="50" spans="1:7" x14ac:dyDescent="0.3">
      <c r="A50" s="12" t="s">
        <v>1596</v>
      </c>
      <c r="B50" s="30" t="s">
        <v>1597</v>
      </c>
      <c r="C50" s="30" t="s">
        <v>1346</v>
      </c>
      <c r="D50" s="13">
        <v>3804</v>
      </c>
      <c r="E50" s="14">
        <v>24.79</v>
      </c>
      <c r="F50" s="15">
        <v>5.1000000000000004E-3</v>
      </c>
      <c r="G50" s="15"/>
    </row>
    <row r="51" spans="1:7" x14ac:dyDescent="0.3">
      <c r="A51" s="12" t="s">
        <v>1082</v>
      </c>
      <c r="B51" s="30" t="s">
        <v>1083</v>
      </c>
      <c r="C51" s="30" t="s">
        <v>927</v>
      </c>
      <c r="D51" s="13">
        <v>11140</v>
      </c>
      <c r="E51" s="14">
        <v>24.21</v>
      </c>
      <c r="F51" s="15">
        <v>5.0000000000000001E-3</v>
      </c>
      <c r="G51" s="15"/>
    </row>
    <row r="52" spans="1:7" x14ac:dyDescent="0.3">
      <c r="A52" s="12" t="s">
        <v>1066</v>
      </c>
      <c r="B52" s="30" t="s">
        <v>1067</v>
      </c>
      <c r="C52" s="30" t="s">
        <v>896</v>
      </c>
      <c r="D52" s="13">
        <v>4073</v>
      </c>
      <c r="E52" s="14">
        <v>24.21</v>
      </c>
      <c r="F52" s="15">
        <v>5.0000000000000001E-3</v>
      </c>
      <c r="G52" s="15"/>
    </row>
    <row r="53" spans="1:7" x14ac:dyDescent="0.3">
      <c r="A53" s="12" t="s">
        <v>887</v>
      </c>
      <c r="B53" s="30" t="s">
        <v>888</v>
      </c>
      <c r="C53" s="30" t="s">
        <v>889</v>
      </c>
      <c r="D53" s="13">
        <v>1241</v>
      </c>
      <c r="E53" s="14">
        <v>24.09</v>
      </c>
      <c r="F53" s="15">
        <v>5.0000000000000001E-3</v>
      </c>
      <c r="G53" s="15"/>
    </row>
    <row r="54" spans="1:7" x14ac:dyDescent="0.3">
      <c r="A54" s="12" t="s">
        <v>1589</v>
      </c>
      <c r="B54" s="30" t="s">
        <v>1598</v>
      </c>
      <c r="C54" s="30" t="s">
        <v>792</v>
      </c>
      <c r="D54" s="13">
        <v>189798</v>
      </c>
      <c r="E54" s="14">
        <v>24.01</v>
      </c>
      <c r="F54" s="15">
        <v>5.0000000000000001E-3</v>
      </c>
      <c r="G54" s="15"/>
    </row>
    <row r="55" spans="1:7" x14ac:dyDescent="0.3">
      <c r="A55" s="12" t="s">
        <v>1599</v>
      </c>
      <c r="B55" s="30" t="s">
        <v>1600</v>
      </c>
      <c r="C55" s="30" t="s">
        <v>977</v>
      </c>
      <c r="D55" s="13">
        <v>3921</v>
      </c>
      <c r="E55" s="14">
        <v>22.59</v>
      </c>
      <c r="F55" s="15">
        <v>4.7000000000000002E-3</v>
      </c>
      <c r="G55" s="15"/>
    </row>
    <row r="56" spans="1:7" x14ac:dyDescent="0.3">
      <c r="A56" s="12" t="s">
        <v>1377</v>
      </c>
      <c r="B56" s="30" t="s">
        <v>1378</v>
      </c>
      <c r="C56" s="30" t="s">
        <v>834</v>
      </c>
      <c r="D56" s="13">
        <v>1242</v>
      </c>
      <c r="E56" s="14">
        <v>21.98</v>
      </c>
      <c r="F56" s="15">
        <v>4.5999999999999999E-3</v>
      </c>
      <c r="G56" s="15"/>
    </row>
    <row r="57" spans="1:7" x14ac:dyDescent="0.3">
      <c r="A57" s="12" t="s">
        <v>1002</v>
      </c>
      <c r="B57" s="30" t="s">
        <v>1003</v>
      </c>
      <c r="C57" s="30" t="s">
        <v>839</v>
      </c>
      <c r="D57" s="13">
        <v>5335</v>
      </c>
      <c r="E57" s="14">
        <v>21.97</v>
      </c>
      <c r="F57" s="15">
        <v>4.5999999999999999E-3</v>
      </c>
      <c r="G57" s="15"/>
    </row>
    <row r="58" spans="1:7" x14ac:dyDescent="0.3">
      <c r="A58" s="12" t="s">
        <v>1601</v>
      </c>
      <c r="B58" s="30" t="s">
        <v>1602</v>
      </c>
      <c r="C58" s="30" t="s">
        <v>874</v>
      </c>
      <c r="D58" s="13">
        <v>31</v>
      </c>
      <c r="E58" s="14">
        <v>21.95</v>
      </c>
      <c r="F58" s="15">
        <v>4.5999999999999999E-3</v>
      </c>
      <c r="G58" s="15"/>
    </row>
    <row r="59" spans="1:7" x14ac:dyDescent="0.3">
      <c r="A59" s="12" t="s">
        <v>1086</v>
      </c>
      <c r="B59" s="30" t="s">
        <v>1087</v>
      </c>
      <c r="C59" s="30" t="s">
        <v>827</v>
      </c>
      <c r="D59" s="13">
        <v>728</v>
      </c>
      <c r="E59" s="14">
        <v>21.83</v>
      </c>
      <c r="F59" s="15">
        <v>4.4999999999999997E-3</v>
      </c>
      <c r="G59" s="15"/>
    </row>
    <row r="60" spans="1:7" x14ac:dyDescent="0.3">
      <c r="A60" s="12" t="s">
        <v>1603</v>
      </c>
      <c r="B60" s="30" t="s">
        <v>1604</v>
      </c>
      <c r="C60" s="30" t="s">
        <v>1346</v>
      </c>
      <c r="D60" s="13">
        <v>1313</v>
      </c>
      <c r="E60" s="14">
        <v>21.74</v>
      </c>
      <c r="F60" s="15">
        <v>4.4999999999999997E-3</v>
      </c>
      <c r="G60" s="15"/>
    </row>
    <row r="61" spans="1:7" x14ac:dyDescent="0.3">
      <c r="A61" s="12" t="s">
        <v>1078</v>
      </c>
      <c r="B61" s="30" t="s">
        <v>1079</v>
      </c>
      <c r="C61" s="30" t="s">
        <v>879</v>
      </c>
      <c r="D61" s="13">
        <v>10168</v>
      </c>
      <c r="E61" s="14">
        <v>21.55</v>
      </c>
      <c r="F61" s="15">
        <v>4.4999999999999997E-3</v>
      </c>
      <c r="G61" s="15"/>
    </row>
    <row r="62" spans="1:7" x14ac:dyDescent="0.3">
      <c r="A62" s="12" t="s">
        <v>990</v>
      </c>
      <c r="B62" s="30" t="s">
        <v>991</v>
      </c>
      <c r="C62" s="30" t="s">
        <v>827</v>
      </c>
      <c r="D62" s="13">
        <v>4178</v>
      </c>
      <c r="E62" s="14">
        <v>21.44</v>
      </c>
      <c r="F62" s="15">
        <v>4.4000000000000003E-3</v>
      </c>
      <c r="G62" s="15"/>
    </row>
    <row r="63" spans="1:7" x14ac:dyDescent="0.3">
      <c r="A63" s="12" t="s">
        <v>853</v>
      </c>
      <c r="B63" s="30" t="s">
        <v>854</v>
      </c>
      <c r="C63" s="30" t="s">
        <v>821</v>
      </c>
      <c r="D63" s="13">
        <v>2400</v>
      </c>
      <c r="E63" s="14">
        <v>20.81</v>
      </c>
      <c r="F63" s="15">
        <v>4.3E-3</v>
      </c>
      <c r="G63" s="15"/>
    </row>
    <row r="64" spans="1:7" x14ac:dyDescent="0.3">
      <c r="A64" s="12" t="s">
        <v>1439</v>
      </c>
      <c r="B64" s="30" t="s">
        <v>1440</v>
      </c>
      <c r="C64" s="30" t="s">
        <v>1346</v>
      </c>
      <c r="D64" s="13">
        <v>2018</v>
      </c>
      <c r="E64" s="14">
        <v>20.67</v>
      </c>
      <c r="F64" s="15">
        <v>4.3E-3</v>
      </c>
      <c r="G64" s="15"/>
    </row>
    <row r="65" spans="1:7" x14ac:dyDescent="0.3">
      <c r="A65" s="12" t="s">
        <v>966</v>
      </c>
      <c r="B65" s="30" t="s">
        <v>967</v>
      </c>
      <c r="C65" s="30" t="s">
        <v>804</v>
      </c>
      <c r="D65" s="13">
        <v>9482</v>
      </c>
      <c r="E65" s="14">
        <v>20.59</v>
      </c>
      <c r="F65" s="15">
        <v>4.3E-3</v>
      </c>
      <c r="G65" s="15"/>
    </row>
    <row r="66" spans="1:7" x14ac:dyDescent="0.3">
      <c r="A66" s="12" t="s">
        <v>1605</v>
      </c>
      <c r="B66" s="30" t="s">
        <v>1606</v>
      </c>
      <c r="C66" s="30" t="s">
        <v>879</v>
      </c>
      <c r="D66" s="13">
        <v>830</v>
      </c>
      <c r="E66" s="14">
        <v>20.53</v>
      </c>
      <c r="F66" s="15">
        <v>4.3E-3</v>
      </c>
      <c r="G66" s="15"/>
    </row>
    <row r="67" spans="1:7" x14ac:dyDescent="0.3">
      <c r="A67" s="12" t="s">
        <v>952</v>
      </c>
      <c r="B67" s="30" t="s">
        <v>953</v>
      </c>
      <c r="C67" s="30" t="s">
        <v>954</v>
      </c>
      <c r="D67" s="13">
        <v>1734</v>
      </c>
      <c r="E67" s="14">
        <v>20.51</v>
      </c>
      <c r="F67" s="15">
        <v>4.3E-3</v>
      </c>
      <c r="G67" s="15"/>
    </row>
    <row r="68" spans="1:7" x14ac:dyDescent="0.3">
      <c r="A68" s="12" t="s">
        <v>930</v>
      </c>
      <c r="B68" s="30" t="s">
        <v>931</v>
      </c>
      <c r="C68" s="30" t="s">
        <v>879</v>
      </c>
      <c r="D68" s="13">
        <v>14135</v>
      </c>
      <c r="E68" s="14">
        <v>20.2</v>
      </c>
      <c r="F68" s="15">
        <v>4.1999999999999997E-3</v>
      </c>
      <c r="G68" s="15"/>
    </row>
    <row r="69" spans="1:7" x14ac:dyDescent="0.3">
      <c r="A69" s="12" t="s">
        <v>1607</v>
      </c>
      <c r="B69" s="30" t="s">
        <v>1608</v>
      </c>
      <c r="C69" s="30" t="s">
        <v>879</v>
      </c>
      <c r="D69" s="13">
        <v>1037</v>
      </c>
      <c r="E69" s="14">
        <v>20.010000000000002</v>
      </c>
      <c r="F69" s="15">
        <v>4.1999999999999997E-3</v>
      </c>
      <c r="G69" s="15"/>
    </row>
    <row r="70" spans="1:7" x14ac:dyDescent="0.3">
      <c r="A70" s="12" t="s">
        <v>942</v>
      </c>
      <c r="B70" s="30" t="s">
        <v>943</v>
      </c>
      <c r="C70" s="30" t="s">
        <v>821</v>
      </c>
      <c r="D70" s="13">
        <v>6061</v>
      </c>
      <c r="E70" s="14">
        <v>19.96</v>
      </c>
      <c r="F70" s="15">
        <v>4.1000000000000003E-3</v>
      </c>
      <c r="G70" s="15"/>
    </row>
    <row r="71" spans="1:7" x14ac:dyDescent="0.3">
      <c r="A71" s="12" t="s">
        <v>1013</v>
      </c>
      <c r="B71" s="30" t="s">
        <v>1014</v>
      </c>
      <c r="C71" s="30" t="s">
        <v>789</v>
      </c>
      <c r="D71" s="13">
        <v>180</v>
      </c>
      <c r="E71" s="14">
        <v>19.68</v>
      </c>
      <c r="F71" s="15">
        <v>4.1000000000000003E-3</v>
      </c>
      <c r="G71" s="15"/>
    </row>
    <row r="72" spans="1:7" x14ac:dyDescent="0.3">
      <c r="A72" s="12" t="s">
        <v>1474</v>
      </c>
      <c r="B72" s="30" t="s">
        <v>1475</v>
      </c>
      <c r="C72" s="30" t="s">
        <v>889</v>
      </c>
      <c r="D72" s="13">
        <v>546</v>
      </c>
      <c r="E72" s="14">
        <v>19.52</v>
      </c>
      <c r="F72" s="15">
        <v>4.1000000000000003E-3</v>
      </c>
      <c r="G72" s="15"/>
    </row>
    <row r="73" spans="1:7" x14ac:dyDescent="0.3">
      <c r="A73" s="12" t="s">
        <v>1478</v>
      </c>
      <c r="B73" s="30" t="s">
        <v>1479</v>
      </c>
      <c r="C73" s="30" t="s">
        <v>844</v>
      </c>
      <c r="D73" s="13">
        <v>241</v>
      </c>
      <c r="E73" s="14">
        <v>19.350000000000001</v>
      </c>
      <c r="F73" s="15">
        <v>4.0000000000000001E-3</v>
      </c>
      <c r="G73" s="15"/>
    </row>
    <row r="74" spans="1:7" x14ac:dyDescent="0.3">
      <c r="A74" s="12" t="s">
        <v>932</v>
      </c>
      <c r="B74" s="30" t="s">
        <v>933</v>
      </c>
      <c r="C74" s="30" t="s">
        <v>815</v>
      </c>
      <c r="D74" s="13">
        <v>344</v>
      </c>
      <c r="E74" s="14">
        <v>19.29</v>
      </c>
      <c r="F74" s="15">
        <v>4.0000000000000001E-3</v>
      </c>
      <c r="G74" s="15"/>
    </row>
    <row r="75" spans="1:7" x14ac:dyDescent="0.3">
      <c r="A75" s="12" t="s">
        <v>980</v>
      </c>
      <c r="B75" s="30" t="s">
        <v>981</v>
      </c>
      <c r="C75" s="30" t="s">
        <v>824</v>
      </c>
      <c r="D75" s="13">
        <v>543</v>
      </c>
      <c r="E75" s="14">
        <v>19.22</v>
      </c>
      <c r="F75" s="15">
        <v>4.0000000000000001E-3</v>
      </c>
      <c r="G75" s="15"/>
    </row>
    <row r="76" spans="1:7" x14ac:dyDescent="0.3">
      <c r="A76" s="12" t="s">
        <v>1051</v>
      </c>
      <c r="B76" s="30" t="s">
        <v>1052</v>
      </c>
      <c r="C76" s="30" t="s">
        <v>844</v>
      </c>
      <c r="D76" s="13">
        <v>1094</v>
      </c>
      <c r="E76" s="14">
        <v>19</v>
      </c>
      <c r="F76" s="15">
        <v>3.8999999999999998E-3</v>
      </c>
      <c r="G76" s="15"/>
    </row>
    <row r="77" spans="1:7" x14ac:dyDescent="0.3">
      <c r="A77" s="12" t="s">
        <v>1435</v>
      </c>
      <c r="B77" s="30" t="s">
        <v>1436</v>
      </c>
      <c r="C77" s="30" t="s">
        <v>844</v>
      </c>
      <c r="D77" s="13">
        <v>515</v>
      </c>
      <c r="E77" s="14">
        <v>18.809999999999999</v>
      </c>
      <c r="F77" s="15">
        <v>3.8999999999999998E-3</v>
      </c>
      <c r="G77" s="15"/>
    </row>
    <row r="78" spans="1:7" x14ac:dyDescent="0.3">
      <c r="A78" s="12" t="s">
        <v>868</v>
      </c>
      <c r="B78" s="30" t="s">
        <v>869</v>
      </c>
      <c r="C78" s="30" t="s">
        <v>824</v>
      </c>
      <c r="D78" s="13">
        <v>1880</v>
      </c>
      <c r="E78" s="14">
        <v>18.8</v>
      </c>
      <c r="F78" s="15">
        <v>3.8999999999999998E-3</v>
      </c>
      <c r="G78" s="15"/>
    </row>
    <row r="79" spans="1:7" x14ac:dyDescent="0.3">
      <c r="A79" s="12" t="s">
        <v>1043</v>
      </c>
      <c r="B79" s="30" t="s">
        <v>1044</v>
      </c>
      <c r="C79" s="30" t="s">
        <v>844</v>
      </c>
      <c r="D79" s="13">
        <v>2346</v>
      </c>
      <c r="E79" s="14">
        <v>18.61</v>
      </c>
      <c r="F79" s="15">
        <v>3.8999999999999998E-3</v>
      </c>
      <c r="G79" s="15"/>
    </row>
    <row r="80" spans="1:7" x14ac:dyDescent="0.3">
      <c r="A80" s="12" t="s">
        <v>1609</v>
      </c>
      <c r="B80" s="30" t="s">
        <v>1610</v>
      </c>
      <c r="C80" s="30" t="s">
        <v>910</v>
      </c>
      <c r="D80" s="13">
        <v>7738</v>
      </c>
      <c r="E80" s="14">
        <v>18.57</v>
      </c>
      <c r="F80" s="15">
        <v>3.8999999999999998E-3</v>
      </c>
      <c r="G80" s="15"/>
    </row>
    <row r="81" spans="1:7" x14ac:dyDescent="0.3">
      <c r="A81" s="12" t="s">
        <v>918</v>
      </c>
      <c r="B81" s="30" t="s">
        <v>919</v>
      </c>
      <c r="C81" s="30" t="s">
        <v>920</v>
      </c>
      <c r="D81" s="13">
        <v>106</v>
      </c>
      <c r="E81" s="14">
        <v>18.52</v>
      </c>
      <c r="F81" s="15">
        <v>3.8E-3</v>
      </c>
      <c r="G81" s="15"/>
    </row>
    <row r="82" spans="1:7" x14ac:dyDescent="0.3">
      <c r="A82" s="12" t="s">
        <v>1000</v>
      </c>
      <c r="B82" s="30" t="s">
        <v>1001</v>
      </c>
      <c r="C82" s="30" t="s">
        <v>927</v>
      </c>
      <c r="D82" s="13">
        <v>5199</v>
      </c>
      <c r="E82" s="14">
        <v>18.5</v>
      </c>
      <c r="F82" s="15">
        <v>3.8E-3</v>
      </c>
      <c r="G82" s="15"/>
    </row>
    <row r="83" spans="1:7" x14ac:dyDescent="0.3">
      <c r="A83" s="12" t="s">
        <v>921</v>
      </c>
      <c r="B83" s="30" t="s">
        <v>922</v>
      </c>
      <c r="C83" s="30" t="s">
        <v>824</v>
      </c>
      <c r="D83" s="13">
        <v>4404</v>
      </c>
      <c r="E83" s="14">
        <v>18.32</v>
      </c>
      <c r="F83" s="15">
        <v>3.8E-3</v>
      </c>
      <c r="G83" s="15"/>
    </row>
    <row r="84" spans="1:7" x14ac:dyDescent="0.3">
      <c r="A84" s="12" t="s">
        <v>1460</v>
      </c>
      <c r="B84" s="30" t="s">
        <v>1461</v>
      </c>
      <c r="C84" s="30" t="s">
        <v>1346</v>
      </c>
      <c r="D84" s="13">
        <v>2156</v>
      </c>
      <c r="E84" s="14">
        <v>18.32</v>
      </c>
      <c r="F84" s="15">
        <v>3.8E-3</v>
      </c>
      <c r="G84" s="15"/>
    </row>
    <row r="85" spans="1:7" x14ac:dyDescent="0.3">
      <c r="A85" s="12" t="s">
        <v>1035</v>
      </c>
      <c r="B85" s="30" t="s">
        <v>1036</v>
      </c>
      <c r="C85" s="30" t="s">
        <v>827</v>
      </c>
      <c r="D85" s="13">
        <v>2035</v>
      </c>
      <c r="E85" s="14">
        <v>18.260000000000002</v>
      </c>
      <c r="F85" s="15">
        <v>3.8E-3</v>
      </c>
      <c r="G85" s="15"/>
    </row>
    <row r="86" spans="1:7" x14ac:dyDescent="0.3">
      <c r="A86" s="12" t="s">
        <v>1431</v>
      </c>
      <c r="B86" s="30" t="s">
        <v>1432</v>
      </c>
      <c r="C86" s="30" t="s">
        <v>1121</v>
      </c>
      <c r="D86" s="13">
        <v>787</v>
      </c>
      <c r="E86" s="14">
        <v>18.11</v>
      </c>
      <c r="F86" s="15">
        <v>3.8E-3</v>
      </c>
      <c r="G86" s="15"/>
    </row>
    <row r="87" spans="1:7" x14ac:dyDescent="0.3">
      <c r="A87" s="12" t="s">
        <v>866</v>
      </c>
      <c r="B87" s="30" t="s">
        <v>867</v>
      </c>
      <c r="C87" s="30" t="s">
        <v>792</v>
      </c>
      <c r="D87" s="13">
        <v>9970</v>
      </c>
      <c r="E87" s="14">
        <v>18.07</v>
      </c>
      <c r="F87" s="15">
        <v>3.7000000000000002E-3</v>
      </c>
      <c r="G87" s="15"/>
    </row>
    <row r="88" spans="1:7" x14ac:dyDescent="0.3">
      <c r="A88" s="12" t="s">
        <v>880</v>
      </c>
      <c r="B88" s="30" t="s">
        <v>881</v>
      </c>
      <c r="C88" s="30" t="s">
        <v>789</v>
      </c>
      <c r="D88" s="13">
        <v>17254</v>
      </c>
      <c r="E88" s="14">
        <v>18.02</v>
      </c>
      <c r="F88" s="15">
        <v>3.7000000000000002E-3</v>
      </c>
      <c r="G88" s="15"/>
    </row>
    <row r="89" spans="1:7" x14ac:dyDescent="0.3">
      <c r="A89" s="12" t="s">
        <v>1064</v>
      </c>
      <c r="B89" s="30" t="s">
        <v>1065</v>
      </c>
      <c r="C89" s="30" t="s">
        <v>857</v>
      </c>
      <c r="D89" s="13">
        <v>11346</v>
      </c>
      <c r="E89" s="14">
        <v>18.010000000000002</v>
      </c>
      <c r="F89" s="15">
        <v>3.7000000000000002E-3</v>
      </c>
      <c r="G89" s="15"/>
    </row>
    <row r="90" spans="1:7" x14ac:dyDescent="0.3">
      <c r="A90" s="12" t="s">
        <v>799</v>
      </c>
      <c r="B90" s="30" t="s">
        <v>800</v>
      </c>
      <c r="C90" s="30" t="s">
        <v>801</v>
      </c>
      <c r="D90" s="13">
        <v>814</v>
      </c>
      <c r="E90" s="14">
        <v>17.829999999999998</v>
      </c>
      <c r="F90" s="15">
        <v>3.7000000000000002E-3</v>
      </c>
      <c r="G90" s="15"/>
    </row>
    <row r="91" spans="1:7" x14ac:dyDescent="0.3">
      <c r="A91" s="12" t="s">
        <v>1611</v>
      </c>
      <c r="B91" s="30" t="s">
        <v>1612</v>
      </c>
      <c r="C91" s="30" t="s">
        <v>1121</v>
      </c>
      <c r="D91" s="13">
        <v>9300</v>
      </c>
      <c r="E91" s="14">
        <v>17.82</v>
      </c>
      <c r="F91" s="15">
        <v>3.7000000000000002E-3</v>
      </c>
      <c r="G91" s="15"/>
    </row>
    <row r="92" spans="1:7" x14ac:dyDescent="0.3">
      <c r="A92" s="12" t="s">
        <v>1613</v>
      </c>
      <c r="B92" s="30" t="s">
        <v>1614</v>
      </c>
      <c r="C92" s="30" t="s">
        <v>789</v>
      </c>
      <c r="D92" s="13">
        <v>1007</v>
      </c>
      <c r="E92" s="14">
        <v>17.739999999999998</v>
      </c>
      <c r="F92" s="15">
        <v>3.7000000000000002E-3</v>
      </c>
      <c r="G92" s="15"/>
    </row>
    <row r="93" spans="1:7" x14ac:dyDescent="0.3">
      <c r="A93" s="12" t="s">
        <v>1366</v>
      </c>
      <c r="B93" s="30" t="s">
        <v>1367</v>
      </c>
      <c r="C93" s="30" t="s">
        <v>1365</v>
      </c>
      <c r="D93" s="13">
        <v>11602</v>
      </c>
      <c r="E93" s="14">
        <v>17.579999999999998</v>
      </c>
      <c r="F93" s="15">
        <v>3.5999999999999999E-3</v>
      </c>
      <c r="G93" s="15"/>
    </row>
    <row r="94" spans="1:7" x14ac:dyDescent="0.3">
      <c r="A94" s="12" t="s">
        <v>1424</v>
      </c>
      <c r="B94" s="30" t="s">
        <v>1425</v>
      </c>
      <c r="C94" s="30" t="s">
        <v>789</v>
      </c>
      <c r="D94" s="13">
        <v>13787</v>
      </c>
      <c r="E94" s="14">
        <v>17.059999999999999</v>
      </c>
      <c r="F94" s="15">
        <v>3.5000000000000001E-3</v>
      </c>
      <c r="G94" s="15"/>
    </row>
    <row r="95" spans="1:7" x14ac:dyDescent="0.3">
      <c r="A95" s="12" t="s">
        <v>1359</v>
      </c>
      <c r="B95" s="30" t="s">
        <v>1360</v>
      </c>
      <c r="C95" s="30" t="s">
        <v>884</v>
      </c>
      <c r="D95" s="13">
        <v>1789</v>
      </c>
      <c r="E95" s="14">
        <v>17.05</v>
      </c>
      <c r="F95" s="15">
        <v>3.5000000000000001E-3</v>
      </c>
      <c r="G95" s="15"/>
    </row>
    <row r="96" spans="1:7" x14ac:dyDescent="0.3">
      <c r="A96" s="12" t="s">
        <v>1615</v>
      </c>
      <c r="B96" s="30" t="s">
        <v>1616</v>
      </c>
      <c r="C96" s="30" t="s">
        <v>1346</v>
      </c>
      <c r="D96" s="13">
        <v>962</v>
      </c>
      <c r="E96" s="14">
        <v>17</v>
      </c>
      <c r="F96" s="15">
        <v>3.5000000000000001E-3</v>
      </c>
      <c r="G96" s="15"/>
    </row>
    <row r="97" spans="1:7" x14ac:dyDescent="0.3">
      <c r="A97" s="12" t="s">
        <v>1433</v>
      </c>
      <c r="B97" s="30" t="s">
        <v>1434</v>
      </c>
      <c r="C97" s="30" t="s">
        <v>954</v>
      </c>
      <c r="D97" s="13">
        <v>1406</v>
      </c>
      <c r="E97" s="14">
        <v>16.64</v>
      </c>
      <c r="F97" s="15">
        <v>3.5000000000000001E-3</v>
      </c>
      <c r="G97" s="15"/>
    </row>
    <row r="98" spans="1:7" x14ac:dyDescent="0.3">
      <c r="A98" s="12" t="s">
        <v>819</v>
      </c>
      <c r="B98" s="30" t="s">
        <v>820</v>
      </c>
      <c r="C98" s="30" t="s">
        <v>821</v>
      </c>
      <c r="D98" s="13">
        <v>2876</v>
      </c>
      <c r="E98" s="14">
        <v>16.239999999999998</v>
      </c>
      <c r="F98" s="15">
        <v>3.3999999999999998E-3</v>
      </c>
      <c r="G98" s="15"/>
    </row>
    <row r="99" spans="1:7" x14ac:dyDescent="0.3">
      <c r="A99" s="12" t="s">
        <v>916</v>
      </c>
      <c r="B99" s="30" t="s">
        <v>917</v>
      </c>
      <c r="C99" s="30" t="s">
        <v>795</v>
      </c>
      <c r="D99" s="13">
        <v>1736</v>
      </c>
      <c r="E99" s="14">
        <v>15.87</v>
      </c>
      <c r="F99" s="15">
        <v>3.3E-3</v>
      </c>
      <c r="G99" s="15"/>
    </row>
    <row r="100" spans="1:7" x14ac:dyDescent="0.3">
      <c r="A100" s="12" t="s">
        <v>1617</v>
      </c>
      <c r="B100" s="30" t="s">
        <v>1618</v>
      </c>
      <c r="C100" s="30" t="s">
        <v>874</v>
      </c>
      <c r="D100" s="13">
        <v>2864</v>
      </c>
      <c r="E100" s="14">
        <v>15.86</v>
      </c>
      <c r="F100" s="15">
        <v>3.3E-3</v>
      </c>
      <c r="G100" s="15"/>
    </row>
    <row r="101" spans="1:7" x14ac:dyDescent="0.3">
      <c r="A101" s="12" t="s">
        <v>1084</v>
      </c>
      <c r="B101" s="30" t="s">
        <v>1085</v>
      </c>
      <c r="C101" s="30" t="s">
        <v>827</v>
      </c>
      <c r="D101" s="13">
        <v>361</v>
      </c>
      <c r="E101" s="14">
        <v>15.86</v>
      </c>
      <c r="F101" s="15">
        <v>3.3E-3</v>
      </c>
      <c r="G101" s="15"/>
    </row>
    <row r="102" spans="1:7" x14ac:dyDescent="0.3">
      <c r="A102" s="12" t="s">
        <v>992</v>
      </c>
      <c r="B102" s="30" t="s">
        <v>993</v>
      </c>
      <c r="C102" s="30" t="s">
        <v>815</v>
      </c>
      <c r="D102" s="13">
        <v>1225</v>
      </c>
      <c r="E102" s="14">
        <v>15.72</v>
      </c>
      <c r="F102" s="15">
        <v>3.3E-3</v>
      </c>
      <c r="G102" s="15"/>
    </row>
    <row r="103" spans="1:7" x14ac:dyDescent="0.3">
      <c r="A103" s="12" t="s">
        <v>1072</v>
      </c>
      <c r="B103" s="30" t="s">
        <v>1073</v>
      </c>
      <c r="C103" s="30" t="s">
        <v>789</v>
      </c>
      <c r="D103" s="13">
        <v>8809</v>
      </c>
      <c r="E103" s="14">
        <v>15.45</v>
      </c>
      <c r="F103" s="15">
        <v>3.2000000000000002E-3</v>
      </c>
      <c r="G103" s="15"/>
    </row>
    <row r="104" spans="1:7" x14ac:dyDescent="0.3">
      <c r="A104" s="12" t="s">
        <v>1090</v>
      </c>
      <c r="B104" s="30" t="s">
        <v>1091</v>
      </c>
      <c r="C104" s="30" t="s">
        <v>941</v>
      </c>
      <c r="D104" s="13">
        <v>1060</v>
      </c>
      <c r="E104" s="14">
        <v>15.4</v>
      </c>
      <c r="F104" s="15">
        <v>3.2000000000000002E-3</v>
      </c>
      <c r="G104" s="15"/>
    </row>
    <row r="105" spans="1:7" x14ac:dyDescent="0.3">
      <c r="A105" s="12" t="s">
        <v>1347</v>
      </c>
      <c r="B105" s="30" t="s">
        <v>1348</v>
      </c>
      <c r="C105" s="30" t="s">
        <v>844</v>
      </c>
      <c r="D105" s="13">
        <v>555</v>
      </c>
      <c r="E105" s="14">
        <v>15.4</v>
      </c>
      <c r="F105" s="15">
        <v>3.2000000000000002E-3</v>
      </c>
      <c r="G105" s="15"/>
    </row>
    <row r="106" spans="1:7" x14ac:dyDescent="0.3">
      <c r="A106" s="12" t="s">
        <v>892</v>
      </c>
      <c r="B106" s="30" t="s">
        <v>893</v>
      </c>
      <c r="C106" s="30" t="s">
        <v>792</v>
      </c>
      <c r="D106" s="13">
        <v>1937</v>
      </c>
      <c r="E106" s="14">
        <v>15.39</v>
      </c>
      <c r="F106" s="15">
        <v>3.2000000000000002E-3</v>
      </c>
      <c r="G106" s="15"/>
    </row>
    <row r="107" spans="1:7" x14ac:dyDescent="0.3">
      <c r="A107" s="12" t="s">
        <v>1019</v>
      </c>
      <c r="B107" s="30" t="s">
        <v>1020</v>
      </c>
      <c r="C107" s="30" t="s">
        <v>850</v>
      </c>
      <c r="D107" s="13">
        <v>1058</v>
      </c>
      <c r="E107" s="14">
        <v>15.29</v>
      </c>
      <c r="F107" s="15">
        <v>3.2000000000000002E-3</v>
      </c>
      <c r="G107" s="15"/>
    </row>
    <row r="108" spans="1:7" x14ac:dyDescent="0.3">
      <c r="A108" s="12" t="s">
        <v>911</v>
      </c>
      <c r="B108" s="30" t="s">
        <v>912</v>
      </c>
      <c r="C108" s="30" t="s">
        <v>913</v>
      </c>
      <c r="D108" s="13">
        <v>2766</v>
      </c>
      <c r="E108" s="14">
        <v>15.21</v>
      </c>
      <c r="F108" s="15">
        <v>3.2000000000000002E-3</v>
      </c>
      <c r="G108" s="15"/>
    </row>
    <row r="109" spans="1:7" x14ac:dyDescent="0.3">
      <c r="A109" s="12" t="s">
        <v>1619</v>
      </c>
      <c r="B109" s="30" t="s">
        <v>1620</v>
      </c>
      <c r="C109" s="30" t="s">
        <v>972</v>
      </c>
      <c r="D109" s="13">
        <v>443</v>
      </c>
      <c r="E109" s="14">
        <v>15.09</v>
      </c>
      <c r="F109" s="15">
        <v>3.0999999999999999E-3</v>
      </c>
      <c r="G109" s="15"/>
    </row>
    <row r="110" spans="1:7" x14ac:dyDescent="0.3">
      <c r="A110" s="12" t="s">
        <v>914</v>
      </c>
      <c r="B110" s="30" t="s">
        <v>915</v>
      </c>
      <c r="C110" s="30" t="s">
        <v>889</v>
      </c>
      <c r="D110" s="13">
        <v>897</v>
      </c>
      <c r="E110" s="14">
        <v>14.97</v>
      </c>
      <c r="F110" s="15">
        <v>3.0999999999999999E-3</v>
      </c>
      <c r="G110" s="15"/>
    </row>
    <row r="111" spans="1:7" x14ac:dyDescent="0.3">
      <c r="A111" s="12" t="s">
        <v>1115</v>
      </c>
      <c r="B111" s="30" t="s">
        <v>1116</v>
      </c>
      <c r="C111" s="30" t="s">
        <v>827</v>
      </c>
      <c r="D111" s="13">
        <v>79</v>
      </c>
      <c r="E111" s="14">
        <v>14.82</v>
      </c>
      <c r="F111" s="15">
        <v>3.0999999999999999E-3</v>
      </c>
      <c r="G111" s="15"/>
    </row>
    <row r="112" spans="1:7" x14ac:dyDescent="0.3">
      <c r="A112" s="12" t="s">
        <v>1420</v>
      </c>
      <c r="B112" s="30" t="s">
        <v>1421</v>
      </c>
      <c r="C112" s="30" t="s">
        <v>827</v>
      </c>
      <c r="D112" s="13">
        <v>1608</v>
      </c>
      <c r="E112" s="14">
        <v>14.75</v>
      </c>
      <c r="F112" s="15">
        <v>3.0999999999999999E-3</v>
      </c>
      <c r="G112" s="15"/>
    </row>
    <row r="113" spans="1:7" x14ac:dyDescent="0.3">
      <c r="A113" s="12" t="s">
        <v>813</v>
      </c>
      <c r="B113" s="30" t="s">
        <v>814</v>
      </c>
      <c r="C113" s="30" t="s">
        <v>815</v>
      </c>
      <c r="D113" s="13">
        <v>1116</v>
      </c>
      <c r="E113" s="14">
        <v>14.74</v>
      </c>
      <c r="F113" s="15">
        <v>3.0999999999999999E-3</v>
      </c>
      <c r="G113" s="15"/>
    </row>
    <row r="114" spans="1:7" x14ac:dyDescent="0.3">
      <c r="A114" s="12" t="s">
        <v>897</v>
      </c>
      <c r="B114" s="30" t="s">
        <v>898</v>
      </c>
      <c r="C114" s="30" t="s">
        <v>789</v>
      </c>
      <c r="D114" s="13">
        <v>4494</v>
      </c>
      <c r="E114" s="14">
        <v>14.71</v>
      </c>
      <c r="F114" s="15">
        <v>3.0999999999999999E-3</v>
      </c>
      <c r="G114" s="15"/>
    </row>
    <row r="115" spans="1:7" x14ac:dyDescent="0.3">
      <c r="A115" s="12" t="s">
        <v>805</v>
      </c>
      <c r="B115" s="30" t="s">
        <v>806</v>
      </c>
      <c r="C115" s="30" t="s">
        <v>807</v>
      </c>
      <c r="D115" s="13">
        <v>4345</v>
      </c>
      <c r="E115" s="14">
        <v>14.71</v>
      </c>
      <c r="F115" s="15">
        <v>3.0999999999999999E-3</v>
      </c>
      <c r="G115" s="15"/>
    </row>
    <row r="116" spans="1:7" x14ac:dyDescent="0.3">
      <c r="A116" s="12" t="s">
        <v>901</v>
      </c>
      <c r="B116" s="30" t="s">
        <v>902</v>
      </c>
      <c r="C116" s="30" t="s">
        <v>792</v>
      </c>
      <c r="D116" s="13">
        <v>46188</v>
      </c>
      <c r="E116" s="14">
        <v>14.53</v>
      </c>
      <c r="F116" s="15">
        <v>3.0000000000000001E-3</v>
      </c>
      <c r="G116" s="15"/>
    </row>
    <row r="117" spans="1:7" x14ac:dyDescent="0.3">
      <c r="A117" s="12" t="s">
        <v>923</v>
      </c>
      <c r="B117" s="30" t="s">
        <v>924</v>
      </c>
      <c r="C117" s="30" t="s">
        <v>913</v>
      </c>
      <c r="D117" s="13">
        <v>1339</v>
      </c>
      <c r="E117" s="14">
        <v>14.48</v>
      </c>
      <c r="F117" s="15">
        <v>3.0000000000000001E-3</v>
      </c>
      <c r="G117" s="15"/>
    </row>
    <row r="118" spans="1:7" x14ac:dyDescent="0.3">
      <c r="A118" s="12" t="s">
        <v>796</v>
      </c>
      <c r="B118" s="30" t="s">
        <v>797</v>
      </c>
      <c r="C118" s="30" t="s">
        <v>798</v>
      </c>
      <c r="D118" s="13">
        <v>2137</v>
      </c>
      <c r="E118" s="14">
        <v>14.36</v>
      </c>
      <c r="F118" s="15">
        <v>3.0000000000000001E-3</v>
      </c>
      <c r="G118" s="15"/>
    </row>
    <row r="119" spans="1:7" x14ac:dyDescent="0.3">
      <c r="A119" s="12" t="s">
        <v>1585</v>
      </c>
      <c r="B119" s="30" t="s">
        <v>1586</v>
      </c>
      <c r="C119" s="30" t="s">
        <v>839</v>
      </c>
      <c r="D119" s="13">
        <v>387</v>
      </c>
      <c r="E119" s="14">
        <v>14.34</v>
      </c>
      <c r="F119" s="15">
        <v>3.0000000000000001E-3</v>
      </c>
      <c r="G119" s="15"/>
    </row>
    <row r="120" spans="1:7" x14ac:dyDescent="0.3">
      <c r="A120" s="12" t="s">
        <v>1621</v>
      </c>
      <c r="B120" s="30" t="s">
        <v>1622</v>
      </c>
      <c r="C120" s="30" t="s">
        <v>1346</v>
      </c>
      <c r="D120" s="13">
        <v>644</v>
      </c>
      <c r="E120" s="14">
        <v>14.18</v>
      </c>
      <c r="F120" s="15">
        <v>2.8999999999999998E-3</v>
      </c>
      <c r="G120" s="15"/>
    </row>
    <row r="121" spans="1:7" x14ac:dyDescent="0.3">
      <c r="A121" s="12" t="s">
        <v>1330</v>
      </c>
      <c r="B121" s="30" t="s">
        <v>1331</v>
      </c>
      <c r="C121" s="30" t="s">
        <v>874</v>
      </c>
      <c r="D121" s="13">
        <v>604</v>
      </c>
      <c r="E121" s="14">
        <v>13.83</v>
      </c>
      <c r="F121" s="15">
        <v>2.8999999999999998E-3</v>
      </c>
      <c r="G121" s="15"/>
    </row>
    <row r="122" spans="1:7" x14ac:dyDescent="0.3">
      <c r="A122" s="12" t="s">
        <v>1623</v>
      </c>
      <c r="B122" s="30" t="s">
        <v>1624</v>
      </c>
      <c r="C122" s="30" t="s">
        <v>954</v>
      </c>
      <c r="D122" s="13">
        <v>1288</v>
      </c>
      <c r="E122" s="14">
        <v>13.77</v>
      </c>
      <c r="F122" s="15">
        <v>2.8999999999999998E-3</v>
      </c>
      <c r="G122" s="15"/>
    </row>
    <row r="123" spans="1:7" x14ac:dyDescent="0.3">
      <c r="A123" s="12" t="s">
        <v>1124</v>
      </c>
      <c r="B123" s="30" t="s">
        <v>1125</v>
      </c>
      <c r="C123" s="30" t="s">
        <v>827</v>
      </c>
      <c r="D123" s="13">
        <v>379</v>
      </c>
      <c r="E123" s="14">
        <v>13.76</v>
      </c>
      <c r="F123" s="15">
        <v>2.8999999999999998E-3</v>
      </c>
      <c r="G123" s="15"/>
    </row>
    <row r="124" spans="1:7" x14ac:dyDescent="0.3">
      <c r="A124" s="12" t="s">
        <v>1363</v>
      </c>
      <c r="B124" s="30" t="s">
        <v>1364</v>
      </c>
      <c r="C124" s="30" t="s">
        <v>1365</v>
      </c>
      <c r="D124" s="13">
        <v>5315</v>
      </c>
      <c r="E124" s="14">
        <v>13.37</v>
      </c>
      <c r="F124" s="15">
        <v>2.8E-3</v>
      </c>
      <c r="G124" s="15"/>
    </row>
    <row r="125" spans="1:7" x14ac:dyDescent="0.3">
      <c r="A125" s="12" t="s">
        <v>1625</v>
      </c>
      <c r="B125" s="30" t="s">
        <v>1626</v>
      </c>
      <c r="C125" s="30" t="s">
        <v>789</v>
      </c>
      <c r="D125" s="13">
        <v>657</v>
      </c>
      <c r="E125" s="14">
        <v>13.24</v>
      </c>
      <c r="F125" s="15">
        <v>2.7000000000000001E-3</v>
      </c>
      <c r="G125" s="15"/>
    </row>
    <row r="126" spans="1:7" x14ac:dyDescent="0.3">
      <c r="A126" s="12" t="s">
        <v>1029</v>
      </c>
      <c r="B126" s="30" t="s">
        <v>1030</v>
      </c>
      <c r="C126" s="30" t="s">
        <v>815</v>
      </c>
      <c r="D126" s="13">
        <v>620</v>
      </c>
      <c r="E126" s="14">
        <v>13.08</v>
      </c>
      <c r="F126" s="15">
        <v>2.7000000000000001E-3</v>
      </c>
      <c r="G126" s="15"/>
    </row>
    <row r="127" spans="1:7" x14ac:dyDescent="0.3">
      <c r="A127" s="12" t="s">
        <v>1482</v>
      </c>
      <c r="B127" s="30" t="s">
        <v>1483</v>
      </c>
      <c r="C127" s="30" t="s">
        <v>1346</v>
      </c>
      <c r="D127" s="13">
        <v>588</v>
      </c>
      <c r="E127" s="14">
        <v>13.08</v>
      </c>
      <c r="F127" s="15">
        <v>2.7000000000000001E-3</v>
      </c>
      <c r="G127" s="15"/>
    </row>
    <row r="128" spans="1:7" x14ac:dyDescent="0.3">
      <c r="A128" s="12" t="s">
        <v>1336</v>
      </c>
      <c r="B128" s="30" t="s">
        <v>1337</v>
      </c>
      <c r="C128" s="30" t="s">
        <v>874</v>
      </c>
      <c r="D128" s="13">
        <v>1401</v>
      </c>
      <c r="E128" s="14">
        <v>12.93</v>
      </c>
      <c r="F128" s="15">
        <v>2.7000000000000001E-3</v>
      </c>
      <c r="G128" s="15"/>
    </row>
    <row r="129" spans="1:7" x14ac:dyDescent="0.3">
      <c r="A129" s="12" t="s">
        <v>1017</v>
      </c>
      <c r="B129" s="30" t="s">
        <v>1018</v>
      </c>
      <c r="C129" s="30" t="s">
        <v>954</v>
      </c>
      <c r="D129" s="13">
        <v>1728</v>
      </c>
      <c r="E129" s="14">
        <v>12.75</v>
      </c>
      <c r="F129" s="15">
        <v>2.5999999999999999E-3</v>
      </c>
      <c r="G129" s="15"/>
    </row>
    <row r="130" spans="1:7" x14ac:dyDescent="0.3">
      <c r="A130" s="12" t="s">
        <v>1627</v>
      </c>
      <c r="B130" s="30" t="s">
        <v>1628</v>
      </c>
      <c r="C130" s="30" t="s">
        <v>879</v>
      </c>
      <c r="D130" s="13">
        <v>6105</v>
      </c>
      <c r="E130" s="14">
        <v>12.7</v>
      </c>
      <c r="F130" s="15">
        <v>2.5999999999999999E-3</v>
      </c>
      <c r="G130" s="15"/>
    </row>
    <row r="131" spans="1:7" x14ac:dyDescent="0.3">
      <c r="A131" s="12" t="s">
        <v>1445</v>
      </c>
      <c r="B131" s="30" t="s">
        <v>1446</v>
      </c>
      <c r="C131" s="30" t="s">
        <v>1057</v>
      </c>
      <c r="D131" s="13">
        <v>3014</v>
      </c>
      <c r="E131" s="14">
        <v>12.67</v>
      </c>
      <c r="F131" s="15">
        <v>2.5999999999999999E-3</v>
      </c>
      <c r="G131" s="15"/>
    </row>
    <row r="132" spans="1:7" x14ac:dyDescent="0.3">
      <c r="A132" s="12" t="s">
        <v>1629</v>
      </c>
      <c r="B132" s="30" t="s">
        <v>1630</v>
      </c>
      <c r="C132" s="30" t="s">
        <v>889</v>
      </c>
      <c r="D132" s="13">
        <v>2017</v>
      </c>
      <c r="E132" s="14">
        <v>12.61</v>
      </c>
      <c r="F132" s="15">
        <v>2.5999999999999999E-3</v>
      </c>
      <c r="G132" s="15"/>
    </row>
    <row r="133" spans="1:7" x14ac:dyDescent="0.3">
      <c r="A133" s="12" t="s">
        <v>1045</v>
      </c>
      <c r="B133" s="30" t="s">
        <v>1046</v>
      </c>
      <c r="C133" s="30" t="s">
        <v>1006</v>
      </c>
      <c r="D133" s="13">
        <v>1782</v>
      </c>
      <c r="E133" s="14">
        <v>12.59</v>
      </c>
      <c r="F133" s="15">
        <v>2.5999999999999999E-3</v>
      </c>
      <c r="G133" s="15"/>
    </row>
    <row r="134" spans="1:7" x14ac:dyDescent="0.3">
      <c r="A134" s="12" t="s">
        <v>1631</v>
      </c>
      <c r="B134" s="30" t="s">
        <v>1632</v>
      </c>
      <c r="C134" s="30" t="s">
        <v>1346</v>
      </c>
      <c r="D134" s="13">
        <v>345</v>
      </c>
      <c r="E134" s="14">
        <v>12.55</v>
      </c>
      <c r="F134" s="15">
        <v>2.5999999999999999E-3</v>
      </c>
      <c r="G134" s="15"/>
    </row>
    <row r="135" spans="1:7" x14ac:dyDescent="0.3">
      <c r="A135" s="12" t="s">
        <v>1633</v>
      </c>
      <c r="B135" s="30" t="s">
        <v>1634</v>
      </c>
      <c r="C135" s="30" t="s">
        <v>798</v>
      </c>
      <c r="D135" s="13">
        <v>36758</v>
      </c>
      <c r="E135" s="14">
        <v>12.53</v>
      </c>
      <c r="F135" s="15">
        <v>2.5999999999999999E-3</v>
      </c>
      <c r="G135" s="15"/>
    </row>
    <row r="136" spans="1:7" x14ac:dyDescent="0.3">
      <c r="A136" s="12" t="s">
        <v>1635</v>
      </c>
      <c r="B136" s="30" t="s">
        <v>1636</v>
      </c>
      <c r="C136" s="30" t="s">
        <v>879</v>
      </c>
      <c r="D136" s="13">
        <v>40285</v>
      </c>
      <c r="E136" s="14">
        <v>12.39</v>
      </c>
      <c r="F136" s="15">
        <v>2.5999999999999999E-3</v>
      </c>
      <c r="G136" s="15"/>
    </row>
    <row r="137" spans="1:7" x14ac:dyDescent="0.3">
      <c r="A137" s="12" t="s">
        <v>905</v>
      </c>
      <c r="B137" s="30" t="s">
        <v>906</v>
      </c>
      <c r="C137" s="30" t="s">
        <v>907</v>
      </c>
      <c r="D137" s="13">
        <v>408</v>
      </c>
      <c r="E137" s="14">
        <v>12.37</v>
      </c>
      <c r="F137" s="15">
        <v>2.5999999999999999E-3</v>
      </c>
      <c r="G137" s="15"/>
    </row>
    <row r="138" spans="1:7" x14ac:dyDescent="0.3">
      <c r="A138" s="12" t="s">
        <v>1637</v>
      </c>
      <c r="B138" s="30" t="s">
        <v>1638</v>
      </c>
      <c r="C138" s="30" t="s">
        <v>1121</v>
      </c>
      <c r="D138" s="13">
        <v>584</v>
      </c>
      <c r="E138" s="14">
        <v>12.25</v>
      </c>
      <c r="F138" s="15">
        <v>2.5000000000000001E-3</v>
      </c>
      <c r="G138" s="15"/>
    </row>
    <row r="139" spans="1:7" x14ac:dyDescent="0.3">
      <c r="A139" s="12" t="s">
        <v>984</v>
      </c>
      <c r="B139" s="30" t="s">
        <v>985</v>
      </c>
      <c r="C139" s="30" t="s">
        <v>920</v>
      </c>
      <c r="D139" s="13">
        <v>351</v>
      </c>
      <c r="E139" s="14">
        <v>12.17</v>
      </c>
      <c r="F139" s="15">
        <v>2.5000000000000001E-3</v>
      </c>
      <c r="G139" s="15"/>
    </row>
    <row r="140" spans="1:7" x14ac:dyDescent="0.3">
      <c r="A140" s="12" t="s">
        <v>1639</v>
      </c>
      <c r="B140" s="30" t="s">
        <v>1640</v>
      </c>
      <c r="C140" s="30" t="s">
        <v>815</v>
      </c>
      <c r="D140" s="13">
        <v>1895</v>
      </c>
      <c r="E140" s="14">
        <v>12.07</v>
      </c>
      <c r="F140" s="15">
        <v>2.5000000000000001E-3</v>
      </c>
      <c r="G140" s="15"/>
    </row>
    <row r="141" spans="1:7" x14ac:dyDescent="0.3">
      <c r="A141" s="12" t="s">
        <v>1641</v>
      </c>
      <c r="B141" s="30" t="s">
        <v>1642</v>
      </c>
      <c r="C141" s="30" t="s">
        <v>972</v>
      </c>
      <c r="D141" s="13">
        <v>5017</v>
      </c>
      <c r="E141" s="14">
        <v>11.89</v>
      </c>
      <c r="F141" s="15">
        <v>2.5000000000000001E-3</v>
      </c>
      <c r="G141" s="15"/>
    </row>
    <row r="142" spans="1:7" x14ac:dyDescent="0.3">
      <c r="A142" s="12" t="s">
        <v>1355</v>
      </c>
      <c r="B142" s="30" t="s">
        <v>1356</v>
      </c>
      <c r="C142" s="30" t="s">
        <v>789</v>
      </c>
      <c r="D142" s="13">
        <v>358</v>
      </c>
      <c r="E142" s="14">
        <v>11.77</v>
      </c>
      <c r="F142" s="15">
        <v>2.3999999999999998E-3</v>
      </c>
      <c r="G142" s="15"/>
    </row>
    <row r="143" spans="1:7" x14ac:dyDescent="0.3">
      <c r="A143" s="12" t="s">
        <v>1462</v>
      </c>
      <c r="B143" s="30" t="s">
        <v>1463</v>
      </c>
      <c r="C143" s="30" t="s">
        <v>889</v>
      </c>
      <c r="D143" s="13">
        <v>1230</v>
      </c>
      <c r="E143" s="14">
        <v>11.66</v>
      </c>
      <c r="F143" s="15">
        <v>2.3999999999999998E-3</v>
      </c>
      <c r="G143" s="15"/>
    </row>
    <row r="144" spans="1:7" x14ac:dyDescent="0.3">
      <c r="A144" s="12" t="s">
        <v>1494</v>
      </c>
      <c r="B144" s="30" t="s">
        <v>1495</v>
      </c>
      <c r="C144" s="30" t="s">
        <v>1346</v>
      </c>
      <c r="D144" s="13">
        <v>691</v>
      </c>
      <c r="E144" s="14">
        <v>11.63</v>
      </c>
      <c r="F144" s="15">
        <v>2.3999999999999998E-3</v>
      </c>
      <c r="G144" s="15"/>
    </row>
    <row r="145" spans="1:7" x14ac:dyDescent="0.3">
      <c r="A145" s="12" t="s">
        <v>1037</v>
      </c>
      <c r="B145" s="30" t="s">
        <v>1038</v>
      </c>
      <c r="C145" s="30" t="s">
        <v>839</v>
      </c>
      <c r="D145" s="13">
        <v>415</v>
      </c>
      <c r="E145" s="14">
        <v>11.6</v>
      </c>
      <c r="F145" s="15">
        <v>2.3999999999999998E-3</v>
      </c>
      <c r="G145" s="15"/>
    </row>
    <row r="146" spans="1:7" x14ac:dyDescent="0.3">
      <c r="A146" s="12" t="s">
        <v>1379</v>
      </c>
      <c r="B146" s="30" t="s">
        <v>1380</v>
      </c>
      <c r="C146" s="30" t="s">
        <v>1381</v>
      </c>
      <c r="D146" s="13">
        <v>6234</v>
      </c>
      <c r="E146" s="14">
        <v>11.57</v>
      </c>
      <c r="F146" s="15">
        <v>2.3999999999999998E-3</v>
      </c>
      <c r="G146" s="15"/>
    </row>
    <row r="147" spans="1:7" x14ac:dyDescent="0.3">
      <c r="A147" s="12" t="s">
        <v>1643</v>
      </c>
      <c r="B147" s="30" t="s">
        <v>1644</v>
      </c>
      <c r="C147" s="30" t="s">
        <v>874</v>
      </c>
      <c r="D147" s="13">
        <v>1561</v>
      </c>
      <c r="E147" s="14">
        <v>11.32</v>
      </c>
      <c r="F147" s="15">
        <v>2.3E-3</v>
      </c>
      <c r="G147" s="15"/>
    </row>
    <row r="148" spans="1:7" x14ac:dyDescent="0.3">
      <c r="A148" s="12" t="s">
        <v>1480</v>
      </c>
      <c r="B148" s="30" t="s">
        <v>1481</v>
      </c>
      <c r="C148" s="30" t="s">
        <v>879</v>
      </c>
      <c r="D148" s="13">
        <v>2499</v>
      </c>
      <c r="E148" s="14">
        <v>11.29</v>
      </c>
      <c r="F148" s="15">
        <v>2.3E-3</v>
      </c>
      <c r="G148" s="15"/>
    </row>
    <row r="149" spans="1:7" x14ac:dyDescent="0.3">
      <c r="A149" s="12" t="s">
        <v>1070</v>
      </c>
      <c r="B149" s="30" t="s">
        <v>1071</v>
      </c>
      <c r="C149" s="30" t="s">
        <v>910</v>
      </c>
      <c r="D149" s="13">
        <v>304</v>
      </c>
      <c r="E149" s="14">
        <v>11.2</v>
      </c>
      <c r="F149" s="15">
        <v>2.3E-3</v>
      </c>
      <c r="G149" s="15"/>
    </row>
    <row r="150" spans="1:7" x14ac:dyDescent="0.3">
      <c r="A150" s="12" t="s">
        <v>1464</v>
      </c>
      <c r="B150" s="30" t="s">
        <v>1465</v>
      </c>
      <c r="C150" s="30" t="s">
        <v>1449</v>
      </c>
      <c r="D150" s="13">
        <v>33</v>
      </c>
      <c r="E150" s="14">
        <v>11.15</v>
      </c>
      <c r="F150" s="15">
        <v>2.3E-3</v>
      </c>
      <c r="G150" s="15"/>
    </row>
    <row r="151" spans="1:7" x14ac:dyDescent="0.3">
      <c r="A151" s="12" t="s">
        <v>1088</v>
      </c>
      <c r="B151" s="30" t="s">
        <v>1089</v>
      </c>
      <c r="C151" s="30" t="s">
        <v>824</v>
      </c>
      <c r="D151" s="13">
        <v>346</v>
      </c>
      <c r="E151" s="14">
        <v>10.72</v>
      </c>
      <c r="F151" s="15">
        <v>2.2000000000000001E-3</v>
      </c>
      <c r="G151" s="15"/>
    </row>
    <row r="152" spans="1:7" x14ac:dyDescent="0.3">
      <c r="A152" s="12" t="s">
        <v>1452</v>
      </c>
      <c r="B152" s="30" t="s">
        <v>1453</v>
      </c>
      <c r="C152" s="30" t="s">
        <v>927</v>
      </c>
      <c r="D152" s="13">
        <v>2556</v>
      </c>
      <c r="E152" s="14">
        <v>10.71</v>
      </c>
      <c r="F152" s="15">
        <v>2.2000000000000001E-3</v>
      </c>
      <c r="G152" s="15"/>
    </row>
    <row r="153" spans="1:7" x14ac:dyDescent="0.3">
      <c r="A153" s="12" t="s">
        <v>934</v>
      </c>
      <c r="B153" s="30" t="s">
        <v>935</v>
      </c>
      <c r="C153" s="30" t="s">
        <v>839</v>
      </c>
      <c r="D153" s="13">
        <v>386</v>
      </c>
      <c r="E153" s="14">
        <v>10.5</v>
      </c>
      <c r="F153" s="15">
        <v>2.2000000000000001E-3</v>
      </c>
      <c r="G153" s="15"/>
    </row>
    <row r="154" spans="1:7" x14ac:dyDescent="0.3">
      <c r="A154" s="12" t="s">
        <v>1645</v>
      </c>
      <c r="B154" s="30" t="s">
        <v>1646</v>
      </c>
      <c r="C154" s="30" t="s">
        <v>910</v>
      </c>
      <c r="D154" s="13">
        <v>483</v>
      </c>
      <c r="E154" s="14">
        <v>10.43</v>
      </c>
      <c r="F154" s="15">
        <v>2.2000000000000001E-3</v>
      </c>
      <c r="G154" s="15"/>
    </row>
    <row r="155" spans="1:7" x14ac:dyDescent="0.3">
      <c r="A155" s="12" t="s">
        <v>1647</v>
      </c>
      <c r="B155" s="30" t="s">
        <v>1648</v>
      </c>
      <c r="C155" s="30" t="s">
        <v>889</v>
      </c>
      <c r="D155" s="13">
        <v>1072</v>
      </c>
      <c r="E155" s="14">
        <v>10.33</v>
      </c>
      <c r="F155" s="15">
        <v>2.0999999999999999E-3</v>
      </c>
      <c r="G155" s="15"/>
    </row>
    <row r="156" spans="1:7" x14ac:dyDescent="0.3">
      <c r="A156" s="12" t="s">
        <v>955</v>
      </c>
      <c r="B156" s="30" t="s">
        <v>956</v>
      </c>
      <c r="C156" s="30" t="s">
        <v>884</v>
      </c>
      <c r="D156" s="13">
        <v>1608</v>
      </c>
      <c r="E156" s="14">
        <v>10.17</v>
      </c>
      <c r="F156" s="15">
        <v>2.0999999999999999E-3</v>
      </c>
      <c r="G156" s="15"/>
    </row>
    <row r="157" spans="1:7" x14ac:dyDescent="0.3">
      <c r="A157" s="12" t="s">
        <v>1649</v>
      </c>
      <c r="B157" s="30" t="s">
        <v>1650</v>
      </c>
      <c r="C157" s="30" t="s">
        <v>844</v>
      </c>
      <c r="D157" s="13">
        <v>317</v>
      </c>
      <c r="E157" s="14">
        <v>10.14</v>
      </c>
      <c r="F157" s="15">
        <v>2.0999999999999999E-3</v>
      </c>
      <c r="G157" s="15"/>
    </row>
    <row r="158" spans="1:7" x14ac:dyDescent="0.3">
      <c r="A158" s="12" t="s">
        <v>840</v>
      </c>
      <c r="B158" s="30" t="s">
        <v>841</v>
      </c>
      <c r="C158" s="30" t="s">
        <v>795</v>
      </c>
      <c r="D158" s="13">
        <v>119269</v>
      </c>
      <c r="E158" s="14">
        <v>10.02</v>
      </c>
      <c r="F158" s="15">
        <v>2.0999999999999999E-3</v>
      </c>
      <c r="G158" s="15"/>
    </row>
    <row r="159" spans="1:7" x14ac:dyDescent="0.3">
      <c r="A159" s="12" t="s">
        <v>1426</v>
      </c>
      <c r="B159" s="30" t="s">
        <v>1427</v>
      </c>
      <c r="C159" s="30" t="s">
        <v>844</v>
      </c>
      <c r="D159" s="13">
        <v>363</v>
      </c>
      <c r="E159" s="14">
        <v>9.9700000000000006</v>
      </c>
      <c r="F159" s="15">
        <v>2.0999999999999999E-3</v>
      </c>
      <c r="G159" s="15"/>
    </row>
    <row r="160" spans="1:7" x14ac:dyDescent="0.3">
      <c r="A160" s="12" t="s">
        <v>1569</v>
      </c>
      <c r="B160" s="30" t="s">
        <v>1570</v>
      </c>
      <c r="C160" s="30" t="s">
        <v>1571</v>
      </c>
      <c r="D160" s="13">
        <v>1736</v>
      </c>
      <c r="E160" s="14">
        <v>9.9499999999999993</v>
      </c>
      <c r="F160" s="15">
        <v>2.0999999999999999E-3</v>
      </c>
      <c r="G160" s="15"/>
    </row>
    <row r="161" spans="1:7" x14ac:dyDescent="0.3">
      <c r="A161" s="12" t="s">
        <v>842</v>
      </c>
      <c r="B161" s="30" t="s">
        <v>843</v>
      </c>
      <c r="C161" s="30" t="s">
        <v>844</v>
      </c>
      <c r="D161" s="13">
        <v>432</v>
      </c>
      <c r="E161" s="14">
        <v>9.73</v>
      </c>
      <c r="F161" s="15">
        <v>2E-3</v>
      </c>
      <c r="G161" s="15"/>
    </row>
    <row r="162" spans="1:7" x14ac:dyDescent="0.3">
      <c r="A162" s="12" t="s">
        <v>1651</v>
      </c>
      <c r="B162" s="30" t="s">
        <v>1652</v>
      </c>
      <c r="C162" s="30" t="s">
        <v>884</v>
      </c>
      <c r="D162" s="13">
        <v>194</v>
      </c>
      <c r="E162" s="14">
        <v>9.7100000000000009</v>
      </c>
      <c r="F162" s="15">
        <v>2E-3</v>
      </c>
      <c r="G162" s="15"/>
    </row>
    <row r="163" spans="1:7" x14ac:dyDescent="0.3">
      <c r="A163" s="12" t="s">
        <v>1653</v>
      </c>
      <c r="B163" s="30" t="s">
        <v>1654</v>
      </c>
      <c r="C163" s="30" t="s">
        <v>910</v>
      </c>
      <c r="D163" s="13">
        <v>1726</v>
      </c>
      <c r="E163" s="14">
        <v>9.57</v>
      </c>
      <c r="F163" s="15">
        <v>2E-3</v>
      </c>
      <c r="G163" s="15"/>
    </row>
    <row r="164" spans="1:7" x14ac:dyDescent="0.3">
      <c r="A164" s="12" t="s">
        <v>1418</v>
      </c>
      <c r="B164" s="30" t="s">
        <v>1419</v>
      </c>
      <c r="C164" s="30" t="s">
        <v>844</v>
      </c>
      <c r="D164" s="13">
        <v>454</v>
      </c>
      <c r="E164" s="14">
        <v>9.49</v>
      </c>
      <c r="F164" s="15">
        <v>2E-3</v>
      </c>
      <c r="G164" s="15"/>
    </row>
    <row r="165" spans="1:7" x14ac:dyDescent="0.3">
      <c r="A165" s="12" t="s">
        <v>1655</v>
      </c>
      <c r="B165" s="30" t="s">
        <v>1656</v>
      </c>
      <c r="C165" s="30" t="s">
        <v>827</v>
      </c>
      <c r="D165" s="13">
        <v>231</v>
      </c>
      <c r="E165" s="14">
        <v>9.43</v>
      </c>
      <c r="F165" s="15">
        <v>2E-3</v>
      </c>
      <c r="G165" s="15"/>
    </row>
    <row r="166" spans="1:7" x14ac:dyDescent="0.3">
      <c r="A166" s="12" t="s">
        <v>1357</v>
      </c>
      <c r="B166" s="30" t="s">
        <v>1358</v>
      </c>
      <c r="C166" s="30" t="s">
        <v>827</v>
      </c>
      <c r="D166" s="13">
        <v>629</v>
      </c>
      <c r="E166" s="14">
        <v>9.43</v>
      </c>
      <c r="F166" s="15">
        <v>2E-3</v>
      </c>
      <c r="G166" s="15"/>
    </row>
    <row r="167" spans="1:7" x14ac:dyDescent="0.3">
      <c r="A167" s="12" t="s">
        <v>1039</v>
      </c>
      <c r="B167" s="30" t="s">
        <v>1040</v>
      </c>
      <c r="C167" s="30" t="s">
        <v>874</v>
      </c>
      <c r="D167" s="13">
        <v>6818</v>
      </c>
      <c r="E167" s="14">
        <v>9.4</v>
      </c>
      <c r="F167" s="15">
        <v>1.9E-3</v>
      </c>
      <c r="G167" s="15"/>
    </row>
    <row r="168" spans="1:7" x14ac:dyDescent="0.3">
      <c r="A168" s="12" t="s">
        <v>1342</v>
      </c>
      <c r="B168" s="30" t="s">
        <v>1343</v>
      </c>
      <c r="C168" s="30" t="s">
        <v>807</v>
      </c>
      <c r="D168" s="13">
        <v>3766</v>
      </c>
      <c r="E168" s="14">
        <v>9.39</v>
      </c>
      <c r="F168" s="15">
        <v>1.9E-3</v>
      </c>
      <c r="G168" s="15"/>
    </row>
    <row r="169" spans="1:7" x14ac:dyDescent="0.3">
      <c r="A169" s="12" t="s">
        <v>1033</v>
      </c>
      <c r="B169" s="30" t="s">
        <v>1034</v>
      </c>
      <c r="C169" s="30" t="s">
        <v>913</v>
      </c>
      <c r="D169" s="13">
        <v>10409</v>
      </c>
      <c r="E169" s="14">
        <v>9.31</v>
      </c>
      <c r="F169" s="15">
        <v>1.9E-3</v>
      </c>
      <c r="G169" s="15"/>
    </row>
    <row r="170" spans="1:7" x14ac:dyDescent="0.3">
      <c r="A170" s="12" t="s">
        <v>1657</v>
      </c>
      <c r="B170" s="30" t="s">
        <v>1658</v>
      </c>
      <c r="C170" s="30" t="s">
        <v>874</v>
      </c>
      <c r="D170" s="13">
        <v>5000</v>
      </c>
      <c r="E170" s="14">
        <v>9.26</v>
      </c>
      <c r="F170" s="15">
        <v>1.9E-3</v>
      </c>
      <c r="G170" s="15"/>
    </row>
    <row r="171" spans="1:7" x14ac:dyDescent="0.3">
      <c r="A171" s="12" t="s">
        <v>885</v>
      </c>
      <c r="B171" s="30" t="s">
        <v>886</v>
      </c>
      <c r="C171" s="30" t="s">
        <v>807</v>
      </c>
      <c r="D171" s="13">
        <v>13367</v>
      </c>
      <c r="E171" s="14">
        <v>9.1999999999999993</v>
      </c>
      <c r="F171" s="15">
        <v>1.9E-3</v>
      </c>
      <c r="G171" s="15"/>
    </row>
    <row r="172" spans="1:7" x14ac:dyDescent="0.3">
      <c r="A172" s="12" t="s">
        <v>1659</v>
      </c>
      <c r="B172" s="30" t="s">
        <v>1660</v>
      </c>
      <c r="C172" s="30" t="s">
        <v>1661</v>
      </c>
      <c r="D172" s="13">
        <v>42</v>
      </c>
      <c r="E172" s="14">
        <v>9.18</v>
      </c>
      <c r="F172" s="15">
        <v>1.9E-3</v>
      </c>
      <c r="G172" s="15"/>
    </row>
    <row r="173" spans="1:7" x14ac:dyDescent="0.3">
      <c r="A173" s="12" t="s">
        <v>1662</v>
      </c>
      <c r="B173" s="30" t="s">
        <v>1663</v>
      </c>
      <c r="C173" s="30" t="s">
        <v>795</v>
      </c>
      <c r="D173" s="13">
        <v>7550</v>
      </c>
      <c r="E173" s="14">
        <v>9.14</v>
      </c>
      <c r="F173" s="15">
        <v>1.9E-3</v>
      </c>
      <c r="G173" s="15"/>
    </row>
    <row r="174" spans="1:7" x14ac:dyDescent="0.3">
      <c r="A174" s="12" t="s">
        <v>1102</v>
      </c>
      <c r="B174" s="30" t="s">
        <v>1103</v>
      </c>
      <c r="C174" s="30" t="s">
        <v>927</v>
      </c>
      <c r="D174" s="13">
        <v>4190</v>
      </c>
      <c r="E174" s="14">
        <v>9.1300000000000008</v>
      </c>
      <c r="F174" s="15">
        <v>1.9E-3</v>
      </c>
      <c r="G174" s="15"/>
    </row>
    <row r="175" spans="1:7" x14ac:dyDescent="0.3">
      <c r="A175" s="12" t="s">
        <v>1664</v>
      </c>
      <c r="B175" s="30" t="s">
        <v>1665</v>
      </c>
      <c r="C175" s="30" t="s">
        <v>827</v>
      </c>
      <c r="D175" s="13">
        <v>1383</v>
      </c>
      <c r="E175" s="14">
        <v>8.99</v>
      </c>
      <c r="F175" s="15">
        <v>1.9E-3</v>
      </c>
      <c r="G175" s="15"/>
    </row>
    <row r="176" spans="1:7" x14ac:dyDescent="0.3">
      <c r="A176" s="12" t="s">
        <v>1666</v>
      </c>
      <c r="B176" s="30" t="s">
        <v>1667</v>
      </c>
      <c r="C176" s="30" t="s">
        <v>827</v>
      </c>
      <c r="D176" s="13">
        <v>137</v>
      </c>
      <c r="E176" s="14">
        <v>8.82</v>
      </c>
      <c r="F176" s="15">
        <v>1.8E-3</v>
      </c>
      <c r="G176" s="15"/>
    </row>
    <row r="177" spans="1:7" x14ac:dyDescent="0.3">
      <c r="A177" s="12" t="s">
        <v>1100</v>
      </c>
      <c r="B177" s="30" t="s">
        <v>1101</v>
      </c>
      <c r="C177" s="30" t="s">
        <v>804</v>
      </c>
      <c r="D177" s="13">
        <v>2840</v>
      </c>
      <c r="E177" s="14">
        <v>8.76</v>
      </c>
      <c r="F177" s="15">
        <v>1.8E-3</v>
      </c>
      <c r="G177" s="15"/>
    </row>
    <row r="178" spans="1:7" x14ac:dyDescent="0.3">
      <c r="A178" s="12" t="s">
        <v>1668</v>
      </c>
      <c r="B178" s="30" t="s">
        <v>1669</v>
      </c>
      <c r="C178" s="30" t="s">
        <v>972</v>
      </c>
      <c r="D178" s="13">
        <v>229</v>
      </c>
      <c r="E178" s="14">
        <v>8.7200000000000006</v>
      </c>
      <c r="F178" s="15">
        <v>1.8E-3</v>
      </c>
      <c r="G178" s="15"/>
    </row>
    <row r="179" spans="1:7" x14ac:dyDescent="0.3">
      <c r="A179" s="12" t="s">
        <v>1122</v>
      </c>
      <c r="B179" s="30" t="s">
        <v>1123</v>
      </c>
      <c r="C179" s="30" t="s">
        <v>972</v>
      </c>
      <c r="D179" s="13">
        <v>230</v>
      </c>
      <c r="E179" s="14">
        <v>8.65</v>
      </c>
      <c r="F179" s="15">
        <v>1.8E-3</v>
      </c>
      <c r="G179" s="15"/>
    </row>
    <row r="180" spans="1:7" x14ac:dyDescent="0.3">
      <c r="A180" s="12" t="s">
        <v>1080</v>
      </c>
      <c r="B180" s="30" t="s">
        <v>1081</v>
      </c>
      <c r="C180" s="30" t="s">
        <v>1057</v>
      </c>
      <c r="D180" s="13">
        <v>1739</v>
      </c>
      <c r="E180" s="14">
        <v>8.6199999999999992</v>
      </c>
      <c r="F180" s="15">
        <v>1.8E-3</v>
      </c>
      <c r="G180" s="15"/>
    </row>
    <row r="181" spans="1:7" x14ac:dyDescent="0.3">
      <c r="A181" s="12" t="s">
        <v>1119</v>
      </c>
      <c r="B181" s="30" t="s">
        <v>1120</v>
      </c>
      <c r="C181" s="30" t="s">
        <v>1121</v>
      </c>
      <c r="D181" s="13">
        <v>19137</v>
      </c>
      <c r="E181" s="14">
        <v>8.6</v>
      </c>
      <c r="F181" s="15">
        <v>1.8E-3</v>
      </c>
      <c r="G181" s="15"/>
    </row>
    <row r="182" spans="1:7" x14ac:dyDescent="0.3">
      <c r="A182" s="12" t="s">
        <v>1670</v>
      </c>
      <c r="B182" s="30" t="s">
        <v>1671</v>
      </c>
      <c r="C182" s="30" t="s">
        <v>827</v>
      </c>
      <c r="D182" s="13">
        <v>2221</v>
      </c>
      <c r="E182" s="14">
        <v>8.58</v>
      </c>
      <c r="F182" s="15">
        <v>1.8E-3</v>
      </c>
      <c r="G182" s="15"/>
    </row>
    <row r="183" spans="1:7" x14ac:dyDescent="0.3">
      <c r="A183" s="12" t="s">
        <v>1055</v>
      </c>
      <c r="B183" s="30" t="s">
        <v>1056</v>
      </c>
      <c r="C183" s="30" t="s">
        <v>1057</v>
      </c>
      <c r="D183" s="13">
        <v>1126</v>
      </c>
      <c r="E183" s="14">
        <v>8.5299999999999994</v>
      </c>
      <c r="F183" s="15">
        <v>1.8E-3</v>
      </c>
      <c r="G183" s="15"/>
    </row>
    <row r="184" spans="1:7" x14ac:dyDescent="0.3">
      <c r="A184" s="12" t="s">
        <v>968</v>
      </c>
      <c r="B184" s="30" t="s">
        <v>969</v>
      </c>
      <c r="C184" s="30" t="s">
        <v>913</v>
      </c>
      <c r="D184" s="13">
        <v>760</v>
      </c>
      <c r="E184" s="14">
        <v>8.52</v>
      </c>
      <c r="F184" s="15">
        <v>1.8E-3</v>
      </c>
      <c r="G184" s="15"/>
    </row>
    <row r="185" spans="1:7" x14ac:dyDescent="0.3">
      <c r="A185" s="12" t="s">
        <v>1672</v>
      </c>
      <c r="B185" s="30" t="s">
        <v>1673</v>
      </c>
      <c r="C185" s="30" t="s">
        <v>804</v>
      </c>
      <c r="D185" s="13">
        <v>11343</v>
      </c>
      <c r="E185" s="14">
        <v>8.42</v>
      </c>
      <c r="F185" s="15">
        <v>1.6999999999999999E-3</v>
      </c>
      <c r="G185" s="15"/>
    </row>
    <row r="186" spans="1:7" x14ac:dyDescent="0.3">
      <c r="A186" s="12" t="s">
        <v>1674</v>
      </c>
      <c r="B186" s="30" t="s">
        <v>1675</v>
      </c>
      <c r="C186" s="30" t="s">
        <v>907</v>
      </c>
      <c r="D186" s="13">
        <v>792</v>
      </c>
      <c r="E186" s="14">
        <v>8.4</v>
      </c>
      <c r="F186" s="15">
        <v>1.6999999999999999E-3</v>
      </c>
      <c r="G186" s="15"/>
    </row>
    <row r="187" spans="1:7" x14ac:dyDescent="0.3">
      <c r="A187" s="12" t="s">
        <v>959</v>
      </c>
      <c r="B187" s="30" t="s">
        <v>960</v>
      </c>
      <c r="C187" s="30" t="s">
        <v>889</v>
      </c>
      <c r="D187" s="13">
        <v>746</v>
      </c>
      <c r="E187" s="14">
        <v>8.19</v>
      </c>
      <c r="F187" s="15">
        <v>1.6999999999999999E-3</v>
      </c>
      <c r="G187" s="15"/>
    </row>
    <row r="188" spans="1:7" x14ac:dyDescent="0.3">
      <c r="A188" s="12" t="s">
        <v>1676</v>
      </c>
      <c r="B188" s="30" t="s">
        <v>1677</v>
      </c>
      <c r="C188" s="30" t="s">
        <v>954</v>
      </c>
      <c r="D188" s="13">
        <v>2084</v>
      </c>
      <c r="E188" s="14">
        <v>8.07</v>
      </c>
      <c r="F188" s="15">
        <v>1.6999999999999999E-3</v>
      </c>
      <c r="G188" s="15"/>
    </row>
    <row r="189" spans="1:7" x14ac:dyDescent="0.3">
      <c r="A189" s="12" t="s">
        <v>950</v>
      </c>
      <c r="B189" s="30" t="s">
        <v>951</v>
      </c>
      <c r="C189" s="30" t="s">
        <v>815</v>
      </c>
      <c r="D189" s="13">
        <v>2186</v>
      </c>
      <c r="E189" s="14">
        <v>7.94</v>
      </c>
      <c r="F189" s="15">
        <v>1.6000000000000001E-3</v>
      </c>
      <c r="G189" s="15"/>
    </row>
    <row r="190" spans="1:7" x14ac:dyDescent="0.3">
      <c r="A190" s="12" t="s">
        <v>1550</v>
      </c>
      <c r="B190" s="30" t="s">
        <v>1551</v>
      </c>
      <c r="C190" s="30" t="s">
        <v>844</v>
      </c>
      <c r="D190" s="13">
        <v>397</v>
      </c>
      <c r="E190" s="14">
        <v>7.87</v>
      </c>
      <c r="F190" s="15">
        <v>1.6000000000000001E-3</v>
      </c>
      <c r="G190" s="15"/>
    </row>
    <row r="191" spans="1:7" x14ac:dyDescent="0.3">
      <c r="A191" s="12" t="s">
        <v>1351</v>
      </c>
      <c r="B191" s="30" t="s">
        <v>1352</v>
      </c>
      <c r="C191" s="30" t="s">
        <v>884</v>
      </c>
      <c r="D191" s="13">
        <v>1854</v>
      </c>
      <c r="E191" s="14">
        <v>7.86</v>
      </c>
      <c r="F191" s="15">
        <v>1.6000000000000001E-3</v>
      </c>
      <c r="G191" s="15"/>
    </row>
    <row r="192" spans="1:7" x14ac:dyDescent="0.3">
      <c r="A192" s="12" t="s">
        <v>1678</v>
      </c>
      <c r="B192" s="30" t="s">
        <v>1679</v>
      </c>
      <c r="C192" s="30" t="s">
        <v>824</v>
      </c>
      <c r="D192" s="13">
        <v>938</v>
      </c>
      <c r="E192" s="14">
        <v>7.78</v>
      </c>
      <c r="F192" s="15">
        <v>1.6000000000000001E-3</v>
      </c>
      <c r="G192" s="15"/>
    </row>
    <row r="193" spans="1:7" x14ac:dyDescent="0.3">
      <c r="A193" s="12" t="s">
        <v>1587</v>
      </c>
      <c r="B193" s="30" t="s">
        <v>1588</v>
      </c>
      <c r="C193" s="30" t="s">
        <v>815</v>
      </c>
      <c r="D193" s="13">
        <v>40</v>
      </c>
      <c r="E193" s="14">
        <v>7.6</v>
      </c>
      <c r="F193" s="15">
        <v>1.6000000000000001E-3</v>
      </c>
      <c r="G193" s="15"/>
    </row>
    <row r="194" spans="1:7" x14ac:dyDescent="0.3">
      <c r="A194" s="12" t="s">
        <v>948</v>
      </c>
      <c r="B194" s="30" t="s">
        <v>949</v>
      </c>
      <c r="C194" s="30" t="s">
        <v>789</v>
      </c>
      <c r="D194" s="13">
        <v>11028</v>
      </c>
      <c r="E194" s="14">
        <v>7.45</v>
      </c>
      <c r="F194" s="15">
        <v>1.5E-3</v>
      </c>
      <c r="G194" s="15"/>
    </row>
    <row r="195" spans="1:7" x14ac:dyDescent="0.3">
      <c r="A195" s="12" t="s">
        <v>1484</v>
      </c>
      <c r="B195" s="30" t="s">
        <v>1485</v>
      </c>
      <c r="C195" s="30" t="s">
        <v>889</v>
      </c>
      <c r="D195" s="13">
        <v>2001</v>
      </c>
      <c r="E195" s="14">
        <v>7.41</v>
      </c>
      <c r="F195" s="15">
        <v>1.5E-3</v>
      </c>
      <c r="G195" s="15"/>
    </row>
    <row r="196" spans="1:7" x14ac:dyDescent="0.3">
      <c r="A196" s="12" t="s">
        <v>810</v>
      </c>
      <c r="B196" s="30" t="s">
        <v>811</v>
      </c>
      <c r="C196" s="30" t="s">
        <v>812</v>
      </c>
      <c r="D196" s="13">
        <v>3318</v>
      </c>
      <c r="E196" s="14">
        <v>7.4</v>
      </c>
      <c r="F196" s="15">
        <v>1.5E-3</v>
      </c>
      <c r="G196" s="15"/>
    </row>
    <row r="197" spans="1:7" x14ac:dyDescent="0.3">
      <c r="A197" s="12" t="s">
        <v>1680</v>
      </c>
      <c r="B197" s="30" t="s">
        <v>1681</v>
      </c>
      <c r="C197" s="30" t="s">
        <v>874</v>
      </c>
      <c r="D197" s="13">
        <v>522</v>
      </c>
      <c r="E197" s="14">
        <v>7.37</v>
      </c>
      <c r="F197" s="15">
        <v>1.5E-3</v>
      </c>
      <c r="G197" s="15"/>
    </row>
    <row r="198" spans="1:7" x14ac:dyDescent="0.3">
      <c r="A198" s="12" t="s">
        <v>1682</v>
      </c>
      <c r="B198" s="30" t="s">
        <v>1683</v>
      </c>
      <c r="C198" s="30" t="s">
        <v>889</v>
      </c>
      <c r="D198" s="13">
        <v>471</v>
      </c>
      <c r="E198" s="14">
        <v>7.35</v>
      </c>
      <c r="F198" s="15">
        <v>1.5E-3</v>
      </c>
      <c r="G198" s="15"/>
    </row>
    <row r="199" spans="1:7" x14ac:dyDescent="0.3">
      <c r="A199" s="12" t="s">
        <v>1096</v>
      </c>
      <c r="B199" s="30" t="s">
        <v>1097</v>
      </c>
      <c r="C199" s="30" t="s">
        <v>1057</v>
      </c>
      <c r="D199" s="13">
        <v>1539</v>
      </c>
      <c r="E199" s="14">
        <v>7.35</v>
      </c>
      <c r="F199" s="15">
        <v>1.5E-3</v>
      </c>
      <c r="G199" s="15"/>
    </row>
    <row r="200" spans="1:7" x14ac:dyDescent="0.3">
      <c r="A200" s="12" t="s">
        <v>1684</v>
      </c>
      <c r="B200" s="30" t="s">
        <v>1685</v>
      </c>
      <c r="C200" s="30" t="s">
        <v>920</v>
      </c>
      <c r="D200" s="13">
        <v>832</v>
      </c>
      <c r="E200" s="14">
        <v>7.33</v>
      </c>
      <c r="F200" s="15">
        <v>1.5E-3</v>
      </c>
      <c r="G200" s="15"/>
    </row>
    <row r="201" spans="1:7" x14ac:dyDescent="0.3">
      <c r="A201" s="12" t="s">
        <v>1686</v>
      </c>
      <c r="B201" s="30" t="s">
        <v>1687</v>
      </c>
      <c r="C201" s="30" t="s">
        <v>1112</v>
      </c>
      <c r="D201" s="13">
        <v>18923</v>
      </c>
      <c r="E201" s="14">
        <v>7.32</v>
      </c>
      <c r="F201" s="15">
        <v>1.5E-3</v>
      </c>
      <c r="G201" s="15"/>
    </row>
    <row r="202" spans="1:7" x14ac:dyDescent="0.3">
      <c r="A202" s="12" t="s">
        <v>925</v>
      </c>
      <c r="B202" s="30" t="s">
        <v>926</v>
      </c>
      <c r="C202" s="30" t="s">
        <v>927</v>
      </c>
      <c r="D202" s="13">
        <v>5416</v>
      </c>
      <c r="E202" s="14">
        <v>7.32</v>
      </c>
      <c r="F202" s="15">
        <v>1.5E-3</v>
      </c>
      <c r="G202" s="15"/>
    </row>
    <row r="203" spans="1:7" x14ac:dyDescent="0.3">
      <c r="A203" s="12" t="s">
        <v>1015</v>
      </c>
      <c r="B203" s="30" t="s">
        <v>1016</v>
      </c>
      <c r="C203" s="30" t="s">
        <v>789</v>
      </c>
      <c r="D203" s="13">
        <v>1173</v>
      </c>
      <c r="E203" s="14">
        <v>7.27</v>
      </c>
      <c r="F203" s="15">
        <v>1.5E-3</v>
      </c>
      <c r="G203" s="15"/>
    </row>
    <row r="204" spans="1:7" x14ac:dyDescent="0.3">
      <c r="A204" s="12" t="s">
        <v>1688</v>
      </c>
      <c r="B204" s="30" t="s">
        <v>1689</v>
      </c>
      <c r="C204" s="30" t="s">
        <v>827</v>
      </c>
      <c r="D204" s="13">
        <v>571</v>
      </c>
      <c r="E204" s="14">
        <v>7.06</v>
      </c>
      <c r="F204" s="15">
        <v>1.5E-3</v>
      </c>
      <c r="G204" s="15"/>
    </row>
    <row r="205" spans="1:7" x14ac:dyDescent="0.3">
      <c r="A205" s="12" t="s">
        <v>1690</v>
      </c>
      <c r="B205" s="30" t="s">
        <v>1691</v>
      </c>
      <c r="C205" s="30" t="s">
        <v>896</v>
      </c>
      <c r="D205" s="13">
        <v>88</v>
      </c>
      <c r="E205" s="14">
        <v>6.87</v>
      </c>
      <c r="F205" s="15">
        <v>1.4E-3</v>
      </c>
      <c r="G205" s="15"/>
    </row>
    <row r="206" spans="1:7" x14ac:dyDescent="0.3">
      <c r="A206" s="12" t="s">
        <v>982</v>
      </c>
      <c r="B206" s="30" t="s">
        <v>983</v>
      </c>
      <c r="C206" s="30" t="s">
        <v>789</v>
      </c>
      <c r="D206" s="13">
        <v>8046</v>
      </c>
      <c r="E206" s="14">
        <v>6.84</v>
      </c>
      <c r="F206" s="15">
        <v>1.4E-3</v>
      </c>
      <c r="G206" s="15"/>
    </row>
    <row r="207" spans="1:7" x14ac:dyDescent="0.3">
      <c r="A207" s="12" t="s">
        <v>939</v>
      </c>
      <c r="B207" s="30" t="s">
        <v>940</v>
      </c>
      <c r="C207" s="30" t="s">
        <v>941</v>
      </c>
      <c r="D207" s="13">
        <v>886</v>
      </c>
      <c r="E207" s="14">
        <v>6.73</v>
      </c>
      <c r="F207" s="15">
        <v>1.4E-3</v>
      </c>
      <c r="G207" s="15"/>
    </row>
    <row r="208" spans="1:7" x14ac:dyDescent="0.3">
      <c r="A208" s="12" t="s">
        <v>1692</v>
      </c>
      <c r="B208" s="30" t="s">
        <v>1693</v>
      </c>
      <c r="C208" s="30" t="s">
        <v>789</v>
      </c>
      <c r="D208" s="13">
        <v>146</v>
      </c>
      <c r="E208" s="14">
        <v>6.69</v>
      </c>
      <c r="F208" s="15">
        <v>1.4E-3</v>
      </c>
      <c r="G208" s="15"/>
    </row>
    <row r="209" spans="1:7" x14ac:dyDescent="0.3">
      <c r="A209" s="12" t="s">
        <v>835</v>
      </c>
      <c r="B209" s="30" t="s">
        <v>836</v>
      </c>
      <c r="C209" s="30" t="s">
        <v>789</v>
      </c>
      <c r="D209" s="13">
        <v>398</v>
      </c>
      <c r="E209" s="14">
        <v>6.59</v>
      </c>
      <c r="F209" s="15">
        <v>1.4E-3</v>
      </c>
      <c r="G209" s="15"/>
    </row>
    <row r="210" spans="1:7" x14ac:dyDescent="0.3">
      <c r="A210" s="12" t="s">
        <v>1694</v>
      </c>
      <c r="B210" s="30" t="s">
        <v>1695</v>
      </c>
      <c r="C210" s="30" t="s">
        <v>857</v>
      </c>
      <c r="D210" s="13">
        <v>2404</v>
      </c>
      <c r="E210" s="14">
        <v>6.52</v>
      </c>
      <c r="F210" s="15">
        <v>1.4E-3</v>
      </c>
      <c r="G210" s="15"/>
    </row>
    <row r="211" spans="1:7" x14ac:dyDescent="0.3">
      <c r="A211" s="12" t="s">
        <v>1696</v>
      </c>
      <c r="B211" s="30" t="s">
        <v>1697</v>
      </c>
      <c r="C211" s="30" t="s">
        <v>1121</v>
      </c>
      <c r="D211" s="13">
        <v>265</v>
      </c>
      <c r="E211" s="14">
        <v>6.36</v>
      </c>
      <c r="F211" s="15">
        <v>1.2999999999999999E-3</v>
      </c>
      <c r="G211" s="15"/>
    </row>
    <row r="212" spans="1:7" x14ac:dyDescent="0.3">
      <c r="A212" s="12" t="s">
        <v>1698</v>
      </c>
      <c r="B212" s="30" t="s">
        <v>1699</v>
      </c>
      <c r="C212" s="30" t="s">
        <v>827</v>
      </c>
      <c r="D212" s="13">
        <v>847</v>
      </c>
      <c r="E212" s="14">
        <v>6.17</v>
      </c>
      <c r="F212" s="15">
        <v>1.2999999999999999E-3</v>
      </c>
      <c r="G212" s="15"/>
    </row>
    <row r="213" spans="1:7" x14ac:dyDescent="0.3">
      <c r="A213" s="12" t="s">
        <v>882</v>
      </c>
      <c r="B213" s="30" t="s">
        <v>883</v>
      </c>
      <c r="C213" s="30" t="s">
        <v>884</v>
      </c>
      <c r="D213" s="13">
        <v>239</v>
      </c>
      <c r="E213" s="14">
        <v>6.12</v>
      </c>
      <c r="F213" s="15">
        <v>1.2999999999999999E-3</v>
      </c>
      <c r="G213" s="15"/>
    </row>
    <row r="214" spans="1:7" x14ac:dyDescent="0.3">
      <c r="A214" s="12" t="s">
        <v>1128</v>
      </c>
      <c r="B214" s="30" t="s">
        <v>1129</v>
      </c>
      <c r="C214" s="30" t="s">
        <v>818</v>
      </c>
      <c r="D214" s="13">
        <v>1463</v>
      </c>
      <c r="E214" s="14">
        <v>6.04</v>
      </c>
      <c r="F214" s="15">
        <v>1.2999999999999999E-3</v>
      </c>
      <c r="G214" s="15"/>
    </row>
    <row r="215" spans="1:7" x14ac:dyDescent="0.3">
      <c r="A215" s="12" t="s">
        <v>1700</v>
      </c>
      <c r="B215" s="30" t="s">
        <v>1701</v>
      </c>
      <c r="C215" s="30" t="s">
        <v>792</v>
      </c>
      <c r="D215" s="13">
        <v>17258</v>
      </c>
      <c r="E215" s="14">
        <v>5.91</v>
      </c>
      <c r="F215" s="15">
        <v>1.1999999999999999E-3</v>
      </c>
      <c r="G215" s="15"/>
    </row>
    <row r="216" spans="1:7" x14ac:dyDescent="0.3">
      <c r="A216" s="12" t="s">
        <v>1126</v>
      </c>
      <c r="B216" s="30" t="s">
        <v>1127</v>
      </c>
      <c r="C216" s="30" t="s">
        <v>1057</v>
      </c>
      <c r="D216" s="13">
        <v>396</v>
      </c>
      <c r="E216" s="14">
        <v>5.89</v>
      </c>
      <c r="F216" s="15">
        <v>1.1999999999999999E-3</v>
      </c>
      <c r="G216" s="15"/>
    </row>
    <row r="217" spans="1:7" x14ac:dyDescent="0.3">
      <c r="A217" s="12" t="s">
        <v>1702</v>
      </c>
      <c r="B217" s="30" t="s">
        <v>1703</v>
      </c>
      <c r="C217" s="30" t="s">
        <v>913</v>
      </c>
      <c r="D217" s="13">
        <v>1198</v>
      </c>
      <c r="E217" s="14">
        <v>5.85</v>
      </c>
      <c r="F217" s="15">
        <v>1.1999999999999999E-3</v>
      </c>
      <c r="G217" s="15"/>
    </row>
    <row r="218" spans="1:7" x14ac:dyDescent="0.3">
      <c r="A218" s="12" t="s">
        <v>1092</v>
      </c>
      <c r="B218" s="30" t="s">
        <v>1093</v>
      </c>
      <c r="C218" s="30" t="s">
        <v>977</v>
      </c>
      <c r="D218" s="13">
        <v>1139</v>
      </c>
      <c r="E218" s="14">
        <v>5.83</v>
      </c>
      <c r="F218" s="15">
        <v>1.1999999999999999E-3</v>
      </c>
      <c r="G218" s="15"/>
    </row>
    <row r="219" spans="1:7" x14ac:dyDescent="0.3">
      <c r="A219" s="12" t="s">
        <v>998</v>
      </c>
      <c r="B219" s="30" t="s">
        <v>999</v>
      </c>
      <c r="C219" s="30" t="s">
        <v>789</v>
      </c>
      <c r="D219" s="13">
        <v>758</v>
      </c>
      <c r="E219" s="14">
        <v>5.82</v>
      </c>
      <c r="F219" s="15">
        <v>1.1999999999999999E-3</v>
      </c>
      <c r="G219" s="15"/>
    </row>
    <row r="220" spans="1:7" x14ac:dyDescent="0.3">
      <c r="A220" s="12" t="s">
        <v>957</v>
      </c>
      <c r="B220" s="30" t="s">
        <v>958</v>
      </c>
      <c r="C220" s="30" t="s">
        <v>954</v>
      </c>
      <c r="D220" s="13">
        <v>1841</v>
      </c>
      <c r="E220" s="14">
        <v>5.76</v>
      </c>
      <c r="F220" s="15">
        <v>1.1999999999999999E-3</v>
      </c>
      <c r="G220" s="15"/>
    </row>
    <row r="221" spans="1:7" x14ac:dyDescent="0.3">
      <c r="A221" s="12" t="s">
        <v>988</v>
      </c>
      <c r="B221" s="30" t="s">
        <v>989</v>
      </c>
      <c r="C221" s="30" t="s">
        <v>913</v>
      </c>
      <c r="D221" s="13">
        <v>1155</v>
      </c>
      <c r="E221" s="14">
        <v>5.65</v>
      </c>
      <c r="F221" s="15">
        <v>1.1999999999999999E-3</v>
      </c>
      <c r="G221" s="15"/>
    </row>
    <row r="222" spans="1:7" x14ac:dyDescent="0.3">
      <c r="A222" s="12" t="s">
        <v>1517</v>
      </c>
      <c r="B222" s="30" t="s">
        <v>1518</v>
      </c>
      <c r="C222" s="30" t="s">
        <v>792</v>
      </c>
      <c r="D222" s="13">
        <v>3700</v>
      </c>
      <c r="E222" s="14">
        <v>5.54</v>
      </c>
      <c r="F222" s="15">
        <v>1.1999999999999999E-3</v>
      </c>
      <c r="G222" s="15"/>
    </row>
    <row r="223" spans="1:7" x14ac:dyDescent="0.3">
      <c r="A223" s="12" t="s">
        <v>860</v>
      </c>
      <c r="B223" s="30" t="s">
        <v>861</v>
      </c>
      <c r="C223" s="30" t="s">
        <v>824</v>
      </c>
      <c r="D223" s="13">
        <v>191</v>
      </c>
      <c r="E223" s="14">
        <v>5.51</v>
      </c>
      <c r="F223" s="15">
        <v>1.1000000000000001E-3</v>
      </c>
      <c r="G223" s="15"/>
    </row>
    <row r="224" spans="1:7" x14ac:dyDescent="0.3">
      <c r="A224" s="12" t="s">
        <v>830</v>
      </c>
      <c r="B224" s="30" t="s">
        <v>831</v>
      </c>
      <c r="C224" s="30" t="s">
        <v>792</v>
      </c>
      <c r="D224" s="13">
        <v>2061</v>
      </c>
      <c r="E224" s="14">
        <v>5.43</v>
      </c>
      <c r="F224" s="15">
        <v>1.1000000000000001E-3</v>
      </c>
      <c r="G224" s="15"/>
    </row>
    <row r="225" spans="1:7" x14ac:dyDescent="0.3">
      <c r="A225" s="12" t="s">
        <v>1074</v>
      </c>
      <c r="B225" s="30" t="s">
        <v>1075</v>
      </c>
      <c r="C225" s="30" t="s">
        <v>824</v>
      </c>
      <c r="D225" s="13">
        <v>136</v>
      </c>
      <c r="E225" s="14">
        <v>5.41</v>
      </c>
      <c r="F225" s="15">
        <v>1.1000000000000001E-3</v>
      </c>
      <c r="G225" s="15"/>
    </row>
    <row r="226" spans="1:7" x14ac:dyDescent="0.3">
      <c r="A226" s="12" t="s">
        <v>1565</v>
      </c>
      <c r="B226" s="30" t="s">
        <v>1566</v>
      </c>
      <c r="C226" s="30" t="s">
        <v>874</v>
      </c>
      <c r="D226" s="13">
        <v>70</v>
      </c>
      <c r="E226" s="14">
        <v>5.4</v>
      </c>
      <c r="F226" s="15">
        <v>1.1000000000000001E-3</v>
      </c>
      <c r="G226" s="15"/>
    </row>
    <row r="227" spans="1:7" x14ac:dyDescent="0.3">
      <c r="A227" s="12" t="s">
        <v>890</v>
      </c>
      <c r="B227" s="30" t="s">
        <v>891</v>
      </c>
      <c r="C227" s="30" t="s">
        <v>792</v>
      </c>
      <c r="D227" s="13">
        <v>5539</v>
      </c>
      <c r="E227" s="14">
        <v>5.39</v>
      </c>
      <c r="F227" s="15">
        <v>1.1000000000000001E-3</v>
      </c>
      <c r="G227" s="15"/>
    </row>
    <row r="228" spans="1:7" x14ac:dyDescent="0.3">
      <c r="A228" s="12" t="s">
        <v>1009</v>
      </c>
      <c r="B228" s="30" t="s">
        <v>1010</v>
      </c>
      <c r="C228" s="30" t="s">
        <v>795</v>
      </c>
      <c r="D228" s="13">
        <v>2566</v>
      </c>
      <c r="E228" s="14">
        <v>5.37</v>
      </c>
      <c r="F228" s="15">
        <v>1.1000000000000001E-3</v>
      </c>
      <c r="G228" s="15"/>
    </row>
    <row r="229" spans="1:7" x14ac:dyDescent="0.3">
      <c r="A229" s="12" t="s">
        <v>908</v>
      </c>
      <c r="B229" s="30" t="s">
        <v>909</v>
      </c>
      <c r="C229" s="30" t="s">
        <v>910</v>
      </c>
      <c r="D229" s="13">
        <v>380</v>
      </c>
      <c r="E229" s="14">
        <v>5.34</v>
      </c>
      <c r="F229" s="15">
        <v>1.1000000000000001E-3</v>
      </c>
      <c r="G229" s="15"/>
    </row>
    <row r="230" spans="1:7" x14ac:dyDescent="0.3">
      <c r="A230" s="12" t="s">
        <v>1704</v>
      </c>
      <c r="B230" s="30" t="s">
        <v>1705</v>
      </c>
      <c r="C230" s="30" t="s">
        <v>789</v>
      </c>
      <c r="D230" s="13">
        <v>27176</v>
      </c>
      <c r="E230" s="14">
        <v>5.34</v>
      </c>
      <c r="F230" s="15">
        <v>1.1000000000000001E-3</v>
      </c>
      <c r="G230" s="15"/>
    </row>
    <row r="231" spans="1:7" x14ac:dyDescent="0.3">
      <c r="A231" s="12" t="s">
        <v>1361</v>
      </c>
      <c r="B231" s="30" t="s">
        <v>1362</v>
      </c>
      <c r="C231" s="30" t="s">
        <v>844</v>
      </c>
      <c r="D231" s="13">
        <v>212</v>
      </c>
      <c r="E231" s="14">
        <v>5.34</v>
      </c>
      <c r="F231" s="15">
        <v>1.1000000000000001E-3</v>
      </c>
      <c r="G231" s="15"/>
    </row>
    <row r="232" spans="1:7" x14ac:dyDescent="0.3">
      <c r="A232" s="12" t="s">
        <v>1706</v>
      </c>
      <c r="B232" s="30" t="s">
        <v>1707</v>
      </c>
      <c r="C232" s="30" t="s">
        <v>815</v>
      </c>
      <c r="D232" s="13">
        <v>251</v>
      </c>
      <c r="E232" s="14">
        <v>5.33</v>
      </c>
      <c r="F232" s="15">
        <v>1.1000000000000001E-3</v>
      </c>
      <c r="G232" s="15"/>
    </row>
    <row r="233" spans="1:7" x14ac:dyDescent="0.3">
      <c r="A233" s="12" t="s">
        <v>1428</v>
      </c>
      <c r="B233" s="30" t="s">
        <v>1429</v>
      </c>
      <c r="C233" s="30" t="s">
        <v>857</v>
      </c>
      <c r="D233" s="13">
        <v>1199</v>
      </c>
      <c r="E233" s="14">
        <v>5.14</v>
      </c>
      <c r="F233" s="15">
        <v>1.1000000000000001E-3</v>
      </c>
      <c r="G233" s="15"/>
    </row>
    <row r="234" spans="1:7" x14ac:dyDescent="0.3">
      <c r="A234" s="12" t="s">
        <v>1708</v>
      </c>
      <c r="B234" s="30" t="s">
        <v>1709</v>
      </c>
      <c r="C234" s="30" t="s">
        <v>792</v>
      </c>
      <c r="D234" s="13">
        <v>11581</v>
      </c>
      <c r="E234" s="14">
        <v>5.14</v>
      </c>
      <c r="F234" s="15">
        <v>1.1000000000000001E-3</v>
      </c>
      <c r="G234" s="15"/>
    </row>
    <row r="235" spans="1:7" x14ac:dyDescent="0.3">
      <c r="A235" s="12" t="s">
        <v>894</v>
      </c>
      <c r="B235" s="30" t="s">
        <v>895</v>
      </c>
      <c r="C235" s="30" t="s">
        <v>896</v>
      </c>
      <c r="D235" s="13">
        <v>287</v>
      </c>
      <c r="E235" s="14">
        <v>4.6100000000000003</v>
      </c>
      <c r="F235" s="15">
        <v>1E-3</v>
      </c>
      <c r="G235" s="15"/>
    </row>
    <row r="236" spans="1:7" x14ac:dyDescent="0.3">
      <c r="A236" s="12" t="s">
        <v>1710</v>
      </c>
      <c r="B236" s="30" t="s">
        <v>1711</v>
      </c>
      <c r="C236" s="30" t="s">
        <v>815</v>
      </c>
      <c r="D236" s="13">
        <v>1538</v>
      </c>
      <c r="E236" s="14">
        <v>4.57</v>
      </c>
      <c r="F236" s="15">
        <v>8.9999999999999998E-4</v>
      </c>
      <c r="G236" s="15"/>
    </row>
    <row r="237" spans="1:7" x14ac:dyDescent="0.3">
      <c r="A237" s="12" t="s">
        <v>1113</v>
      </c>
      <c r="B237" s="30" t="s">
        <v>1114</v>
      </c>
      <c r="C237" s="30" t="s">
        <v>827</v>
      </c>
      <c r="D237" s="13">
        <v>717</v>
      </c>
      <c r="E237" s="14">
        <v>4.38</v>
      </c>
      <c r="F237" s="15">
        <v>8.9999999999999998E-4</v>
      </c>
      <c r="G237" s="15"/>
    </row>
    <row r="238" spans="1:7" x14ac:dyDescent="0.3">
      <c r="A238" s="12" t="s">
        <v>1324</v>
      </c>
      <c r="B238" s="30" t="s">
        <v>1325</v>
      </c>
      <c r="C238" s="30" t="s">
        <v>827</v>
      </c>
      <c r="D238" s="13">
        <v>157</v>
      </c>
      <c r="E238" s="14">
        <v>4.24</v>
      </c>
      <c r="F238" s="15">
        <v>8.9999999999999998E-4</v>
      </c>
      <c r="G238" s="15"/>
    </row>
    <row r="239" spans="1:7" x14ac:dyDescent="0.3">
      <c r="A239" s="12" t="s">
        <v>1712</v>
      </c>
      <c r="B239" s="30" t="s">
        <v>1713</v>
      </c>
      <c r="C239" s="30" t="s">
        <v>913</v>
      </c>
      <c r="D239" s="13">
        <v>3648</v>
      </c>
      <c r="E239" s="14">
        <v>4.2</v>
      </c>
      <c r="F239" s="15">
        <v>8.9999999999999998E-4</v>
      </c>
      <c r="G239" s="15"/>
    </row>
    <row r="240" spans="1:7" x14ac:dyDescent="0.3">
      <c r="A240" s="12" t="s">
        <v>1104</v>
      </c>
      <c r="B240" s="30" t="s">
        <v>1105</v>
      </c>
      <c r="C240" s="30" t="s">
        <v>827</v>
      </c>
      <c r="D240" s="13">
        <v>146</v>
      </c>
      <c r="E240" s="14">
        <v>4.18</v>
      </c>
      <c r="F240" s="15">
        <v>8.9999999999999998E-4</v>
      </c>
      <c r="G240" s="15"/>
    </row>
    <row r="241" spans="1:7" x14ac:dyDescent="0.3">
      <c r="A241" s="12" t="s">
        <v>1053</v>
      </c>
      <c r="B241" s="30" t="s">
        <v>1054</v>
      </c>
      <c r="C241" s="30" t="s">
        <v>827</v>
      </c>
      <c r="D241" s="13">
        <v>1357</v>
      </c>
      <c r="E241" s="14">
        <v>4.18</v>
      </c>
      <c r="F241" s="15">
        <v>8.9999999999999998E-4</v>
      </c>
      <c r="G241" s="15"/>
    </row>
    <row r="242" spans="1:7" x14ac:dyDescent="0.3">
      <c r="A242" s="12" t="s">
        <v>1714</v>
      </c>
      <c r="B242" s="30" t="s">
        <v>1715</v>
      </c>
      <c r="C242" s="30" t="s">
        <v>920</v>
      </c>
      <c r="D242" s="13">
        <v>950</v>
      </c>
      <c r="E242" s="14">
        <v>4.12</v>
      </c>
      <c r="F242" s="15">
        <v>8.9999999999999998E-4</v>
      </c>
      <c r="G242" s="15"/>
    </row>
    <row r="243" spans="1:7" x14ac:dyDescent="0.3">
      <c r="A243" s="12" t="s">
        <v>1108</v>
      </c>
      <c r="B243" s="30" t="s">
        <v>1109</v>
      </c>
      <c r="C243" s="30" t="s">
        <v>889</v>
      </c>
      <c r="D243" s="13">
        <v>722</v>
      </c>
      <c r="E243" s="14">
        <v>4.0999999999999996</v>
      </c>
      <c r="F243" s="15">
        <v>8.9999999999999998E-4</v>
      </c>
      <c r="G243" s="15"/>
    </row>
    <row r="244" spans="1:7" x14ac:dyDescent="0.3">
      <c r="A244" s="12" t="s">
        <v>1076</v>
      </c>
      <c r="B244" s="30" t="s">
        <v>1077</v>
      </c>
      <c r="C244" s="30" t="s">
        <v>874</v>
      </c>
      <c r="D244" s="13">
        <v>25</v>
      </c>
      <c r="E244" s="14">
        <v>3.81</v>
      </c>
      <c r="F244" s="15">
        <v>8.0000000000000004E-4</v>
      </c>
      <c r="G244" s="15"/>
    </row>
    <row r="245" spans="1:7" x14ac:dyDescent="0.3">
      <c r="A245" s="12" t="s">
        <v>1716</v>
      </c>
      <c r="B245" s="30" t="s">
        <v>1717</v>
      </c>
      <c r="C245" s="30" t="s">
        <v>844</v>
      </c>
      <c r="D245" s="13">
        <v>252</v>
      </c>
      <c r="E245" s="14">
        <v>3.75</v>
      </c>
      <c r="F245" s="15">
        <v>8.0000000000000004E-4</v>
      </c>
      <c r="G245" s="15"/>
    </row>
    <row r="246" spans="1:7" x14ac:dyDescent="0.3">
      <c r="A246" s="12" t="s">
        <v>1558</v>
      </c>
      <c r="B246" s="30" t="s">
        <v>1559</v>
      </c>
      <c r="C246" s="30" t="s">
        <v>1057</v>
      </c>
      <c r="D246" s="13">
        <v>28</v>
      </c>
      <c r="E246" s="14">
        <v>3.74</v>
      </c>
      <c r="F246" s="15">
        <v>8.0000000000000004E-4</v>
      </c>
      <c r="G246" s="15"/>
    </row>
    <row r="247" spans="1:7" x14ac:dyDescent="0.3">
      <c r="A247" s="12" t="s">
        <v>936</v>
      </c>
      <c r="B247" s="30" t="s">
        <v>937</v>
      </c>
      <c r="C247" s="30" t="s">
        <v>938</v>
      </c>
      <c r="D247" s="13">
        <v>3400</v>
      </c>
      <c r="E247" s="14">
        <v>3.68</v>
      </c>
      <c r="F247" s="15">
        <v>8.0000000000000004E-4</v>
      </c>
      <c r="G247" s="15"/>
    </row>
    <row r="248" spans="1:7" x14ac:dyDescent="0.3">
      <c r="A248" s="12" t="s">
        <v>864</v>
      </c>
      <c r="B248" s="30" t="s">
        <v>865</v>
      </c>
      <c r="C248" s="30" t="s">
        <v>857</v>
      </c>
      <c r="D248" s="13">
        <v>197</v>
      </c>
      <c r="E248" s="14">
        <v>3.53</v>
      </c>
      <c r="F248" s="15">
        <v>6.9999999999999999E-4</v>
      </c>
      <c r="G248" s="15"/>
    </row>
    <row r="249" spans="1:7" x14ac:dyDescent="0.3">
      <c r="A249" s="12" t="s">
        <v>903</v>
      </c>
      <c r="B249" s="30" t="s">
        <v>904</v>
      </c>
      <c r="C249" s="30" t="s">
        <v>789</v>
      </c>
      <c r="D249" s="13">
        <v>322</v>
      </c>
      <c r="E249" s="14">
        <v>3.14</v>
      </c>
      <c r="F249" s="15">
        <v>6.9999999999999999E-4</v>
      </c>
      <c r="G249" s="15"/>
    </row>
    <row r="250" spans="1:7" x14ac:dyDescent="0.3">
      <c r="A250" s="12" t="s">
        <v>899</v>
      </c>
      <c r="B250" s="30" t="s">
        <v>900</v>
      </c>
      <c r="C250" s="30" t="s">
        <v>821</v>
      </c>
      <c r="D250" s="13">
        <v>4301</v>
      </c>
      <c r="E250" s="14">
        <v>2.95</v>
      </c>
      <c r="F250" s="15">
        <v>5.9999999999999995E-4</v>
      </c>
      <c r="G250" s="15"/>
    </row>
    <row r="251" spans="1:7" x14ac:dyDescent="0.3">
      <c r="A251" s="12" t="s">
        <v>1718</v>
      </c>
      <c r="B251" s="30" t="s">
        <v>1719</v>
      </c>
      <c r="C251" s="30" t="s">
        <v>913</v>
      </c>
      <c r="D251" s="13">
        <v>3672</v>
      </c>
      <c r="E251" s="14">
        <v>2.93</v>
      </c>
      <c r="F251" s="15">
        <v>5.9999999999999995E-4</v>
      </c>
      <c r="G251" s="15"/>
    </row>
    <row r="252" spans="1:7" x14ac:dyDescent="0.3">
      <c r="A252" s="12" t="s">
        <v>986</v>
      </c>
      <c r="B252" s="30" t="s">
        <v>987</v>
      </c>
      <c r="C252" s="30" t="s">
        <v>827</v>
      </c>
      <c r="D252" s="13">
        <v>761</v>
      </c>
      <c r="E252" s="14">
        <v>2.72</v>
      </c>
      <c r="F252" s="15">
        <v>5.9999999999999995E-4</v>
      </c>
      <c r="G252" s="15"/>
    </row>
    <row r="253" spans="1:7" x14ac:dyDescent="0.3">
      <c r="A253" s="12" t="s">
        <v>858</v>
      </c>
      <c r="B253" s="30" t="s">
        <v>859</v>
      </c>
      <c r="C253" s="30" t="s">
        <v>792</v>
      </c>
      <c r="D253" s="13">
        <v>8845</v>
      </c>
      <c r="E253" s="14">
        <v>2.57</v>
      </c>
      <c r="F253" s="15">
        <v>5.0000000000000001E-4</v>
      </c>
      <c r="G253" s="15"/>
    </row>
    <row r="254" spans="1:7" x14ac:dyDescent="0.3">
      <c r="A254" s="12" t="s">
        <v>1720</v>
      </c>
      <c r="B254" s="30" t="s">
        <v>1721</v>
      </c>
      <c r="C254" s="30" t="s">
        <v>972</v>
      </c>
      <c r="D254" s="13">
        <v>183</v>
      </c>
      <c r="E254" s="14">
        <v>2.57</v>
      </c>
      <c r="F254" s="15">
        <v>5.0000000000000001E-4</v>
      </c>
      <c r="G254" s="15"/>
    </row>
    <row r="255" spans="1:7" x14ac:dyDescent="0.3">
      <c r="A255" s="12" t="s">
        <v>1722</v>
      </c>
      <c r="B255" s="30" t="s">
        <v>1723</v>
      </c>
      <c r="C255" s="30" t="s">
        <v>792</v>
      </c>
      <c r="D255" s="13">
        <v>7986</v>
      </c>
      <c r="E255" s="14">
        <v>2.46</v>
      </c>
      <c r="F255" s="15">
        <v>5.0000000000000001E-4</v>
      </c>
      <c r="G255" s="15"/>
    </row>
    <row r="256" spans="1:7" x14ac:dyDescent="0.3">
      <c r="A256" s="12" t="s">
        <v>1724</v>
      </c>
      <c r="B256" s="30" t="s">
        <v>1725</v>
      </c>
      <c r="C256" s="30" t="s">
        <v>972</v>
      </c>
      <c r="D256" s="13">
        <v>4451</v>
      </c>
      <c r="E256" s="14">
        <v>2.4</v>
      </c>
      <c r="F256" s="15">
        <v>5.0000000000000001E-4</v>
      </c>
      <c r="G256" s="15"/>
    </row>
    <row r="257" spans="1:7" x14ac:dyDescent="0.3">
      <c r="A257" s="12" t="s">
        <v>1726</v>
      </c>
      <c r="B257" s="30" t="s">
        <v>1727</v>
      </c>
      <c r="C257" s="30" t="s">
        <v>1571</v>
      </c>
      <c r="D257" s="13">
        <v>270</v>
      </c>
      <c r="E257" s="14">
        <v>1.82</v>
      </c>
      <c r="F257" s="15">
        <v>4.0000000000000002E-4</v>
      </c>
      <c r="G257" s="15"/>
    </row>
    <row r="258" spans="1:7" x14ac:dyDescent="0.3">
      <c r="A258" s="16" t="s">
        <v>98</v>
      </c>
      <c r="B258" s="31"/>
      <c r="C258" s="31"/>
      <c r="D258" s="17"/>
      <c r="E258" s="37">
        <v>4783.87</v>
      </c>
      <c r="F258" s="38">
        <v>0.99260000000000004</v>
      </c>
      <c r="G258" s="20"/>
    </row>
    <row r="259" spans="1:7" x14ac:dyDescent="0.3">
      <c r="A259" s="16" t="s">
        <v>1130</v>
      </c>
      <c r="B259" s="30"/>
      <c r="C259" s="30"/>
      <c r="D259" s="13"/>
      <c r="E259" s="14"/>
      <c r="F259" s="15"/>
      <c r="G259" s="15"/>
    </row>
    <row r="260" spans="1:7" x14ac:dyDescent="0.3">
      <c r="A260" s="16" t="s">
        <v>98</v>
      </c>
      <c r="B260" s="30"/>
      <c r="C260" s="30"/>
      <c r="D260" s="13"/>
      <c r="E260" s="39" t="s">
        <v>88</v>
      </c>
      <c r="F260" s="40" t="s">
        <v>88</v>
      </c>
      <c r="G260" s="15"/>
    </row>
    <row r="261" spans="1:7" x14ac:dyDescent="0.3">
      <c r="A261" s="21" t="s">
        <v>116</v>
      </c>
      <c r="B261" s="32"/>
      <c r="C261" s="32"/>
      <c r="D261" s="22"/>
      <c r="E261" s="27">
        <v>4783.87</v>
      </c>
      <c r="F261" s="28">
        <v>0.99260000000000004</v>
      </c>
      <c r="G261" s="20"/>
    </row>
    <row r="262" spans="1:7" x14ac:dyDescent="0.3">
      <c r="A262" s="12"/>
      <c r="B262" s="30"/>
      <c r="C262" s="30"/>
      <c r="D262" s="13"/>
      <c r="E262" s="14"/>
      <c r="F262" s="15"/>
      <c r="G262" s="15"/>
    </row>
    <row r="263" spans="1:7" x14ac:dyDescent="0.3">
      <c r="A263" s="12"/>
      <c r="B263" s="30"/>
      <c r="C263" s="30"/>
      <c r="D263" s="13"/>
      <c r="E263" s="14"/>
      <c r="F263" s="15"/>
      <c r="G263" s="15"/>
    </row>
    <row r="264" spans="1:7" x14ac:dyDescent="0.3">
      <c r="A264" s="16" t="s">
        <v>117</v>
      </c>
      <c r="B264" s="30"/>
      <c r="C264" s="30"/>
      <c r="D264" s="13"/>
      <c r="E264" s="14"/>
      <c r="F264" s="15"/>
      <c r="G264" s="15"/>
    </row>
    <row r="265" spans="1:7" x14ac:dyDescent="0.3">
      <c r="A265" s="12" t="s">
        <v>118</v>
      </c>
      <c r="B265" s="30"/>
      <c r="C265" s="30"/>
      <c r="D265" s="13"/>
      <c r="E265" s="14">
        <v>29</v>
      </c>
      <c r="F265" s="15">
        <v>6.0000000000000001E-3</v>
      </c>
      <c r="G265" s="15">
        <v>4.6987000000000001E-2</v>
      </c>
    </row>
    <row r="266" spans="1:7" x14ac:dyDescent="0.3">
      <c r="A266" s="16" t="s">
        <v>98</v>
      </c>
      <c r="B266" s="31"/>
      <c r="C266" s="31"/>
      <c r="D266" s="17"/>
      <c r="E266" s="37">
        <v>29</v>
      </c>
      <c r="F266" s="38">
        <v>6.0000000000000001E-3</v>
      </c>
      <c r="G266" s="20"/>
    </row>
    <row r="267" spans="1:7" x14ac:dyDescent="0.3">
      <c r="A267" s="12"/>
      <c r="B267" s="30"/>
      <c r="C267" s="30"/>
      <c r="D267" s="13"/>
      <c r="E267" s="14"/>
      <c r="F267" s="15"/>
      <c r="G267" s="15"/>
    </row>
    <row r="268" spans="1:7" x14ac:dyDescent="0.3">
      <c r="A268" s="21" t="s">
        <v>116</v>
      </c>
      <c r="B268" s="32"/>
      <c r="C268" s="32"/>
      <c r="D268" s="22"/>
      <c r="E268" s="18">
        <v>29</v>
      </c>
      <c r="F268" s="19">
        <v>6.0000000000000001E-3</v>
      </c>
      <c r="G268" s="20"/>
    </row>
    <row r="269" spans="1:7" x14ac:dyDescent="0.3">
      <c r="A269" s="12" t="s">
        <v>119</v>
      </c>
      <c r="B269" s="30"/>
      <c r="C269" s="30"/>
      <c r="D269" s="13"/>
      <c r="E269" s="14">
        <v>3.7326999999999998E-3</v>
      </c>
      <c r="F269" s="15">
        <v>0</v>
      </c>
      <c r="G269" s="15"/>
    </row>
    <row r="270" spans="1:7" x14ac:dyDescent="0.3">
      <c r="A270" s="12" t="s">
        <v>120</v>
      </c>
      <c r="B270" s="30"/>
      <c r="C270" s="30"/>
      <c r="D270" s="13"/>
      <c r="E270" s="14">
        <v>6.6662673000000003</v>
      </c>
      <c r="F270" s="15">
        <v>1.4E-3</v>
      </c>
      <c r="G270" s="15">
        <v>4.6987000000000001E-2</v>
      </c>
    </row>
    <row r="271" spans="1:7" x14ac:dyDescent="0.3">
      <c r="A271" s="25" t="s">
        <v>121</v>
      </c>
      <c r="B271" s="33"/>
      <c r="C271" s="33"/>
      <c r="D271" s="26"/>
      <c r="E271" s="27">
        <v>4819.54</v>
      </c>
      <c r="F271" s="28">
        <v>1</v>
      </c>
      <c r="G271" s="28"/>
    </row>
    <row r="276" spans="1:7" x14ac:dyDescent="0.3">
      <c r="A276" s="1" t="s">
        <v>1858</v>
      </c>
    </row>
    <row r="277" spans="1:7" x14ac:dyDescent="0.3">
      <c r="A277" s="47" t="s">
        <v>1859</v>
      </c>
      <c r="B277" s="34" t="s">
        <v>88</v>
      </c>
    </row>
    <row r="278" spans="1:7" x14ac:dyDescent="0.3">
      <c r="A278" t="s">
        <v>1860</v>
      </c>
    </row>
    <row r="279" spans="1:7" x14ac:dyDescent="0.3">
      <c r="A279" t="s">
        <v>1861</v>
      </c>
      <c r="B279" t="s">
        <v>1862</v>
      </c>
      <c r="C279" t="s">
        <v>1862</v>
      </c>
    </row>
    <row r="280" spans="1:7" x14ac:dyDescent="0.3">
      <c r="B280" s="48">
        <v>44712</v>
      </c>
      <c r="C280" s="48">
        <v>44742</v>
      </c>
    </row>
    <row r="281" spans="1:7" x14ac:dyDescent="0.3">
      <c r="A281" t="s">
        <v>1866</v>
      </c>
      <c r="B281">
        <v>9.3826000000000001</v>
      </c>
      <c r="C281">
        <v>8.9116999999999997</v>
      </c>
      <c r="E281" s="2"/>
      <c r="G281"/>
    </row>
    <row r="282" spans="1:7" x14ac:dyDescent="0.3">
      <c r="A282" t="s">
        <v>1867</v>
      </c>
      <c r="B282">
        <v>9.3826000000000001</v>
      </c>
      <c r="C282">
        <v>8.9116</v>
      </c>
      <c r="E282" s="2"/>
      <c r="G282"/>
    </row>
    <row r="283" spans="1:7" x14ac:dyDescent="0.3">
      <c r="A283" t="s">
        <v>1891</v>
      </c>
      <c r="B283">
        <v>9.3516999999999992</v>
      </c>
      <c r="C283">
        <v>8.8775999999999993</v>
      </c>
      <c r="E283" s="2"/>
      <c r="G283"/>
    </row>
    <row r="284" spans="1:7" x14ac:dyDescent="0.3">
      <c r="A284" t="s">
        <v>1892</v>
      </c>
      <c r="B284">
        <v>9.3513000000000002</v>
      </c>
      <c r="C284">
        <v>8.8772000000000002</v>
      </c>
      <c r="E284" s="2"/>
      <c r="G284"/>
    </row>
    <row r="285" spans="1:7" x14ac:dyDescent="0.3">
      <c r="E285" s="2"/>
      <c r="G285"/>
    </row>
    <row r="286" spans="1:7" x14ac:dyDescent="0.3">
      <c r="A286" t="s">
        <v>1877</v>
      </c>
      <c r="B286" s="34" t="s">
        <v>88</v>
      </c>
    </row>
    <row r="287" spans="1:7" x14ac:dyDescent="0.3">
      <c r="A287" t="s">
        <v>1878</v>
      </c>
      <c r="B287" s="34" t="s">
        <v>88</v>
      </c>
    </row>
    <row r="288" spans="1:7" ht="28.8" x14ac:dyDescent="0.3">
      <c r="A288" s="47" t="s">
        <v>1879</v>
      </c>
      <c r="B288" s="34" t="s">
        <v>88</v>
      </c>
    </row>
    <row r="289" spans="1:4" x14ac:dyDescent="0.3">
      <c r="A289" s="47" t="s">
        <v>1880</v>
      </c>
      <c r="B289" s="34" t="s">
        <v>88</v>
      </c>
    </row>
    <row r="290" spans="1:4" x14ac:dyDescent="0.3">
      <c r="A290" t="s">
        <v>1913</v>
      </c>
      <c r="B290" s="49">
        <v>0.26852199999999998</v>
      </c>
    </row>
    <row r="291" spans="1:4" ht="28.8" x14ac:dyDescent="0.3">
      <c r="A291" s="47" t="s">
        <v>1882</v>
      </c>
      <c r="B291" s="34" t="s">
        <v>88</v>
      </c>
    </row>
    <row r="292" spans="1:4" ht="28.8" x14ac:dyDescent="0.3">
      <c r="A292" s="47" t="s">
        <v>1883</v>
      </c>
      <c r="B292" s="34" t="s">
        <v>88</v>
      </c>
    </row>
    <row r="293" spans="1:4" x14ac:dyDescent="0.3">
      <c r="A293" t="s">
        <v>2023</v>
      </c>
      <c r="B293" s="34" t="s">
        <v>88</v>
      </c>
    </row>
    <row r="294" spans="1:4" x14ac:dyDescent="0.3">
      <c r="A294" t="s">
        <v>2024</v>
      </c>
      <c r="B294" s="34" t="s">
        <v>88</v>
      </c>
    </row>
    <row r="296" spans="1:4" ht="28.8" x14ac:dyDescent="0.3">
      <c r="A296" s="66" t="s">
        <v>2069</v>
      </c>
      <c r="B296" s="66" t="s">
        <v>2070</v>
      </c>
      <c r="C296" s="66" t="s">
        <v>2030</v>
      </c>
      <c r="D296" s="67" t="s">
        <v>2031</v>
      </c>
    </row>
    <row r="297" spans="1:4" ht="79.2" customHeight="1" x14ac:dyDescent="0.3">
      <c r="A297" s="58" t="str">
        <f>HYPERLINK("[EDEL_Portfolio Monthly 30-Jun-2022.xlsx]EELMIF!A1","Edelweiss Large &amp; Midcap Index Fund")</f>
        <v>Edelweiss Large &amp; Midcap Index Fund</v>
      </c>
      <c r="B297" s="59"/>
      <c r="C297" s="60" t="s">
        <v>2056</v>
      </c>
      <c r="D297"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91"/>
  <sheetViews>
    <sheetView showGridLines="0" workbookViewId="0">
      <pane ySplit="4" topLeftCell="A86" activePane="bottomLeft" state="frozen"/>
      <selection activeCell="D67" sqref="D67"/>
      <selection pane="bottomLeft" activeCell="D91" sqref="D91"/>
    </sheetView>
  </sheetViews>
  <sheetFormatPr defaultRowHeight="14.4" x14ac:dyDescent="0.3"/>
  <cols>
    <col min="1" max="1" width="74.6640625" customWidth="1"/>
    <col min="2" max="2" width="22.88671875" customWidth="1"/>
    <col min="3" max="3" width="26.6640625" customWidth="1"/>
    <col min="4" max="4" width="20.10937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9</v>
      </c>
      <c r="B1" s="69"/>
      <c r="C1" s="69"/>
      <c r="D1" s="69"/>
      <c r="E1" s="69"/>
      <c r="F1" s="69"/>
      <c r="G1" s="69"/>
      <c r="H1" s="51" t="str">
        <f>HYPERLINK("[EDEL_Portfolio Monthly 30-Jun-2022.xlsx]Index!A1","Index")</f>
        <v>Index</v>
      </c>
    </row>
    <row r="2" spans="1:8" ht="19.5" customHeight="1" x14ac:dyDescent="0.3">
      <c r="A2" s="69" t="s">
        <v>10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126</v>
      </c>
      <c r="B11" s="30" t="s">
        <v>127</v>
      </c>
      <c r="C11" s="30" t="s">
        <v>128</v>
      </c>
      <c r="D11" s="13">
        <v>70000000</v>
      </c>
      <c r="E11" s="14">
        <v>70270.899999999994</v>
      </c>
      <c r="F11" s="15">
        <v>0.128</v>
      </c>
      <c r="G11" s="15">
        <v>6.5000000000000002E-2</v>
      </c>
    </row>
    <row r="12" spans="1:8" x14ac:dyDescent="0.3">
      <c r="A12" s="12" t="s">
        <v>129</v>
      </c>
      <c r="B12" s="30" t="s">
        <v>130</v>
      </c>
      <c r="C12" s="30" t="s">
        <v>131</v>
      </c>
      <c r="D12" s="13">
        <v>68000000</v>
      </c>
      <c r="E12" s="14">
        <v>68143.210000000006</v>
      </c>
      <c r="F12" s="15">
        <v>0.1241</v>
      </c>
      <c r="G12" s="15">
        <v>6.4850000000000005E-2</v>
      </c>
    </row>
    <row r="13" spans="1:8" x14ac:dyDescent="0.3">
      <c r="A13" s="12" t="s">
        <v>132</v>
      </c>
      <c r="B13" s="30" t="s">
        <v>133</v>
      </c>
      <c r="C13" s="30" t="s">
        <v>128</v>
      </c>
      <c r="D13" s="13">
        <v>53000000</v>
      </c>
      <c r="E13" s="14">
        <v>52978.48</v>
      </c>
      <c r="F13" s="15">
        <v>9.6500000000000002E-2</v>
      </c>
      <c r="G13" s="15">
        <v>6.4750000000000002E-2</v>
      </c>
    </row>
    <row r="14" spans="1:8" x14ac:dyDescent="0.3">
      <c r="A14" s="12" t="s">
        <v>134</v>
      </c>
      <c r="B14" s="30" t="s">
        <v>135</v>
      </c>
      <c r="C14" s="30" t="s">
        <v>128</v>
      </c>
      <c r="D14" s="13">
        <v>51500000</v>
      </c>
      <c r="E14" s="14">
        <v>51570.35</v>
      </c>
      <c r="F14" s="15">
        <v>9.3899999999999997E-2</v>
      </c>
      <c r="G14" s="15">
        <v>6.4149999999999999E-2</v>
      </c>
    </row>
    <row r="15" spans="1:8" x14ac:dyDescent="0.3">
      <c r="A15" s="12" t="s">
        <v>136</v>
      </c>
      <c r="B15" s="30" t="s">
        <v>137</v>
      </c>
      <c r="C15" s="30" t="s">
        <v>131</v>
      </c>
      <c r="D15" s="13">
        <v>50800000</v>
      </c>
      <c r="E15" s="14">
        <v>50871.27</v>
      </c>
      <c r="F15" s="15">
        <v>9.2700000000000005E-2</v>
      </c>
      <c r="G15" s="15">
        <v>6.4401E-2</v>
      </c>
    </row>
    <row r="16" spans="1:8" x14ac:dyDescent="0.3">
      <c r="A16" s="12" t="s">
        <v>138</v>
      </c>
      <c r="B16" s="30" t="s">
        <v>139</v>
      </c>
      <c r="C16" s="30" t="s">
        <v>128</v>
      </c>
      <c r="D16" s="13">
        <v>44000000</v>
      </c>
      <c r="E16" s="14">
        <v>44231.839999999997</v>
      </c>
      <c r="F16" s="15">
        <v>8.0600000000000005E-2</v>
      </c>
      <c r="G16" s="15">
        <v>6.2700000000000006E-2</v>
      </c>
    </row>
    <row r="17" spans="1:7" x14ac:dyDescent="0.3">
      <c r="A17" s="12" t="s">
        <v>140</v>
      </c>
      <c r="B17" s="30" t="s">
        <v>141</v>
      </c>
      <c r="C17" s="30" t="s">
        <v>128</v>
      </c>
      <c r="D17" s="13">
        <v>26500000</v>
      </c>
      <c r="E17" s="14">
        <v>26471.7</v>
      </c>
      <c r="F17" s="15">
        <v>4.82E-2</v>
      </c>
      <c r="G17" s="15">
        <v>6.5000000000000002E-2</v>
      </c>
    </row>
    <row r="18" spans="1:7" x14ac:dyDescent="0.3">
      <c r="A18" s="12" t="s">
        <v>142</v>
      </c>
      <c r="B18" s="30" t="s">
        <v>143</v>
      </c>
      <c r="C18" s="30" t="s">
        <v>128</v>
      </c>
      <c r="D18" s="13">
        <v>26000000</v>
      </c>
      <c r="E18" s="14">
        <v>26006.71</v>
      </c>
      <c r="F18" s="15">
        <v>4.7399999999999998E-2</v>
      </c>
      <c r="G18" s="15">
        <v>6.5850000000000006E-2</v>
      </c>
    </row>
    <row r="19" spans="1:7" x14ac:dyDescent="0.3">
      <c r="A19" s="12" t="s">
        <v>144</v>
      </c>
      <c r="B19" s="30" t="s">
        <v>145</v>
      </c>
      <c r="C19" s="30" t="s">
        <v>128</v>
      </c>
      <c r="D19" s="13">
        <v>22500000</v>
      </c>
      <c r="E19" s="14">
        <v>22873.25</v>
      </c>
      <c r="F19" s="15">
        <v>4.1700000000000001E-2</v>
      </c>
      <c r="G19" s="15">
        <v>6.1600000000000002E-2</v>
      </c>
    </row>
    <row r="20" spans="1:7" x14ac:dyDescent="0.3">
      <c r="A20" s="12" t="s">
        <v>146</v>
      </c>
      <c r="B20" s="30" t="s">
        <v>147</v>
      </c>
      <c r="C20" s="30" t="s">
        <v>148</v>
      </c>
      <c r="D20" s="13">
        <v>19000000</v>
      </c>
      <c r="E20" s="14">
        <v>19306.91</v>
      </c>
      <c r="F20" s="15">
        <v>3.5200000000000002E-2</v>
      </c>
      <c r="G20" s="15">
        <v>6.5199999999999994E-2</v>
      </c>
    </row>
    <row r="21" spans="1:7" x14ac:dyDescent="0.3">
      <c r="A21" s="12" t="s">
        <v>149</v>
      </c>
      <c r="B21" s="30" t="s">
        <v>150</v>
      </c>
      <c r="C21" s="30" t="s">
        <v>128</v>
      </c>
      <c r="D21" s="13">
        <v>18000000</v>
      </c>
      <c r="E21" s="14">
        <v>18215.75</v>
      </c>
      <c r="F21" s="15">
        <v>3.32E-2</v>
      </c>
      <c r="G21" s="15">
        <v>6.1650000000000003E-2</v>
      </c>
    </row>
    <row r="22" spans="1:7" x14ac:dyDescent="0.3">
      <c r="A22" s="12" t="s">
        <v>151</v>
      </c>
      <c r="B22" s="30" t="s">
        <v>152</v>
      </c>
      <c r="C22" s="30" t="s">
        <v>128</v>
      </c>
      <c r="D22" s="13">
        <v>10000000</v>
      </c>
      <c r="E22" s="14">
        <v>9994.99</v>
      </c>
      <c r="F22" s="15">
        <v>1.8200000000000001E-2</v>
      </c>
      <c r="G22" s="15">
        <v>6.4000000000000001E-2</v>
      </c>
    </row>
    <row r="23" spans="1:7" x14ac:dyDescent="0.3">
      <c r="A23" s="12" t="s">
        <v>153</v>
      </c>
      <c r="B23" s="30" t="s">
        <v>154</v>
      </c>
      <c r="C23" s="30" t="s">
        <v>148</v>
      </c>
      <c r="D23" s="13">
        <v>8000000</v>
      </c>
      <c r="E23" s="14">
        <v>8129.6</v>
      </c>
      <c r="F23" s="15">
        <v>1.4800000000000001E-2</v>
      </c>
      <c r="G23" s="15">
        <v>6.4250000000000002E-2</v>
      </c>
    </row>
    <row r="24" spans="1:7" x14ac:dyDescent="0.3">
      <c r="A24" s="12" t="s">
        <v>155</v>
      </c>
      <c r="B24" s="30" t="s">
        <v>156</v>
      </c>
      <c r="C24" s="30" t="s">
        <v>131</v>
      </c>
      <c r="D24" s="13">
        <v>7500000</v>
      </c>
      <c r="E24" s="14">
        <v>7495.11</v>
      </c>
      <c r="F24" s="15">
        <v>1.37E-2</v>
      </c>
      <c r="G24" s="15">
        <v>6.2399999999999997E-2</v>
      </c>
    </row>
    <row r="25" spans="1:7" x14ac:dyDescent="0.3">
      <c r="A25" s="12" t="s">
        <v>157</v>
      </c>
      <c r="B25" s="30" t="s">
        <v>158</v>
      </c>
      <c r="C25" s="30" t="s">
        <v>148</v>
      </c>
      <c r="D25" s="13">
        <v>5000000</v>
      </c>
      <c r="E25" s="14">
        <v>5081.3</v>
      </c>
      <c r="F25" s="15">
        <v>9.2999999999999992E-3</v>
      </c>
      <c r="G25" s="15">
        <v>6.2350000000000003E-2</v>
      </c>
    </row>
    <row r="26" spans="1:7" x14ac:dyDescent="0.3">
      <c r="A26" s="12" t="s">
        <v>159</v>
      </c>
      <c r="B26" s="30" t="s">
        <v>160</v>
      </c>
      <c r="C26" s="30" t="s">
        <v>128</v>
      </c>
      <c r="D26" s="13">
        <v>5000000</v>
      </c>
      <c r="E26" s="14">
        <v>5080.62</v>
      </c>
      <c r="F26" s="15">
        <v>9.2999999999999992E-3</v>
      </c>
      <c r="G26" s="15">
        <v>6.2350000000000003E-2</v>
      </c>
    </row>
    <row r="27" spans="1:7" x14ac:dyDescent="0.3">
      <c r="A27" s="12" t="s">
        <v>161</v>
      </c>
      <c r="B27" s="30" t="s">
        <v>162</v>
      </c>
      <c r="C27" s="30" t="s">
        <v>128</v>
      </c>
      <c r="D27" s="13">
        <v>4500000</v>
      </c>
      <c r="E27" s="14">
        <v>4511.18</v>
      </c>
      <c r="F27" s="15">
        <v>8.2000000000000007E-3</v>
      </c>
      <c r="G27" s="15">
        <v>6.0199999999999997E-2</v>
      </c>
    </row>
    <row r="28" spans="1:7" x14ac:dyDescent="0.3">
      <c r="A28" s="12" t="s">
        <v>163</v>
      </c>
      <c r="B28" s="30" t="s">
        <v>164</v>
      </c>
      <c r="C28" s="30" t="s">
        <v>128</v>
      </c>
      <c r="D28" s="13">
        <v>4000000</v>
      </c>
      <c r="E28" s="14">
        <v>4066.56</v>
      </c>
      <c r="F28" s="15">
        <v>7.4000000000000003E-3</v>
      </c>
      <c r="G28" s="15">
        <v>6.1733000000000003E-2</v>
      </c>
    </row>
    <row r="29" spans="1:7" x14ac:dyDescent="0.3">
      <c r="A29" s="12" t="s">
        <v>165</v>
      </c>
      <c r="B29" s="30" t="s">
        <v>166</v>
      </c>
      <c r="C29" s="30" t="s">
        <v>148</v>
      </c>
      <c r="D29" s="13">
        <v>4000000</v>
      </c>
      <c r="E29" s="14">
        <v>4065.81</v>
      </c>
      <c r="F29" s="15">
        <v>7.4000000000000003E-3</v>
      </c>
      <c r="G29" s="15">
        <v>6.2357000000000003E-2</v>
      </c>
    </row>
    <row r="30" spans="1:7" x14ac:dyDescent="0.3">
      <c r="A30" s="12" t="s">
        <v>167</v>
      </c>
      <c r="B30" s="30" t="s">
        <v>168</v>
      </c>
      <c r="C30" s="30" t="s">
        <v>128</v>
      </c>
      <c r="D30" s="13">
        <v>2500000</v>
      </c>
      <c r="E30" s="14">
        <v>2506.6999999999998</v>
      </c>
      <c r="F30" s="15">
        <v>4.5999999999999999E-3</v>
      </c>
      <c r="G30" s="15">
        <v>5.2749999999999998E-2</v>
      </c>
    </row>
    <row r="31" spans="1:7" x14ac:dyDescent="0.3">
      <c r="A31" s="12" t="s">
        <v>169</v>
      </c>
      <c r="B31" s="30" t="s">
        <v>170</v>
      </c>
      <c r="C31" s="30" t="s">
        <v>128</v>
      </c>
      <c r="D31" s="13">
        <v>1500000</v>
      </c>
      <c r="E31" s="14">
        <v>1517.62</v>
      </c>
      <c r="F31" s="15">
        <v>2.8E-3</v>
      </c>
      <c r="G31" s="15">
        <v>5.9548999999999998E-2</v>
      </c>
    </row>
    <row r="32" spans="1:7" x14ac:dyDescent="0.3">
      <c r="A32" s="12" t="s">
        <v>171</v>
      </c>
      <c r="B32" s="30" t="s">
        <v>172</v>
      </c>
      <c r="C32" s="30" t="s">
        <v>128</v>
      </c>
      <c r="D32" s="13">
        <v>1000000</v>
      </c>
      <c r="E32" s="14">
        <v>1017.74</v>
      </c>
      <c r="F32" s="15">
        <v>1.9E-3</v>
      </c>
      <c r="G32" s="15">
        <v>6.1800000000000001E-2</v>
      </c>
    </row>
    <row r="33" spans="1:7" x14ac:dyDescent="0.3">
      <c r="A33" s="12" t="s">
        <v>173</v>
      </c>
      <c r="B33" s="30" t="s">
        <v>174</v>
      </c>
      <c r="C33" s="30" t="s">
        <v>128</v>
      </c>
      <c r="D33" s="13">
        <v>1000000</v>
      </c>
      <c r="E33" s="14">
        <v>1015.59</v>
      </c>
      <c r="F33" s="15">
        <v>1.8E-3</v>
      </c>
      <c r="G33" s="15">
        <v>6.2501000000000001E-2</v>
      </c>
    </row>
    <row r="34" spans="1:7" x14ac:dyDescent="0.3">
      <c r="A34" s="12" t="s">
        <v>175</v>
      </c>
      <c r="B34" s="30" t="s">
        <v>176</v>
      </c>
      <c r="C34" s="30" t="s">
        <v>128</v>
      </c>
      <c r="D34" s="13">
        <v>1000000</v>
      </c>
      <c r="E34" s="14">
        <v>1015.23</v>
      </c>
      <c r="F34" s="15">
        <v>1.8E-3</v>
      </c>
      <c r="G34" s="15">
        <v>6.2301000000000002E-2</v>
      </c>
    </row>
    <row r="35" spans="1:7" x14ac:dyDescent="0.3">
      <c r="A35" s="12" t="s">
        <v>177</v>
      </c>
      <c r="B35" s="30" t="s">
        <v>178</v>
      </c>
      <c r="C35" s="30" t="s">
        <v>128</v>
      </c>
      <c r="D35" s="13">
        <v>1000000</v>
      </c>
      <c r="E35" s="14">
        <v>1014.34</v>
      </c>
      <c r="F35" s="15">
        <v>1.8E-3</v>
      </c>
      <c r="G35" s="15">
        <v>6.1733000000000003E-2</v>
      </c>
    </row>
    <row r="36" spans="1:7" x14ac:dyDescent="0.3">
      <c r="A36" s="12" t="s">
        <v>179</v>
      </c>
      <c r="B36" s="30" t="s">
        <v>180</v>
      </c>
      <c r="C36" s="30" t="s">
        <v>128</v>
      </c>
      <c r="D36" s="13">
        <v>500000</v>
      </c>
      <c r="E36" s="14">
        <v>508.47</v>
      </c>
      <c r="F36" s="15">
        <v>8.9999999999999998E-4</v>
      </c>
      <c r="G36" s="15">
        <v>6.2549999999999994E-2</v>
      </c>
    </row>
    <row r="37" spans="1:7" x14ac:dyDescent="0.3">
      <c r="A37" s="12" t="s">
        <v>181</v>
      </c>
      <c r="B37" s="30" t="s">
        <v>182</v>
      </c>
      <c r="C37" s="30" t="s">
        <v>128</v>
      </c>
      <c r="D37" s="13">
        <v>500000</v>
      </c>
      <c r="E37" s="14">
        <v>504.1</v>
      </c>
      <c r="F37" s="15">
        <v>8.9999999999999998E-4</v>
      </c>
      <c r="G37" s="15">
        <v>5.9499000000000003E-2</v>
      </c>
    </row>
    <row r="38" spans="1:7" x14ac:dyDescent="0.3">
      <c r="A38" s="12" t="s">
        <v>183</v>
      </c>
      <c r="B38" s="30" t="s">
        <v>184</v>
      </c>
      <c r="C38" s="30" t="s">
        <v>185</v>
      </c>
      <c r="D38" s="13">
        <v>500000</v>
      </c>
      <c r="E38" s="14">
        <v>501.76</v>
      </c>
      <c r="F38" s="15">
        <v>8.9999999999999998E-4</v>
      </c>
      <c r="G38" s="15">
        <v>5.5148999999999997E-2</v>
      </c>
    </row>
    <row r="39" spans="1:7" x14ac:dyDescent="0.3">
      <c r="A39" s="12" t="s">
        <v>186</v>
      </c>
      <c r="B39" s="30" t="s">
        <v>187</v>
      </c>
      <c r="C39" s="30" t="s">
        <v>128</v>
      </c>
      <c r="D39" s="13">
        <v>500000</v>
      </c>
      <c r="E39" s="14">
        <v>501.47</v>
      </c>
      <c r="F39" s="15">
        <v>8.9999999999999998E-4</v>
      </c>
      <c r="G39" s="15">
        <v>5.3301000000000001E-2</v>
      </c>
    </row>
    <row r="40" spans="1:7" x14ac:dyDescent="0.3">
      <c r="A40" s="16" t="s">
        <v>98</v>
      </c>
      <c r="B40" s="31"/>
      <c r="C40" s="31"/>
      <c r="D40" s="17"/>
      <c r="E40" s="18">
        <v>509468.56</v>
      </c>
      <c r="F40" s="19">
        <v>0.92810000000000004</v>
      </c>
      <c r="G40" s="20"/>
    </row>
    <row r="41" spans="1:7" x14ac:dyDescent="0.3">
      <c r="A41" s="12"/>
      <c r="B41" s="30"/>
      <c r="C41" s="30"/>
      <c r="D41" s="13"/>
      <c r="E41" s="14"/>
      <c r="F41" s="15"/>
      <c r="G41" s="15"/>
    </row>
    <row r="42" spans="1:7" x14ac:dyDescent="0.3">
      <c r="A42" s="16" t="s">
        <v>188</v>
      </c>
      <c r="B42" s="30"/>
      <c r="C42" s="30"/>
      <c r="D42" s="13"/>
      <c r="E42" s="14"/>
      <c r="F42" s="15"/>
      <c r="G42" s="15"/>
    </row>
    <row r="43" spans="1:7" x14ac:dyDescent="0.3">
      <c r="A43" s="16" t="s">
        <v>98</v>
      </c>
      <c r="B43" s="30"/>
      <c r="C43" s="30"/>
      <c r="D43" s="13"/>
      <c r="E43" s="35" t="s">
        <v>88</v>
      </c>
      <c r="F43" s="36" t="s">
        <v>88</v>
      </c>
      <c r="G43" s="15"/>
    </row>
    <row r="44" spans="1:7" x14ac:dyDescent="0.3">
      <c r="A44" s="12"/>
      <c r="B44" s="30"/>
      <c r="C44" s="30"/>
      <c r="D44" s="13"/>
      <c r="E44" s="14"/>
      <c r="F44" s="15"/>
      <c r="G44" s="15"/>
    </row>
    <row r="45" spans="1:7" x14ac:dyDescent="0.3">
      <c r="A45" s="16" t="s">
        <v>189</v>
      </c>
      <c r="B45" s="30"/>
      <c r="C45" s="30"/>
      <c r="D45" s="13"/>
      <c r="E45" s="14"/>
      <c r="F45" s="15"/>
      <c r="G45" s="15"/>
    </row>
    <row r="46" spans="1:7" x14ac:dyDescent="0.3">
      <c r="A46" s="16" t="s">
        <v>98</v>
      </c>
      <c r="B46" s="30"/>
      <c r="C46" s="30"/>
      <c r="D46" s="13"/>
      <c r="E46" s="35" t="s">
        <v>88</v>
      </c>
      <c r="F46" s="36" t="s">
        <v>88</v>
      </c>
      <c r="G46" s="15"/>
    </row>
    <row r="47" spans="1:7" x14ac:dyDescent="0.3">
      <c r="A47" s="12"/>
      <c r="B47" s="30"/>
      <c r="C47" s="30"/>
      <c r="D47" s="13"/>
      <c r="E47" s="14"/>
      <c r="F47" s="15"/>
      <c r="G47" s="15"/>
    </row>
    <row r="48" spans="1:7" x14ac:dyDescent="0.3">
      <c r="A48" s="21" t="s">
        <v>116</v>
      </c>
      <c r="B48" s="32"/>
      <c r="C48" s="32"/>
      <c r="D48" s="22"/>
      <c r="E48" s="18">
        <v>509468.56</v>
      </c>
      <c r="F48" s="19">
        <v>0.92810000000000004</v>
      </c>
      <c r="G48" s="20"/>
    </row>
    <row r="49" spans="1:7" x14ac:dyDescent="0.3">
      <c r="A49" s="12"/>
      <c r="B49" s="30"/>
      <c r="C49" s="30"/>
      <c r="D49" s="13"/>
      <c r="E49" s="14"/>
      <c r="F49" s="15"/>
      <c r="G49" s="15"/>
    </row>
    <row r="50" spans="1:7" x14ac:dyDescent="0.3">
      <c r="A50" s="16" t="s">
        <v>89</v>
      </c>
      <c r="B50" s="30"/>
      <c r="C50" s="30"/>
      <c r="D50" s="13"/>
      <c r="E50" s="14"/>
      <c r="F50" s="15"/>
      <c r="G50" s="15"/>
    </row>
    <row r="51" spans="1:7" x14ac:dyDescent="0.3">
      <c r="A51" s="16" t="s">
        <v>99</v>
      </c>
      <c r="B51" s="30"/>
      <c r="C51" s="30"/>
      <c r="D51" s="13"/>
      <c r="E51" s="14"/>
      <c r="F51" s="15"/>
      <c r="G51" s="15"/>
    </row>
    <row r="52" spans="1:7" x14ac:dyDescent="0.3">
      <c r="A52" s="12" t="s">
        <v>2021</v>
      </c>
      <c r="B52" s="30" t="s">
        <v>190</v>
      </c>
      <c r="C52" s="30" t="s">
        <v>104</v>
      </c>
      <c r="D52" s="13">
        <v>10000000</v>
      </c>
      <c r="E52" s="14">
        <v>9637.74</v>
      </c>
      <c r="F52" s="15">
        <v>1.7600000000000001E-2</v>
      </c>
      <c r="G52" s="15">
        <v>6.1800000000000001E-2</v>
      </c>
    </row>
    <row r="53" spans="1:7" x14ac:dyDescent="0.3">
      <c r="A53" s="12" t="s">
        <v>191</v>
      </c>
      <c r="B53" s="30" t="s">
        <v>192</v>
      </c>
      <c r="C53" s="30" t="s">
        <v>104</v>
      </c>
      <c r="D53" s="13">
        <v>10000000</v>
      </c>
      <c r="E53" s="14">
        <v>9570.58</v>
      </c>
      <c r="F53" s="15">
        <v>1.7399999999999999E-2</v>
      </c>
      <c r="G53" s="15">
        <v>6.1800000000000001E-2</v>
      </c>
    </row>
    <row r="54" spans="1:7" x14ac:dyDescent="0.3">
      <c r="A54" s="12" t="s">
        <v>2020</v>
      </c>
      <c r="B54" s="30" t="s">
        <v>193</v>
      </c>
      <c r="C54" s="30" t="s">
        <v>104</v>
      </c>
      <c r="D54" s="13">
        <v>5000000</v>
      </c>
      <c r="E54" s="14">
        <v>4790.28</v>
      </c>
      <c r="F54" s="15">
        <v>8.6999999999999994E-3</v>
      </c>
      <c r="G54" s="15">
        <v>6.1699999999999998E-2</v>
      </c>
    </row>
    <row r="55" spans="1:7" x14ac:dyDescent="0.3">
      <c r="A55" s="16" t="s">
        <v>98</v>
      </c>
      <c r="B55" s="31"/>
      <c r="C55" s="31"/>
      <c r="D55" s="17"/>
      <c r="E55" s="18">
        <v>23998.6</v>
      </c>
      <c r="F55" s="19">
        <v>4.3700000000000003E-2</v>
      </c>
      <c r="G55" s="20"/>
    </row>
    <row r="56" spans="1:7" x14ac:dyDescent="0.3">
      <c r="A56" s="12"/>
      <c r="B56" s="30"/>
      <c r="C56" s="30"/>
      <c r="D56" s="13"/>
      <c r="E56" s="14"/>
      <c r="F56" s="15"/>
      <c r="G56" s="15"/>
    </row>
    <row r="57" spans="1:7" x14ac:dyDescent="0.3">
      <c r="A57" s="21" t="s">
        <v>116</v>
      </c>
      <c r="B57" s="32"/>
      <c r="C57" s="32"/>
      <c r="D57" s="22"/>
      <c r="E57" s="18">
        <v>23998.6</v>
      </c>
      <c r="F57" s="19">
        <v>4.3700000000000003E-2</v>
      </c>
      <c r="G57" s="20"/>
    </row>
    <row r="58" spans="1:7" x14ac:dyDescent="0.3">
      <c r="A58" s="12"/>
      <c r="B58" s="30"/>
      <c r="C58" s="30"/>
      <c r="D58" s="13"/>
      <c r="E58" s="14"/>
      <c r="F58" s="15"/>
      <c r="G58" s="15"/>
    </row>
    <row r="59" spans="1:7" x14ac:dyDescent="0.3">
      <c r="A59" s="12"/>
      <c r="B59" s="30"/>
      <c r="C59" s="30"/>
      <c r="D59" s="13"/>
      <c r="E59" s="14"/>
      <c r="F59" s="15"/>
      <c r="G59" s="15"/>
    </row>
    <row r="60" spans="1:7" x14ac:dyDescent="0.3">
      <c r="A60" s="16" t="s">
        <v>117</v>
      </c>
      <c r="B60" s="30"/>
      <c r="C60" s="30"/>
      <c r="D60" s="13"/>
      <c r="E60" s="14"/>
      <c r="F60" s="15"/>
      <c r="G60" s="15"/>
    </row>
    <row r="61" spans="1:7" x14ac:dyDescent="0.3">
      <c r="A61" s="12" t="s">
        <v>118</v>
      </c>
      <c r="B61" s="30"/>
      <c r="C61" s="30"/>
      <c r="D61" s="13"/>
      <c r="E61" s="14">
        <v>735.91</v>
      </c>
      <c r="F61" s="15">
        <v>1.2999999999999999E-3</v>
      </c>
      <c r="G61" s="15">
        <v>4.6987000000000001E-2</v>
      </c>
    </row>
    <row r="62" spans="1:7" x14ac:dyDescent="0.3">
      <c r="A62" s="16" t="s">
        <v>98</v>
      </c>
      <c r="B62" s="31"/>
      <c r="C62" s="31"/>
      <c r="D62" s="17"/>
      <c r="E62" s="18">
        <v>735.91</v>
      </c>
      <c r="F62" s="19">
        <v>1.2999999999999999E-3</v>
      </c>
      <c r="G62" s="20"/>
    </row>
    <row r="63" spans="1:7" x14ac:dyDescent="0.3">
      <c r="A63" s="12"/>
      <c r="B63" s="30"/>
      <c r="C63" s="30"/>
      <c r="D63" s="13"/>
      <c r="E63" s="14"/>
      <c r="F63" s="15"/>
      <c r="G63" s="15"/>
    </row>
    <row r="64" spans="1:7" x14ac:dyDescent="0.3">
      <c r="A64" s="21" t="s">
        <v>116</v>
      </c>
      <c r="B64" s="32"/>
      <c r="C64" s="32"/>
      <c r="D64" s="22"/>
      <c r="E64" s="18">
        <v>735.91</v>
      </c>
      <c r="F64" s="19">
        <v>1.2999999999999999E-3</v>
      </c>
      <c r="G64" s="20"/>
    </row>
    <row r="65" spans="1:7" x14ac:dyDescent="0.3">
      <c r="A65" s="12" t="s">
        <v>119</v>
      </c>
      <c r="B65" s="30"/>
      <c r="C65" s="30"/>
      <c r="D65" s="13"/>
      <c r="E65" s="14">
        <v>14725.6215287</v>
      </c>
      <c r="F65" s="15">
        <v>2.6824000000000001E-2</v>
      </c>
      <c r="G65" s="15"/>
    </row>
    <row r="66" spans="1:7" x14ac:dyDescent="0.3">
      <c r="A66" s="12" t="s">
        <v>120</v>
      </c>
      <c r="B66" s="30"/>
      <c r="C66" s="30"/>
      <c r="D66" s="13"/>
      <c r="E66" s="14">
        <v>40.5984713</v>
      </c>
      <c r="F66" s="15">
        <v>7.6000000000000004E-5</v>
      </c>
      <c r="G66" s="15">
        <v>4.6987000000000001E-2</v>
      </c>
    </row>
    <row r="67" spans="1:7" x14ac:dyDescent="0.3">
      <c r="A67" s="25" t="s">
        <v>121</v>
      </c>
      <c r="B67" s="33"/>
      <c r="C67" s="33"/>
      <c r="D67" s="26"/>
      <c r="E67" s="27">
        <v>548969.29</v>
      </c>
      <c r="F67" s="28">
        <v>1</v>
      </c>
      <c r="G67" s="28"/>
    </row>
    <row r="69" spans="1:7" x14ac:dyDescent="0.3">
      <c r="A69" s="1" t="s">
        <v>122</v>
      </c>
    </row>
    <row r="70" spans="1:7" x14ac:dyDescent="0.3">
      <c r="A70" s="1" t="s">
        <v>123</v>
      </c>
    </row>
    <row r="72" spans="1:7" x14ac:dyDescent="0.3">
      <c r="A72" s="1" t="s">
        <v>1858</v>
      </c>
    </row>
    <row r="73" spans="1:7" x14ac:dyDescent="0.3">
      <c r="A73" s="47" t="s">
        <v>1859</v>
      </c>
      <c r="B73" s="34" t="s">
        <v>88</v>
      </c>
    </row>
    <row r="74" spans="1:7" x14ac:dyDescent="0.3">
      <c r="A74" t="s">
        <v>1860</v>
      </c>
    </row>
    <row r="75" spans="1:7" x14ac:dyDescent="0.3">
      <c r="A75" t="s">
        <v>1884</v>
      </c>
      <c r="B75" t="s">
        <v>1862</v>
      </c>
      <c r="C75" t="s">
        <v>1862</v>
      </c>
    </row>
    <row r="76" spans="1:7" x14ac:dyDescent="0.3">
      <c r="B76" s="48">
        <v>44712</v>
      </c>
      <c r="C76" s="48">
        <v>44742</v>
      </c>
    </row>
    <row r="77" spans="1:7" x14ac:dyDescent="0.3">
      <c r="A77" t="s">
        <v>1885</v>
      </c>
      <c r="B77">
        <v>1167.8244</v>
      </c>
      <c r="C77">
        <v>1172.7625</v>
      </c>
      <c r="E77" s="2"/>
      <c r="G77"/>
    </row>
    <row r="78" spans="1:7" x14ac:dyDescent="0.3">
      <c r="E78" s="2"/>
      <c r="G78"/>
    </row>
    <row r="79" spans="1:7" x14ac:dyDescent="0.3">
      <c r="A79" t="s">
        <v>1877</v>
      </c>
      <c r="B79" s="34" t="s">
        <v>88</v>
      </c>
    </row>
    <row r="80" spans="1:7" x14ac:dyDescent="0.3">
      <c r="A80" t="s">
        <v>1878</v>
      </c>
      <c r="B80" s="34" t="s">
        <v>88</v>
      </c>
    </row>
    <row r="81" spans="1:4" ht="28.8" x14ac:dyDescent="0.3">
      <c r="A81" s="47" t="s">
        <v>1879</v>
      </c>
      <c r="B81" s="34" t="s">
        <v>88</v>
      </c>
    </row>
    <row r="82" spans="1:4" x14ac:dyDescent="0.3">
      <c r="A82" s="47" t="s">
        <v>1880</v>
      </c>
      <c r="B82" s="34" t="s">
        <v>88</v>
      </c>
    </row>
    <row r="83" spans="1:4" x14ac:dyDescent="0.3">
      <c r="A83" t="s">
        <v>1881</v>
      </c>
      <c r="B83" s="49">
        <v>0.732101</v>
      </c>
    </row>
    <row r="84" spans="1:4" ht="28.8" x14ac:dyDescent="0.3">
      <c r="A84" s="47" t="s">
        <v>1882</v>
      </c>
      <c r="B84" s="34" t="s">
        <v>88</v>
      </c>
    </row>
    <row r="85" spans="1:4" ht="28.8" x14ac:dyDescent="0.3">
      <c r="A85" s="47" t="s">
        <v>1883</v>
      </c>
      <c r="B85" s="34" t="s">
        <v>88</v>
      </c>
    </row>
    <row r="86" spans="1:4" x14ac:dyDescent="0.3">
      <c r="A86" s="47" t="s">
        <v>1886</v>
      </c>
      <c r="B86" s="34">
        <v>228726.36</v>
      </c>
    </row>
    <row r="87" spans="1:4" x14ac:dyDescent="0.3">
      <c r="A87" t="s">
        <v>2025</v>
      </c>
      <c r="B87" s="34" t="s">
        <v>88</v>
      </c>
    </row>
    <row r="88" spans="1:4" x14ac:dyDescent="0.3">
      <c r="A88" t="s">
        <v>2026</v>
      </c>
      <c r="B88" s="34" t="s">
        <v>88</v>
      </c>
    </row>
    <row r="90" spans="1:4" ht="28.8" x14ac:dyDescent="0.3">
      <c r="A90" s="55" t="s">
        <v>2069</v>
      </c>
      <c r="B90" s="56" t="s">
        <v>2070</v>
      </c>
      <c r="C90" s="56" t="s">
        <v>2030</v>
      </c>
      <c r="D90" s="65" t="s">
        <v>2031</v>
      </c>
    </row>
    <row r="91" spans="1:4" ht="92.25" customHeight="1" x14ac:dyDescent="0.3">
      <c r="A91" s="58" t="str">
        <f>HYPERLINK("[EDEL_Portfolio Monthly 31-May-2022.xlsx]EDBE23!A1","BHARAT Bond ETF - April 2023")</f>
        <v>BHARAT Bond ETF - April 2023</v>
      </c>
      <c r="B91" s="59"/>
      <c r="C91" s="60" t="s">
        <v>2034</v>
      </c>
      <c r="D91" s="59"/>
    </row>
  </sheetData>
  <mergeCells count="2">
    <mergeCell ref="A1:G1"/>
    <mergeCell ref="A2:G2"/>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07"/>
  <sheetViews>
    <sheetView showGridLines="0" workbookViewId="0">
      <pane ySplit="4" topLeftCell="A98" activePane="bottomLeft" state="frozen"/>
      <selection activeCell="D67" sqref="D67"/>
      <selection pane="bottomLeft" activeCell="A106" sqref="A106:D106"/>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63</v>
      </c>
      <c r="B1" s="69"/>
      <c r="C1" s="69"/>
      <c r="D1" s="69"/>
      <c r="E1" s="69"/>
      <c r="F1" s="69"/>
      <c r="G1" s="69"/>
      <c r="H1" s="51" t="str">
        <f>HYPERLINK("[EDEL_Portfolio Monthly 30-Jun-2022.xlsx]Index!A1","Index")</f>
        <v>Index</v>
      </c>
    </row>
    <row r="2" spans="1:8" ht="19.5" customHeight="1" x14ac:dyDescent="0.3">
      <c r="A2" s="69" t="s">
        <v>64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1324</v>
      </c>
      <c r="B8" s="30" t="s">
        <v>1325</v>
      </c>
      <c r="C8" s="30" t="s">
        <v>827</v>
      </c>
      <c r="D8" s="13">
        <v>178500</v>
      </c>
      <c r="E8" s="14">
        <v>4822.53</v>
      </c>
      <c r="F8" s="15">
        <v>5.2299999999999999E-2</v>
      </c>
      <c r="G8" s="15"/>
    </row>
    <row r="9" spans="1:8" x14ac:dyDescent="0.3">
      <c r="A9" s="12" t="s">
        <v>1338</v>
      </c>
      <c r="B9" s="30" t="s">
        <v>1339</v>
      </c>
      <c r="C9" s="30" t="s">
        <v>857</v>
      </c>
      <c r="D9" s="13">
        <v>210000</v>
      </c>
      <c r="E9" s="14">
        <v>4741.28</v>
      </c>
      <c r="F9" s="15">
        <v>5.1400000000000001E-2</v>
      </c>
      <c r="G9" s="15"/>
    </row>
    <row r="10" spans="1:8" x14ac:dyDescent="0.3">
      <c r="A10" s="12" t="s">
        <v>998</v>
      </c>
      <c r="B10" s="30" t="s">
        <v>999</v>
      </c>
      <c r="C10" s="30" t="s">
        <v>789</v>
      </c>
      <c r="D10" s="13">
        <v>616500</v>
      </c>
      <c r="E10" s="14">
        <v>4736.26</v>
      </c>
      <c r="F10" s="15">
        <v>5.1400000000000001E-2</v>
      </c>
      <c r="G10" s="15"/>
    </row>
    <row r="11" spans="1:8" x14ac:dyDescent="0.3">
      <c r="A11" s="12" t="s">
        <v>1617</v>
      </c>
      <c r="B11" s="30" t="s">
        <v>1618</v>
      </c>
      <c r="C11" s="30" t="s">
        <v>874</v>
      </c>
      <c r="D11" s="13">
        <v>845000</v>
      </c>
      <c r="E11" s="14">
        <v>4679.6099999999997</v>
      </c>
      <c r="F11" s="15">
        <v>5.0799999999999998E-2</v>
      </c>
      <c r="G11" s="15"/>
    </row>
    <row r="12" spans="1:8" x14ac:dyDescent="0.3">
      <c r="A12" s="12" t="s">
        <v>1728</v>
      </c>
      <c r="B12" s="30" t="s">
        <v>1729</v>
      </c>
      <c r="C12" s="30" t="s">
        <v>972</v>
      </c>
      <c r="D12" s="13">
        <v>330000</v>
      </c>
      <c r="E12" s="14">
        <v>3278.39</v>
      </c>
      <c r="F12" s="15">
        <v>3.56E-2</v>
      </c>
      <c r="G12" s="15"/>
    </row>
    <row r="13" spans="1:8" x14ac:dyDescent="0.3">
      <c r="A13" s="12" t="s">
        <v>1730</v>
      </c>
      <c r="B13" s="30" t="s">
        <v>1731</v>
      </c>
      <c r="C13" s="30" t="s">
        <v>834</v>
      </c>
      <c r="D13" s="13">
        <v>254000</v>
      </c>
      <c r="E13" s="14">
        <v>3228.98</v>
      </c>
      <c r="F13" s="15">
        <v>3.5000000000000003E-2</v>
      </c>
      <c r="G13" s="15"/>
    </row>
    <row r="14" spans="1:8" x14ac:dyDescent="0.3">
      <c r="A14" s="12" t="s">
        <v>1732</v>
      </c>
      <c r="B14" s="30" t="s">
        <v>1733</v>
      </c>
      <c r="C14" s="30" t="s">
        <v>824</v>
      </c>
      <c r="D14" s="13">
        <v>225000</v>
      </c>
      <c r="E14" s="14">
        <v>3176.78</v>
      </c>
      <c r="F14" s="15">
        <v>3.4500000000000003E-2</v>
      </c>
      <c r="G14" s="15"/>
    </row>
    <row r="15" spans="1:8" x14ac:dyDescent="0.3">
      <c r="A15" s="12" t="s">
        <v>1734</v>
      </c>
      <c r="B15" s="30" t="s">
        <v>1735</v>
      </c>
      <c r="C15" s="30" t="s">
        <v>889</v>
      </c>
      <c r="D15" s="13">
        <v>525000</v>
      </c>
      <c r="E15" s="14">
        <v>3143.44</v>
      </c>
      <c r="F15" s="15">
        <v>3.4099999999999998E-2</v>
      </c>
      <c r="G15" s="15"/>
    </row>
    <row r="16" spans="1:8" x14ac:dyDescent="0.3">
      <c r="A16" s="12" t="s">
        <v>1560</v>
      </c>
      <c r="B16" s="30" t="s">
        <v>1561</v>
      </c>
      <c r="C16" s="30" t="s">
        <v>1562</v>
      </c>
      <c r="D16" s="13">
        <v>430000</v>
      </c>
      <c r="E16" s="14">
        <v>3075.36</v>
      </c>
      <c r="F16" s="15">
        <v>3.3399999999999999E-2</v>
      </c>
      <c r="G16" s="15"/>
    </row>
    <row r="17" spans="1:7" x14ac:dyDescent="0.3">
      <c r="A17" s="12" t="s">
        <v>1674</v>
      </c>
      <c r="B17" s="30" t="s">
        <v>1675</v>
      </c>
      <c r="C17" s="30" t="s">
        <v>907</v>
      </c>
      <c r="D17" s="13">
        <v>290000</v>
      </c>
      <c r="E17" s="14">
        <v>3074.87</v>
      </c>
      <c r="F17" s="15">
        <v>3.3399999999999999E-2</v>
      </c>
      <c r="G17" s="15"/>
    </row>
    <row r="18" spans="1:7" x14ac:dyDescent="0.3">
      <c r="A18" s="12" t="s">
        <v>830</v>
      </c>
      <c r="B18" s="30" t="s">
        <v>831</v>
      </c>
      <c r="C18" s="30" t="s">
        <v>792</v>
      </c>
      <c r="D18" s="13">
        <v>1101600</v>
      </c>
      <c r="E18" s="14">
        <v>2902.72</v>
      </c>
      <c r="F18" s="15">
        <v>3.15E-2</v>
      </c>
      <c r="G18" s="15"/>
    </row>
    <row r="19" spans="1:7" x14ac:dyDescent="0.3">
      <c r="A19" s="12" t="s">
        <v>1736</v>
      </c>
      <c r="B19" s="30" t="s">
        <v>1737</v>
      </c>
      <c r="C19" s="30" t="s">
        <v>977</v>
      </c>
      <c r="D19" s="13">
        <v>1845000</v>
      </c>
      <c r="E19" s="14">
        <v>2866.21</v>
      </c>
      <c r="F19" s="15">
        <v>3.1099999999999999E-2</v>
      </c>
      <c r="G19" s="15"/>
    </row>
    <row r="20" spans="1:7" x14ac:dyDescent="0.3">
      <c r="A20" s="12" t="s">
        <v>1720</v>
      </c>
      <c r="B20" s="30" t="s">
        <v>1721</v>
      </c>
      <c r="C20" s="30" t="s">
        <v>972</v>
      </c>
      <c r="D20" s="13">
        <v>200000</v>
      </c>
      <c r="E20" s="14">
        <v>2813.9</v>
      </c>
      <c r="F20" s="15">
        <v>3.0499999999999999E-2</v>
      </c>
      <c r="G20" s="15"/>
    </row>
    <row r="21" spans="1:7" x14ac:dyDescent="0.3">
      <c r="A21" s="12" t="s">
        <v>1738</v>
      </c>
      <c r="B21" s="30" t="s">
        <v>1739</v>
      </c>
      <c r="C21" s="30" t="s">
        <v>834</v>
      </c>
      <c r="D21" s="13">
        <v>430000</v>
      </c>
      <c r="E21" s="14">
        <v>2754.15</v>
      </c>
      <c r="F21" s="15">
        <v>2.9899999999999999E-2</v>
      </c>
      <c r="G21" s="15"/>
    </row>
    <row r="22" spans="1:7" x14ac:dyDescent="0.3">
      <c r="A22" s="12" t="s">
        <v>1542</v>
      </c>
      <c r="B22" s="30" t="s">
        <v>1543</v>
      </c>
      <c r="C22" s="30" t="s">
        <v>972</v>
      </c>
      <c r="D22" s="13">
        <v>285000</v>
      </c>
      <c r="E22" s="14">
        <v>2752.82</v>
      </c>
      <c r="F22" s="15">
        <v>2.9899999999999999E-2</v>
      </c>
      <c r="G22" s="15"/>
    </row>
    <row r="23" spans="1:7" x14ac:dyDescent="0.3">
      <c r="A23" s="12" t="s">
        <v>1678</v>
      </c>
      <c r="B23" s="30" t="s">
        <v>1679</v>
      </c>
      <c r="C23" s="30" t="s">
        <v>824</v>
      </c>
      <c r="D23" s="13">
        <v>328000</v>
      </c>
      <c r="E23" s="14">
        <v>2718.96</v>
      </c>
      <c r="F23" s="15">
        <v>2.9499999999999998E-2</v>
      </c>
      <c r="G23" s="15"/>
    </row>
    <row r="24" spans="1:7" x14ac:dyDescent="0.3">
      <c r="A24" s="12" t="s">
        <v>1716</v>
      </c>
      <c r="B24" s="30" t="s">
        <v>1717</v>
      </c>
      <c r="C24" s="30" t="s">
        <v>844</v>
      </c>
      <c r="D24" s="13">
        <v>165000</v>
      </c>
      <c r="E24" s="14">
        <v>2458.58</v>
      </c>
      <c r="F24" s="15">
        <v>2.6700000000000002E-2</v>
      </c>
      <c r="G24" s="15"/>
    </row>
    <row r="25" spans="1:7" x14ac:dyDescent="0.3">
      <c r="A25" s="12" t="s">
        <v>1740</v>
      </c>
      <c r="B25" s="30" t="s">
        <v>1741</v>
      </c>
      <c r="C25" s="30" t="s">
        <v>824</v>
      </c>
      <c r="D25" s="13">
        <v>710000</v>
      </c>
      <c r="E25" s="14">
        <v>2371.0500000000002</v>
      </c>
      <c r="F25" s="15">
        <v>2.5700000000000001E-2</v>
      </c>
      <c r="G25" s="15"/>
    </row>
    <row r="26" spans="1:7" x14ac:dyDescent="0.3">
      <c r="A26" s="12" t="s">
        <v>1625</v>
      </c>
      <c r="B26" s="30" t="s">
        <v>1626</v>
      </c>
      <c r="C26" s="30" t="s">
        <v>789</v>
      </c>
      <c r="D26" s="13">
        <v>100000</v>
      </c>
      <c r="E26" s="14">
        <v>2015.45</v>
      </c>
      <c r="F26" s="15">
        <v>2.1899999999999999E-2</v>
      </c>
      <c r="G26" s="15"/>
    </row>
    <row r="27" spans="1:7" x14ac:dyDescent="0.3">
      <c r="A27" s="12" t="s">
        <v>1569</v>
      </c>
      <c r="B27" s="30" t="s">
        <v>1570</v>
      </c>
      <c r="C27" s="30" t="s">
        <v>1571</v>
      </c>
      <c r="D27" s="13">
        <v>330000</v>
      </c>
      <c r="E27" s="14">
        <v>1890.74</v>
      </c>
      <c r="F27" s="15">
        <v>2.0500000000000001E-2</v>
      </c>
      <c r="G27" s="15"/>
    </row>
    <row r="28" spans="1:7" x14ac:dyDescent="0.3">
      <c r="A28" s="12" t="s">
        <v>1456</v>
      </c>
      <c r="B28" s="30" t="s">
        <v>1457</v>
      </c>
      <c r="C28" s="30" t="s">
        <v>789</v>
      </c>
      <c r="D28" s="13">
        <v>180000</v>
      </c>
      <c r="E28" s="14">
        <v>1828.44</v>
      </c>
      <c r="F28" s="15">
        <v>1.9800000000000002E-2</v>
      </c>
      <c r="G28" s="15"/>
    </row>
    <row r="29" spans="1:7" x14ac:dyDescent="0.3">
      <c r="A29" s="12" t="s">
        <v>1742</v>
      </c>
      <c r="B29" s="30" t="s">
        <v>1743</v>
      </c>
      <c r="C29" s="30" t="s">
        <v>847</v>
      </c>
      <c r="D29" s="13">
        <v>150400</v>
      </c>
      <c r="E29" s="14">
        <v>1655.23</v>
      </c>
      <c r="F29" s="15">
        <v>1.7999999999999999E-2</v>
      </c>
      <c r="G29" s="15"/>
    </row>
    <row r="30" spans="1:7" x14ac:dyDescent="0.3">
      <c r="A30" s="12" t="s">
        <v>1702</v>
      </c>
      <c r="B30" s="30" t="s">
        <v>1703</v>
      </c>
      <c r="C30" s="30" t="s">
        <v>913</v>
      </c>
      <c r="D30" s="13">
        <v>330000</v>
      </c>
      <c r="E30" s="14">
        <v>1612.71</v>
      </c>
      <c r="F30" s="15">
        <v>1.7500000000000002E-2</v>
      </c>
      <c r="G30" s="15"/>
    </row>
    <row r="31" spans="1:7" x14ac:dyDescent="0.3">
      <c r="A31" s="12" t="s">
        <v>1371</v>
      </c>
      <c r="B31" s="30" t="s">
        <v>1372</v>
      </c>
      <c r="C31" s="30" t="s">
        <v>789</v>
      </c>
      <c r="D31" s="13">
        <v>560000</v>
      </c>
      <c r="E31" s="14">
        <v>1578.08</v>
      </c>
      <c r="F31" s="15">
        <v>1.7100000000000001E-2</v>
      </c>
      <c r="G31" s="15"/>
    </row>
    <row r="32" spans="1:7" x14ac:dyDescent="0.3">
      <c r="A32" s="12" t="s">
        <v>1744</v>
      </c>
      <c r="B32" s="30" t="s">
        <v>1745</v>
      </c>
      <c r="C32" s="30" t="s">
        <v>972</v>
      </c>
      <c r="D32" s="13">
        <v>184941</v>
      </c>
      <c r="E32" s="14">
        <v>1419.05</v>
      </c>
      <c r="F32" s="15">
        <v>1.54E-2</v>
      </c>
      <c r="G32" s="15"/>
    </row>
    <row r="33" spans="1:7" x14ac:dyDescent="0.3">
      <c r="A33" s="12" t="s">
        <v>1746</v>
      </c>
      <c r="B33" s="30" t="s">
        <v>1747</v>
      </c>
      <c r="C33" s="30" t="s">
        <v>844</v>
      </c>
      <c r="D33" s="13">
        <v>160000</v>
      </c>
      <c r="E33" s="14">
        <v>1396.88</v>
      </c>
      <c r="F33" s="15">
        <v>1.52E-2</v>
      </c>
      <c r="G33" s="15"/>
    </row>
    <row r="34" spans="1:7" x14ac:dyDescent="0.3">
      <c r="A34" s="12" t="s">
        <v>1748</v>
      </c>
      <c r="B34" s="30" t="s">
        <v>1749</v>
      </c>
      <c r="C34" s="30" t="s">
        <v>827</v>
      </c>
      <c r="D34" s="13">
        <v>143674</v>
      </c>
      <c r="E34" s="14">
        <v>1261.82</v>
      </c>
      <c r="F34" s="15">
        <v>1.37E-2</v>
      </c>
      <c r="G34" s="15"/>
    </row>
    <row r="35" spans="1:7" x14ac:dyDescent="0.3">
      <c r="A35" s="12" t="s">
        <v>1750</v>
      </c>
      <c r="B35" s="30" t="s">
        <v>1751</v>
      </c>
      <c r="C35" s="30" t="s">
        <v>889</v>
      </c>
      <c r="D35" s="13">
        <v>90000</v>
      </c>
      <c r="E35" s="14">
        <v>1256.0899999999999</v>
      </c>
      <c r="F35" s="15">
        <v>1.3599999999999999E-2</v>
      </c>
      <c r="G35" s="15"/>
    </row>
    <row r="36" spans="1:7" x14ac:dyDescent="0.3">
      <c r="A36" s="12" t="s">
        <v>923</v>
      </c>
      <c r="B36" s="30" t="s">
        <v>924</v>
      </c>
      <c r="C36" s="30" t="s">
        <v>913</v>
      </c>
      <c r="D36" s="13">
        <v>115000</v>
      </c>
      <c r="E36" s="14">
        <v>1243.8399999999999</v>
      </c>
      <c r="F36" s="15">
        <v>1.35E-2</v>
      </c>
      <c r="G36" s="15"/>
    </row>
    <row r="37" spans="1:7" x14ac:dyDescent="0.3">
      <c r="A37" s="12" t="s">
        <v>1710</v>
      </c>
      <c r="B37" s="30" t="s">
        <v>1711</v>
      </c>
      <c r="C37" s="30" t="s">
        <v>815</v>
      </c>
      <c r="D37" s="13">
        <v>410000</v>
      </c>
      <c r="E37" s="14">
        <v>1217.0899999999999</v>
      </c>
      <c r="F37" s="15">
        <v>1.32E-2</v>
      </c>
      <c r="G37" s="15"/>
    </row>
    <row r="38" spans="1:7" x14ac:dyDescent="0.3">
      <c r="A38" s="12" t="s">
        <v>1752</v>
      </c>
      <c r="B38" s="30" t="s">
        <v>1753</v>
      </c>
      <c r="C38" s="30" t="s">
        <v>910</v>
      </c>
      <c r="D38" s="13">
        <v>100000</v>
      </c>
      <c r="E38" s="14">
        <v>1184.55</v>
      </c>
      <c r="F38" s="15">
        <v>1.29E-2</v>
      </c>
      <c r="G38" s="15"/>
    </row>
    <row r="39" spans="1:7" x14ac:dyDescent="0.3">
      <c r="A39" s="12" t="s">
        <v>1572</v>
      </c>
      <c r="B39" s="30" t="s">
        <v>1573</v>
      </c>
      <c r="C39" s="30" t="s">
        <v>795</v>
      </c>
      <c r="D39" s="13">
        <v>1250000</v>
      </c>
      <c r="E39" s="14">
        <v>1138.75</v>
      </c>
      <c r="F39" s="15">
        <v>1.24E-2</v>
      </c>
      <c r="G39" s="15"/>
    </row>
    <row r="40" spans="1:7" x14ac:dyDescent="0.3">
      <c r="A40" s="12" t="s">
        <v>1754</v>
      </c>
      <c r="B40" s="30" t="s">
        <v>1755</v>
      </c>
      <c r="C40" s="30" t="s">
        <v>920</v>
      </c>
      <c r="D40" s="13">
        <v>231000</v>
      </c>
      <c r="E40" s="14">
        <v>1111.92</v>
      </c>
      <c r="F40" s="15">
        <v>1.21E-2</v>
      </c>
      <c r="G40" s="15"/>
    </row>
    <row r="41" spans="1:7" x14ac:dyDescent="0.3">
      <c r="A41" s="12" t="s">
        <v>1756</v>
      </c>
      <c r="B41" s="30" t="s">
        <v>1757</v>
      </c>
      <c r="C41" s="30" t="s">
        <v>1112</v>
      </c>
      <c r="D41" s="13">
        <v>180078</v>
      </c>
      <c r="E41" s="14">
        <v>955.85</v>
      </c>
      <c r="F41" s="15">
        <v>1.04E-2</v>
      </c>
      <c r="G41" s="15"/>
    </row>
    <row r="42" spans="1:7" x14ac:dyDescent="0.3">
      <c r="A42" s="12" t="s">
        <v>1758</v>
      </c>
      <c r="B42" s="30" t="s">
        <v>1759</v>
      </c>
      <c r="C42" s="30" t="s">
        <v>789</v>
      </c>
      <c r="D42" s="13">
        <v>120000</v>
      </c>
      <c r="E42" s="14">
        <v>892.44</v>
      </c>
      <c r="F42" s="15">
        <v>9.7000000000000003E-3</v>
      </c>
      <c r="G42" s="15"/>
    </row>
    <row r="43" spans="1:7" x14ac:dyDescent="0.3">
      <c r="A43" s="12" t="s">
        <v>1760</v>
      </c>
      <c r="B43" s="30" t="s">
        <v>1761</v>
      </c>
      <c r="C43" s="30" t="s">
        <v>844</v>
      </c>
      <c r="D43" s="13">
        <v>112226</v>
      </c>
      <c r="E43" s="14">
        <v>875.87</v>
      </c>
      <c r="F43" s="15">
        <v>9.4999999999999998E-3</v>
      </c>
      <c r="G43" s="15"/>
    </row>
    <row r="44" spans="1:7" x14ac:dyDescent="0.3">
      <c r="A44" s="12" t="s">
        <v>1428</v>
      </c>
      <c r="B44" s="30" t="s">
        <v>1429</v>
      </c>
      <c r="C44" s="30" t="s">
        <v>857</v>
      </c>
      <c r="D44" s="13">
        <v>202903</v>
      </c>
      <c r="E44" s="14">
        <v>870.25</v>
      </c>
      <c r="F44" s="15">
        <v>9.4000000000000004E-3</v>
      </c>
      <c r="G44" s="15"/>
    </row>
    <row r="45" spans="1:7" x14ac:dyDescent="0.3">
      <c r="A45" s="12" t="s">
        <v>1762</v>
      </c>
      <c r="B45" s="30" t="s">
        <v>1763</v>
      </c>
      <c r="C45" s="30" t="s">
        <v>857</v>
      </c>
      <c r="D45" s="13">
        <v>200000</v>
      </c>
      <c r="E45" s="14">
        <v>800.1</v>
      </c>
      <c r="F45" s="15">
        <v>8.6999999999999994E-3</v>
      </c>
      <c r="G45" s="15"/>
    </row>
    <row r="46" spans="1:7" x14ac:dyDescent="0.3">
      <c r="A46" s="12" t="s">
        <v>908</v>
      </c>
      <c r="B46" s="30" t="s">
        <v>909</v>
      </c>
      <c r="C46" s="30" t="s">
        <v>910</v>
      </c>
      <c r="D46" s="13">
        <v>49000</v>
      </c>
      <c r="E46" s="14">
        <v>689.16</v>
      </c>
      <c r="F46" s="15">
        <v>7.4999999999999997E-3</v>
      </c>
      <c r="G46" s="15"/>
    </row>
    <row r="47" spans="1:7" x14ac:dyDescent="0.3">
      <c r="A47" s="12" t="s">
        <v>1764</v>
      </c>
      <c r="B47" s="30" t="s">
        <v>1765</v>
      </c>
      <c r="C47" s="30" t="s">
        <v>910</v>
      </c>
      <c r="D47" s="13">
        <v>200000</v>
      </c>
      <c r="E47" s="14">
        <v>666.4</v>
      </c>
      <c r="F47" s="15">
        <v>7.1999999999999998E-3</v>
      </c>
      <c r="G47" s="15"/>
    </row>
    <row r="48" spans="1:7" x14ac:dyDescent="0.3">
      <c r="A48" s="12" t="s">
        <v>1621</v>
      </c>
      <c r="B48" s="30" t="s">
        <v>1622</v>
      </c>
      <c r="C48" s="30" t="s">
        <v>1346</v>
      </c>
      <c r="D48" s="13">
        <v>26000</v>
      </c>
      <c r="E48" s="14">
        <v>572.30999999999995</v>
      </c>
      <c r="F48" s="15">
        <v>6.1999999999999998E-3</v>
      </c>
      <c r="G48" s="15"/>
    </row>
    <row r="49" spans="1:7" x14ac:dyDescent="0.3">
      <c r="A49" s="12" t="s">
        <v>1766</v>
      </c>
      <c r="B49" s="30" t="s">
        <v>1767</v>
      </c>
      <c r="C49" s="30" t="s">
        <v>910</v>
      </c>
      <c r="D49" s="13">
        <v>90000</v>
      </c>
      <c r="E49" s="14">
        <v>481.59</v>
      </c>
      <c r="F49" s="15">
        <v>5.1999999999999998E-3</v>
      </c>
      <c r="G49" s="15"/>
    </row>
    <row r="50" spans="1:7" x14ac:dyDescent="0.3">
      <c r="A50" s="16" t="s">
        <v>98</v>
      </c>
      <c r="B50" s="31"/>
      <c r="C50" s="31"/>
      <c r="D50" s="17"/>
      <c r="E50" s="37">
        <v>88210.5</v>
      </c>
      <c r="F50" s="38">
        <v>0.95730000000000004</v>
      </c>
      <c r="G50" s="20"/>
    </row>
    <row r="51" spans="1:7" x14ac:dyDescent="0.3">
      <c r="A51" s="16" t="s">
        <v>1130</v>
      </c>
      <c r="B51" s="30"/>
      <c r="C51" s="30"/>
      <c r="D51" s="13"/>
      <c r="E51" s="14"/>
      <c r="F51" s="15"/>
      <c r="G51" s="15"/>
    </row>
    <row r="52" spans="1:7" x14ac:dyDescent="0.3">
      <c r="A52" s="16" t="s">
        <v>98</v>
      </c>
      <c r="B52" s="30"/>
      <c r="C52" s="30"/>
      <c r="D52" s="13"/>
      <c r="E52" s="39" t="s">
        <v>88</v>
      </c>
      <c r="F52" s="40" t="s">
        <v>88</v>
      </c>
      <c r="G52" s="15"/>
    </row>
    <row r="53" spans="1:7" x14ac:dyDescent="0.3">
      <c r="A53" s="21" t="s">
        <v>116</v>
      </c>
      <c r="B53" s="32"/>
      <c r="C53" s="32"/>
      <c r="D53" s="22"/>
      <c r="E53" s="27">
        <v>88210.5</v>
      </c>
      <c r="F53" s="28">
        <v>0.95730000000000004</v>
      </c>
      <c r="G53" s="20"/>
    </row>
    <row r="54" spans="1:7" x14ac:dyDescent="0.3">
      <c r="A54" s="12"/>
      <c r="B54" s="30"/>
      <c r="C54" s="30"/>
      <c r="D54" s="13"/>
      <c r="E54" s="14"/>
      <c r="F54" s="15"/>
      <c r="G54" s="15"/>
    </row>
    <row r="55" spans="1:7" x14ac:dyDescent="0.3">
      <c r="A55" s="16" t="s">
        <v>1131</v>
      </c>
      <c r="B55" s="30"/>
      <c r="C55" s="30"/>
      <c r="D55" s="13"/>
      <c r="E55" s="14"/>
      <c r="F55" s="15"/>
      <c r="G55" s="15"/>
    </row>
    <row r="56" spans="1:7" x14ac:dyDescent="0.3">
      <c r="A56" s="16" t="s">
        <v>1132</v>
      </c>
      <c r="B56" s="30"/>
      <c r="C56" s="30"/>
      <c r="D56" s="13"/>
      <c r="E56" s="14"/>
      <c r="F56" s="15"/>
      <c r="G56" s="15"/>
    </row>
    <row r="57" spans="1:7" x14ac:dyDescent="0.3">
      <c r="A57" s="12" t="s">
        <v>1768</v>
      </c>
      <c r="B57" s="30"/>
      <c r="C57" s="30" t="s">
        <v>1346</v>
      </c>
      <c r="D57" s="13">
        <v>119400</v>
      </c>
      <c r="E57" s="14">
        <v>2619.64</v>
      </c>
      <c r="F57" s="15">
        <v>2.8421999999999999E-2</v>
      </c>
      <c r="G57" s="15"/>
    </row>
    <row r="58" spans="1:7" x14ac:dyDescent="0.3">
      <c r="A58" s="12" t="s">
        <v>1388</v>
      </c>
      <c r="B58" s="30"/>
      <c r="C58" s="30" t="s">
        <v>1389</v>
      </c>
      <c r="D58" s="13">
        <v>7950</v>
      </c>
      <c r="E58" s="14">
        <v>1251.68</v>
      </c>
      <c r="F58" s="15">
        <v>1.358E-2</v>
      </c>
      <c r="G58" s="15"/>
    </row>
    <row r="59" spans="1:7" x14ac:dyDescent="0.3">
      <c r="A59" s="16" t="s">
        <v>98</v>
      </c>
      <c r="B59" s="31"/>
      <c r="C59" s="31"/>
      <c r="D59" s="17"/>
      <c r="E59" s="37">
        <v>3871.32</v>
      </c>
      <c r="F59" s="38">
        <v>4.2001999999999998E-2</v>
      </c>
      <c r="G59" s="20"/>
    </row>
    <row r="60" spans="1:7" x14ac:dyDescent="0.3">
      <c r="A60" s="12"/>
      <c r="B60" s="30"/>
      <c r="C60" s="30"/>
      <c r="D60" s="13"/>
      <c r="E60" s="14"/>
      <c r="F60" s="15"/>
      <c r="G60" s="15"/>
    </row>
    <row r="61" spans="1:7" x14ac:dyDescent="0.3">
      <c r="A61" s="12"/>
      <c r="B61" s="30"/>
      <c r="C61" s="30"/>
      <c r="D61" s="13"/>
      <c r="E61" s="14"/>
      <c r="F61" s="15"/>
      <c r="G61" s="15"/>
    </row>
    <row r="62" spans="1:7" x14ac:dyDescent="0.3">
      <c r="A62" s="12"/>
      <c r="B62" s="30"/>
      <c r="C62" s="30"/>
      <c r="D62" s="13"/>
      <c r="E62" s="14"/>
      <c r="F62" s="15"/>
      <c r="G62" s="15"/>
    </row>
    <row r="63" spans="1:7" x14ac:dyDescent="0.3">
      <c r="A63" s="21" t="s">
        <v>116</v>
      </c>
      <c r="B63" s="32"/>
      <c r="C63" s="32"/>
      <c r="D63" s="22"/>
      <c r="E63" s="18">
        <v>3871.32</v>
      </c>
      <c r="F63" s="19">
        <v>4.2001999999999998E-2</v>
      </c>
      <c r="G63" s="20"/>
    </row>
    <row r="64" spans="1:7" x14ac:dyDescent="0.3">
      <c r="A64" s="12"/>
      <c r="B64" s="30"/>
      <c r="C64" s="30"/>
      <c r="D64" s="13"/>
      <c r="E64" s="14"/>
      <c r="F64" s="15"/>
      <c r="G64" s="15"/>
    </row>
    <row r="65" spans="1:7" x14ac:dyDescent="0.3">
      <c r="A65" s="16" t="s">
        <v>89</v>
      </c>
      <c r="B65" s="30"/>
      <c r="C65" s="30"/>
      <c r="D65" s="13"/>
      <c r="E65" s="14"/>
      <c r="F65" s="15"/>
      <c r="G65" s="15"/>
    </row>
    <row r="66" spans="1:7" x14ac:dyDescent="0.3">
      <c r="A66" s="12"/>
      <c r="B66" s="30"/>
      <c r="C66" s="30"/>
      <c r="D66" s="13"/>
      <c r="E66" s="14"/>
      <c r="F66" s="15"/>
      <c r="G66" s="15"/>
    </row>
    <row r="67" spans="1:7" x14ac:dyDescent="0.3">
      <c r="A67" s="16" t="s">
        <v>90</v>
      </c>
      <c r="B67" s="30"/>
      <c r="C67" s="30"/>
      <c r="D67" s="13"/>
      <c r="E67" s="14"/>
      <c r="F67" s="15"/>
      <c r="G67" s="15"/>
    </row>
    <row r="68" spans="1:7" x14ac:dyDescent="0.3">
      <c r="A68" s="12" t="s">
        <v>1311</v>
      </c>
      <c r="B68" s="30" t="s">
        <v>1312</v>
      </c>
      <c r="C68" s="30" t="s">
        <v>93</v>
      </c>
      <c r="D68" s="13">
        <v>800000</v>
      </c>
      <c r="E68" s="14">
        <v>794.93</v>
      </c>
      <c r="F68" s="15">
        <v>8.6E-3</v>
      </c>
      <c r="G68" s="15">
        <v>4.8502999999999998E-2</v>
      </c>
    </row>
    <row r="69" spans="1:7" x14ac:dyDescent="0.3">
      <c r="A69" s="16" t="s">
        <v>98</v>
      </c>
      <c r="B69" s="31"/>
      <c r="C69" s="31"/>
      <c r="D69" s="17"/>
      <c r="E69" s="37">
        <v>794.93</v>
      </c>
      <c r="F69" s="38">
        <v>8.6E-3</v>
      </c>
      <c r="G69" s="20"/>
    </row>
    <row r="70" spans="1:7" x14ac:dyDescent="0.3">
      <c r="A70" s="12"/>
      <c r="B70" s="30"/>
      <c r="C70" s="30"/>
      <c r="D70" s="13"/>
      <c r="E70" s="14"/>
      <c r="F70" s="15"/>
      <c r="G70" s="15"/>
    </row>
    <row r="71" spans="1:7" x14ac:dyDescent="0.3">
      <c r="A71" s="21" t="s">
        <v>116</v>
      </c>
      <c r="B71" s="32"/>
      <c r="C71" s="32"/>
      <c r="D71" s="22"/>
      <c r="E71" s="18">
        <v>794.93</v>
      </c>
      <c r="F71" s="19">
        <v>8.6E-3</v>
      </c>
      <c r="G71" s="20"/>
    </row>
    <row r="72" spans="1:7" x14ac:dyDescent="0.3">
      <c r="A72" s="12"/>
      <c r="B72" s="30"/>
      <c r="C72" s="30"/>
      <c r="D72" s="13"/>
      <c r="E72" s="14"/>
      <c r="F72" s="15"/>
      <c r="G72" s="15"/>
    </row>
    <row r="73" spans="1:7" x14ac:dyDescent="0.3">
      <c r="A73" s="12"/>
      <c r="B73" s="30"/>
      <c r="C73" s="30"/>
      <c r="D73" s="13"/>
      <c r="E73" s="14"/>
      <c r="F73" s="15"/>
      <c r="G73" s="15"/>
    </row>
    <row r="74" spans="1:7" x14ac:dyDescent="0.3">
      <c r="A74" s="16" t="s">
        <v>117</v>
      </c>
      <c r="B74" s="30"/>
      <c r="C74" s="30"/>
      <c r="D74" s="13"/>
      <c r="E74" s="14"/>
      <c r="F74" s="15"/>
      <c r="G74" s="15"/>
    </row>
    <row r="75" spans="1:7" x14ac:dyDescent="0.3">
      <c r="A75" s="12" t="s">
        <v>118</v>
      </c>
      <c r="B75" s="30"/>
      <c r="C75" s="30"/>
      <c r="D75" s="13"/>
      <c r="E75" s="14">
        <v>5420.3</v>
      </c>
      <c r="F75" s="15">
        <v>5.8799999999999998E-2</v>
      </c>
      <c r="G75" s="15">
        <v>4.6987000000000001E-2</v>
      </c>
    </row>
    <row r="76" spans="1:7" x14ac:dyDescent="0.3">
      <c r="A76" s="16" t="s">
        <v>98</v>
      </c>
      <c r="B76" s="31"/>
      <c r="C76" s="31"/>
      <c r="D76" s="17"/>
      <c r="E76" s="37">
        <v>5420.3</v>
      </c>
      <c r="F76" s="38">
        <v>5.8799999999999998E-2</v>
      </c>
      <c r="G76" s="20"/>
    </row>
    <row r="77" spans="1:7" x14ac:dyDescent="0.3">
      <c r="A77" s="12"/>
      <c r="B77" s="30"/>
      <c r="C77" s="30"/>
      <c r="D77" s="13"/>
      <c r="E77" s="14"/>
      <c r="F77" s="15"/>
      <c r="G77" s="15"/>
    </row>
    <row r="78" spans="1:7" x14ac:dyDescent="0.3">
      <c r="A78" s="21" t="s">
        <v>116</v>
      </c>
      <c r="B78" s="32"/>
      <c r="C78" s="32"/>
      <c r="D78" s="22"/>
      <c r="E78" s="18">
        <v>5420.3</v>
      </c>
      <c r="F78" s="19">
        <v>5.8799999999999998E-2</v>
      </c>
      <c r="G78" s="20"/>
    </row>
    <row r="79" spans="1:7" x14ac:dyDescent="0.3">
      <c r="A79" s="12" t="s">
        <v>119</v>
      </c>
      <c r="B79" s="30"/>
      <c r="C79" s="30"/>
      <c r="D79" s="13"/>
      <c r="E79" s="14">
        <v>0.69776369999999999</v>
      </c>
      <c r="F79" s="15">
        <v>6.9999999999999999E-6</v>
      </c>
      <c r="G79" s="15"/>
    </row>
    <row r="80" spans="1:7" x14ac:dyDescent="0.3">
      <c r="A80" s="12" t="s">
        <v>120</v>
      </c>
      <c r="B80" s="30"/>
      <c r="C80" s="30"/>
      <c r="D80" s="13"/>
      <c r="E80" s="23">
        <v>-2258.4077637</v>
      </c>
      <c r="F80" s="24">
        <v>-2.4707E-2</v>
      </c>
      <c r="G80" s="15">
        <v>4.6987000000000001E-2</v>
      </c>
    </row>
    <row r="81" spans="1:7" x14ac:dyDescent="0.3">
      <c r="A81" s="25" t="s">
        <v>121</v>
      </c>
      <c r="B81" s="33"/>
      <c r="C81" s="33"/>
      <c r="D81" s="26"/>
      <c r="E81" s="27">
        <v>92168.02</v>
      </c>
      <c r="F81" s="28">
        <v>1</v>
      </c>
      <c r="G81" s="28"/>
    </row>
    <row r="83" spans="1:7" x14ac:dyDescent="0.3">
      <c r="A83" s="1" t="s">
        <v>1321</v>
      </c>
    </row>
    <row r="86" spans="1:7" x14ac:dyDescent="0.3">
      <c r="A86" s="1" t="s">
        <v>1858</v>
      </c>
    </row>
    <row r="87" spans="1:7" x14ac:dyDescent="0.3">
      <c r="A87" s="47" t="s">
        <v>1859</v>
      </c>
      <c r="B87" s="34" t="s">
        <v>88</v>
      </c>
    </row>
    <row r="88" spans="1:7" x14ac:dyDescent="0.3">
      <c r="A88" t="s">
        <v>1860</v>
      </c>
    </row>
    <row r="89" spans="1:7" x14ac:dyDescent="0.3">
      <c r="A89" t="s">
        <v>1861</v>
      </c>
      <c r="B89" t="s">
        <v>1862</v>
      </c>
      <c r="C89" t="s">
        <v>1862</v>
      </c>
    </row>
    <row r="90" spans="1:7" x14ac:dyDescent="0.3">
      <c r="B90" s="48">
        <v>44712</v>
      </c>
      <c r="C90" s="48">
        <v>44742</v>
      </c>
    </row>
    <row r="91" spans="1:7" x14ac:dyDescent="0.3">
      <c r="A91" t="s">
        <v>1866</v>
      </c>
      <c r="B91">
        <v>17.4392</v>
      </c>
      <c r="C91">
        <v>16.180800000000001</v>
      </c>
      <c r="E91" s="2"/>
      <c r="G91"/>
    </row>
    <row r="92" spans="1:7" x14ac:dyDescent="0.3">
      <c r="A92" t="s">
        <v>1867</v>
      </c>
      <c r="B92">
        <v>17.4392</v>
      </c>
      <c r="C92">
        <v>16.180800000000001</v>
      </c>
      <c r="E92" s="2"/>
      <c r="G92"/>
    </row>
    <row r="93" spans="1:7" x14ac:dyDescent="0.3">
      <c r="A93" t="s">
        <v>1891</v>
      </c>
      <c r="B93">
        <v>16.969200000000001</v>
      </c>
      <c r="C93">
        <v>15.726900000000001</v>
      </c>
      <c r="E93" s="2"/>
      <c r="G93"/>
    </row>
    <row r="94" spans="1:7" x14ac:dyDescent="0.3">
      <c r="A94" t="s">
        <v>1892</v>
      </c>
      <c r="B94">
        <v>16.968399999999999</v>
      </c>
      <c r="C94">
        <v>15.726100000000001</v>
      </c>
      <c r="E94" s="2"/>
      <c r="G94"/>
    </row>
    <row r="95" spans="1:7" x14ac:dyDescent="0.3">
      <c r="E95" s="2"/>
      <c r="G95"/>
    </row>
    <row r="96" spans="1:7" x14ac:dyDescent="0.3">
      <c r="A96" t="s">
        <v>1877</v>
      </c>
      <c r="B96" s="34" t="s">
        <v>88</v>
      </c>
    </row>
    <row r="97" spans="1:4" x14ac:dyDescent="0.3">
      <c r="A97" t="s">
        <v>1878</v>
      </c>
      <c r="B97" s="34" t="s">
        <v>88</v>
      </c>
    </row>
    <row r="98" spans="1:4" ht="28.8" x14ac:dyDescent="0.3">
      <c r="A98" s="47" t="s">
        <v>1879</v>
      </c>
      <c r="B98" s="34" t="s">
        <v>88</v>
      </c>
    </row>
    <row r="99" spans="1:4" x14ac:dyDescent="0.3">
      <c r="A99" s="47" t="s">
        <v>1880</v>
      </c>
      <c r="B99" s="34" t="s">
        <v>88</v>
      </c>
    </row>
    <row r="100" spans="1:4" x14ac:dyDescent="0.3">
      <c r="A100" t="s">
        <v>1913</v>
      </c>
      <c r="B100" s="49">
        <v>2.0767410000000002</v>
      </c>
    </row>
    <row r="101" spans="1:4" ht="28.8" x14ac:dyDescent="0.3">
      <c r="A101" s="47" t="s">
        <v>1882</v>
      </c>
      <c r="B101" s="34">
        <v>3871.3118250000002</v>
      </c>
    </row>
    <row r="102" spans="1:4" ht="28.8" x14ac:dyDescent="0.3">
      <c r="A102" s="47" t="s">
        <v>1883</v>
      </c>
      <c r="B102" s="34" t="s">
        <v>88</v>
      </c>
    </row>
    <row r="103" spans="1:4" x14ac:dyDescent="0.3">
      <c r="A103" t="s">
        <v>2023</v>
      </c>
      <c r="B103" s="34" t="s">
        <v>88</v>
      </c>
    </row>
    <row r="104" spans="1:4" x14ac:dyDescent="0.3">
      <c r="A104" t="s">
        <v>2024</v>
      </c>
      <c r="B104" s="34" t="s">
        <v>88</v>
      </c>
    </row>
    <row r="106" spans="1:4" ht="28.8" x14ac:dyDescent="0.3">
      <c r="A106" s="66" t="s">
        <v>2069</v>
      </c>
      <c r="B106" s="66" t="s">
        <v>2070</v>
      </c>
      <c r="C106" s="66" t="s">
        <v>2030</v>
      </c>
      <c r="D106" s="67" t="s">
        <v>2031</v>
      </c>
    </row>
    <row r="107" spans="1:4" ht="73.2" customHeight="1" x14ac:dyDescent="0.3">
      <c r="A107" s="58" t="str">
        <f>HYPERLINK("[EDEL_Portfolio Monthly 30-Jun-2022.xlsx]EEMOF1!A1","EDELWEISS RECENTLY LISTED IPO FUND")</f>
        <v>EDELWEISS RECENTLY LISTED IPO FUND</v>
      </c>
      <c r="B107" s="59"/>
      <c r="C107" s="59" t="s">
        <v>2057</v>
      </c>
      <c r="D107"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57"/>
  <sheetViews>
    <sheetView showGridLines="0" workbookViewId="0">
      <pane ySplit="4" topLeftCell="A49" activePane="bottomLeft" state="frozen"/>
      <selection activeCell="D67" sqref="D67"/>
      <selection pane="bottomLeft" activeCell="A56" sqref="A56:D56"/>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65</v>
      </c>
      <c r="B1" s="69"/>
      <c r="C1" s="69"/>
      <c r="D1" s="69"/>
      <c r="E1" s="69"/>
      <c r="F1" s="69"/>
      <c r="G1" s="69"/>
      <c r="H1" s="51" t="str">
        <f>HYPERLINK("[EDEL_Portfolio Monthly 30-Jun-2022.xlsx]Index!A1","Index")</f>
        <v>Index</v>
      </c>
    </row>
    <row r="2" spans="1:8" ht="19.5" customHeight="1" x14ac:dyDescent="0.3">
      <c r="A2" s="69" t="s">
        <v>66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790</v>
      </c>
      <c r="B8" s="30" t="s">
        <v>791</v>
      </c>
      <c r="C8" s="30" t="s">
        <v>792</v>
      </c>
      <c r="D8" s="13">
        <v>2573</v>
      </c>
      <c r="E8" s="14">
        <v>34.68</v>
      </c>
      <c r="F8" s="15">
        <v>0.27429999999999999</v>
      </c>
      <c r="G8" s="15"/>
    </row>
    <row r="9" spans="1:8" x14ac:dyDescent="0.3">
      <c r="A9" s="12" t="s">
        <v>875</v>
      </c>
      <c r="B9" s="30" t="s">
        <v>876</v>
      </c>
      <c r="C9" s="30" t="s">
        <v>792</v>
      </c>
      <c r="D9" s="13">
        <v>4079</v>
      </c>
      <c r="E9" s="14">
        <v>28.85</v>
      </c>
      <c r="F9" s="15">
        <v>0.2281</v>
      </c>
      <c r="G9" s="15"/>
    </row>
    <row r="10" spans="1:8" x14ac:dyDescent="0.3">
      <c r="A10" s="12" t="s">
        <v>1041</v>
      </c>
      <c r="B10" s="30" t="s">
        <v>1042</v>
      </c>
      <c r="C10" s="30" t="s">
        <v>792</v>
      </c>
      <c r="D10" s="13">
        <v>3160</v>
      </c>
      <c r="E10" s="14">
        <v>14.72</v>
      </c>
      <c r="F10" s="15">
        <v>0.1164</v>
      </c>
      <c r="G10" s="15"/>
    </row>
    <row r="11" spans="1:8" x14ac:dyDescent="0.3">
      <c r="A11" s="12" t="s">
        <v>808</v>
      </c>
      <c r="B11" s="30" t="s">
        <v>809</v>
      </c>
      <c r="C11" s="30" t="s">
        <v>792</v>
      </c>
      <c r="D11" s="13">
        <v>2288</v>
      </c>
      <c r="E11" s="14">
        <v>14.57</v>
      </c>
      <c r="F11" s="15">
        <v>0.1152</v>
      </c>
      <c r="G11" s="15"/>
    </row>
    <row r="12" spans="1:8" x14ac:dyDescent="0.3">
      <c r="A12" s="12" t="s">
        <v>862</v>
      </c>
      <c r="B12" s="30" t="s">
        <v>863</v>
      </c>
      <c r="C12" s="30" t="s">
        <v>792</v>
      </c>
      <c r="D12" s="13">
        <v>862</v>
      </c>
      <c r="E12" s="14">
        <v>14.32</v>
      </c>
      <c r="F12" s="15">
        <v>0.1132</v>
      </c>
      <c r="G12" s="15"/>
    </row>
    <row r="13" spans="1:8" x14ac:dyDescent="0.3">
      <c r="A13" s="12" t="s">
        <v>892</v>
      </c>
      <c r="B13" s="30" t="s">
        <v>893</v>
      </c>
      <c r="C13" s="30" t="s">
        <v>792</v>
      </c>
      <c r="D13" s="13">
        <v>795</v>
      </c>
      <c r="E13" s="14">
        <v>6.32</v>
      </c>
      <c r="F13" s="15">
        <v>4.99E-2</v>
      </c>
      <c r="G13" s="15"/>
    </row>
    <row r="14" spans="1:8" x14ac:dyDescent="0.3">
      <c r="A14" s="12" t="s">
        <v>1592</v>
      </c>
      <c r="B14" s="30" t="s">
        <v>1593</v>
      </c>
      <c r="C14" s="30" t="s">
        <v>792</v>
      </c>
      <c r="D14" s="13">
        <v>539</v>
      </c>
      <c r="E14" s="14">
        <v>3.19</v>
      </c>
      <c r="F14" s="15">
        <v>2.52E-2</v>
      </c>
      <c r="G14" s="15"/>
    </row>
    <row r="15" spans="1:8" x14ac:dyDescent="0.3">
      <c r="A15" s="12" t="s">
        <v>830</v>
      </c>
      <c r="B15" s="30" t="s">
        <v>831</v>
      </c>
      <c r="C15" s="30" t="s">
        <v>792</v>
      </c>
      <c r="D15" s="13">
        <v>846</v>
      </c>
      <c r="E15" s="14">
        <v>2.23</v>
      </c>
      <c r="F15" s="15">
        <v>1.7600000000000001E-2</v>
      </c>
      <c r="G15" s="15"/>
    </row>
    <row r="16" spans="1:8" x14ac:dyDescent="0.3">
      <c r="A16" s="12" t="s">
        <v>890</v>
      </c>
      <c r="B16" s="30" t="s">
        <v>891</v>
      </c>
      <c r="C16" s="30" t="s">
        <v>792</v>
      </c>
      <c r="D16" s="13">
        <v>2275</v>
      </c>
      <c r="E16" s="14">
        <v>2.2200000000000002</v>
      </c>
      <c r="F16" s="15">
        <v>1.7500000000000002E-2</v>
      </c>
      <c r="G16" s="15"/>
    </row>
    <row r="17" spans="1:7" x14ac:dyDescent="0.3">
      <c r="A17" s="12" t="s">
        <v>964</v>
      </c>
      <c r="B17" s="30" t="s">
        <v>965</v>
      </c>
      <c r="C17" s="30" t="s">
        <v>792</v>
      </c>
      <c r="D17" s="13">
        <v>2443</v>
      </c>
      <c r="E17" s="14">
        <v>2.2000000000000002</v>
      </c>
      <c r="F17" s="15">
        <v>1.7399999999999999E-2</v>
      </c>
      <c r="G17" s="15"/>
    </row>
    <row r="18" spans="1:7" x14ac:dyDescent="0.3">
      <c r="A18" s="12" t="s">
        <v>901</v>
      </c>
      <c r="B18" s="30" t="s">
        <v>902</v>
      </c>
      <c r="C18" s="30" t="s">
        <v>792</v>
      </c>
      <c r="D18" s="13">
        <v>3799</v>
      </c>
      <c r="E18" s="14">
        <v>1.19</v>
      </c>
      <c r="F18" s="15">
        <v>9.4000000000000004E-3</v>
      </c>
      <c r="G18" s="15"/>
    </row>
    <row r="19" spans="1:7" x14ac:dyDescent="0.3">
      <c r="A19" s="12" t="s">
        <v>858</v>
      </c>
      <c r="B19" s="30" t="s">
        <v>859</v>
      </c>
      <c r="C19" s="30" t="s">
        <v>792</v>
      </c>
      <c r="D19" s="13">
        <v>3632</v>
      </c>
      <c r="E19" s="14">
        <v>1.05</v>
      </c>
      <c r="F19" s="15">
        <v>8.3000000000000001E-3</v>
      </c>
      <c r="G19" s="15"/>
    </row>
    <row r="20" spans="1:7" x14ac:dyDescent="0.3">
      <c r="A20" s="12" t="s">
        <v>2013</v>
      </c>
      <c r="B20" s="30" t="s">
        <v>1598</v>
      </c>
      <c r="C20" s="30" t="s">
        <v>792</v>
      </c>
      <c r="D20" s="13">
        <v>1752</v>
      </c>
      <c r="E20" s="14">
        <v>0</v>
      </c>
      <c r="F20" s="15">
        <v>0</v>
      </c>
      <c r="G20" s="15"/>
    </row>
    <row r="21" spans="1:7" x14ac:dyDescent="0.3">
      <c r="A21" s="16" t="s">
        <v>98</v>
      </c>
      <c r="B21" s="31"/>
      <c r="C21" s="31"/>
      <c r="D21" s="17"/>
      <c r="E21" s="37">
        <v>125.54</v>
      </c>
      <c r="F21" s="38">
        <v>0.99250000000000005</v>
      </c>
      <c r="G21" s="20"/>
    </row>
    <row r="22" spans="1:7" x14ac:dyDescent="0.3">
      <c r="A22" s="16" t="s">
        <v>1130</v>
      </c>
      <c r="B22" s="30"/>
      <c r="C22" s="30"/>
      <c r="D22" s="13"/>
      <c r="E22" s="14"/>
      <c r="F22" s="15"/>
      <c r="G22" s="15"/>
    </row>
    <row r="23" spans="1:7" x14ac:dyDescent="0.3">
      <c r="A23" s="16" t="s">
        <v>98</v>
      </c>
      <c r="B23" s="30"/>
      <c r="C23" s="30"/>
      <c r="D23" s="13"/>
      <c r="E23" s="39" t="s">
        <v>88</v>
      </c>
      <c r="F23" s="40" t="s">
        <v>88</v>
      </c>
      <c r="G23" s="15"/>
    </row>
    <row r="24" spans="1:7" x14ac:dyDescent="0.3">
      <c r="A24" s="21" t="s">
        <v>116</v>
      </c>
      <c r="B24" s="32"/>
      <c r="C24" s="32"/>
      <c r="D24" s="22"/>
      <c r="E24" s="27">
        <v>125.54</v>
      </c>
      <c r="F24" s="28">
        <v>0.99250000000000005</v>
      </c>
      <c r="G24" s="20"/>
    </row>
    <row r="25" spans="1:7" x14ac:dyDescent="0.3">
      <c r="A25" s="12"/>
      <c r="B25" s="30"/>
      <c r="C25" s="30"/>
      <c r="D25" s="13"/>
      <c r="E25" s="14"/>
      <c r="F25" s="15"/>
      <c r="G25" s="15"/>
    </row>
    <row r="26" spans="1:7" x14ac:dyDescent="0.3">
      <c r="A26" s="12"/>
      <c r="B26" s="30"/>
      <c r="C26" s="30"/>
      <c r="D26" s="13"/>
      <c r="E26" s="14"/>
      <c r="F26" s="15"/>
      <c r="G26" s="15"/>
    </row>
    <row r="27" spans="1:7" x14ac:dyDescent="0.3">
      <c r="A27" s="16" t="s">
        <v>117</v>
      </c>
      <c r="B27" s="30"/>
      <c r="C27" s="30"/>
      <c r="D27" s="13"/>
      <c r="E27" s="14"/>
      <c r="F27" s="15"/>
      <c r="G27" s="15"/>
    </row>
    <row r="28" spans="1:7" x14ac:dyDescent="0.3">
      <c r="A28" s="12" t="s">
        <v>118</v>
      </c>
      <c r="B28" s="30"/>
      <c r="C28" s="30"/>
      <c r="D28" s="13"/>
      <c r="E28" s="14">
        <v>0.6</v>
      </c>
      <c r="F28" s="15">
        <v>4.7000000000000002E-3</v>
      </c>
      <c r="G28" s="15">
        <v>4.6987000000000001E-2</v>
      </c>
    </row>
    <row r="29" spans="1:7" x14ac:dyDescent="0.3">
      <c r="A29" s="16" t="s">
        <v>98</v>
      </c>
      <c r="B29" s="31"/>
      <c r="C29" s="31"/>
      <c r="D29" s="17"/>
      <c r="E29" s="37">
        <v>0.6</v>
      </c>
      <c r="F29" s="38">
        <v>4.7000000000000002E-3</v>
      </c>
      <c r="G29" s="20"/>
    </row>
    <row r="30" spans="1:7" x14ac:dyDescent="0.3">
      <c r="A30" s="12"/>
      <c r="B30" s="30"/>
      <c r="C30" s="30"/>
      <c r="D30" s="13"/>
      <c r="E30" s="14"/>
      <c r="F30" s="15"/>
      <c r="G30" s="15"/>
    </row>
    <row r="31" spans="1:7" x14ac:dyDescent="0.3">
      <c r="A31" s="21" t="s">
        <v>116</v>
      </c>
      <c r="B31" s="32"/>
      <c r="C31" s="32"/>
      <c r="D31" s="22"/>
      <c r="E31" s="18">
        <v>0.6</v>
      </c>
      <c r="F31" s="19">
        <v>4.7000000000000002E-3</v>
      </c>
      <c r="G31" s="20"/>
    </row>
    <row r="32" spans="1:7" x14ac:dyDescent="0.3">
      <c r="A32" s="12" t="s">
        <v>119</v>
      </c>
      <c r="B32" s="30"/>
      <c r="C32" s="30"/>
      <c r="D32" s="13"/>
      <c r="E32" s="14">
        <v>7.7200000000000006E-5</v>
      </c>
      <c r="F32" s="15">
        <v>0</v>
      </c>
      <c r="G32" s="15"/>
    </row>
    <row r="33" spans="1:7" x14ac:dyDescent="0.3">
      <c r="A33" s="12" t="s">
        <v>120</v>
      </c>
      <c r="B33" s="30"/>
      <c r="C33" s="30"/>
      <c r="D33" s="13"/>
      <c r="E33" s="14">
        <v>0.31992280000000001</v>
      </c>
      <c r="F33" s="15">
        <v>2.8E-3</v>
      </c>
      <c r="G33" s="15">
        <v>4.6987000000000001E-2</v>
      </c>
    </row>
    <row r="34" spans="1:7" x14ac:dyDescent="0.3">
      <c r="A34" s="25" t="s">
        <v>121</v>
      </c>
      <c r="B34" s="33"/>
      <c r="C34" s="33"/>
      <c r="D34" s="26"/>
      <c r="E34" s="27">
        <v>126.46</v>
      </c>
      <c r="F34" s="28">
        <v>1</v>
      </c>
      <c r="G34" s="28"/>
    </row>
    <row r="36" spans="1:7" ht="62.4" customHeight="1" x14ac:dyDescent="0.3">
      <c r="A36" s="70" t="s">
        <v>2014</v>
      </c>
      <c r="B36" s="71"/>
      <c r="C36" s="71"/>
      <c r="D36" s="71"/>
      <c r="E36" s="71"/>
      <c r="F36" s="71"/>
    </row>
    <row r="39" spans="1:7" x14ac:dyDescent="0.3">
      <c r="A39" s="1" t="s">
        <v>1858</v>
      </c>
    </row>
    <row r="40" spans="1:7" x14ac:dyDescent="0.3">
      <c r="A40" s="47" t="s">
        <v>1859</v>
      </c>
      <c r="B40" s="34" t="s">
        <v>88</v>
      </c>
    </row>
    <row r="41" spans="1:7" x14ac:dyDescent="0.3">
      <c r="A41" t="s">
        <v>1860</v>
      </c>
    </row>
    <row r="42" spans="1:7" x14ac:dyDescent="0.3">
      <c r="A42" t="s">
        <v>1861</v>
      </c>
      <c r="B42" t="s">
        <v>1862</v>
      </c>
      <c r="C42" t="s">
        <v>1862</v>
      </c>
    </row>
    <row r="43" spans="1:7" x14ac:dyDescent="0.3">
      <c r="B43" s="48">
        <v>44712</v>
      </c>
      <c r="C43" s="48">
        <v>44742</v>
      </c>
    </row>
    <row r="44" spans="1:7" x14ac:dyDescent="0.3">
      <c r="A44" t="s">
        <v>1885</v>
      </c>
      <c r="B44">
        <v>3611.5992000000001</v>
      </c>
      <c r="C44">
        <v>3405.9560999999999</v>
      </c>
      <c r="E44" s="2"/>
      <c r="G44"/>
    </row>
    <row r="45" spans="1:7" x14ac:dyDescent="0.3">
      <c r="E45" s="2"/>
      <c r="G45"/>
    </row>
    <row r="46" spans="1:7" x14ac:dyDescent="0.3">
      <c r="A46" t="s">
        <v>1877</v>
      </c>
      <c r="B46" s="34" t="s">
        <v>88</v>
      </c>
    </row>
    <row r="47" spans="1:7" x14ac:dyDescent="0.3">
      <c r="A47" t="s">
        <v>1878</v>
      </c>
      <c r="B47" s="34" t="s">
        <v>88</v>
      </c>
    </row>
    <row r="48" spans="1:7" ht="28.8" x14ac:dyDescent="0.3">
      <c r="A48" s="47" t="s">
        <v>1879</v>
      </c>
      <c r="B48" s="34" t="s">
        <v>88</v>
      </c>
    </row>
    <row r="49" spans="1:4" x14ac:dyDescent="0.3">
      <c r="A49" s="47" t="s">
        <v>1880</v>
      </c>
      <c r="B49" s="34" t="s">
        <v>88</v>
      </c>
    </row>
    <row r="50" spans="1:4" ht="28.8" x14ac:dyDescent="0.3">
      <c r="A50" s="47" t="s">
        <v>1882</v>
      </c>
      <c r="B50" s="34" t="s">
        <v>88</v>
      </c>
    </row>
    <row r="51" spans="1:4" ht="28.8" x14ac:dyDescent="0.3">
      <c r="A51" s="47" t="s">
        <v>1883</v>
      </c>
      <c r="B51" s="34" t="s">
        <v>88</v>
      </c>
    </row>
    <row r="52" spans="1:4" x14ac:dyDescent="0.3">
      <c r="A52" t="s">
        <v>2023</v>
      </c>
      <c r="B52" s="34" t="s">
        <v>88</v>
      </c>
    </row>
    <row r="53" spans="1:4" x14ac:dyDescent="0.3">
      <c r="A53" t="s">
        <v>2024</v>
      </c>
      <c r="B53" s="34" t="s">
        <v>88</v>
      </c>
    </row>
    <row r="56" spans="1:4" ht="28.8" x14ac:dyDescent="0.3">
      <c r="A56" s="66" t="s">
        <v>2069</v>
      </c>
      <c r="B56" s="66" t="s">
        <v>2070</v>
      </c>
      <c r="C56" s="66" t="s">
        <v>2030</v>
      </c>
      <c r="D56" s="67" t="s">
        <v>2031</v>
      </c>
    </row>
    <row r="57" spans="1:4" ht="78" customHeight="1" x14ac:dyDescent="0.3">
      <c r="A57" s="58" t="str">
        <f>HYPERLINK("[EDEL_Portfolio Monthly 30-Jun-2022.xlsx]EENFBA!A1","Edelweiss ETF - Nifty Bank")</f>
        <v>Edelweiss ETF - Nifty Bank</v>
      </c>
      <c r="B57" s="59"/>
      <c r="C57" s="59" t="s">
        <v>2058</v>
      </c>
      <c r="D57" s="59"/>
    </row>
  </sheetData>
  <mergeCells count="3">
    <mergeCell ref="A1:G1"/>
    <mergeCell ref="A2:G2"/>
    <mergeCell ref="A36:F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62"/>
  <sheetViews>
    <sheetView showGridLines="0" zoomScale="117" zoomScaleNormal="117" workbookViewId="0">
      <pane ySplit="4" topLeftCell="A156" activePane="bottomLeft" state="frozen"/>
      <selection activeCell="D67" sqref="D67"/>
      <selection pane="bottomLeft" activeCell="A161" sqref="A161:D161"/>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67</v>
      </c>
      <c r="B1" s="69"/>
      <c r="C1" s="69"/>
      <c r="D1" s="69"/>
      <c r="E1" s="69"/>
      <c r="F1" s="69"/>
      <c r="G1" s="69"/>
      <c r="H1" s="51" t="str">
        <f>HYPERLINK("[EDEL_Portfolio Monthly 30-Jun-2022.xlsx]Index!A1","Index")</f>
        <v>Index</v>
      </c>
    </row>
    <row r="2" spans="1:8" ht="19.5" customHeight="1" x14ac:dyDescent="0.3">
      <c r="A2" s="69" t="s">
        <v>68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790</v>
      </c>
      <c r="B8" s="30" t="s">
        <v>791</v>
      </c>
      <c r="C8" s="30" t="s">
        <v>792</v>
      </c>
      <c r="D8" s="13">
        <v>82901</v>
      </c>
      <c r="E8" s="14">
        <v>1117.51</v>
      </c>
      <c r="F8" s="15">
        <v>4.7E-2</v>
      </c>
      <c r="G8" s="15"/>
    </row>
    <row r="9" spans="1:8" x14ac:dyDescent="0.3">
      <c r="A9" s="12" t="s">
        <v>875</v>
      </c>
      <c r="B9" s="30" t="s">
        <v>876</v>
      </c>
      <c r="C9" s="30" t="s">
        <v>792</v>
      </c>
      <c r="D9" s="13">
        <v>156500</v>
      </c>
      <c r="E9" s="14">
        <v>1106.77</v>
      </c>
      <c r="F9" s="15">
        <v>4.6600000000000003E-2</v>
      </c>
      <c r="G9" s="15"/>
    </row>
    <row r="10" spans="1:8" x14ac:dyDescent="0.3">
      <c r="A10" s="12" t="s">
        <v>802</v>
      </c>
      <c r="B10" s="30" t="s">
        <v>803</v>
      </c>
      <c r="C10" s="30" t="s">
        <v>804</v>
      </c>
      <c r="D10" s="13">
        <v>40952</v>
      </c>
      <c r="E10" s="14">
        <v>1062.97</v>
      </c>
      <c r="F10" s="15">
        <v>4.48E-2</v>
      </c>
      <c r="G10" s="15"/>
    </row>
    <row r="11" spans="1:8" x14ac:dyDescent="0.3">
      <c r="A11" s="12" t="s">
        <v>961</v>
      </c>
      <c r="B11" s="30" t="s">
        <v>962</v>
      </c>
      <c r="C11" s="30" t="s">
        <v>963</v>
      </c>
      <c r="D11" s="13">
        <v>345952</v>
      </c>
      <c r="E11" s="14">
        <v>946.18</v>
      </c>
      <c r="F11" s="15">
        <v>3.9800000000000002E-2</v>
      </c>
      <c r="G11" s="15"/>
    </row>
    <row r="12" spans="1:8" x14ac:dyDescent="0.3">
      <c r="A12" s="12" t="s">
        <v>870</v>
      </c>
      <c r="B12" s="30" t="s">
        <v>871</v>
      </c>
      <c r="C12" s="30" t="s">
        <v>824</v>
      </c>
      <c r="D12" s="13">
        <v>52783</v>
      </c>
      <c r="E12" s="14">
        <v>771.63</v>
      </c>
      <c r="F12" s="15">
        <v>3.2500000000000001E-2</v>
      </c>
      <c r="G12" s="15"/>
    </row>
    <row r="13" spans="1:8" x14ac:dyDescent="0.3">
      <c r="A13" s="12" t="s">
        <v>1041</v>
      </c>
      <c r="B13" s="30" t="s">
        <v>1042</v>
      </c>
      <c r="C13" s="30" t="s">
        <v>792</v>
      </c>
      <c r="D13" s="13">
        <v>160952</v>
      </c>
      <c r="E13" s="14">
        <v>749.88</v>
      </c>
      <c r="F13" s="15">
        <v>3.1600000000000003E-2</v>
      </c>
      <c r="G13" s="15"/>
    </row>
    <row r="14" spans="1:8" x14ac:dyDescent="0.3">
      <c r="A14" s="12" t="s">
        <v>793</v>
      </c>
      <c r="B14" s="30" t="s">
        <v>794</v>
      </c>
      <c r="C14" s="30" t="s">
        <v>795</v>
      </c>
      <c r="D14" s="13">
        <v>90079</v>
      </c>
      <c r="E14" s="14">
        <v>617</v>
      </c>
      <c r="F14" s="15">
        <v>2.5999999999999999E-2</v>
      </c>
      <c r="G14" s="15"/>
    </row>
    <row r="15" spans="1:8" x14ac:dyDescent="0.3">
      <c r="A15" s="12" t="s">
        <v>825</v>
      </c>
      <c r="B15" s="30" t="s">
        <v>826</v>
      </c>
      <c r="C15" s="30" t="s">
        <v>827</v>
      </c>
      <c r="D15" s="13">
        <v>59387</v>
      </c>
      <c r="E15" s="14">
        <v>493.27</v>
      </c>
      <c r="F15" s="15">
        <v>2.0799999999999999E-2</v>
      </c>
      <c r="G15" s="15"/>
    </row>
    <row r="16" spans="1:8" x14ac:dyDescent="0.3">
      <c r="A16" s="12" t="s">
        <v>845</v>
      </c>
      <c r="B16" s="30" t="s">
        <v>846</v>
      </c>
      <c r="C16" s="30" t="s">
        <v>847</v>
      </c>
      <c r="D16" s="13">
        <v>31192</v>
      </c>
      <c r="E16" s="14">
        <v>486.05</v>
      </c>
      <c r="F16" s="15">
        <v>2.0500000000000001E-2</v>
      </c>
      <c r="G16" s="15"/>
    </row>
    <row r="17" spans="1:7" x14ac:dyDescent="0.3">
      <c r="A17" s="12" t="s">
        <v>808</v>
      </c>
      <c r="B17" s="30" t="s">
        <v>809</v>
      </c>
      <c r="C17" s="30" t="s">
        <v>792</v>
      </c>
      <c r="D17" s="13">
        <v>69017</v>
      </c>
      <c r="E17" s="14">
        <v>439.5</v>
      </c>
      <c r="F17" s="15">
        <v>1.8499999999999999E-2</v>
      </c>
      <c r="G17" s="15"/>
    </row>
    <row r="18" spans="1:7" x14ac:dyDescent="0.3">
      <c r="A18" s="12" t="s">
        <v>787</v>
      </c>
      <c r="B18" s="30" t="s">
        <v>788</v>
      </c>
      <c r="C18" s="30" t="s">
        <v>789</v>
      </c>
      <c r="D18" s="13">
        <v>16884</v>
      </c>
      <c r="E18" s="14">
        <v>366.53</v>
      </c>
      <c r="F18" s="15">
        <v>1.54E-2</v>
      </c>
      <c r="G18" s="15"/>
    </row>
    <row r="19" spans="1:7" x14ac:dyDescent="0.3">
      <c r="A19" s="12" t="s">
        <v>1062</v>
      </c>
      <c r="B19" s="30" t="s">
        <v>1063</v>
      </c>
      <c r="C19" s="30" t="s">
        <v>963</v>
      </c>
      <c r="D19" s="13">
        <v>15827</v>
      </c>
      <c r="E19" s="14">
        <v>353.04</v>
      </c>
      <c r="F19" s="15">
        <v>1.49E-2</v>
      </c>
      <c r="G19" s="15"/>
    </row>
    <row r="20" spans="1:7" x14ac:dyDescent="0.3">
      <c r="A20" s="12" t="s">
        <v>822</v>
      </c>
      <c r="B20" s="30" t="s">
        <v>823</v>
      </c>
      <c r="C20" s="30" t="s">
        <v>824</v>
      </c>
      <c r="D20" s="13">
        <v>33518</v>
      </c>
      <c r="E20" s="14">
        <v>326.20999999999998</v>
      </c>
      <c r="F20" s="15">
        <v>1.37E-2</v>
      </c>
      <c r="G20" s="15"/>
    </row>
    <row r="21" spans="1:7" x14ac:dyDescent="0.3">
      <c r="A21" s="12" t="s">
        <v>930</v>
      </c>
      <c r="B21" s="30" t="s">
        <v>931</v>
      </c>
      <c r="C21" s="30" t="s">
        <v>879</v>
      </c>
      <c r="D21" s="13">
        <v>214882</v>
      </c>
      <c r="E21" s="14">
        <v>307.07</v>
      </c>
      <c r="F21" s="15">
        <v>1.29E-2</v>
      </c>
      <c r="G21" s="15"/>
    </row>
    <row r="22" spans="1:7" x14ac:dyDescent="0.3">
      <c r="A22" s="12" t="s">
        <v>1322</v>
      </c>
      <c r="B22" s="30" t="s">
        <v>1323</v>
      </c>
      <c r="C22" s="30" t="s">
        <v>824</v>
      </c>
      <c r="D22" s="13">
        <v>8978</v>
      </c>
      <c r="E22" s="14">
        <v>293.32</v>
      </c>
      <c r="F22" s="15">
        <v>1.23E-2</v>
      </c>
      <c r="G22" s="15"/>
    </row>
    <row r="23" spans="1:7" x14ac:dyDescent="0.3">
      <c r="A23" s="12" t="s">
        <v>1366</v>
      </c>
      <c r="B23" s="30" t="s">
        <v>1367</v>
      </c>
      <c r="C23" s="30" t="s">
        <v>1365</v>
      </c>
      <c r="D23" s="13">
        <v>182562</v>
      </c>
      <c r="E23" s="14">
        <v>276.67</v>
      </c>
      <c r="F23" s="15">
        <v>1.1599999999999999E-2</v>
      </c>
      <c r="G23" s="15"/>
    </row>
    <row r="24" spans="1:7" x14ac:dyDescent="0.3">
      <c r="A24" s="12" t="s">
        <v>837</v>
      </c>
      <c r="B24" s="30" t="s">
        <v>838</v>
      </c>
      <c r="C24" s="30" t="s">
        <v>839</v>
      </c>
      <c r="D24" s="13">
        <v>2891</v>
      </c>
      <c r="E24" s="14">
        <v>244.89</v>
      </c>
      <c r="F24" s="15">
        <v>1.03E-2</v>
      </c>
      <c r="G24" s="15"/>
    </row>
    <row r="25" spans="1:7" x14ac:dyDescent="0.3">
      <c r="A25" s="12" t="s">
        <v>1641</v>
      </c>
      <c r="B25" s="30" t="s">
        <v>1642</v>
      </c>
      <c r="C25" s="30" t="s">
        <v>972</v>
      </c>
      <c r="D25" s="13">
        <v>100000</v>
      </c>
      <c r="E25" s="14">
        <v>237.05</v>
      </c>
      <c r="F25" s="15">
        <v>0.01</v>
      </c>
      <c r="G25" s="15"/>
    </row>
    <row r="26" spans="1:7" x14ac:dyDescent="0.3">
      <c r="A26" s="12" t="s">
        <v>925</v>
      </c>
      <c r="B26" s="30" t="s">
        <v>926</v>
      </c>
      <c r="C26" s="30" t="s">
        <v>927</v>
      </c>
      <c r="D26" s="13">
        <v>143825</v>
      </c>
      <c r="E26" s="14">
        <v>194.45</v>
      </c>
      <c r="F26" s="15">
        <v>8.2000000000000007E-3</v>
      </c>
      <c r="G26" s="15"/>
    </row>
    <row r="27" spans="1:7" x14ac:dyDescent="0.3">
      <c r="A27" s="12" t="s">
        <v>1049</v>
      </c>
      <c r="B27" s="30" t="s">
        <v>1050</v>
      </c>
      <c r="C27" s="30" t="s">
        <v>839</v>
      </c>
      <c r="D27" s="13">
        <v>17662</v>
      </c>
      <c r="E27" s="14">
        <v>193.07</v>
      </c>
      <c r="F27" s="15">
        <v>8.0999999999999996E-3</v>
      </c>
      <c r="G27" s="15"/>
    </row>
    <row r="28" spans="1:7" x14ac:dyDescent="0.3">
      <c r="A28" s="12" t="s">
        <v>832</v>
      </c>
      <c r="B28" s="30" t="s">
        <v>833</v>
      </c>
      <c r="C28" s="30" t="s">
        <v>834</v>
      </c>
      <c r="D28" s="13">
        <v>81203</v>
      </c>
      <c r="E28" s="14">
        <v>190.1</v>
      </c>
      <c r="F28" s="15">
        <v>8.0000000000000002E-3</v>
      </c>
      <c r="G28" s="15"/>
    </row>
    <row r="29" spans="1:7" x14ac:dyDescent="0.3">
      <c r="A29" s="12" t="s">
        <v>892</v>
      </c>
      <c r="B29" s="30" t="s">
        <v>893</v>
      </c>
      <c r="C29" s="30" t="s">
        <v>792</v>
      </c>
      <c r="D29" s="13">
        <v>23080</v>
      </c>
      <c r="E29" s="14">
        <v>183.34</v>
      </c>
      <c r="F29" s="15">
        <v>7.7000000000000002E-3</v>
      </c>
      <c r="G29" s="15"/>
    </row>
    <row r="30" spans="1:7" x14ac:dyDescent="0.3">
      <c r="A30" s="12" t="s">
        <v>853</v>
      </c>
      <c r="B30" s="30" t="s">
        <v>854</v>
      </c>
      <c r="C30" s="30" t="s">
        <v>821</v>
      </c>
      <c r="D30" s="13">
        <v>19957</v>
      </c>
      <c r="E30" s="14">
        <v>173.04</v>
      </c>
      <c r="F30" s="15">
        <v>7.3000000000000001E-3</v>
      </c>
      <c r="G30" s="15"/>
    </row>
    <row r="31" spans="1:7" x14ac:dyDescent="0.3">
      <c r="A31" s="12" t="s">
        <v>994</v>
      </c>
      <c r="B31" s="30" t="s">
        <v>995</v>
      </c>
      <c r="C31" s="30" t="s">
        <v>977</v>
      </c>
      <c r="D31" s="13">
        <v>73645</v>
      </c>
      <c r="E31" s="14">
        <v>165.81</v>
      </c>
      <c r="F31" s="15">
        <v>7.0000000000000001E-3</v>
      </c>
      <c r="G31" s="15"/>
    </row>
    <row r="32" spans="1:7" x14ac:dyDescent="0.3">
      <c r="A32" s="12" t="s">
        <v>955</v>
      </c>
      <c r="B32" s="30" t="s">
        <v>956</v>
      </c>
      <c r="C32" s="30" t="s">
        <v>884</v>
      </c>
      <c r="D32" s="13">
        <v>24536</v>
      </c>
      <c r="E32" s="14">
        <v>155.16999999999999</v>
      </c>
      <c r="F32" s="15">
        <v>6.4999999999999997E-3</v>
      </c>
      <c r="G32" s="15"/>
    </row>
    <row r="33" spans="1:7" x14ac:dyDescent="0.3">
      <c r="A33" s="12" t="s">
        <v>1002</v>
      </c>
      <c r="B33" s="30" t="s">
        <v>1003</v>
      </c>
      <c r="C33" s="30" t="s">
        <v>839</v>
      </c>
      <c r="D33" s="13">
        <v>36112</v>
      </c>
      <c r="E33" s="14">
        <v>148.71</v>
      </c>
      <c r="F33" s="15">
        <v>6.3E-3</v>
      </c>
      <c r="G33" s="15"/>
    </row>
    <row r="34" spans="1:7" x14ac:dyDescent="0.3">
      <c r="A34" s="12" t="s">
        <v>887</v>
      </c>
      <c r="B34" s="30" t="s">
        <v>888</v>
      </c>
      <c r="C34" s="30" t="s">
        <v>889</v>
      </c>
      <c r="D34" s="13">
        <v>7360</v>
      </c>
      <c r="E34" s="14">
        <v>142.88</v>
      </c>
      <c r="F34" s="15">
        <v>6.0000000000000001E-3</v>
      </c>
      <c r="G34" s="15"/>
    </row>
    <row r="35" spans="1:7" x14ac:dyDescent="0.3">
      <c r="A35" s="12" t="s">
        <v>1548</v>
      </c>
      <c r="B35" s="30" t="s">
        <v>1549</v>
      </c>
      <c r="C35" s="30" t="s">
        <v>789</v>
      </c>
      <c r="D35" s="13">
        <v>24081</v>
      </c>
      <c r="E35" s="14">
        <v>142.85</v>
      </c>
      <c r="F35" s="15">
        <v>6.0000000000000001E-3</v>
      </c>
      <c r="G35" s="15"/>
    </row>
    <row r="36" spans="1:7" x14ac:dyDescent="0.3">
      <c r="A36" s="12" t="s">
        <v>1078</v>
      </c>
      <c r="B36" s="30" t="s">
        <v>1079</v>
      </c>
      <c r="C36" s="30" t="s">
        <v>879</v>
      </c>
      <c r="D36" s="13">
        <v>64428</v>
      </c>
      <c r="E36" s="14">
        <v>136.52000000000001</v>
      </c>
      <c r="F36" s="15">
        <v>5.7000000000000002E-3</v>
      </c>
      <c r="G36" s="15"/>
    </row>
    <row r="37" spans="1:7" x14ac:dyDescent="0.3">
      <c r="A37" s="12" t="s">
        <v>1324</v>
      </c>
      <c r="B37" s="30" t="s">
        <v>1325</v>
      </c>
      <c r="C37" s="30" t="s">
        <v>827</v>
      </c>
      <c r="D37" s="13">
        <v>5000</v>
      </c>
      <c r="E37" s="14">
        <v>135.09</v>
      </c>
      <c r="F37" s="15">
        <v>5.7000000000000002E-3</v>
      </c>
      <c r="G37" s="15"/>
    </row>
    <row r="38" spans="1:7" x14ac:dyDescent="0.3">
      <c r="A38" s="12" t="s">
        <v>1330</v>
      </c>
      <c r="B38" s="30" t="s">
        <v>1331</v>
      </c>
      <c r="C38" s="30" t="s">
        <v>874</v>
      </c>
      <c r="D38" s="13">
        <v>5815</v>
      </c>
      <c r="E38" s="14">
        <v>133.19</v>
      </c>
      <c r="F38" s="15">
        <v>5.5999999999999999E-3</v>
      </c>
      <c r="G38" s="15"/>
    </row>
    <row r="39" spans="1:7" x14ac:dyDescent="0.3">
      <c r="A39" s="12" t="s">
        <v>932</v>
      </c>
      <c r="B39" s="30" t="s">
        <v>933</v>
      </c>
      <c r="C39" s="30" t="s">
        <v>815</v>
      </c>
      <c r="D39" s="13">
        <v>2222</v>
      </c>
      <c r="E39" s="14">
        <v>124.59</v>
      </c>
      <c r="F39" s="15">
        <v>5.1999999999999998E-3</v>
      </c>
      <c r="G39" s="15"/>
    </row>
    <row r="40" spans="1:7" x14ac:dyDescent="0.3">
      <c r="A40" s="12" t="s">
        <v>1363</v>
      </c>
      <c r="B40" s="30" t="s">
        <v>1364</v>
      </c>
      <c r="C40" s="30" t="s">
        <v>1365</v>
      </c>
      <c r="D40" s="13">
        <v>47910</v>
      </c>
      <c r="E40" s="14">
        <v>120.49</v>
      </c>
      <c r="F40" s="15">
        <v>5.1000000000000004E-3</v>
      </c>
      <c r="G40" s="15"/>
    </row>
    <row r="41" spans="1:7" x14ac:dyDescent="0.3">
      <c r="A41" s="12" t="s">
        <v>914</v>
      </c>
      <c r="B41" s="30" t="s">
        <v>915</v>
      </c>
      <c r="C41" s="30" t="s">
        <v>889</v>
      </c>
      <c r="D41" s="13">
        <v>7026</v>
      </c>
      <c r="E41" s="14">
        <v>117.24</v>
      </c>
      <c r="F41" s="15">
        <v>4.8999999999999998E-3</v>
      </c>
      <c r="G41" s="15"/>
    </row>
    <row r="42" spans="1:7" x14ac:dyDescent="0.3">
      <c r="A42" s="12" t="s">
        <v>1326</v>
      </c>
      <c r="B42" s="30" t="s">
        <v>1327</v>
      </c>
      <c r="C42" s="30" t="s">
        <v>889</v>
      </c>
      <c r="D42" s="13">
        <v>42972</v>
      </c>
      <c r="E42" s="14">
        <v>116.91</v>
      </c>
      <c r="F42" s="15">
        <v>4.8999999999999998E-3</v>
      </c>
      <c r="G42" s="15"/>
    </row>
    <row r="43" spans="1:7" x14ac:dyDescent="0.3">
      <c r="A43" s="12" t="s">
        <v>1068</v>
      </c>
      <c r="B43" s="30" t="s">
        <v>1069</v>
      </c>
      <c r="C43" s="30" t="s">
        <v>824</v>
      </c>
      <c r="D43" s="13">
        <v>3429</v>
      </c>
      <c r="E43" s="14">
        <v>116.65</v>
      </c>
      <c r="F43" s="15">
        <v>4.8999999999999998E-3</v>
      </c>
      <c r="G43" s="15"/>
    </row>
    <row r="44" spans="1:7" x14ac:dyDescent="0.3">
      <c r="A44" s="12" t="s">
        <v>1422</v>
      </c>
      <c r="B44" s="30" t="s">
        <v>1423</v>
      </c>
      <c r="C44" s="30" t="s">
        <v>874</v>
      </c>
      <c r="D44" s="13">
        <v>6119</v>
      </c>
      <c r="E44" s="14">
        <v>112.67</v>
      </c>
      <c r="F44" s="15">
        <v>4.7000000000000002E-3</v>
      </c>
      <c r="G44" s="15"/>
    </row>
    <row r="45" spans="1:7" x14ac:dyDescent="0.3">
      <c r="A45" s="12" t="s">
        <v>1420</v>
      </c>
      <c r="B45" s="30" t="s">
        <v>1421</v>
      </c>
      <c r="C45" s="30" t="s">
        <v>827</v>
      </c>
      <c r="D45" s="13">
        <v>12012</v>
      </c>
      <c r="E45" s="14">
        <v>110.17</v>
      </c>
      <c r="F45" s="15">
        <v>4.5999999999999999E-3</v>
      </c>
      <c r="G45" s="15"/>
    </row>
    <row r="46" spans="1:7" x14ac:dyDescent="0.3">
      <c r="A46" s="12" t="s">
        <v>950</v>
      </c>
      <c r="B46" s="30" t="s">
        <v>951</v>
      </c>
      <c r="C46" s="30" t="s">
        <v>815</v>
      </c>
      <c r="D46" s="13">
        <v>30000</v>
      </c>
      <c r="E46" s="14">
        <v>108.9</v>
      </c>
      <c r="F46" s="15">
        <v>4.5999999999999999E-3</v>
      </c>
      <c r="G46" s="15"/>
    </row>
    <row r="47" spans="1:7" x14ac:dyDescent="0.3">
      <c r="A47" s="12" t="s">
        <v>1688</v>
      </c>
      <c r="B47" s="30" t="s">
        <v>1689</v>
      </c>
      <c r="C47" s="30" t="s">
        <v>827</v>
      </c>
      <c r="D47" s="13">
        <v>8776</v>
      </c>
      <c r="E47" s="14">
        <v>108.44</v>
      </c>
      <c r="F47" s="15">
        <v>4.5999999999999999E-3</v>
      </c>
      <c r="G47" s="15"/>
    </row>
    <row r="48" spans="1:7" x14ac:dyDescent="0.3">
      <c r="A48" s="12" t="s">
        <v>923</v>
      </c>
      <c r="B48" s="30" t="s">
        <v>924</v>
      </c>
      <c r="C48" s="30" t="s">
        <v>913</v>
      </c>
      <c r="D48" s="13">
        <v>9715</v>
      </c>
      <c r="E48" s="14">
        <v>105.08</v>
      </c>
      <c r="F48" s="15">
        <v>4.4000000000000003E-3</v>
      </c>
      <c r="G48" s="15"/>
    </row>
    <row r="49" spans="1:7" x14ac:dyDescent="0.3">
      <c r="A49" s="12" t="s">
        <v>828</v>
      </c>
      <c r="B49" s="30" t="s">
        <v>829</v>
      </c>
      <c r="C49" s="30" t="s">
        <v>789</v>
      </c>
      <c r="D49" s="13">
        <v>1934</v>
      </c>
      <c r="E49" s="14">
        <v>104.45</v>
      </c>
      <c r="F49" s="15">
        <v>4.4000000000000003E-3</v>
      </c>
      <c r="G49" s="15"/>
    </row>
    <row r="50" spans="1:7" x14ac:dyDescent="0.3">
      <c r="A50" s="12" t="s">
        <v>1426</v>
      </c>
      <c r="B50" s="30" t="s">
        <v>1427</v>
      </c>
      <c r="C50" s="30" t="s">
        <v>844</v>
      </c>
      <c r="D50" s="13">
        <v>3689</v>
      </c>
      <c r="E50" s="14">
        <v>101.27</v>
      </c>
      <c r="F50" s="15">
        <v>4.3E-3</v>
      </c>
      <c r="G50" s="15"/>
    </row>
    <row r="51" spans="1:7" x14ac:dyDescent="0.3">
      <c r="A51" s="12" t="s">
        <v>1064</v>
      </c>
      <c r="B51" s="30" t="s">
        <v>1065</v>
      </c>
      <c r="C51" s="30" t="s">
        <v>857</v>
      </c>
      <c r="D51" s="13">
        <v>63426</v>
      </c>
      <c r="E51" s="14">
        <v>100.69</v>
      </c>
      <c r="F51" s="15">
        <v>4.1999999999999997E-3</v>
      </c>
      <c r="G51" s="15"/>
    </row>
    <row r="52" spans="1:7" x14ac:dyDescent="0.3">
      <c r="A52" s="12" t="s">
        <v>1096</v>
      </c>
      <c r="B52" s="30" t="s">
        <v>1097</v>
      </c>
      <c r="C52" s="30" t="s">
        <v>1057</v>
      </c>
      <c r="D52" s="13">
        <v>20934</v>
      </c>
      <c r="E52" s="14">
        <v>100.04</v>
      </c>
      <c r="F52" s="15">
        <v>4.1999999999999997E-3</v>
      </c>
      <c r="G52" s="15"/>
    </row>
    <row r="53" spans="1:7" x14ac:dyDescent="0.3">
      <c r="A53" s="12" t="s">
        <v>998</v>
      </c>
      <c r="B53" s="30" t="s">
        <v>999</v>
      </c>
      <c r="C53" s="30" t="s">
        <v>789</v>
      </c>
      <c r="D53" s="13">
        <v>13000</v>
      </c>
      <c r="E53" s="14">
        <v>99.87</v>
      </c>
      <c r="F53" s="15">
        <v>4.1999999999999997E-3</v>
      </c>
      <c r="G53" s="15"/>
    </row>
    <row r="54" spans="1:7" x14ac:dyDescent="0.3">
      <c r="A54" s="12" t="s">
        <v>805</v>
      </c>
      <c r="B54" s="30" t="s">
        <v>806</v>
      </c>
      <c r="C54" s="30" t="s">
        <v>807</v>
      </c>
      <c r="D54" s="13">
        <v>29464</v>
      </c>
      <c r="E54" s="14">
        <v>99.78</v>
      </c>
      <c r="F54" s="15">
        <v>4.1999999999999997E-3</v>
      </c>
      <c r="G54" s="15"/>
    </row>
    <row r="55" spans="1:7" x14ac:dyDescent="0.3">
      <c r="A55" s="12" t="s">
        <v>1355</v>
      </c>
      <c r="B55" s="30" t="s">
        <v>1356</v>
      </c>
      <c r="C55" s="30" t="s">
        <v>789</v>
      </c>
      <c r="D55" s="13">
        <v>3036</v>
      </c>
      <c r="E55" s="14">
        <v>99.78</v>
      </c>
      <c r="F55" s="15">
        <v>4.1999999999999997E-3</v>
      </c>
      <c r="G55" s="15"/>
    </row>
    <row r="56" spans="1:7" x14ac:dyDescent="0.3">
      <c r="A56" s="12" t="s">
        <v>1769</v>
      </c>
      <c r="B56" s="30" t="s">
        <v>1770</v>
      </c>
      <c r="C56" s="30" t="s">
        <v>827</v>
      </c>
      <c r="D56" s="13">
        <v>2369</v>
      </c>
      <c r="E56" s="14">
        <v>99.28</v>
      </c>
      <c r="F56" s="15">
        <v>4.1999999999999997E-3</v>
      </c>
      <c r="G56" s="15"/>
    </row>
    <row r="57" spans="1:7" x14ac:dyDescent="0.3">
      <c r="A57" s="12" t="s">
        <v>1666</v>
      </c>
      <c r="B57" s="30" t="s">
        <v>1667</v>
      </c>
      <c r="C57" s="30" t="s">
        <v>827</v>
      </c>
      <c r="D57" s="13">
        <v>1508</v>
      </c>
      <c r="E57" s="14">
        <v>97.08</v>
      </c>
      <c r="F57" s="15">
        <v>4.1000000000000003E-3</v>
      </c>
      <c r="G57" s="15"/>
    </row>
    <row r="58" spans="1:7" x14ac:dyDescent="0.3">
      <c r="A58" s="12" t="s">
        <v>1328</v>
      </c>
      <c r="B58" s="30" t="s">
        <v>1329</v>
      </c>
      <c r="C58" s="30" t="s">
        <v>824</v>
      </c>
      <c r="D58" s="13">
        <v>1183</v>
      </c>
      <c r="E58" s="14">
        <v>96.66</v>
      </c>
      <c r="F58" s="15">
        <v>4.1000000000000003E-3</v>
      </c>
      <c r="G58" s="15"/>
    </row>
    <row r="59" spans="1:7" x14ac:dyDescent="0.3">
      <c r="A59" s="12" t="s">
        <v>1351</v>
      </c>
      <c r="B59" s="30" t="s">
        <v>1352</v>
      </c>
      <c r="C59" s="30" t="s">
        <v>884</v>
      </c>
      <c r="D59" s="13">
        <v>21803</v>
      </c>
      <c r="E59" s="14">
        <v>92.48</v>
      </c>
      <c r="F59" s="15">
        <v>3.8999999999999998E-3</v>
      </c>
      <c r="G59" s="15"/>
    </row>
    <row r="60" spans="1:7" x14ac:dyDescent="0.3">
      <c r="A60" s="12" t="s">
        <v>905</v>
      </c>
      <c r="B60" s="30" t="s">
        <v>906</v>
      </c>
      <c r="C60" s="30" t="s">
        <v>907</v>
      </c>
      <c r="D60" s="13">
        <v>2984</v>
      </c>
      <c r="E60" s="14">
        <v>90.44</v>
      </c>
      <c r="F60" s="15">
        <v>3.8E-3</v>
      </c>
      <c r="G60" s="15"/>
    </row>
    <row r="61" spans="1:7" x14ac:dyDescent="0.3">
      <c r="A61" s="12" t="s">
        <v>1460</v>
      </c>
      <c r="B61" s="30" t="s">
        <v>1461</v>
      </c>
      <c r="C61" s="30" t="s">
        <v>1346</v>
      </c>
      <c r="D61" s="13">
        <v>10450</v>
      </c>
      <c r="E61" s="14">
        <v>88.82</v>
      </c>
      <c r="F61" s="15">
        <v>3.7000000000000002E-3</v>
      </c>
      <c r="G61" s="15"/>
    </row>
    <row r="62" spans="1:7" x14ac:dyDescent="0.3">
      <c r="A62" s="12" t="s">
        <v>1043</v>
      </c>
      <c r="B62" s="30" t="s">
        <v>1044</v>
      </c>
      <c r="C62" s="30" t="s">
        <v>844</v>
      </c>
      <c r="D62" s="13">
        <v>11030</v>
      </c>
      <c r="E62" s="14">
        <v>87.51</v>
      </c>
      <c r="F62" s="15">
        <v>3.7000000000000002E-3</v>
      </c>
      <c r="G62" s="15"/>
    </row>
    <row r="63" spans="1:7" x14ac:dyDescent="0.3">
      <c r="A63" s="12" t="s">
        <v>1771</v>
      </c>
      <c r="B63" s="30" t="s">
        <v>1772</v>
      </c>
      <c r="C63" s="30" t="s">
        <v>1006</v>
      </c>
      <c r="D63" s="13">
        <v>16137</v>
      </c>
      <c r="E63" s="14">
        <v>85.62</v>
      </c>
      <c r="F63" s="15">
        <v>3.5999999999999999E-3</v>
      </c>
      <c r="G63" s="15"/>
    </row>
    <row r="64" spans="1:7" x14ac:dyDescent="0.3">
      <c r="A64" s="12" t="s">
        <v>990</v>
      </c>
      <c r="B64" s="30" t="s">
        <v>991</v>
      </c>
      <c r="C64" s="30" t="s">
        <v>827</v>
      </c>
      <c r="D64" s="13">
        <v>16453</v>
      </c>
      <c r="E64" s="14">
        <v>84.42</v>
      </c>
      <c r="F64" s="15">
        <v>3.5999999999999999E-3</v>
      </c>
      <c r="G64" s="15"/>
    </row>
    <row r="65" spans="1:7" x14ac:dyDescent="0.3">
      <c r="A65" s="12" t="s">
        <v>1773</v>
      </c>
      <c r="B65" s="30" t="s">
        <v>1774</v>
      </c>
      <c r="C65" s="30" t="s">
        <v>824</v>
      </c>
      <c r="D65" s="13">
        <v>12525</v>
      </c>
      <c r="E65" s="14">
        <v>83.85</v>
      </c>
      <c r="F65" s="15">
        <v>3.5000000000000001E-3</v>
      </c>
      <c r="G65" s="15"/>
    </row>
    <row r="66" spans="1:7" x14ac:dyDescent="0.3">
      <c r="A66" s="12" t="s">
        <v>1100</v>
      </c>
      <c r="B66" s="30" t="s">
        <v>1101</v>
      </c>
      <c r="C66" s="30" t="s">
        <v>804</v>
      </c>
      <c r="D66" s="13">
        <v>26692</v>
      </c>
      <c r="E66" s="14">
        <v>82.32</v>
      </c>
      <c r="F66" s="15">
        <v>3.5000000000000001E-3</v>
      </c>
      <c r="G66" s="15"/>
    </row>
    <row r="67" spans="1:7" x14ac:dyDescent="0.3">
      <c r="A67" s="12" t="s">
        <v>966</v>
      </c>
      <c r="B67" s="30" t="s">
        <v>967</v>
      </c>
      <c r="C67" s="30" t="s">
        <v>804</v>
      </c>
      <c r="D67" s="13">
        <v>35000</v>
      </c>
      <c r="E67" s="14">
        <v>76.02</v>
      </c>
      <c r="F67" s="15">
        <v>3.2000000000000002E-3</v>
      </c>
      <c r="G67" s="15"/>
    </row>
    <row r="68" spans="1:7" x14ac:dyDescent="0.3">
      <c r="A68" s="12" t="s">
        <v>1631</v>
      </c>
      <c r="B68" s="30" t="s">
        <v>1632</v>
      </c>
      <c r="C68" s="30" t="s">
        <v>1346</v>
      </c>
      <c r="D68" s="13">
        <v>2032</v>
      </c>
      <c r="E68" s="14">
        <v>73.92</v>
      </c>
      <c r="F68" s="15">
        <v>3.0999999999999999E-3</v>
      </c>
      <c r="G68" s="15"/>
    </row>
    <row r="69" spans="1:7" x14ac:dyDescent="0.3">
      <c r="A69" s="12" t="s">
        <v>1332</v>
      </c>
      <c r="B69" s="30" t="s">
        <v>1333</v>
      </c>
      <c r="C69" s="30" t="s">
        <v>954</v>
      </c>
      <c r="D69" s="13">
        <v>10400</v>
      </c>
      <c r="E69" s="14">
        <v>34.090000000000003</v>
      </c>
      <c r="F69" s="15">
        <v>1.4E-3</v>
      </c>
      <c r="G69" s="15"/>
    </row>
    <row r="70" spans="1:7" x14ac:dyDescent="0.3">
      <c r="A70" s="12" t="s">
        <v>1369</v>
      </c>
      <c r="B70" s="30" t="s">
        <v>1370</v>
      </c>
      <c r="C70" s="30" t="s">
        <v>789</v>
      </c>
      <c r="D70" s="13">
        <v>8400</v>
      </c>
      <c r="E70" s="14">
        <v>32.85</v>
      </c>
      <c r="F70" s="15">
        <v>1.4E-3</v>
      </c>
      <c r="G70" s="15"/>
    </row>
    <row r="71" spans="1:7" x14ac:dyDescent="0.3">
      <c r="A71" s="12" t="s">
        <v>1563</v>
      </c>
      <c r="B71" s="30" t="s">
        <v>1564</v>
      </c>
      <c r="C71" s="30" t="s">
        <v>889</v>
      </c>
      <c r="D71" s="13">
        <v>1825</v>
      </c>
      <c r="E71" s="14">
        <v>20.16</v>
      </c>
      <c r="F71" s="15">
        <v>8.0000000000000004E-4</v>
      </c>
      <c r="G71" s="15"/>
    </row>
    <row r="72" spans="1:7" x14ac:dyDescent="0.3">
      <c r="A72" s="12" t="s">
        <v>1375</v>
      </c>
      <c r="B72" s="30" t="s">
        <v>1376</v>
      </c>
      <c r="C72" s="30" t="s">
        <v>839</v>
      </c>
      <c r="D72" s="13">
        <v>1361</v>
      </c>
      <c r="E72" s="14">
        <v>11.46</v>
      </c>
      <c r="F72" s="15">
        <v>5.0000000000000001E-4</v>
      </c>
      <c r="G72" s="15"/>
    </row>
    <row r="73" spans="1:7" x14ac:dyDescent="0.3">
      <c r="A73" s="12" t="s">
        <v>793</v>
      </c>
      <c r="B73" s="30" t="s">
        <v>1368</v>
      </c>
      <c r="C73" s="30" t="s">
        <v>795</v>
      </c>
      <c r="D73" s="13">
        <v>1755</v>
      </c>
      <c r="E73" s="14">
        <v>5.31</v>
      </c>
      <c r="F73" s="15">
        <v>2.0000000000000001E-4</v>
      </c>
      <c r="G73" s="15"/>
    </row>
    <row r="74" spans="1:7" x14ac:dyDescent="0.3">
      <c r="A74" s="12" t="s">
        <v>1431</v>
      </c>
      <c r="B74" s="30" t="s">
        <v>1432</v>
      </c>
      <c r="C74" s="30" t="s">
        <v>1121</v>
      </c>
      <c r="D74" s="13">
        <v>88</v>
      </c>
      <c r="E74" s="14">
        <v>2.02</v>
      </c>
      <c r="F74" s="15">
        <v>1E-4</v>
      </c>
      <c r="G74" s="15"/>
    </row>
    <row r="75" spans="1:7" x14ac:dyDescent="0.3">
      <c r="A75" s="12" t="s">
        <v>1377</v>
      </c>
      <c r="B75" s="30" t="s">
        <v>1378</v>
      </c>
      <c r="C75" s="30" t="s">
        <v>834</v>
      </c>
      <c r="D75" s="13">
        <v>74</v>
      </c>
      <c r="E75" s="14">
        <v>1.31</v>
      </c>
      <c r="F75" s="15">
        <v>1E-4</v>
      </c>
      <c r="G75" s="15"/>
    </row>
    <row r="76" spans="1:7" x14ac:dyDescent="0.3">
      <c r="A76" s="12" t="s">
        <v>1060</v>
      </c>
      <c r="B76" s="30" t="s">
        <v>1061</v>
      </c>
      <c r="C76" s="30" t="s">
        <v>913</v>
      </c>
      <c r="D76" s="13">
        <v>117</v>
      </c>
      <c r="E76" s="14">
        <v>0.92</v>
      </c>
      <c r="F76" s="15">
        <v>0</v>
      </c>
      <c r="G76" s="15"/>
    </row>
    <row r="77" spans="1:7" x14ac:dyDescent="0.3">
      <c r="A77" s="12" t="s">
        <v>1621</v>
      </c>
      <c r="B77" s="30" t="s">
        <v>1622</v>
      </c>
      <c r="C77" s="30" t="s">
        <v>1346</v>
      </c>
      <c r="D77" s="13">
        <v>7</v>
      </c>
      <c r="E77" s="14">
        <v>0.15</v>
      </c>
      <c r="F77" s="15">
        <v>0</v>
      </c>
      <c r="G77" s="15"/>
    </row>
    <row r="78" spans="1:7" x14ac:dyDescent="0.3">
      <c r="A78" s="16" t="s">
        <v>98</v>
      </c>
      <c r="B78" s="31"/>
      <c r="C78" s="31"/>
      <c r="D78" s="17"/>
      <c r="E78" s="37">
        <v>15383.47</v>
      </c>
      <c r="F78" s="38">
        <v>0.64739999999999998</v>
      </c>
      <c r="G78" s="20"/>
    </row>
    <row r="79" spans="1:7" x14ac:dyDescent="0.3">
      <c r="A79" s="16" t="s">
        <v>1130</v>
      </c>
      <c r="B79" s="30"/>
      <c r="C79" s="30"/>
      <c r="D79" s="13"/>
      <c r="E79" s="14"/>
      <c r="F79" s="15"/>
      <c r="G79" s="15"/>
    </row>
    <row r="80" spans="1:7" x14ac:dyDescent="0.3">
      <c r="A80" s="16" t="s">
        <v>98</v>
      </c>
      <c r="B80" s="30"/>
      <c r="C80" s="30"/>
      <c r="D80" s="13"/>
      <c r="E80" s="39" t="s">
        <v>88</v>
      </c>
      <c r="F80" s="40" t="s">
        <v>88</v>
      </c>
      <c r="G80" s="15"/>
    </row>
    <row r="81" spans="1:7" x14ac:dyDescent="0.3">
      <c r="A81" s="21" t="s">
        <v>116</v>
      </c>
      <c r="B81" s="32"/>
      <c r="C81" s="32"/>
      <c r="D81" s="22"/>
      <c r="E81" s="27">
        <v>15383.47</v>
      </c>
      <c r="F81" s="28">
        <v>0.64739999999999998</v>
      </c>
      <c r="G81" s="20"/>
    </row>
    <row r="82" spans="1:7" x14ac:dyDescent="0.3">
      <c r="A82" s="12"/>
      <c r="B82" s="30"/>
      <c r="C82" s="30"/>
      <c r="D82" s="13"/>
      <c r="E82" s="14"/>
      <c r="F82" s="15"/>
      <c r="G82" s="15"/>
    </row>
    <row r="83" spans="1:7" x14ac:dyDescent="0.3">
      <c r="A83" s="16" t="s">
        <v>1131</v>
      </c>
      <c r="B83" s="30"/>
      <c r="C83" s="30"/>
      <c r="D83" s="13"/>
      <c r="E83" s="14"/>
      <c r="F83" s="15"/>
      <c r="G83" s="15"/>
    </row>
    <row r="84" spans="1:7" x14ac:dyDescent="0.3">
      <c r="A84" s="16" t="s">
        <v>1132</v>
      </c>
      <c r="B84" s="30"/>
      <c r="C84" s="30"/>
      <c r="D84" s="13"/>
      <c r="E84" s="14"/>
      <c r="F84" s="15"/>
      <c r="G84" s="15"/>
    </row>
    <row r="85" spans="1:7" x14ac:dyDescent="0.3">
      <c r="A85" s="12" t="s">
        <v>1388</v>
      </c>
      <c r="B85" s="30"/>
      <c r="C85" s="30" t="s">
        <v>1389</v>
      </c>
      <c r="D85" s="13">
        <v>2900</v>
      </c>
      <c r="E85" s="14">
        <v>456.59</v>
      </c>
      <c r="F85" s="15">
        <v>1.9222E-2</v>
      </c>
      <c r="G85" s="15"/>
    </row>
    <row r="86" spans="1:7" x14ac:dyDescent="0.3">
      <c r="A86" s="12" t="s">
        <v>1223</v>
      </c>
      <c r="B86" s="30"/>
      <c r="C86" s="30" t="s">
        <v>815</v>
      </c>
      <c r="D86" s="13">
        <v>59400</v>
      </c>
      <c r="E86" s="14">
        <v>215.53</v>
      </c>
      <c r="F86" s="15">
        <v>9.0729999999999995E-3</v>
      </c>
      <c r="G86" s="15"/>
    </row>
    <row r="87" spans="1:7" x14ac:dyDescent="0.3">
      <c r="A87" s="12" t="s">
        <v>1386</v>
      </c>
      <c r="B87" s="30"/>
      <c r="C87" s="30" t="s">
        <v>834</v>
      </c>
      <c r="D87" s="13">
        <v>11875</v>
      </c>
      <c r="E87" s="14">
        <v>208.3</v>
      </c>
      <c r="F87" s="15">
        <v>8.7690000000000008E-3</v>
      </c>
      <c r="G87" s="15"/>
    </row>
    <row r="88" spans="1:7" x14ac:dyDescent="0.3">
      <c r="A88" s="12" t="s">
        <v>1775</v>
      </c>
      <c r="B88" s="30"/>
      <c r="C88" s="30" t="s">
        <v>1121</v>
      </c>
      <c r="D88" s="13">
        <v>5500</v>
      </c>
      <c r="E88" s="14">
        <v>126.31</v>
      </c>
      <c r="F88" s="15">
        <v>5.3169999999999997E-3</v>
      </c>
      <c r="G88" s="15"/>
    </row>
    <row r="89" spans="1:7" x14ac:dyDescent="0.3">
      <c r="A89" s="12" t="s">
        <v>1387</v>
      </c>
      <c r="B89" s="30"/>
      <c r="C89" s="30" t="s">
        <v>884</v>
      </c>
      <c r="D89" s="13">
        <v>10500</v>
      </c>
      <c r="E89" s="14">
        <v>99.6</v>
      </c>
      <c r="F89" s="15">
        <v>4.1929999999999997E-3</v>
      </c>
      <c r="G89" s="15"/>
    </row>
    <row r="90" spans="1:7" x14ac:dyDescent="0.3">
      <c r="A90" s="12" t="s">
        <v>1768</v>
      </c>
      <c r="B90" s="30"/>
      <c r="C90" s="30" t="s">
        <v>1346</v>
      </c>
      <c r="D90" s="13">
        <v>4200</v>
      </c>
      <c r="E90" s="14">
        <v>92.15</v>
      </c>
      <c r="F90" s="15">
        <v>3.8790000000000001E-3</v>
      </c>
      <c r="G90" s="15"/>
    </row>
    <row r="91" spans="1:7" x14ac:dyDescent="0.3">
      <c r="A91" s="12" t="s">
        <v>1382</v>
      </c>
      <c r="B91" s="30"/>
      <c r="C91" s="30" t="s">
        <v>839</v>
      </c>
      <c r="D91" s="13">
        <v>8400</v>
      </c>
      <c r="E91" s="14">
        <v>68.61</v>
      </c>
      <c r="F91" s="15">
        <v>2.8879999999999999E-3</v>
      </c>
      <c r="G91" s="15"/>
    </row>
    <row r="92" spans="1:7" x14ac:dyDescent="0.3">
      <c r="A92" s="12" t="s">
        <v>1167</v>
      </c>
      <c r="B92" s="30"/>
      <c r="C92" s="30" t="s">
        <v>913</v>
      </c>
      <c r="D92" s="13">
        <v>8450</v>
      </c>
      <c r="E92" s="14">
        <v>66.209999999999994</v>
      </c>
      <c r="F92" s="15">
        <v>2.787E-3</v>
      </c>
      <c r="G92" s="15"/>
    </row>
    <row r="93" spans="1:7" x14ac:dyDescent="0.3">
      <c r="A93" s="16" t="s">
        <v>98</v>
      </c>
      <c r="B93" s="31"/>
      <c r="C93" s="31"/>
      <c r="D93" s="17"/>
      <c r="E93" s="37">
        <v>1333.3</v>
      </c>
      <c r="F93" s="38">
        <v>5.6127999999999997E-2</v>
      </c>
      <c r="G93" s="20"/>
    </row>
    <row r="94" spans="1:7" x14ac:dyDescent="0.3">
      <c r="A94" s="12"/>
      <c r="B94" s="30"/>
      <c r="C94" s="30"/>
      <c r="D94" s="13"/>
      <c r="E94" s="14"/>
      <c r="F94" s="15"/>
      <c r="G94" s="15"/>
    </row>
    <row r="95" spans="1:7" x14ac:dyDescent="0.3">
      <c r="A95" s="12"/>
      <c r="B95" s="30"/>
      <c r="C95" s="30"/>
      <c r="D95" s="13"/>
      <c r="E95" s="14"/>
      <c r="F95" s="15"/>
      <c r="G95" s="15"/>
    </row>
    <row r="96" spans="1:7" x14ac:dyDescent="0.3">
      <c r="A96" s="12"/>
      <c r="B96" s="30"/>
      <c r="C96" s="30"/>
      <c r="D96" s="13"/>
      <c r="E96" s="14"/>
      <c r="F96" s="15"/>
      <c r="G96" s="15"/>
    </row>
    <row r="97" spans="1:7" x14ac:dyDescent="0.3">
      <c r="A97" s="21" t="s">
        <v>116</v>
      </c>
      <c r="B97" s="32"/>
      <c r="C97" s="32"/>
      <c r="D97" s="22"/>
      <c r="E97" s="18">
        <v>1333.3</v>
      </c>
      <c r="F97" s="19">
        <v>5.6127999999999997E-2</v>
      </c>
      <c r="G97" s="20"/>
    </row>
    <row r="98" spans="1:7" x14ac:dyDescent="0.3">
      <c r="A98" s="12"/>
      <c r="B98" s="30"/>
      <c r="C98" s="30"/>
      <c r="D98" s="13"/>
      <c r="E98" s="14"/>
      <c r="F98" s="15"/>
      <c r="G98" s="15"/>
    </row>
    <row r="99" spans="1:7" x14ac:dyDescent="0.3">
      <c r="A99" s="16" t="s">
        <v>124</v>
      </c>
      <c r="B99" s="30"/>
      <c r="C99" s="30"/>
      <c r="D99" s="13"/>
      <c r="E99" s="14"/>
      <c r="F99" s="15"/>
      <c r="G99" s="15"/>
    </row>
    <row r="100" spans="1:7" x14ac:dyDescent="0.3">
      <c r="A100" s="16" t="s">
        <v>125</v>
      </c>
      <c r="B100" s="30"/>
      <c r="C100" s="30"/>
      <c r="D100" s="13"/>
      <c r="E100" s="14"/>
      <c r="F100" s="15"/>
      <c r="G100" s="15"/>
    </row>
    <row r="101" spans="1:7" x14ac:dyDescent="0.3">
      <c r="A101" s="12" t="s">
        <v>503</v>
      </c>
      <c r="B101" s="30" t="s">
        <v>504</v>
      </c>
      <c r="C101" s="30" t="s">
        <v>128</v>
      </c>
      <c r="D101" s="13">
        <v>2000000</v>
      </c>
      <c r="E101" s="14">
        <v>2004.57</v>
      </c>
      <c r="F101" s="15">
        <v>8.4400000000000003E-2</v>
      </c>
      <c r="G101" s="15">
        <v>7.2599999999999998E-2</v>
      </c>
    </row>
    <row r="102" spans="1:7" x14ac:dyDescent="0.3">
      <c r="A102" s="16" t="s">
        <v>98</v>
      </c>
      <c r="B102" s="31"/>
      <c r="C102" s="31"/>
      <c r="D102" s="17"/>
      <c r="E102" s="37">
        <v>2004.57</v>
      </c>
      <c r="F102" s="38">
        <v>8.4400000000000003E-2</v>
      </c>
      <c r="G102" s="20"/>
    </row>
    <row r="103" spans="1:7" x14ac:dyDescent="0.3">
      <c r="A103" s="12"/>
      <c r="B103" s="30"/>
      <c r="C103" s="30"/>
      <c r="D103" s="13"/>
      <c r="E103" s="14"/>
      <c r="F103" s="15"/>
      <c r="G103" s="15"/>
    </row>
    <row r="104" spans="1:7" x14ac:dyDescent="0.3">
      <c r="A104" s="16" t="s">
        <v>377</v>
      </c>
      <c r="B104" s="30"/>
      <c r="C104" s="30"/>
      <c r="D104" s="13"/>
      <c r="E104" s="14"/>
      <c r="F104" s="15"/>
      <c r="G104" s="15"/>
    </row>
    <row r="105" spans="1:7" x14ac:dyDescent="0.3">
      <c r="A105" s="12" t="s">
        <v>1402</v>
      </c>
      <c r="B105" s="30" t="s">
        <v>1403</v>
      </c>
      <c r="C105" s="30" t="s">
        <v>93</v>
      </c>
      <c r="D105" s="13">
        <v>1600000</v>
      </c>
      <c r="E105" s="14">
        <v>1522.29</v>
      </c>
      <c r="F105" s="15">
        <v>6.4100000000000004E-2</v>
      </c>
      <c r="G105" s="15">
        <v>7.1139999999999995E-2</v>
      </c>
    </row>
    <row r="106" spans="1:7" x14ac:dyDescent="0.3">
      <c r="A106" s="16" t="s">
        <v>98</v>
      </c>
      <c r="B106" s="31"/>
      <c r="C106" s="31"/>
      <c r="D106" s="17"/>
      <c r="E106" s="37">
        <v>1522.29</v>
      </c>
      <c r="F106" s="38">
        <v>6.4100000000000004E-2</v>
      </c>
      <c r="G106" s="20"/>
    </row>
    <row r="107" spans="1:7" x14ac:dyDescent="0.3">
      <c r="A107" s="12"/>
      <c r="B107" s="30"/>
      <c r="C107" s="30"/>
      <c r="D107" s="13"/>
      <c r="E107" s="14"/>
      <c r="F107" s="15"/>
      <c r="G107" s="15"/>
    </row>
    <row r="108" spans="1:7" x14ac:dyDescent="0.3">
      <c r="A108" s="16" t="s">
        <v>188</v>
      </c>
      <c r="B108" s="30"/>
      <c r="C108" s="30"/>
      <c r="D108" s="13"/>
      <c r="E108" s="14"/>
      <c r="F108" s="15"/>
      <c r="G108" s="15"/>
    </row>
    <row r="109" spans="1:7" x14ac:dyDescent="0.3">
      <c r="A109" s="16" t="s">
        <v>98</v>
      </c>
      <c r="B109" s="30"/>
      <c r="C109" s="30"/>
      <c r="D109" s="13"/>
      <c r="E109" s="39" t="s">
        <v>88</v>
      </c>
      <c r="F109" s="40" t="s">
        <v>88</v>
      </c>
      <c r="G109" s="15"/>
    </row>
    <row r="110" spans="1:7" x14ac:dyDescent="0.3">
      <c r="A110" s="12"/>
      <c r="B110" s="30"/>
      <c r="C110" s="30"/>
      <c r="D110" s="13"/>
      <c r="E110" s="14"/>
      <c r="F110" s="15"/>
      <c r="G110" s="15"/>
    </row>
    <row r="111" spans="1:7" x14ac:dyDescent="0.3">
      <c r="A111" s="16" t="s">
        <v>189</v>
      </c>
      <c r="B111" s="30"/>
      <c r="C111" s="30"/>
      <c r="D111" s="13"/>
      <c r="E111" s="14"/>
      <c r="F111" s="15"/>
      <c r="G111" s="15"/>
    </row>
    <row r="112" spans="1:7" x14ac:dyDescent="0.3">
      <c r="A112" s="16" t="s">
        <v>98</v>
      </c>
      <c r="B112" s="30"/>
      <c r="C112" s="30"/>
      <c r="D112" s="13"/>
      <c r="E112" s="39" t="s">
        <v>88</v>
      </c>
      <c r="F112" s="40" t="s">
        <v>88</v>
      </c>
      <c r="G112" s="15"/>
    </row>
    <row r="113" spans="1:7" x14ac:dyDescent="0.3">
      <c r="A113" s="12"/>
      <c r="B113" s="30"/>
      <c r="C113" s="30"/>
      <c r="D113" s="13"/>
      <c r="E113" s="14"/>
      <c r="F113" s="15"/>
      <c r="G113" s="15"/>
    </row>
    <row r="114" spans="1:7" x14ac:dyDescent="0.3">
      <c r="A114" s="21" t="s">
        <v>116</v>
      </c>
      <c r="B114" s="32"/>
      <c r="C114" s="32"/>
      <c r="D114" s="22"/>
      <c r="E114" s="18">
        <v>3526.86</v>
      </c>
      <c r="F114" s="19">
        <v>0.14849999999999999</v>
      </c>
      <c r="G114" s="20"/>
    </row>
    <row r="115" spans="1:7" x14ac:dyDescent="0.3">
      <c r="A115" s="12"/>
      <c r="B115" s="30"/>
      <c r="C115" s="30"/>
      <c r="D115" s="13"/>
      <c r="E115" s="14"/>
      <c r="F115" s="15"/>
      <c r="G115" s="15"/>
    </row>
    <row r="116" spans="1:7" x14ac:dyDescent="0.3">
      <c r="A116" s="12"/>
      <c r="B116" s="30"/>
      <c r="C116" s="30"/>
      <c r="D116" s="13"/>
      <c r="E116" s="14"/>
      <c r="F116" s="15"/>
      <c r="G116" s="15"/>
    </row>
    <row r="117" spans="1:7" x14ac:dyDescent="0.3">
      <c r="A117" s="16" t="s">
        <v>550</v>
      </c>
      <c r="B117" s="30"/>
      <c r="C117" s="30"/>
      <c r="D117" s="13"/>
      <c r="E117" s="14"/>
      <c r="F117" s="15"/>
      <c r="G117" s="15"/>
    </row>
    <row r="118" spans="1:7" x14ac:dyDescent="0.3">
      <c r="A118" s="12" t="s">
        <v>1583</v>
      </c>
      <c r="B118" s="30" t="s">
        <v>1584</v>
      </c>
      <c r="C118" s="30"/>
      <c r="D118" s="13">
        <v>13802.0762</v>
      </c>
      <c r="E118" s="14">
        <v>382.92</v>
      </c>
      <c r="F118" s="15">
        <v>1.61E-2</v>
      </c>
      <c r="G118" s="15"/>
    </row>
    <row r="119" spans="1:7" x14ac:dyDescent="0.3">
      <c r="A119" s="12"/>
      <c r="B119" s="30"/>
      <c r="C119" s="30"/>
      <c r="D119" s="13"/>
      <c r="E119" s="14"/>
      <c r="F119" s="15"/>
      <c r="G119" s="15"/>
    </row>
    <row r="120" spans="1:7" x14ac:dyDescent="0.3">
      <c r="A120" s="21" t="s">
        <v>116</v>
      </c>
      <c r="B120" s="32"/>
      <c r="C120" s="32"/>
      <c r="D120" s="22"/>
      <c r="E120" s="18">
        <v>382.92</v>
      </c>
      <c r="F120" s="19">
        <v>1.61E-2</v>
      </c>
      <c r="G120" s="20"/>
    </row>
    <row r="121" spans="1:7" x14ac:dyDescent="0.3">
      <c r="A121" s="12"/>
      <c r="B121" s="30"/>
      <c r="C121" s="30"/>
      <c r="D121" s="13"/>
      <c r="E121" s="14"/>
      <c r="F121" s="15"/>
      <c r="G121" s="15"/>
    </row>
    <row r="122" spans="1:7" x14ac:dyDescent="0.3">
      <c r="A122" s="16" t="s">
        <v>117</v>
      </c>
      <c r="B122" s="30"/>
      <c r="C122" s="30"/>
      <c r="D122" s="13"/>
      <c r="E122" s="14"/>
      <c r="F122" s="15"/>
      <c r="G122" s="15"/>
    </row>
    <row r="123" spans="1:7" x14ac:dyDescent="0.3">
      <c r="A123" s="12" t="s">
        <v>118</v>
      </c>
      <c r="B123" s="30"/>
      <c r="C123" s="30"/>
      <c r="D123" s="13"/>
      <c r="E123" s="14">
        <v>4415.43</v>
      </c>
      <c r="F123" s="15">
        <v>0.18590000000000001</v>
      </c>
      <c r="G123" s="15">
        <v>4.6987000000000001E-2</v>
      </c>
    </row>
    <row r="124" spans="1:7" x14ac:dyDescent="0.3">
      <c r="A124" s="16" t="s">
        <v>98</v>
      </c>
      <c r="B124" s="31"/>
      <c r="C124" s="31"/>
      <c r="D124" s="17"/>
      <c r="E124" s="37">
        <v>4415.43</v>
      </c>
      <c r="F124" s="38">
        <v>0.18590000000000001</v>
      </c>
      <c r="G124" s="20"/>
    </row>
    <row r="125" spans="1:7" x14ac:dyDescent="0.3">
      <c r="A125" s="12"/>
      <c r="B125" s="30"/>
      <c r="C125" s="30"/>
      <c r="D125" s="13"/>
      <c r="E125" s="14"/>
      <c r="F125" s="15"/>
      <c r="G125" s="15"/>
    </row>
    <row r="126" spans="1:7" x14ac:dyDescent="0.3">
      <c r="A126" s="21" t="s">
        <v>116</v>
      </c>
      <c r="B126" s="32"/>
      <c r="C126" s="32"/>
      <c r="D126" s="22"/>
      <c r="E126" s="18">
        <v>4415.43</v>
      </c>
      <c r="F126" s="19">
        <v>0.18590000000000001</v>
      </c>
      <c r="G126" s="20"/>
    </row>
    <row r="127" spans="1:7" x14ac:dyDescent="0.3">
      <c r="A127" s="12" t="s">
        <v>119</v>
      </c>
      <c r="B127" s="30"/>
      <c r="C127" s="30"/>
      <c r="D127" s="13"/>
      <c r="E127" s="14">
        <v>29.988563500000001</v>
      </c>
      <c r="F127" s="15">
        <v>1.2620000000000001E-3</v>
      </c>
      <c r="G127" s="15"/>
    </row>
    <row r="128" spans="1:7" x14ac:dyDescent="0.3">
      <c r="A128" s="12" t="s">
        <v>120</v>
      </c>
      <c r="B128" s="30"/>
      <c r="C128" s="30"/>
      <c r="D128" s="13"/>
      <c r="E128" s="14">
        <v>14.641436499999999</v>
      </c>
      <c r="F128" s="15">
        <v>8.3799999999999999E-4</v>
      </c>
      <c r="G128" s="15">
        <v>4.6987000000000001E-2</v>
      </c>
    </row>
    <row r="129" spans="1:7" x14ac:dyDescent="0.3">
      <c r="A129" s="25" t="s">
        <v>121</v>
      </c>
      <c r="B129" s="33"/>
      <c r="C129" s="33"/>
      <c r="D129" s="26"/>
      <c r="E129" s="27">
        <v>23753.31</v>
      </c>
      <c r="F129" s="28">
        <v>1</v>
      </c>
      <c r="G129" s="28"/>
    </row>
    <row r="131" spans="1:7" x14ac:dyDescent="0.3">
      <c r="A131" s="1" t="s">
        <v>1321</v>
      </c>
    </row>
    <row r="132" spans="1:7" x14ac:dyDescent="0.3">
      <c r="A132" s="1" t="s">
        <v>123</v>
      </c>
    </row>
    <row r="134" spans="1:7" x14ac:dyDescent="0.3">
      <c r="A134" s="1" t="s">
        <v>1858</v>
      </c>
    </row>
    <row r="135" spans="1:7" x14ac:dyDescent="0.3">
      <c r="A135" s="47" t="s">
        <v>1859</v>
      </c>
      <c r="B135" s="34" t="s">
        <v>88</v>
      </c>
    </row>
    <row r="136" spans="1:7" x14ac:dyDescent="0.3">
      <c r="A136" t="s">
        <v>1860</v>
      </c>
    </row>
    <row r="137" spans="1:7" x14ac:dyDescent="0.3">
      <c r="A137" t="s">
        <v>1861</v>
      </c>
      <c r="B137" t="s">
        <v>1862</v>
      </c>
      <c r="C137" t="s">
        <v>1862</v>
      </c>
    </row>
    <row r="138" spans="1:7" x14ac:dyDescent="0.3">
      <c r="B138" s="48">
        <v>44712</v>
      </c>
      <c r="C138" s="48">
        <v>44742</v>
      </c>
    </row>
    <row r="139" spans="1:7" x14ac:dyDescent="0.3">
      <c r="A139" t="s">
        <v>1866</v>
      </c>
      <c r="B139">
        <v>40.590000000000003</v>
      </c>
      <c r="C139">
        <v>39.29</v>
      </c>
      <c r="E139" s="2"/>
      <c r="G139"/>
    </row>
    <row r="140" spans="1:7" x14ac:dyDescent="0.3">
      <c r="A140" t="s">
        <v>1867</v>
      </c>
      <c r="B140">
        <v>23.52</v>
      </c>
      <c r="C140">
        <v>22.62</v>
      </c>
      <c r="E140" s="2"/>
      <c r="G140"/>
    </row>
    <row r="141" spans="1:7" x14ac:dyDescent="0.3">
      <c r="A141" t="s">
        <v>1918</v>
      </c>
      <c r="B141">
        <v>36.75</v>
      </c>
      <c r="C141">
        <v>35.520000000000003</v>
      </c>
      <c r="E141" s="2"/>
      <c r="G141"/>
    </row>
    <row r="142" spans="1:7" x14ac:dyDescent="0.3">
      <c r="A142" t="s">
        <v>1919</v>
      </c>
      <c r="B142">
        <v>37.46</v>
      </c>
      <c r="C142">
        <v>36.21</v>
      </c>
      <c r="E142" s="2"/>
      <c r="G142"/>
    </row>
    <row r="143" spans="1:7" x14ac:dyDescent="0.3">
      <c r="A143" t="s">
        <v>1891</v>
      </c>
      <c r="B143">
        <v>37.229999999999997</v>
      </c>
      <c r="C143">
        <v>35.979999999999997</v>
      </c>
      <c r="E143" s="2"/>
      <c r="G143"/>
    </row>
    <row r="144" spans="1:7" x14ac:dyDescent="0.3">
      <c r="A144" t="s">
        <v>1892</v>
      </c>
      <c r="B144">
        <v>21.02</v>
      </c>
      <c r="C144">
        <v>20.170000000000002</v>
      </c>
      <c r="E144" s="2"/>
      <c r="G144"/>
    </row>
    <row r="145" spans="1:7" x14ac:dyDescent="0.3">
      <c r="E145" s="2"/>
      <c r="G145"/>
    </row>
    <row r="146" spans="1:7" x14ac:dyDescent="0.3">
      <c r="A146" t="s">
        <v>1895</v>
      </c>
    </row>
    <row r="148" spans="1:7" x14ac:dyDescent="0.3">
      <c r="A148" s="50" t="s">
        <v>1896</v>
      </c>
      <c r="B148" s="50" t="s">
        <v>1897</v>
      </c>
      <c r="C148" s="50" t="s">
        <v>1898</v>
      </c>
      <c r="D148" s="50" t="s">
        <v>1899</v>
      </c>
    </row>
    <row r="149" spans="1:7" x14ac:dyDescent="0.3">
      <c r="A149" s="50" t="s">
        <v>1922</v>
      </c>
      <c r="B149" s="50"/>
      <c r="C149" s="50">
        <v>0.15</v>
      </c>
      <c r="D149" s="50">
        <v>0.15</v>
      </c>
    </row>
    <row r="150" spans="1:7" x14ac:dyDescent="0.3">
      <c r="A150" s="50" t="s">
        <v>1923</v>
      </c>
      <c r="B150" s="50"/>
      <c r="C150" s="50">
        <v>0.15</v>
      </c>
      <c r="D150" s="50">
        <v>0.15</v>
      </c>
    </row>
    <row r="152" spans="1:7" x14ac:dyDescent="0.3">
      <c r="A152" t="s">
        <v>1878</v>
      </c>
      <c r="B152" s="34" t="s">
        <v>88</v>
      </c>
    </row>
    <row r="153" spans="1:7" ht="28.8" x14ac:dyDescent="0.3">
      <c r="A153" s="47" t="s">
        <v>1879</v>
      </c>
      <c r="B153" s="34" t="s">
        <v>88</v>
      </c>
    </row>
    <row r="154" spans="1:7" x14ac:dyDescent="0.3">
      <c r="A154" s="47" t="s">
        <v>1880</v>
      </c>
      <c r="B154" s="34" t="s">
        <v>88</v>
      </c>
    </row>
    <row r="155" spans="1:7" x14ac:dyDescent="0.3">
      <c r="A155" t="s">
        <v>1913</v>
      </c>
      <c r="B155" s="49">
        <v>1.870468</v>
      </c>
    </row>
    <row r="156" spans="1:7" ht="28.8" x14ac:dyDescent="0.3">
      <c r="A156" s="47" t="s">
        <v>1882</v>
      </c>
      <c r="B156" s="34">
        <v>1333.3008500000001</v>
      </c>
    </row>
    <row r="157" spans="1:7" ht="28.8" x14ac:dyDescent="0.3">
      <c r="A157" s="47" t="s">
        <v>1883</v>
      </c>
      <c r="B157" s="34" t="s">
        <v>88</v>
      </c>
    </row>
    <row r="158" spans="1:7" x14ac:dyDescent="0.3">
      <c r="A158" t="s">
        <v>2023</v>
      </c>
      <c r="B158" s="34" t="s">
        <v>88</v>
      </c>
    </row>
    <row r="159" spans="1:7" x14ac:dyDescent="0.3">
      <c r="A159" t="s">
        <v>2024</v>
      </c>
      <c r="B159" s="34" t="s">
        <v>88</v>
      </c>
    </row>
    <row r="161" spans="1:4" ht="28.8" x14ac:dyDescent="0.3">
      <c r="A161" s="66" t="s">
        <v>2069</v>
      </c>
      <c r="B161" s="66" t="s">
        <v>2070</v>
      </c>
      <c r="C161" s="66" t="s">
        <v>2030</v>
      </c>
      <c r="D161" s="67" t="s">
        <v>2031</v>
      </c>
    </row>
    <row r="162" spans="1:4" ht="76.2" customHeight="1" x14ac:dyDescent="0.3">
      <c r="A162" s="58" t="str">
        <f>HYPERLINK("[EDEL_Portfolio Monthly 30-Jun-2022.xlsx]EEPRUA!A1","Edelweiss Aggressive Hybrid Fund")</f>
        <v>Edelweiss Aggressive Hybrid Fund</v>
      </c>
      <c r="B162" s="59"/>
      <c r="C162" s="60" t="s">
        <v>2059</v>
      </c>
      <c r="D162"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09"/>
  <sheetViews>
    <sheetView showGridLines="0" workbookViewId="0">
      <pane ySplit="4" topLeftCell="A99" activePane="bottomLeft" state="frozen"/>
      <selection activeCell="D67" sqref="D67"/>
      <selection pane="bottomLeft" activeCell="A108" sqref="A108:D108"/>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69</v>
      </c>
      <c r="B1" s="69"/>
      <c r="C1" s="69"/>
      <c r="D1" s="69"/>
      <c r="E1" s="69"/>
      <c r="F1" s="69"/>
      <c r="G1" s="69"/>
      <c r="H1" s="51" t="str">
        <f>HYPERLINK("[EDEL_Portfolio Monthly 30-Jun-2022.xlsx]Index!A1","Index")</f>
        <v>Index</v>
      </c>
    </row>
    <row r="2" spans="1:8" ht="19.5" customHeight="1" x14ac:dyDescent="0.3">
      <c r="A2" s="69" t="s">
        <v>70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1431</v>
      </c>
      <c r="B8" s="30" t="s">
        <v>1432</v>
      </c>
      <c r="C8" s="30" t="s">
        <v>1121</v>
      </c>
      <c r="D8" s="13">
        <v>328244</v>
      </c>
      <c r="E8" s="14">
        <v>7552.57</v>
      </c>
      <c r="F8" s="15">
        <v>4.0500000000000001E-2</v>
      </c>
      <c r="G8" s="15"/>
    </row>
    <row r="9" spans="1:8" x14ac:dyDescent="0.3">
      <c r="A9" s="12" t="s">
        <v>1439</v>
      </c>
      <c r="B9" s="30" t="s">
        <v>1440</v>
      </c>
      <c r="C9" s="30" t="s">
        <v>1346</v>
      </c>
      <c r="D9" s="13">
        <v>616531</v>
      </c>
      <c r="E9" s="14">
        <v>6314.51</v>
      </c>
      <c r="F9" s="15">
        <v>3.39E-2</v>
      </c>
      <c r="G9" s="15"/>
    </row>
    <row r="10" spans="1:8" x14ac:dyDescent="0.3">
      <c r="A10" s="12" t="s">
        <v>964</v>
      </c>
      <c r="B10" s="30" t="s">
        <v>965</v>
      </c>
      <c r="C10" s="30" t="s">
        <v>792</v>
      </c>
      <c r="D10" s="13">
        <v>6988568</v>
      </c>
      <c r="E10" s="14">
        <v>6303.69</v>
      </c>
      <c r="F10" s="15">
        <v>3.3799999999999997E-2</v>
      </c>
      <c r="G10" s="15"/>
    </row>
    <row r="11" spans="1:8" x14ac:dyDescent="0.3">
      <c r="A11" s="12" t="s">
        <v>1435</v>
      </c>
      <c r="B11" s="30" t="s">
        <v>1436</v>
      </c>
      <c r="C11" s="30" t="s">
        <v>844</v>
      </c>
      <c r="D11" s="13">
        <v>171611</v>
      </c>
      <c r="E11" s="14">
        <v>6266.55</v>
      </c>
      <c r="F11" s="15">
        <v>3.3599999999999998E-2</v>
      </c>
      <c r="G11" s="15"/>
    </row>
    <row r="12" spans="1:8" x14ac:dyDescent="0.3">
      <c r="A12" s="12" t="s">
        <v>1015</v>
      </c>
      <c r="B12" s="30" t="s">
        <v>1016</v>
      </c>
      <c r="C12" s="30" t="s">
        <v>789</v>
      </c>
      <c r="D12" s="13">
        <v>998625</v>
      </c>
      <c r="E12" s="14">
        <v>6186.48</v>
      </c>
      <c r="F12" s="15">
        <v>3.32E-2</v>
      </c>
      <c r="G12" s="15"/>
    </row>
    <row r="13" spans="1:8" x14ac:dyDescent="0.3">
      <c r="A13" s="12" t="s">
        <v>1094</v>
      </c>
      <c r="B13" s="30" t="s">
        <v>1095</v>
      </c>
      <c r="C13" s="30" t="s">
        <v>889</v>
      </c>
      <c r="D13" s="13">
        <v>1772558</v>
      </c>
      <c r="E13" s="14">
        <v>6029.36</v>
      </c>
      <c r="F13" s="15">
        <v>3.2399999999999998E-2</v>
      </c>
      <c r="G13" s="15"/>
    </row>
    <row r="14" spans="1:8" x14ac:dyDescent="0.3">
      <c r="A14" s="12" t="s">
        <v>970</v>
      </c>
      <c r="B14" s="30" t="s">
        <v>971</v>
      </c>
      <c r="C14" s="30" t="s">
        <v>972</v>
      </c>
      <c r="D14" s="13">
        <v>555254</v>
      </c>
      <c r="E14" s="14">
        <v>5964.26</v>
      </c>
      <c r="F14" s="15">
        <v>3.2000000000000001E-2</v>
      </c>
      <c r="G14" s="15"/>
    </row>
    <row r="15" spans="1:8" x14ac:dyDescent="0.3">
      <c r="A15" s="12" t="s">
        <v>1437</v>
      </c>
      <c r="B15" s="30" t="s">
        <v>1438</v>
      </c>
      <c r="C15" s="30" t="s">
        <v>910</v>
      </c>
      <c r="D15" s="13">
        <v>1502551</v>
      </c>
      <c r="E15" s="14">
        <v>5513.61</v>
      </c>
      <c r="F15" s="15">
        <v>2.9600000000000001E-2</v>
      </c>
      <c r="G15" s="15"/>
    </row>
    <row r="16" spans="1:8" x14ac:dyDescent="0.3">
      <c r="A16" s="12" t="s">
        <v>877</v>
      </c>
      <c r="B16" s="30" t="s">
        <v>878</v>
      </c>
      <c r="C16" s="30" t="s">
        <v>879</v>
      </c>
      <c r="D16" s="13">
        <v>2712240</v>
      </c>
      <c r="E16" s="14">
        <v>5484.15</v>
      </c>
      <c r="F16" s="15">
        <v>2.9399999999999999E-2</v>
      </c>
      <c r="G16" s="15"/>
    </row>
    <row r="17" spans="1:7" x14ac:dyDescent="0.3">
      <c r="A17" s="12" t="s">
        <v>848</v>
      </c>
      <c r="B17" s="30" t="s">
        <v>849</v>
      </c>
      <c r="C17" s="30" t="s">
        <v>850</v>
      </c>
      <c r="D17" s="13">
        <v>3709075</v>
      </c>
      <c r="E17" s="14">
        <v>5482.01</v>
      </c>
      <c r="F17" s="15">
        <v>2.9399999999999999E-2</v>
      </c>
      <c r="G17" s="15"/>
    </row>
    <row r="18" spans="1:7" x14ac:dyDescent="0.3">
      <c r="A18" s="12" t="s">
        <v>1068</v>
      </c>
      <c r="B18" s="30" t="s">
        <v>1069</v>
      </c>
      <c r="C18" s="30" t="s">
        <v>824</v>
      </c>
      <c r="D18" s="13">
        <v>137205</v>
      </c>
      <c r="E18" s="14">
        <v>4667.4399999999996</v>
      </c>
      <c r="F18" s="15">
        <v>2.5000000000000001E-2</v>
      </c>
      <c r="G18" s="15"/>
    </row>
    <row r="19" spans="1:7" x14ac:dyDescent="0.3">
      <c r="A19" s="12" t="s">
        <v>1060</v>
      </c>
      <c r="B19" s="30" t="s">
        <v>1061</v>
      </c>
      <c r="C19" s="30" t="s">
        <v>913</v>
      </c>
      <c r="D19" s="13">
        <v>562150</v>
      </c>
      <c r="E19" s="14">
        <v>4397.9799999999996</v>
      </c>
      <c r="F19" s="15">
        <v>2.3599999999999999E-2</v>
      </c>
      <c r="G19" s="15"/>
    </row>
    <row r="20" spans="1:7" x14ac:dyDescent="0.3">
      <c r="A20" s="12" t="s">
        <v>1043</v>
      </c>
      <c r="B20" s="30" t="s">
        <v>1044</v>
      </c>
      <c r="C20" s="30" t="s">
        <v>844</v>
      </c>
      <c r="D20" s="13">
        <v>551537</v>
      </c>
      <c r="E20" s="14">
        <v>4375.62</v>
      </c>
      <c r="F20" s="15">
        <v>2.35E-2</v>
      </c>
      <c r="G20" s="15"/>
    </row>
    <row r="21" spans="1:7" x14ac:dyDescent="0.3">
      <c r="A21" s="12" t="s">
        <v>1456</v>
      </c>
      <c r="B21" s="30" t="s">
        <v>1457</v>
      </c>
      <c r="C21" s="30" t="s">
        <v>789</v>
      </c>
      <c r="D21" s="13">
        <v>398333</v>
      </c>
      <c r="E21" s="14">
        <v>4046.27</v>
      </c>
      <c r="F21" s="15">
        <v>2.1700000000000001E-2</v>
      </c>
      <c r="G21" s="15"/>
    </row>
    <row r="22" spans="1:7" x14ac:dyDescent="0.3">
      <c r="A22" s="12" t="s">
        <v>1476</v>
      </c>
      <c r="B22" s="30" t="s">
        <v>1477</v>
      </c>
      <c r="C22" s="30" t="s">
        <v>789</v>
      </c>
      <c r="D22" s="13">
        <v>314853</v>
      </c>
      <c r="E22" s="14">
        <v>4034.37</v>
      </c>
      <c r="F22" s="15">
        <v>2.1600000000000001E-2</v>
      </c>
      <c r="G22" s="15"/>
    </row>
    <row r="23" spans="1:7" x14ac:dyDescent="0.3">
      <c r="A23" s="12" t="s">
        <v>1517</v>
      </c>
      <c r="B23" s="30" t="s">
        <v>1518</v>
      </c>
      <c r="C23" s="30" t="s">
        <v>792</v>
      </c>
      <c r="D23" s="13">
        <v>2691935</v>
      </c>
      <c r="E23" s="14">
        <v>4033.86</v>
      </c>
      <c r="F23" s="15">
        <v>2.1600000000000001E-2</v>
      </c>
      <c r="G23" s="15"/>
    </row>
    <row r="24" spans="1:7" x14ac:dyDescent="0.3">
      <c r="A24" s="12" t="s">
        <v>1340</v>
      </c>
      <c r="B24" s="30" t="s">
        <v>1341</v>
      </c>
      <c r="C24" s="30" t="s">
        <v>954</v>
      </c>
      <c r="D24" s="13">
        <v>897097</v>
      </c>
      <c r="E24" s="14">
        <v>3986.7</v>
      </c>
      <c r="F24" s="15">
        <v>2.1399999999999999E-2</v>
      </c>
      <c r="G24" s="15"/>
    </row>
    <row r="25" spans="1:7" x14ac:dyDescent="0.3">
      <c r="A25" s="12" t="s">
        <v>978</v>
      </c>
      <c r="B25" s="30" t="s">
        <v>979</v>
      </c>
      <c r="C25" s="30" t="s">
        <v>827</v>
      </c>
      <c r="D25" s="13">
        <v>811953</v>
      </c>
      <c r="E25" s="14">
        <v>3773.15</v>
      </c>
      <c r="F25" s="15">
        <v>2.0199999999999999E-2</v>
      </c>
      <c r="G25" s="15"/>
    </row>
    <row r="26" spans="1:7" x14ac:dyDescent="0.3">
      <c r="A26" s="12" t="s">
        <v>1596</v>
      </c>
      <c r="B26" s="30" t="s">
        <v>1597</v>
      </c>
      <c r="C26" s="30" t="s">
        <v>1346</v>
      </c>
      <c r="D26" s="13">
        <v>574789</v>
      </c>
      <c r="E26" s="14">
        <v>3746.47</v>
      </c>
      <c r="F26" s="15">
        <v>2.01E-2</v>
      </c>
      <c r="G26" s="15"/>
    </row>
    <row r="27" spans="1:7" x14ac:dyDescent="0.3">
      <c r="A27" s="12" t="s">
        <v>832</v>
      </c>
      <c r="B27" s="30" t="s">
        <v>833</v>
      </c>
      <c r="C27" s="30" t="s">
        <v>834</v>
      </c>
      <c r="D27" s="13">
        <v>1541422</v>
      </c>
      <c r="E27" s="14">
        <v>3608.47</v>
      </c>
      <c r="F27" s="15">
        <v>1.9400000000000001E-2</v>
      </c>
      <c r="G27" s="15"/>
    </row>
    <row r="28" spans="1:7" x14ac:dyDescent="0.3">
      <c r="A28" s="12" t="s">
        <v>1445</v>
      </c>
      <c r="B28" s="30" t="s">
        <v>1446</v>
      </c>
      <c r="C28" s="30" t="s">
        <v>1057</v>
      </c>
      <c r="D28" s="13">
        <v>840597</v>
      </c>
      <c r="E28" s="14">
        <v>3532.61</v>
      </c>
      <c r="F28" s="15">
        <v>1.9E-2</v>
      </c>
      <c r="G28" s="15"/>
    </row>
    <row r="29" spans="1:7" x14ac:dyDescent="0.3">
      <c r="A29" s="12" t="s">
        <v>1336</v>
      </c>
      <c r="B29" s="30" t="s">
        <v>1337</v>
      </c>
      <c r="C29" s="30" t="s">
        <v>874</v>
      </c>
      <c r="D29" s="13">
        <v>358387</v>
      </c>
      <c r="E29" s="14">
        <v>3308.45</v>
      </c>
      <c r="F29" s="15">
        <v>1.78E-2</v>
      </c>
      <c r="G29" s="15"/>
    </row>
    <row r="30" spans="1:7" x14ac:dyDescent="0.3">
      <c r="A30" s="12" t="s">
        <v>1443</v>
      </c>
      <c r="B30" s="30" t="s">
        <v>1444</v>
      </c>
      <c r="C30" s="30" t="s">
        <v>874</v>
      </c>
      <c r="D30" s="13">
        <v>4614446</v>
      </c>
      <c r="E30" s="14">
        <v>3248.57</v>
      </c>
      <c r="F30" s="15">
        <v>1.7399999999999999E-2</v>
      </c>
      <c r="G30" s="15"/>
    </row>
    <row r="31" spans="1:7" x14ac:dyDescent="0.3">
      <c r="A31" s="12" t="s">
        <v>1035</v>
      </c>
      <c r="B31" s="30" t="s">
        <v>1036</v>
      </c>
      <c r="C31" s="30" t="s">
        <v>827</v>
      </c>
      <c r="D31" s="13">
        <v>328222</v>
      </c>
      <c r="E31" s="14">
        <v>2945.79</v>
      </c>
      <c r="F31" s="15">
        <v>1.5800000000000002E-2</v>
      </c>
      <c r="G31" s="15"/>
    </row>
    <row r="32" spans="1:7" x14ac:dyDescent="0.3">
      <c r="A32" s="12" t="s">
        <v>882</v>
      </c>
      <c r="B32" s="30" t="s">
        <v>883</v>
      </c>
      <c r="C32" s="30" t="s">
        <v>884</v>
      </c>
      <c r="D32" s="13">
        <v>114752</v>
      </c>
      <c r="E32" s="14">
        <v>2937.08</v>
      </c>
      <c r="F32" s="15">
        <v>1.5800000000000002E-2</v>
      </c>
      <c r="G32" s="15"/>
    </row>
    <row r="33" spans="1:7" x14ac:dyDescent="0.3">
      <c r="A33" s="12" t="s">
        <v>1492</v>
      </c>
      <c r="B33" s="30" t="s">
        <v>1493</v>
      </c>
      <c r="C33" s="30" t="s">
        <v>1346</v>
      </c>
      <c r="D33" s="13">
        <v>401462</v>
      </c>
      <c r="E33" s="14">
        <v>2933.28</v>
      </c>
      <c r="F33" s="15">
        <v>1.5699999999999999E-2</v>
      </c>
      <c r="G33" s="15"/>
    </row>
    <row r="34" spans="1:7" x14ac:dyDescent="0.3">
      <c r="A34" s="12" t="s">
        <v>1488</v>
      </c>
      <c r="B34" s="30" t="s">
        <v>1489</v>
      </c>
      <c r="C34" s="30" t="s">
        <v>827</v>
      </c>
      <c r="D34" s="13">
        <v>184577</v>
      </c>
      <c r="E34" s="14">
        <v>2902.75</v>
      </c>
      <c r="F34" s="15">
        <v>1.5599999999999999E-2</v>
      </c>
      <c r="G34" s="15"/>
    </row>
    <row r="35" spans="1:7" x14ac:dyDescent="0.3">
      <c r="A35" s="12" t="s">
        <v>842</v>
      </c>
      <c r="B35" s="30" t="s">
        <v>843</v>
      </c>
      <c r="C35" s="30" t="s">
        <v>844</v>
      </c>
      <c r="D35" s="13">
        <v>122535</v>
      </c>
      <c r="E35" s="14">
        <v>2759.73</v>
      </c>
      <c r="F35" s="15">
        <v>1.4800000000000001E-2</v>
      </c>
      <c r="G35" s="15"/>
    </row>
    <row r="36" spans="1:7" x14ac:dyDescent="0.3">
      <c r="A36" s="12" t="s">
        <v>1092</v>
      </c>
      <c r="B36" s="30" t="s">
        <v>1093</v>
      </c>
      <c r="C36" s="30" t="s">
        <v>977</v>
      </c>
      <c r="D36" s="13">
        <v>534188</v>
      </c>
      <c r="E36" s="14">
        <v>2736.38</v>
      </c>
      <c r="F36" s="15">
        <v>1.47E-2</v>
      </c>
      <c r="G36" s="15"/>
    </row>
    <row r="37" spans="1:7" x14ac:dyDescent="0.3">
      <c r="A37" s="12" t="s">
        <v>1468</v>
      </c>
      <c r="B37" s="30" t="s">
        <v>1469</v>
      </c>
      <c r="C37" s="30" t="s">
        <v>824</v>
      </c>
      <c r="D37" s="13">
        <v>769598</v>
      </c>
      <c r="E37" s="14">
        <v>2718.6</v>
      </c>
      <c r="F37" s="15">
        <v>1.46E-2</v>
      </c>
      <c r="G37" s="15"/>
    </row>
    <row r="38" spans="1:7" x14ac:dyDescent="0.3">
      <c r="A38" s="12" t="s">
        <v>1058</v>
      </c>
      <c r="B38" s="30" t="s">
        <v>1059</v>
      </c>
      <c r="C38" s="30" t="s">
        <v>792</v>
      </c>
      <c r="D38" s="13">
        <v>2007093</v>
      </c>
      <c r="E38" s="14">
        <v>2670.44</v>
      </c>
      <c r="F38" s="15">
        <v>1.43E-2</v>
      </c>
      <c r="G38" s="15"/>
    </row>
    <row r="39" spans="1:7" x14ac:dyDescent="0.3">
      <c r="A39" s="12" t="s">
        <v>1452</v>
      </c>
      <c r="B39" s="30" t="s">
        <v>1453</v>
      </c>
      <c r="C39" s="30" t="s">
        <v>927</v>
      </c>
      <c r="D39" s="13">
        <v>599444</v>
      </c>
      <c r="E39" s="14">
        <v>2510.77</v>
      </c>
      <c r="F39" s="15">
        <v>1.35E-2</v>
      </c>
      <c r="G39" s="15"/>
    </row>
    <row r="40" spans="1:7" x14ac:dyDescent="0.3">
      <c r="A40" s="12" t="s">
        <v>1441</v>
      </c>
      <c r="B40" s="30" t="s">
        <v>1442</v>
      </c>
      <c r="C40" s="30" t="s">
        <v>889</v>
      </c>
      <c r="D40" s="13">
        <v>427206</v>
      </c>
      <c r="E40" s="14">
        <v>2245.8200000000002</v>
      </c>
      <c r="F40" s="15">
        <v>1.21E-2</v>
      </c>
      <c r="G40" s="15"/>
    </row>
    <row r="41" spans="1:7" x14ac:dyDescent="0.3">
      <c r="A41" s="12" t="s">
        <v>1462</v>
      </c>
      <c r="B41" s="30" t="s">
        <v>1463</v>
      </c>
      <c r="C41" s="30" t="s">
        <v>889</v>
      </c>
      <c r="D41" s="13">
        <v>236547</v>
      </c>
      <c r="E41" s="14">
        <v>2241.7600000000002</v>
      </c>
      <c r="F41" s="15">
        <v>1.2E-2</v>
      </c>
      <c r="G41" s="15"/>
    </row>
    <row r="42" spans="1:7" x14ac:dyDescent="0.3">
      <c r="A42" s="12" t="s">
        <v>1447</v>
      </c>
      <c r="B42" s="30" t="s">
        <v>1448</v>
      </c>
      <c r="C42" s="30" t="s">
        <v>1449</v>
      </c>
      <c r="D42" s="13">
        <v>583082</v>
      </c>
      <c r="E42" s="14">
        <v>2121.84</v>
      </c>
      <c r="F42" s="15">
        <v>1.14E-2</v>
      </c>
      <c r="G42" s="15"/>
    </row>
    <row r="43" spans="1:7" x14ac:dyDescent="0.3">
      <c r="A43" s="12" t="s">
        <v>1023</v>
      </c>
      <c r="B43" s="30" t="s">
        <v>1024</v>
      </c>
      <c r="C43" s="30" t="s">
        <v>874</v>
      </c>
      <c r="D43" s="13">
        <v>94827</v>
      </c>
      <c r="E43" s="14">
        <v>2037.97</v>
      </c>
      <c r="F43" s="15">
        <v>1.09E-2</v>
      </c>
      <c r="G43" s="15"/>
    </row>
    <row r="44" spans="1:7" x14ac:dyDescent="0.3">
      <c r="A44" s="12" t="s">
        <v>1021</v>
      </c>
      <c r="B44" s="30" t="s">
        <v>1022</v>
      </c>
      <c r="C44" s="30" t="s">
        <v>789</v>
      </c>
      <c r="D44" s="13">
        <v>463833</v>
      </c>
      <c r="E44" s="14">
        <v>1977.55</v>
      </c>
      <c r="F44" s="15">
        <v>1.06E-2</v>
      </c>
      <c r="G44" s="15"/>
    </row>
    <row r="45" spans="1:7" x14ac:dyDescent="0.3">
      <c r="A45" s="12" t="s">
        <v>1474</v>
      </c>
      <c r="B45" s="30" t="s">
        <v>1475</v>
      </c>
      <c r="C45" s="30" t="s">
        <v>889</v>
      </c>
      <c r="D45" s="13">
        <v>54304</v>
      </c>
      <c r="E45" s="14">
        <v>1941.37</v>
      </c>
      <c r="F45" s="15">
        <v>1.04E-2</v>
      </c>
      <c r="G45" s="15"/>
    </row>
    <row r="46" spans="1:7" x14ac:dyDescent="0.3">
      <c r="A46" s="12" t="s">
        <v>1472</v>
      </c>
      <c r="B46" s="30" t="s">
        <v>1473</v>
      </c>
      <c r="C46" s="30" t="s">
        <v>815</v>
      </c>
      <c r="D46" s="13">
        <v>443417</v>
      </c>
      <c r="E46" s="14">
        <v>1863.46</v>
      </c>
      <c r="F46" s="15">
        <v>0.01</v>
      </c>
      <c r="G46" s="15"/>
    </row>
    <row r="47" spans="1:7" x14ac:dyDescent="0.3">
      <c r="A47" s="12" t="s">
        <v>1426</v>
      </c>
      <c r="B47" s="30" t="s">
        <v>1427</v>
      </c>
      <c r="C47" s="30" t="s">
        <v>844</v>
      </c>
      <c r="D47" s="13">
        <v>67595</v>
      </c>
      <c r="E47" s="14">
        <v>1855.69</v>
      </c>
      <c r="F47" s="15">
        <v>0.01</v>
      </c>
      <c r="G47" s="15"/>
    </row>
    <row r="48" spans="1:7" x14ac:dyDescent="0.3">
      <c r="A48" s="12" t="s">
        <v>1450</v>
      </c>
      <c r="B48" s="30" t="s">
        <v>1451</v>
      </c>
      <c r="C48" s="30" t="s">
        <v>1449</v>
      </c>
      <c r="D48" s="13">
        <v>40141</v>
      </c>
      <c r="E48" s="14">
        <v>1744.37</v>
      </c>
      <c r="F48" s="15">
        <v>9.4000000000000004E-3</v>
      </c>
      <c r="G48" s="15"/>
    </row>
    <row r="49" spans="1:7" x14ac:dyDescent="0.3">
      <c r="A49" s="12" t="s">
        <v>1653</v>
      </c>
      <c r="B49" s="30" t="s">
        <v>1654</v>
      </c>
      <c r="C49" s="30" t="s">
        <v>910</v>
      </c>
      <c r="D49" s="13">
        <v>304589</v>
      </c>
      <c r="E49" s="14">
        <v>1689.71</v>
      </c>
      <c r="F49" s="15">
        <v>9.1000000000000004E-3</v>
      </c>
      <c r="G49" s="15"/>
    </row>
    <row r="50" spans="1:7" x14ac:dyDescent="0.3">
      <c r="A50" s="12" t="s">
        <v>1505</v>
      </c>
      <c r="B50" s="30" t="s">
        <v>1506</v>
      </c>
      <c r="C50" s="30" t="s">
        <v>896</v>
      </c>
      <c r="D50" s="13">
        <v>105204</v>
      </c>
      <c r="E50" s="14">
        <v>1677.37</v>
      </c>
      <c r="F50" s="15">
        <v>8.9999999999999993E-3</v>
      </c>
      <c r="G50" s="15"/>
    </row>
    <row r="51" spans="1:7" x14ac:dyDescent="0.3">
      <c r="A51" s="12" t="s">
        <v>1529</v>
      </c>
      <c r="B51" s="30" t="s">
        <v>1530</v>
      </c>
      <c r="C51" s="30" t="s">
        <v>792</v>
      </c>
      <c r="D51" s="13">
        <v>791804</v>
      </c>
      <c r="E51" s="14">
        <v>1528.97</v>
      </c>
      <c r="F51" s="15">
        <v>8.2000000000000007E-3</v>
      </c>
      <c r="G51" s="15"/>
    </row>
    <row r="52" spans="1:7" x14ac:dyDescent="0.3">
      <c r="A52" s="12" t="s">
        <v>996</v>
      </c>
      <c r="B52" s="30" t="s">
        <v>997</v>
      </c>
      <c r="C52" s="30" t="s">
        <v>824</v>
      </c>
      <c r="D52" s="13">
        <v>64911</v>
      </c>
      <c r="E52" s="14">
        <v>1489.09</v>
      </c>
      <c r="F52" s="15">
        <v>8.0000000000000002E-3</v>
      </c>
      <c r="G52" s="15"/>
    </row>
    <row r="53" spans="1:7" x14ac:dyDescent="0.3">
      <c r="A53" s="12" t="s">
        <v>1478</v>
      </c>
      <c r="B53" s="30" t="s">
        <v>1479</v>
      </c>
      <c r="C53" s="30" t="s">
        <v>844</v>
      </c>
      <c r="D53" s="13">
        <v>16892</v>
      </c>
      <c r="E53" s="14">
        <v>1356.56</v>
      </c>
      <c r="F53" s="15">
        <v>7.3000000000000001E-3</v>
      </c>
      <c r="G53" s="15"/>
    </row>
    <row r="54" spans="1:7" x14ac:dyDescent="0.3">
      <c r="A54" s="12" t="s">
        <v>1458</v>
      </c>
      <c r="B54" s="30" t="s">
        <v>1459</v>
      </c>
      <c r="C54" s="30" t="s">
        <v>850</v>
      </c>
      <c r="D54" s="13">
        <v>646929</v>
      </c>
      <c r="E54" s="14">
        <v>1345.61</v>
      </c>
      <c r="F54" s="15">
        <v>7.1999999999999998E-3</v>
      </c>
      <c r="G54" s="15"/>
    </row>
    <row r="55" spans="1:7" x14ac:dyDescent="0.3">
      <c r="A55" s="12" t="s">
        <v>1542</v>
      </c>
      <c r="B55" s="30" t="s">
        <v>1543</v>
      </c>
      <c r="C55" s="30" t="s">
        <v>972</v>
      </c>
      <c r="D55" s="13">
        <v>137761</v>
      </c>
      <c r="E55" s="14">
        <v>1330.63</v>
      </c>
      <c r="F55" s="15">
        <v>7.1000000000000004E-3</v>
      </c>
      <c r="G55" s="15"/>
    </row>
    <row r="56" spans="1:7" x14ac:dyDescent="0.3">
      <c r="A56" s="12" t="s">
        <v>992</v>
      </c>
      <c r="B56" s="30" t="s">
        <v>993</v>
      </c>
      <c r="C56" s="30" t="s">
        <v>815</v>
      </c>
      <c r="D56" s="13">
        <v>103143</v>
      </c>
      <c r="E56" s="14">
        <v>1324</v>
      </c>
      <c r="F56" s="15">
        <v>7.1000000000000004E-3</v>
      </c>
      <c r="G56" s="15"/>
    </row>
    <row r="57" spans="1:7" x14ac:dyDescent="0.3">
      <c r="A57" s="12" t="s">
        <v>1007</v>
      </c>
      <c r="B57" s="30" t="s">
        <v>1008</v>
      </c>
      <c r="C57" s="30" t="s">
        <v>884</v>
      </c>
      <c r="D57" s="13">
        <v>459982</v>
      </c>
      <c r="E57" s="14">
        <v>1224.24</v>
      </c>
      <c r="F57" s="15">
        <v>6.6E-3</v>
      </c>
      <c r="G57" s="15"/>
    </row>
    <row r="58" spans="1:7" x14ac:dyDescent="0.3">
      <c r="A58" s="12" t="s">
        <v>1349</v>
      </c>
      <c r="B58" s="30" t="s">
        <v>1350</v>
      </c>
      <c r="C58" s="30" t="s">
        <v>847</v>
      </c>
      <c r="D58" s="13">
        <v>516408</v>
      </c>
      <c r="E58" s="14">
        <v>1203.49</v>
      </c>
      <c r="F58" s="15">
        <v>6.4999999999999997E-3</v>
      </c>
      <c r="G58" s="15"/>
    </row>
    <row r="59" spans="1:7" x14ac:dyDescent="0.3">
      <c r="A59" s="12" t="s">
        <v>1029</v>
      </c>
      <c r="B59" s="30" t="s">
        <v>1030</v>
      </c>
      <c r="C59" s="30" t="s">
        <v>815</v>
      </c>
      <c r="D59" s="13">
        <v>54591</v>
      </c>
      <c r="E59" s="14">
        <v>1151.3</v>
      </c>
      <c r="F59" s="15">
        <v>6.1999999999999998E-3</v>
      </c>
      <c r="G59" s="15"/>
    </row>
    <row r="60" spans="1:7" x14ac:dyDescent="0.3">
      <c r="A60" s="12" t="s">
        <v>1536</v>
      </c>
      <c r="B60" s="30" t="s">
        <v>1537</v>
      </c>
      <c r="C60" s="30" t="s">
        <v>874</v>
      </c>
      <c r="D60" s="13">
        <v>320594</v>
      </c>
      <c r="E60" s="14">
        <v>962.1</v>
      </c>
      <c r="F60" s="15">
        <v>5.1999999999999998E-3</v>
      </c>
      <c r="G60" s="15"/>
    </row>
    <row r="61" spans="1:7" x14ac:dyDescent="0.3">
      <c r="A61" s="12" t="s">
        <v>1454</v>
      </c>
      <c r="B61" s="30" t="s">
        <v>1455</v>
      </c>
      <c r="C61" s="30" t="s">
        <v>896</v>
      </c>
      <c r="D61" s="13">
        <v>1397220</v>
      </c>
      <c r="E61" s="14">
        <v>938.93</v>
      </c>
      <c r="F61" s="15">
        <v>5.0000000000000001E-3</v>
      </c>
      <c r="G61" s="15"/>
    </row>
    <row r="62" spans="1:7" x14ac:dyDescent="0.3">
      <c r="A62" s="12" t="s">
        <v>1550</v>
      </c>
      <c r="B62" s="30" t="s">
        <v>1551</v>
      </c>
      <c r="C62" s="30" t="s">
        <v>844</v>
      </c>
      <c r="D62" s="13">
        <v>47118</v>
      </c>
      <c r="E62" s="14">
        <v>934.3</v>
      </c>
      <c r="F62" s="15">
        <v>5.0000000000000001E-3</v>
      </c>
      <c r="G62" s="15"/>
    </row>
    <row r="63" spans="1:7" x14ac:dyDescent="0.3">
      <c r="A63" s="12" t="s">
        <v>1460</v>
      </c>
      <c r="B63" s="30" t="s">
        <v>1461</v>
      </c>
      <c r="C63" s="30" t="s">
        <v>1346</v>
      </c>
      <c r="D63" s="13">
        <v>96759</v>
      </c>
      <c r="E63" s="14">
        <v>822.4</v>
      </c>
      <c r="F63" s="15">
        <v>4.4000000000000003E-3</v>
      </c>
      <c r="G63" s="15"/>
    </row>
    <row r="64" spans="1:7" x14ac:dyDescent="0.3">
      <c r="A64" s="12" t="s">
        <v>942</v>
      </c>
      <c r="B64" s="30" t="s">
        <v>943</v>
      </c>
      <c r="C64" s="30" t="s">
        <v>821</v>
      </c>
      <c r="D64" s="13">
        <v>231519</v>
      </c>
      <c r="E64" s="14">
        <v>762.28</v>
      </c>
      <c r="F64" s="15">
        <v>4.1000000000000003E-3</v>
      </c>
      <c r="G64" s="15"/>
    </row>
    <row r="65" spans="1:7" x14ac:dyDescent="0.3">
      <c r="A65" s="12" t="s">
        <v>1334</v>
      </c>
      <c r="B65" s="30" t="s">
        <v>1335</v>
      </c>
      <c r="C65" s="30" t="s">
        <v>789</v>
      </c>
      <c r="D65" s="13">
        <v>902051</v>
      </c>
      <c r="E65" s="14">
        <v>739.68</v>
      </c>
      <c r="F65" s="15">
        <v>4.0000000000000001E-3</v>
      </c>
      <c r="G65" s="15"/>
    </row>
    <row r="66" spans="1:7" x14ac:dyDescent="0.3">
      <c r="A66" s="12" t="s">
        <v>1482</v>
      </c>
      <c r="B66" s="30" t="s">
        <v>1483</v>
      </c>
      <c r="C66" s="30" t="s">
        <v>1346</v>
      </c>
      <c r="D66" s="13">
        <v>25257</v>
      </c>
      <c r="E66" s="14">
        <v>561.66999999999996</v>
      </c>
      <c r="F66" s="15">
        <v>3.0000000000000001E-3</v>
      </c>
      <c r="G66" s="15"/>
    </row>
    <row r="67" spans="1:7" x14ac:dyDescent="0.3">
      <c r="A67" s="12" t="s">
        <v>1486</v>
      </c>
      <c r="B67" s="30" t="s">
        <v>1487</v>
      </c>
      <c r="C67" s="30" t="s">
        <v>896</v>
      </c>
      <c r="D67" s="13">
        <v>86401</v>
      </c>
      <c r="E67" s="14">
        <v>407.51</v>
      </c>
      <c r="F67" s="15">
        <v>2.2000000000000001E-3</v>
      </c>
      <c r="G67" s="15"/>
    </row>
    <row r="68" spans="1:7" x14ac:dyDescent="0.3">
      <c r="A68" s="12" t="s">
        <v>1375</v>
      </c>
      <c r="B68" s="30" t="s">
        <v>1376</v>
      </c>
      <c r="C68" s="30" t="s">
        <v>839</v>
      </c>
      <c r="D68" s="13">
        <v>25754</v>
      </c>
      <c r="E68" s="14">
        <v>216.84</v>
      </c>
      <c r="F68" s="15">
        <v>1.1999999999999999E-3</v>
      </c>
      <c r="G68" s="15"/>
    </row>
    <row r="69" spans="1:7" x14ac:dyDescent="0.3">
      <c r="A69" s="16" t="s">
        <v>98</v>
      </c>
      <c r="B69" s="31"/>
      <c r="C69" s="31"/>
      <c r="D69" s="17"/>
      <c r="E69" s="37">
        <v>176668.48</v>
      </c>
      <c r="F69" s="38">
        <v>0.94810000000000005</v>
      </c>
      <c r="G69" s="20"/>
    </row>
    <row r="70" spans="1:7" x14ac:dyDescent="0.3">
      <c r="A70" s="16" t="s">
        <v>1130</v>
      </c>
      <c r="B70" s="30"/>
      <c r="C70" s="30"/>
      <c r="D70" s="13"/>
      <c r="E70" s="14"/>
      <c r="F70" s="15"/>
      <c r="G70" s="15"/>
    </row>
    <row r="71" spans="1:7" x14ac:dyDescent="0.3">
      <c r="A71" s="16" t="s">
        <v>98</v>
      </c>
      <c r="B71" s="30"/>
      <c r="C71" s="30"/>
      <c r="D71" s="13"/>
      <c r="E71" s="39" t="s">
        <v>88</v>
      </c>
      <c r="F71" s="40" t="s">
        <v>88</v>
      </c>
      <c r="G71" s="15"/>
    </row>
    <row r="72" spans="1:7" x14ac:dyDescent="0.3">
      <c r="A72" s="21" t="s">
        <v>116</v>
      </c>
      <c r="B72" s="32"/>
      <c r="C72" s="32"/>
      <c r="D72" s="22"/>
      <c r="E72" s="27">
        <v>176668.48</v>
      </c>
      <c r="F72" s="28">
        <v>0.94810000000000005</v>
      </c>
      <c r="G72" s="20"/>
    </row>
    <row r="73" spans="1:7" x14ac:dyDescent="0.3">
      <c r="A73" s="12"/>
      <c r="B73" s="30"/>
      <c r="C73" s="30"/>
      <c r="D73" s="13"/>
      <c r="E73" s="14"/>
      <c r="F73" s="15"/>
      <c r="G73" s="15"/>
    </row>
    <row r="74" spans="1:7" x14ac:dyDescent="0.3">
      <c r="A74" s="12"/>
      <c r="B74" s="30"/>
      <c r="C74" s="30"/>
      <c r="D74" s="13"/>
      <c r="E74" s="14"/>
      <c r="F74" s="15"/>
      <c r="G74" s="15"/>
    </row>
    <row r="75" spans="1:7" x14ac:dyDescent="0.3">
      <c r="A75" s="16" t="s">
        <v>117</v>
      </c>
      <c r="B75" s="30"/>
      <c r="C75" s="30"/>
      <c r="D75" s="13"/>
      <c r="E75" s="14"/>
      <c r="F75" s="15"/>
      <c r="G75" s="15"/>
    </row>
    <row r="76" spans="1:7" x14ac:dyDescent="0.3">
      <c r="A76" s="12" t="s">
        <v>118</v>
      </c>
      <c r="B76" s="30"/>
      <c r="C76" s="30"/>
      <c r="D76" s="13"/>
      <c r="E76" s="14">
        <v>9056.83</v>
      </c>
      <c r="F76" s="15">
        <v>4.8599999999999997E-2</v>
      </c>
      <c r="G76" s="15">
        <v>4.6987000000000001E-2</v>
      </c>
    </row>
    <row r="77" spans="1:7" x14ac:dyDescent="0.3">
      <c r="A77" s="16" t="s">
        <v>98</v>
      </c>
      <c r="B77" s="31"/>
      <c r="C77" s="31"/>
      <c r="D77" s="17"/>
      <c r="E77" s="37">
        <v>9056.83</v>
      </c>
      <c r="F77" s="38">
        <v>4.8599999999999997E-2</v>
      </c>
      <c r="G77" s="20"/>
    </row>
    <row r="78" spans="1:7" x14ac:dyDescent="0.3">
      <c r="A78" s="12"/>
      <c r="B78" s="30"/>
      <c r="C78" s="30"/>
      <c r="D78" s="13"/>
      <c r="E78" s="14"/>
      <c r="F78" s="15"/>
      <c r="G78" s="15"/>
    </row>
    <row r="79" spans="1:7" x14ac:dyDescent="0.3">
      <c r="A79" s="21" t="s">
        <v>116</v>
      </c>
      <c r="B79" s="32"/>
      <c r="C79" s="32"/>
      <c r="D79" s="22"/>
      <c r="E79" s="18">
        <v>9056.83</v>
      </c>
      <c r="F79" s="19">
        <v>4.8599999999999997E-2</v>
      </c>
      <c r="G79" s="20"/>
    </row>
    <row r="80" spans="1:7" x14ac:dyDescent="0.3">
      <c r="A80" s="12" t="s">
        <v>119</v>
      </c>
      <c r="B80" s="30"/>
      <c r="C80" s="30"/>
      <c r="D80" s="13"/>
      <c r="E80" s="14">
        <v>1.1658999000000001</v>
      </c>
      <c r="F80" s="15">
        <v>6.0000000000000002E-6</v>
      </c>
      <c r="G80" s="15"/>
    </row>
    <row r="81" spans="1:7" x14ac:dyDescent="0.3">
      <c r="A81" s="12" t="s">
        <v>120</v>
      </c>
      <c r="B81" s="30"/>
      <c r="C81" s="30"/>
      <c r="D81" s="13"/>
      <c r="E81" s="14">
        <v>625.70410010000001</v>
      </c>
      <c r="F81" s="15">
        <v>3.2940000000000001E-3</v>
      </c>
      <c r="G81" s="15">
        <v>4.6987000000000001E-2</v>
      </c>
    </row>
    <row r="82" spans="1:7" x14ac:dyDescent="0.3">
      <c r="A82" s="25" t="s">
        <v>121</v>
      </c>
      <c r="B82" s="33"/>
      <c r="C82" s="33"/>
      <c r="D82" s="26"/>
      <c r="E82" s="27">
        <v>186352.18</v>
      </c>
      <c r="F82" s="28">
        <v>1</v>
      </c>
      <c r="G82" s="28"/>
    </row>
    <row r="87" spans="1:7" x14ac:dyDescent="0.3">
      <c r="A87" s="1" t="s">
        <v>1858</v>
      </c>
    </row>
    <row r="88" spans="1:7" x14ac:dyDescent="0.3">
      <c r="A88" s="47" t="s">
        <v>1859</v>
      </c>
      <c r="B88" s="34" t="s">
        <v>88</v>
      </c>
    </row>
    <row r="89" spans="1:7" x14ac:dyDescent="0.3">
      <c r="A89" t="s">
        <v>1860</v>
      </c>
    </row>
    <row r="90" spans="1:7" x14ac:dyDescent="0.3">
      <c r="A90" t="s">
        <v>1861</v>
      </c>
      <c r="B90" t="s">
        <v>1862</v>
      </c>
      <c r="C90" t="s">
        <v>1862</v>
      </c>
    </row>
    <row r="91" spans="1:7" x14ac:dyDescent="0.3">
      <c r="B91" s="48">
        <v>44712</v>
      </c>
      <c r="C91" s="48">
        <v>44742</v>
      </c>
    </row>
    <row r="92" spans="1:7" x14ac:dyDescent="0.3">
      <c r="A92" t="s">
        <v>1866</v>
      </c>
      <c r="B92">
        <v>52.875</v>
      </c>
      <c r="C92">
        <v>50.155999999999999</v>
      </c>
      <c r="E92" s="2"/>
      <c r="G92"/>
    </row>
    <row r="93" spans="1:7" x14ac:dyDescent="0.3">
      <c r="A93" t="s">
        <v>1867</v>
      </c>
      <c r="B93">
        <v>38.554000000000002</v>
      </c>
      <c r="C93">
        <v>36.570999999999998</v>
      </c>
      <c r="E93" s="2"/>
      <c r="G93"/>
    </row>
    <row r="94" spans="1:7" x14ac:dyDescent="0.3">
      <c r="A94" t="s">
        <v>1891</v>
      </c>
      <c r="B94">
        <v>47.357999999999997</v>
      </c>
      <c r="C94">
        <v>44.865000000000002</v>
      </c>
      <c r="E94" s="2"/>
      <c r="G94"/>
    </row>
    <row r="95" spans="1:7" x14ac:dyDescent="0.3">
      <c r="A95" t="s">
        <v>1892</v>
      </c>
      <c r="B95">
        <v>27.303000000000001</v>
      </c>
      <c r="C95">
        <v>25.866</v>
      </c>
      <c r="E95" s="2"/>
      <c r="G95"/>
    </row>
    <row r="96" spans="1:7" x14ac:dyDescent="0.3">
      <c r="E96" s="2"/>
      <c r="G96"/>
    </row>
    <row r="97" spans="1:4" x14ac:dyDescent="0.3">
      <c r="A97" t="s">
        <v>1877</v>
      </c>
      <c r="B97" s="34" t="s">
        <v>88</v>
      </c>
    </row>
    <row r="98" spans="1:4" x14ac:dyDescent="0.3">
      <c r="A98" t="s">
        <v>1878</v>
      </c>
      <c r="B98" s="34" t="s">
        <v>88</v>
      </c>
    </row>
    <row r="99" spans="1:4" ht="28.8" x14ac:dyDescent="0.3">
      <c r="A99" s="47" t="s">
        <v>1879</v>
      </c>
      <c r="B99" s="34" t="s">
        <v>88</v>
      </c>
    </row>
    <row r="100" spans="1:4" x14ac:dyDescent="0.3">
      <c r="A100" s="47" t="s">
        <v>1880</v>
      </c>
      <c r="B100" s="34" t="s">
        <v>88</v>
      </c>
    </row>
    <row r="101" spans="1:4" x14ac:dyDescent="0.3">
      <c r="A101" t="s">
        <v>1913</v>
      </c>
      <c r="B101" s="49">
        <v>0.35998999999999998</v>
      </c>
    </row>
    <row r="102" spans="1:4" ht="28.8" x14ac:dyDescent="0.3">
      <c r="A102" s="47" t="s">
        <v>1882</v>
      </c>
      <c r="B102" s="34" t="s">
        <v>88</v>
      </c>
    </row>
    <row r="103" spans="1:4" ht="28.8" x14ac:dyDescent="0.3">
      <c r="A103" s="47" t="s">
        <v>1883</v>
      </c>
      <c r="B103" s="34" t="s">
        <v>88</v>
      </c>
    </row>
    <row r="104" spans="1:4" x14ac:dyDescent="0.3">
      <c r="A104" t="s">
        <v>2023</v>
      </c>
      <c r="B104" s="34" t="s">
        <v>88</v>
      </c>
    </row>
    <row r="105" spans="1:4" x14ac:dyDescent="0.3">
      <c r="A105" t="s">
        <v>2024</v>
      </c>
      <c r="B105" s="34" t="s">
        <v>88</v>
      </c>
    </row>
    <row r="108" spans="1:4" ht="28.8" x14ac:dyDescent="0.3">
      <c r="A108" s="66" t="s">
        <v>2069</v>
      </c>
      <c r="B108" s="66" t="s">
        <v>2070</v>
      </c>
      <c r="C108" s="66" t="s">
        <v>2030</v>
      </c>
      <c r="D108" s="67" t="s">
        <v>2031</v>
      </c>
    </row>
    <row r="109" spans="1:4" ht="69" customHeight="1" x14ac:dyDescent="0.3">
      <c r="A109" s="58" t="str">
        <f>HYPERLINK("[EDEL_Portfolio Monthly 30-Jun-2022.xlsx]EESMCF!A1","Edelweiss Mid Cap Fund")</f>
        <v>Edelweiss Mid Cap Fund</v>
      </c>
      <c r="B109" s="59"/>
      <c r="C109" s="60" t="s">
        <v>2060</v>
      </c>
      <c r="D109"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16"/>
  <sheetViews>
    <sheetView showGridLines="0" workbookViewId="0">
      <pane ySplit="4" topLeftCell="A109" activePane="bottomLeft" state="frozen"/>
      <selection activeCell="D67" sqref="D67"/>
      <selection pane="bottomLeft" activeCell="A115" sqref="A115:F115"/>
    </sheetView>
  </sheetViews>
  <sheetFormatPr defaultRowHeight="14.4" x14ac:dyDescent="0.3"/>
  <cols>
    <col min="1" max="1" width="73.55468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71</v>
      </c>
      <c r="B1" s="69"/>
      <c r="C1" s="69"/>
      <c r="D1" s="69"/>
      <c r="E1" s="69"/>
      <c r="F1" s="69"/>
      <c r="G1" s="69"/>
      <c r="H1" s="51" t="str">
        <f>HYPERLINK("[EDEL_Portfolio Monthly 30-Jun-2022.xlsx]Index!A1","Index")</f>
        <v>Index</v>
      </c>
    </row>
    <row r="2" spans="1:8" ht="19.5" customHeight="1" x14ac:dyDescent="0.3">
      <c r="A2" s="69" t="s">
        <v>72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89</v>
      </c>
      <c r="B9" s="30"/>
      <c r="C9" s="30"/>
      <c r="D9" s="13"/>
      <c r="E9" s="14"/>
      <c r="F9" s="15"/>
      <c r="G9" s="15"/>
    </row>
    <row r="10" spans="1:8" x14ac:dyDescent="0.3">
      <c r="A10" s="12"/>
      <c r="B10" s="30"/>
      <c r="C10" s="30"/>
      <c r="D10" s="13"/>
      <c r="E10" s="14"/>
      <c r="F10" s="15"/>
      <c r="G10" s="15"/>
    </row>
    <row r="11" spans="1:8" x14ac:dyDescent="0.3">
      <c r="A11" s="16" t="s">
        <v>90</v>
      </c>
      <c r="B11" s="30"/>
      <c r="C11" s="30"/>
      <c r="D11" s="13"/>
      <c r="E11" s="14"/>
      <c r="F11" s="15"/>
      <c r="G11" s="15"/>
    </row>
    <row r="12" spans="1:8" x14ac:dyDescent="0.3">
      <c r="A12" s="12" t="s">
        <v>1776</v>
      </c>
      <c r="B12" s="30" t="s">
        <v>1777</v>
      </c>
      <c r="C12" s="30" t="s">
        <v>93</v>
      </c>
      <c r="D12" s="13">
        <v>10000000</v>
      </c>
      <c r="E12" s="14">
        <v>9936.6200000000008</v>
      </c>
      <c r="F12" s="15">
        <v>7.5399999999999995E-2</v>
      </c>
      <c r="G12" s="15">
        <v>4.8502999999999998E-2</v>
      </c>
    </row>
    <row r="13" spans="1:8" x14ac:dyDescent="0.3">
      <c r="A13" s="12" t="s">
        <v>94</v>
      </c>
      <c r="B13" s="30" t="s">
        <v>95</v>
      </c>
      <c r="C13" s="30" t="s">
        <v>93</v>
      </c>
      <c r="D13" s="13">
        <v>5000000</v>
      </c>
      <c r="E13" s="14">
        <v>4953.18</v>
      </c>
      <c r="F13" s="15">
        <v>3.7600000000000001E-2</v>
      </c>
      <c r="G13" s="15">
        <v>5.0001999999999998E-2</v>
      </c>
    </row>
    <row r="14" spans="1:8" x14ac:dyDescent="0.3">
      <c r="A14" s="12" t="s">
        <v>1408</v>
      </c>
      <c r="B14" s="30" t="s">
        <v>1409</v>
      </c>
      <c r="C14" s="30" t="s">
        <v>93</v>
      </c>
      <c r="D14" s="13">
        <v>5000000</v>
      </c>
      <c r="E14" s="14">
        <v>4947.97</v>
      </c>
      <c r="F14" s="15">
        <v>3.7600000000000001E-2</v>
      </c>
      <c r="G14" s="15">
        <v>5.0501999999999998E-2</v>
      </c>
    </row>
    <row r="15" spans="1:8" x14ac:dyDescent="0.3">
      <c r="A15" s="12" t="s">
        <v>96</v>
      </c>
      <c r="B15" s="30" t="s">
        <v>97</v>
      </c>
      <c r="C15" s="30" t="s">
        <v>93</v>
      </c>
      <c r="D15" s="13">
        <v>2500000</v>
      </c>
      <c r="E15" s="14">
        <v>2478.88</v>
      </c>
      <c r="F15" s="15">
        <v>1.8800000000000001E-2</v>
      </c>
      <c r="G15" s="15">
        <v>5.0169999999999999E-2</v>
      </c>
    </row>
    <row r="16" spans="1:8" x14ac:dyDescent="0.3">
      <c r="A16" s="16" t="s">
        <v>98</v>
      </c>
      <c r="B16" s="31"/>
      <c r="C16" s="31"/>
      <c r="D16" s="17"/>
      <c r="E16" s="18">
        <v>22316.65</v>
      </c>
      <c r="F16" s="19">
        <v>0.1694</v>
      </c>
      <c r="G16" s="20"/>
    </row>
    <row r="17" spans="1:7" x14ac:dyDescent="0.3">
      <c r="A17" s="16" t="s">
        <v>99</v>
      </c>
      <c r="B17" s="30"/>
      <c r="C17" s="30"/>
      <c r="D17" s="13"/>
      <c r="E17" s="14"/>
      <c r="F17" s="15"/>
      <c r="G17" s="15"/>
    </row>
    <row r="18" spans="1:7" x14ac:dyDescent="0.3">
      <c r="A18" s="12" t="s">
        <v>1315</v>
      </c>
      <c r="B18" s="30" t="s">
        <v>1316</v>
      </c>
      <c r="C18" s="30" t="s">
        <v>110</v>
      </c>
      <c r="D18" s="13">
        <v>5000000</v>
      </c>
      <c r="E18" s="14">
        <v>4983.8999999999996</v>
      </c>
      <c r="F18" s="15">
        <v>3.78E-2</v>
      </c>
      <c r="G18" s="15">
        <v>4.9152000000000001E-2</v>
      </c>
    </row>
    <row r="19" spans="1:7" x14ac:dyDescent="0.3">
      <c r="A19" s="12" t="s">
        <v>2022</v>
      </c>
      <c r="B19" s="30" t="s">
        <v>1778</v>
      </c>
      <c r="C19" s="30" t="s">
        <v>104</v>
      </c>
      <c r="D19" s="13">
        <v>5000000</v>
      </c>
      <c r="E19" s="14">
        <v>4967.7</v>
      </c>
      <c r="F19" s="15">
        <v>3.7699999999999997E-2</v>
      </c>
      <c r="G19" s="15">
        <v>5.0493999999999997E-2</v>
      </c>
    </row>
    <row r="20" spans="1:7" x14ac:dyDescent="0.3">
      <c r="A20" s="12" t="s">
        <v>1779</v>
      </c>
      <c r="B20" s="30" t="s">
        <v>1780</v>
      </c>
      <c r="C20" s="30" t="s">
        <v>110</v>
      </c>
      <c r="D20" s="13">
        <v>5000000</v>
      </c>
      <c r="E20" s="14">
        <v>4955.3999999999996</v>
      </c>
      <c r="F20" s="15">
        <v>3.7600000000000001E-2</v>
      </c>
      <c r="G20" s="15">
        <v>5.2150000000000002E-2</v>
      </c>
    </row>
    <row r="21" spans="1:7" x14ac:dyDescent="0.3">
      <c r="A21" s="16" t="s">
        <v>98</v>
      </c>
      <c r="B21" s="31"/>
      <c r="C21" s="31"/>
      <c r="D21" s="17"/>
      <c r="E21" s="18">
        <v>14907</v>
      </c>
      <c r="F21" s="19">
        <v>0.11310000000000001</v>
      </c>
      <c r="G21" s="20"/>
    </row>
    <row r="22" spans="1:7" x14ac:dyDescent="0.3">
      <c r="A22" s="12"/>
      <c r="B22" s="30"/>
      <c r="C22" s="30"/>
      <c r="D22" s="13"/>
      <c r="E22" s="14"/>
      <c r="F22" s="15"/>
      <c r="G22" s="15"/>
    </row>
    <row r="23" spans="1:7" x14ac:dyDescent="0.3">
      <c r="A23" s="16" t="s">
        <v>112</v>
      </c>
      <c r="B23" s="30"/>
      <c r="C23" s="30"/>
      <c r="D23" s="13"/>
      <c r="E23" s="14"/>
      <c r="F23" s="15"/>
      <c r="G23" s="15"/>
    </row>
    <row r="24" spans="1:7" x14ac:dyDescent="0.3">
      <c r="A24" s="12" t="s">
        <v>1995</v>
      </c>
      <c r="B24" s="30" t="s">
        <v>1781</v>
      </c>
      <c r="C24" s="30" t="s">
        <v>104</v>
      </c>
      <c r="D24" s="13">
        <v>10000000</v>
      </c>
      <c r="E24" s="14">
        <v>9933.43</v>
      </c>
      <c r="F24" s="15">
        <v>7.5399999999999995E-2</v>
      </c>
      <c r="G24" s="15">
        <v>5.2047999999999997E-2</v>
      </c>
    </row>
    <row r="25" spans="1:7" x14ac:dyDescent="0.3">
      <c r="A25" s="12" t="s">
        <v>1996</v>
      </c>
      <c r="B25" s="30" t="s">
        <v>1782</v>
      </c>
      <c r="C25" s="30" t="s">
        <v>104</v>
      </c>
      <c r="D25" s="13">
        <v>10000000</v>
      </c>
      <c r="E25" s="14">
        <v>9895.58</v>
      </c>
      <c r="F25" s="15">
        <v>7.51E-2</v>
      </c>
      <c r="G25" s="15">
        <v>5.2047999999999997E-2</v>
      </c>
    </row>
    <row r="26" spans="1:7" x14ac:dyDescent="0.3">
      <c r="A26" s="12" t="s">
        <v>1997</v>
      </c>
      <c r="B26" s="30" t="s">
        <v>1783</v>
      </c>
      <c r="C26" s="30" t="s">
        <v>104</v>
      </c>
      <c r="D26" s="13">
        <v>7500000</v>
      </c>
      <c r="E26" s="14">
        <v>7474.31</v>
      </c>
      <c r="F26" s="15">
        <v>5.67E-2</v>
      </c>
      <c r="G26" s="15">
        <v>6.2748999999999999E-2</v>
      </c>
    </row>
    <row r="27" spans="1:7" x14ac:dyDescent="0.3">
      <c r="A27" s="12" t="s">
        <v>1998</v>
      </c>
      <c r="B27" s="30" t="s">
        <v>1784</v>
      </c>
      <c r="C27" s="30" t="s">
        <v>104</v>
      </c>
      <c r="D27" s="13">
        <v>7500000</v>
      </c>
      <c r="E27" s="14">
        <v>7470.35</v>
      </c>
      <c r="F27" s="15">
        <v>5.67E-2</v>
      </c>
      <c r="G27" s="15">
        <v>5.1748000000000002E-2</v>
      </c>
    </row>
    <row r="28" spans="1:7" x14ac:dyDescent="0.3">
      <c r="A28" s="12" t="s">
        <v>1999</v>
      </c>
      <c r="B28" s="30" t="s">
        <v>1785</v>
      </c>
      <c r="C28" s="30" t="s">
        <v>104</v>
      </c>
      <c r="D28" s="13">
        <v>5000000</v>
      </c>
      <c r="E28" s="14">
        <v>4993.03</v>
      </c>
      <c r="F28" s="15">
        <v>3.7900000000000003E-2</v>
      </c>
      <c r="G28" s="15">
        <v>5.0951999999999997E-2</v>
      </c>
    </row>
    <row r="29" spans="1:7" x14ac:dyDescent="0.3">
      <c r="A29" s="12" t="s">
        <v>2000</v>
      </c>
      <c r="B29" s="30" t="s">
        <v>1786</v>
      </c>
      <c r="C29" s="30" t="s">
        <v>104</v>
      </c>
      <c r="D29" s="13">
        <v>5000000</v>
      </c>
      <c r="E29" s="14">
        <v>4986.05</v>
      </c>
      <c r="F29" s="15">
        <v>3.7900000000000003E-2</v>
      </c>
      <c r="G29" s="15">
        <v>5.3747000000000003E-2</v>
      </c>
    </row>
    <row r="30" spans="1:7" x14ac:dyDescent="0.3">
      <c r="A30" s="12" t="s">
        <v>2001</v>
      </c>
      <c r="B30" s="30" t="s">
        <v>1787</v>
      </c>
      <c r="C30" s="30" t="s">
        <v>104</v>
      </c>
      <c r="D30" s="13">
        <v>5000000</v>
      </c>
      <c r="E30" s="14">
        <v>4984.66</v>
      </c>
      <c r="F30" s="15">
        <v>3.78E-2</v>
      </c>
      <c r="G30" s="15">
        <v>5.3497999999999997E-2</v>
      </c>
    </row>
    <row r="31" spans="1:7" x14ac:dyDescent="0.3">
      <c r="A31" s="12" t="s">
        <v>2002</v>
      </c>
      <c r="B31" s="30" t="s">
        <v>1788</v>
      </c>
      <c r="C31" s="30" t="s">
        <v>1318</v>
      </c>
      <c r="D31" s="13">
        <v>5000000</v>
      </c>
      <c r="E31" s="14">
        <v>4969.13</v>
      </c>
      <c r="F31" s="15">
        <v>3.7699999999999997E-2</v>
      </c>
      <c r="G31" s="15">
        <v>5.3997000000000003E-2</v>
      </c>
    </row>
    <row r="32" spans="1:7" x14ac:dyDescent="0.3">
      <c r="A32" s="12" t="s">
        <v>2003</v>
      </c>
      <c r="B32" s="30" t="s">
        <v>1789</v>
      </c>
      <c r="C32" s="30" t="s">
        <v>104</v>
      </c>
      <c r="D32" s="13">
        <v>5000000</v>
      </c>
      <c r="E32" s="14">
        <v>4945.8599999999997</v>
      </c>
      <c r="F32" s="15">
        <v>3.7600000000000001E-2</v>
      </c>
      <c r="G32" s="15">
        <v>5.4001E-2</v>
      </c>
    </row>
    <row r="33" spans="1:7" x14ac:dyDescent="0.3">
      <c r="A33" s="12" t="s">
        <v>2004</v>
      </c>
      <c r="B33" s="30" t="s">
        <v>1790</v>
      </c>
      <c r="C33" s="30" t="s">
        <v>104</v>
      </c>
      <c r="D33" s="13">
        <v>5000000</v>
      </c>
      <c r="E33" s="14">
        <v>4941.9399999999996</v>
      </c>
      <c r="F33" s="15">
        <v>3.7499999999999999E-2</v>
      </c>
      <c r="G33" s="15">
        <v>5.3601999999999997E-2</v>
      </c>
    </row>
    <row r="34" spans="1:7" x14ac:dyDescent="0.3">
      <c r="A34" s="12" t="s">
        <v>2005</v>
      </c>
      <c r="B34" s="30" t="s">
        <v>1791</v>
      </c>
      <c r="C34" s="30" t="s">
        <v>104</v>
      </c>
      <c r="D34" s="13">
        <v>5000000</v>
      </c>
      <c r="E34" s="14">
        <v>4941.42</v>
      </c>
      <c r="F34" s="15">
        <v>3.7499999999999999E-2</v>
      </c>
      <c r="G34" s="15">
        <v>5.62E-2</v>
      </c>
    </row>
    <row r="35" spans="1:7" x14ac:dyDescent="0.3">
      <c r="A35" s="12" t="s">
        <v>2006</v>
      </c>
      <c r="B35" s="30" t="s">
        <v>1792</v>
      </c>
      <c r="C35" s="30" t="s">
        <v>104</v>
      </c>
      <c r="D35" s="13">
        <v>5000000</v>
      </c>
      <c r="E35" s="14">
        <v>4931.9399999999996</v>
      </c>
      <c r="F35" s="15">
        <v>3.7400000000000003E-2</v>
      </c>
      <c r="G35" s="15">
        <v>5.79E-2</v>
      </c>
    </row>
    <row r="36" spans="1:7" x14ac:dyDescent="0.3">
      <c r="A36" s="12" t="s">
        <v>2007</v>
      </c>
      <c r="B36" s="30" t="s">
        <v>1793</v>
      </c>
      <c r="C36" s="30" t="s">
        <v>104</v>
      </c>
      <c r="D36" s="13">
        <v>2500000</v>
      </c>
      <c r="E36" s="14">
        <v>2495.0500000000002</v>
      </c>
      <c r="F36" s="15">
        <v>1.89E-2</v>
      </c>
      <c r="G36" s="15">
        <v>5.1749999999999997E-2</v>
      </c>
    </row>
    <row r="37" spans="1:7" x14ac:dyDescent="0.3">
      <c r="A37" s="12" t="s">
        <v>2008</v>
      </c>
      <c r="B37" s="30" t="s">
        <v>1794</v>
      </c>
      <c r="C37" s="30" t="s">
        <v>104</v>
      </c>
      <c r="D37" s="13">
        <v>2500000</v>
      </c>
      <c r="E37" s="14">
        <v>2491.0100000000002</v>
      </c>
      <c r="F37" s="15">
        <v>1.89E-2</v>
      </c>
      <c r="G37" s="15">
        <v>6.2754000000000004E-2</v>
      </c>
    </row>
    <row r="38" spans="1:7" x14ac:dyDescent="0.3">
      <c r="A38" s="12" t="s">
        <v>2009</v>
      </c>
      <c r="B38" s="30" t="s">
        <v>1795</v>
      </c>
      <c r="C38" s="30" t="s">
        <v>104</v>
      </c>
      <c r="D38" s="13">
        <v>2500000</v>
      </c>
      <c r="E38" s="14">
        <v>2490.59</v>
      </c>
      <c r="F38" s="15">
        <v>1.89E-2</v>
      </c>
      <c r="G38" s="15">
        <v>4.9251999999999997E-2</v>
      </c>
    </row>
    <row r="39" spans="1:7" x14ac:dyDescent="0.3">
      <c r="A39" s="12" t="s">
        <v>2010</v>
      </c>
      <c r="B39" s="30" t="s">
        <v>1796</v>
      </c>
      <c r="C39" s="30" t="s">
        <v>104</v>
      </c>
      <c r="D39" s="13">
        <v>2500000</v>
      </c>
      <c r="E39" s="14">
        <v>2483.29</v>
      </c>
      <c r="F39" s="15">
        <v>1.89E-2</v>
      </c>
      <c r="G39" s="15">
        <v>5.2248999999999997E-2</v>
      </c>
    </row>
    <row r="40" spans="1:7" x14ac:dyDescent="0.3">
      <c r="A40" s="12" t="s">
        <v>2011</v>
      </c>
      <c r="B40" s="30" t="s">
        <v>1797</v>
      </c>
      <c r="C40" s="30" t="s">
        <v>104</v>
      </c>
      <c r="D40" s="13">
        <v>2500000</v>
      </c>
      <c r="E40" s="14">
        <v>2480.83</v>
      </c>
      <c r="F40" s="15">
        <v>1.8800000000000001E-2</v>
      </c>
      <c r="G40" s="15">
        <v>5.2248000000000003E-2</v>
      </c>
    </row>
    <row r="41" spans="1:7" x14ac:dyDescent="0.3">
      <c r="A41" s="12" t="s">
        <v>2012</v>
      </c>
      <c r="B41" s="30" t="s">
        <v>1798</v>
      </c>
      <c r="C41" s="30" t="s">
        <v>104</v>
      </c>
      <c r="D41" s="13">
        <v>2500000</v>
      </c>
      <c r="E41" s="14">
        <v>2475.65</v>
      </c>
      <c r="F41" s="15">
        <v>1.8800000000000001E-2</v>
      </c>
      <c r="G41" s="15">
        <v>6.6500000000000004E-2</v>
      </c>
    </row>
    <row r="42" spans="1:7" x14ac:dyDescent="0.3">
      <c r="A42" s="16" t="s">
        <v>98</v>
      </c>
      <c r="B42" s="31"/>
      <c r="C42" s="31"/>
      <c r="D42" s="17"/>
      <c r="E42" s="18">
        <v>89384.12</v>
      </c>
      <c r="F42" s="19">
        <v>0.6784</v>
      </c>
      <c r="G42" s="20"/>
    </row>
    <row r="43" spans="1:7" x14ac:dyDescent="0.3">
      <c r="A43" s="12"/>
      <c r="B43" s="30"/>
      <c r="C43" s="30"/>
      <c r="D43" s="13"/>
      <c r="E43" s="14"/>
      <c r="F43" s="15"/>
      <c r="G43" s="15"/>
    </row>
    <row r="44" spans="1:7" x14ac:dyDescent="0.3">
      <c r="A44" s="21" t="s">
        <v>116</v>
      </c>
      <c r="B44" s="32"/>
      <c r="C44" s="32"/>
      <c r="D44" s="22"/>
      <c r="E44" s="18">
        <v>126607.77</v>
      </c>
      <c r="F44" s="19">
        <v>0.96089999999999998</v>
      </c>
      <c r="G44" s="20"/>
    </row>
    <row r="45" spans="1:7" x14ac:dyDescent="0.3">
      <c r="A45" s="12"/>
      <c r="B45" s="30"/>
      <c r="C45" s="30"/>
      <c r="D45" s="13"/>
      <c r="E45" s="14"/>
      <c r="F45" s="15"/>
      <c r="G45" s="15"/>
    </row>
    <row r="46" spans="1:7" x14ac:dyDescent="0.3">
      <c r="A46" s="12"/>
      <c r="B46" s="30"/>
      <c r="C46" s="30"/>
      <c r="D46" s="13"/>
      <c r="E46" s="14"/>
      <c r="F46" s="15"/>
      <c r="G46" s="15"/>
    </row>
    <row r="47" spans="1:7" x14ac:dyDescent="0.3">
      <c r="A47" s="16" t="s">
        <v>117</v>
      </c>
      <c r="B47" s="30"/>
      <c r="C47" s="30"/>
      <c r="D47" s="13"/>
      <c r="E47" s="14"/>
      <c r="F47" s="15"/>
      <c r="G47" s="15"/>
    </row>
    <row r="48" spans="1:7" x14ac:dyDescent="0.3">
      <c r="A48" s="12" t="s">
        <v>118</v>
      </c>
      <c r="B48" s="30"/>
      <c r="C48" s="30"/>
      <c r="D48" s="13"/>
      <c r="E48" s="14">
        <v>5048.3500000000004</v>
      </c>
      <c r="F48" s="15">
        <v>3.8300000000000001E-2</v>
      </c>
      <c r="G48" s="15">
        <v>4.6987000000000001E-2</v>
      </c>
    </row>
    <row r="49" spans="1:7" x14ac:dyDescent="0.3">
      <c r="A49" s="16" t="s">
        <v>98</v>
      </c>
      <c r="B49" s="31"/>
      <c r="C49" s="31"/>
      <c r="D49" s="17"/>
      <c r="E49" s="18">
        <v>5048.3500000000004</v>
      </c>
      <c r="F49" s="19">
        <v>3.8300000000000001E-2</v>
      </c>
      <c r="G49" s="20"/>
    </row>
    <row r="50" spans="1:7" x14ac:dyDescent="0.3">
      <c r="A50" s="12"/>
      <c r="B50" s="30"/>
      <c r="C50" s="30"/>
      <c r="D50" s="13"/>
      <c r="E50" s="14"/>
      <c r="F50" s="15"/>
      <c r="G50" s="15"/>
    </row>
    <row r="51" spans="1:7" x14ac:dyDescent="0.3">
      <c r="A51" s="21" t="s">
        <v>116</v>
      </c>
      <c r="B51" s="32"/>
      <c r="C51" s="32"/>
      <c r="D51" s="22"/>
      <c r="E51" s="18">
        <v>5048.3500000000004</v>
      </c>
      <c r="F51" s="19">
        <v>3.8300000000000001E-2</v>
      </c>
      <c r="G51" s="20"/>
    </row>
    <row r="52" spans="1:7" x14ac:dyDescent="0.3">
      <c r="A52" s="12" t="s">
        <v>119</v>
      </c>
      <c r="B52" s="30"/>
      <c r="C52" s="30"/>
      <c r="D52" s="13"/>
      <c r="E52" s="14">
        <v>0.64988170000000001</v>
      </c>
      <c r="F52" s="15">
        <v>3.9999999999999998E-6</v>
      </c>
      <c r="G52" s="15"/>
    </row>
    <row r="53" spans="1:7" x14ac:dyDescent="0.3">
      <c r="A53" s="12" t="s">
        <v>120</v>
      </c>
      <c r="B53" s="30"/>
      <c r="C53" s="30"/>
      <c r="D53" s="13"/>
      <c r="E53" s="14">
        <v>56.480118300000001</v>
      </c>
      <c r="F53" s="15">
        <v>7.9600000000000005E-4</v>
      </c>
      <c r="G53" s="15">
        <v>4.6987000000000001E-2</v>
      </c>
    </row>
    <row r="54" spans="1:7" x14ac:dyDescent="0.3">
      <c r="A54" s="25" t="s">
        <v>121</v>
      </c>
      <c r="B54" s="33"/>
      <c r="C54" s="33"/>
      <c r="D54" s="26"/>
      <c r="E54" s="27">
        <v>131713.25</v>
      </c>
      <c r="F54" s="28">
        <v>1</v>
      </c>
      <c r="G54" s="28"/>
    </row>
    <row r="56" spans="1:7" x14ac:dyDescent="0.3">
      <c r="A56" s="1" t="s">
        <v>122</v>
      </c>
    </row>
    <row r="57" spans="1:7" x14ac:dyDescent="0.3">
      <c r="A57" s="1" t="s">
        <v>123</v>
      </c>
    </row>
    <row r="59" spans="1:7" x14ac:dyDescent="0.3">
      <c r="A59" s="1" t="s">
        <v>1858</v>
      </c>
    </row>
    <row r="60" spans="1:7" x14ac:dyDescent="0.3">
      <c r="A60" s="47" t="s">
        <v>1859</v>
      </c>
      <c r="B60" s="34" t="s">
        <v>88</v>
      </c>
    </row>
    <row r="61" spans="1:7" x14ac:dyDescent="0.3">
      <c r="A61" t="s">
        <v>1860</v>
      </c>
    </row>
    <row r="62" spans="1:7" x14ac:dyDescent="0.3">
      <c r="A62" t="s">
        <v>1884</v>
      </c>
      <c r="B62" t="s">
        <v>1862</v>
      </c>
      <c r="C62" t="s">
        <v>1862</v>
      </c>
    </row>
    <row r="63" spans="1:7" x14ac:dyDescent="0.3">
      <c r="B63" s="48">
        <v>44712</v>
      </c>
      <c r="C63" s="48">
        <v>44742</v>
      </c>
    </row>
    <row r="64" spans="1:7" x14ac:dyDescent="0.3">
      <c r="A64" t="s">
        <v>1863</v>
      </c>
      <c r="B64" s="34">
        <v>2763.4629</v>
      </c>
      <c r="C64" s="34">
        <v>2774.3470000000002</v>
      </c>
      <c r="E64" s="2"/>
      <c r="G64"/>
    </row>
    <row r="65" spans="1:7" x14ac:dyDescent="0.3">
      <c r="A65" t="s">
        <v>1864</v>
      </c>
      <c r="B65" s="34">
        <v>1607.7428</v>
      </c>
      <c r="C65" s="34">
        <v>1614.0751</v>
      </c>
      <c r="E65" s="2"/>
      <c r="G65"/>
    </row>
    <row r="66" spans="1:7" x14ac:dyDescent="0.3">
      <c r="A66" t="s">
        <v>1904</v>
      </c>
      <c r="B66" s="34">
        <v>1007.5336</v>
      </c>
      <c r="C66" s="34">
        <v>1007.7814</v>
      </c>
      <c r="E66" s="2"/>
      <c r="G66"/>
    </row>
    <row r="67" spans="1:7" x14ac:dyDescent="0.3">
      <c r="A67" t="s">
        <v>1887</v>
      </c>
      <c r="B67" s="34">
        <v>2184.0904</v>
      </c>
      <c r="C67" s="34">
        <v>2192.6927999999998</v>
      </c>
      <c r="E67" s="2"/>
      <c r="G67"/>
    </row>
    <row r="68" spans="1:7" x14ac:dyDescent="0.3">
      <c r="A68" t="s">
        <v>1866</v>
      </c>
      <c r="B68" s="34">
        <v>2763.4713000000002</v>
      </c>
      <c r="C68" s="34">
        <v>2774.3555000000001</v>
      </c>
      <c r="E68" s="2"/>
      <c r="G68"/>
    </row>
    <row r="69" spans="1:7" x14ac:dyDescent="0.3">
      <c r="A69" t="s">
        <v>1867</v>
      </c>
      <c r="B69" s="34">
        <v>2763.4850999999999</v>
      </c>
      <c r="C69" s="34">
        <v>2774.3694</v>
      </c>
      <c r="E69" s="2"/>
      <c r="G69"/>
    </row>
    <row r="70" spans="1:7" x14ac:dyDescent="0.3">
      <c r="A70" t="s">
        <v>1888</v>
      </c>
      <c r="B70" s="34">
        <v>1005.0333000000001</v>
      </c>
      <c r="C70" s="34">
        <v>1005.0008</v>
      </c>
      <c r="E70" s="2"/>
      <c r="G70"/>
    </row>
    <row r="71" spans="1:7" x14ac:dyDescent="0.3">
      <c r="A71" t="s">
        <v>1889</v>
      </c>
      <c r="B71" s="34">
        <v>2172.8362999999999</v>
      </c>
      <c r="C71" s="34">
        <v>2173.6167999999998</v>
      </c>
      <c r="E71" s="2"/>
      <c r="G71"/>
    </row>
    <row r="72" spans="1:7" x14ac:dyDescent="0.3">
      <c r="A72" t="s">
        <v>1925</v>
      </c>
      <c r="B72" s="34">
        <v>1884.9617000000001</v>
      </c>
      <c r="C72" s="34">
        <v>1892.0120999999999</v>
      </c>
      <c r="E72" s="2"/>
      <c r="G72"/>
    </row>
    <row r="73" spans="1:7" x14ac:dyDescent="0.3">
      <c r="A73" t="s">
        <v>1875</v>
      </c>
      <c r="B73" s="34">
        <v>1586.7668000000001</v>
      </c>
      <c r="C73" s="34">
        <v>1592.6936000000001</v>
      </c>
      <c r="E73" s="2"/>
      <c r="G73"/>
    </row>
    <row r="74" spans="1:7" x14ac:dyDescent="0.3">
      <c r="A74" t="s">
        <v>1926</v>
      </c>
      <c r="B74" s="34">
        <v>1008.7168</v>
      </c>
      <c r="C74" s="34">
        <v>1012.4901</v>
      </c>
      <c r="E74" s="2"/>
      <c r="G74"/>
    </row>
    <row r="75" spans="1:7" x14ac:dyDescent="0.3">
      <c r="A75" t="s">
        <v>1902</v>
      </c>
      <c r="B75" s="34">
        <v>2153.5010000000002</v>
      </c>
      <c r="C75" s="34">
        <v>2153.4250000000002</v>
      </c>
      <c r="E75" s="2"/>
      <c r="G75"/>
    </row>
    <row r="76" spans="1:7" x14ac:dyDescent="0.3">
      <c r="A76" t="s">
        <v>1927</v>
      </c>
      <c r="B76" s="34">
        <v>2724.2673</v>
      </c>
      <c r="C76" s="34">
        <v>2734.4576000000002</v>
      </c>
      <c r="E76" s="2"/>
      <c r="G76"/>
    </row>
    <row r="77" spans="1:7" x14ac:dyDescent="0.3">
      <c r="A77" t="s">
        <v>1923</v>
      </c>
      <c r="B77" s="34">
        <v>2724.2701000000002</v>
      </c>
      <c r="C77" s="34">
        <v>2734.4605999999999</v>
      </c>
      <c r="E77" s="2"/>
      <c r="G77"/>
    </row>
    <row r="78" spans="1:7" x14ac:dyDescent="0.3">
      <c r="A78" t="s">
        <v>1924</v>
      </c>
      <c r="B78" s="34">
        <v>1008.2111</v>
      </c>
      <c r="C78" s="34">
        <v>1008.6121000000001</v>
      </c>
      <c r="E78" s="2"/>
      <c r="G78"/>
    </row>
    <row r="79" spans="1:7" x14ac:dyDescent="0.3">
      <c r="A79" t="s">
        <v>1928</v>
      </c>
      <c r="B79" s="34">
        <v>1022.4211</v>
      </c>
      <c r="C79" s="34">
        <v>1026.2455</v>
      </c>
      <c r="E79" s="2"/>
      <c r="G79"/>
    </row>
    <row r="80" spans="1:7" x14ac:dyDescent="0.3">
      <c r="A80" t="s">
        <v>1929</v>
      </c>
      <c r="B80" s="34" t="s">
        <v>1865</v>
      </c>
      <c r="C80" s="34" t="s">
        <v>1865</v>
      </c>
      <c r="E80" s="2"/>
      <c r="G80"/>
    </row>
    <row r="81" spans="1:7" x14ac:dyDescent="0.3">
      <c r="A81" t="s">
        <v>1930</v>
      </c>
      <c r="B81" s="34" t="s">
        <v>1865</v>
      </c>
      <c r="C81" s="34" t="s">
        <v>1865</v>
      </c>
      <c r="E81" s="2"/>
      <c r="G81"/>
    </row>
    <row r="82" spans="1:7" x14ac:dyDescent="0.3">
      <c r="A82" t="s">
        <v>1931</v>
      </c>
      <c r="B82" s="34">
        <v>1008.4873</v>
      </c>
      <c r="C82" s="34">
        <v>1012.2598</v>
      </c>
      <c r="E82" s="2"/>
      <c r="G82"/>
    </row>
    <row r="83" spans="1:7" x14ac:dyDescent="0.3">
      <c r="A83" t="s">
        <v>1932</v>
      </c>
      <c r="B83" s="34" t="s">
        <v>1865</v>
      </c>
      <c r="C83" s="34" t="s">
        <v>1865</v>
      </c>
      <c r="E83" s="2"/>
      <c r="G83"/>
    </row>
    <row r="84" spans="1:7" x14ac:dyDescent="0.3">
      <c r="A84" t="s">
        <v>1933</v>
      </c>
      <c r="B84" s="34">
        <v>2477.5322000000001</v>
      </c>
      <c r="C84" s="34">
        <v>2486.7999</v>
      </c>
      <c r="E84" s="2"/>
      <c r="G84"/>
    </row>
    <row r="85" spans="1:7" x14ac:dyDescent="0.3">
      <c r="A85" t="s">
        <v>1934</v>
      </c>
      <c r="B85" s="34" t="s">
        <v>1865</v>
      </c>
      <c r="C85" s="34" t="s">
        <v>1865</v>
      </c>
      <c r="E85" s="2"/>
      <c r="G85"/>
    </row>
    <row r="86" spans="1:7" x14ac:dyDescent="0.3">
      <c r="A86" t="s">
        <v>1935</v>
      </c>
      <c r="B86" s="34">
        <v>1244.2918999999999</v>
      </c>
      <c r="C86" s="34">
        <v>1244.2555</v>
      </c>
      <c r="E86" s="2"/>
      <c r="G86"/>
    </row>
    <row r="87" spans="1:7" x14ac:dyDescent="0.3">
      <c r="A87" t="s">
        <v>1936</v>
      </c>
      <c r="B87" s="34">
        <v>1230.9594999999999</v>
      </c>
      <c r="C87" s="34">
        <v>1231.3856000000001</v>
      </c>
      <c r="E87" s="2"/>
      <c r="G87"/>
    </row>
    <row r="88" spans="1:7" x14ac:dyDescent="0.3">
      <c r="A88" t="s">
        <v>1937</v>
      </c>
      <c r="B88" s="34" t="s">
        <v>1865</v>
      </c>
      <c r="C88" s="34" t="s">
        <v>1865</v>
      </c>
      <c r="E88" s="2"/>
      <c r="G88"/>
    </row>
    <row r="89" spans="1:7" x14ac:dyDescent="0.3">
      <c r="A89" t="s">
        <v>1938</v>
      </c>
      <c r="B89" s="34" t="s">
        <v>1865</v>
      </c>
      <c r="C89" s="34" t="s">
        <v>1865</v>
      </c>
      <c r="E89" s="2"/>
      <c r="G89"/>
    </row>
    <row r="90" spans="1:7" x14ac:dyDescent="0.3">
      <c r="A90" t="s">
        <v>1939</v>
      </c>
      <c r="B90" s="34" t="s">
        <v>1865</v>
      </c>
      <c r="C90" s="34" t="s">
        <v>1865</v>
      </c>
      <c r="E90" s="2"/>
      <c r="G90"/>
    </row>
    <row r="91" spans="1:7" x14ac:dyDescent="0.3">
      <c r="A91" t="s">
        <v>1940</v>
      </c>
      <c r="B91" s="34" t="s">
        <v>1865</v>
      </c>
      <c r="C91" s="34" t="s">
        <v>1865</v>
      </c>
      <c r="E91" s="2"/>
      <c r="G91"/>
    </row>
    <row r="92" spans="1:7" x14ac:dyDescent="0.3">
      <c r="A92" t="s">
        <v>1876</v>
      </c>
      <c r="E92" s="2"/>
      <c r="G92"/>
    </row>
    <row r="94" spans="1:7" x14ac:dyDescent="0.3">
      <c r="A94" t="s">
        <v>1895</v>
      </c>
    </row>
    <row r="96" spans="1:7" x14ac:dyDescent="0.3">
      <c r="A96" s="50" t="s">
        <v>1896</v>
      </c>
      <c r="B96" s="50" t="s">
        <v>1897</v>
      </c>
      <c r="C96" s="50" t="s">
        <v>1898</v>
      </c>
      <c r="D96" s="50" t="s">
        <v>1899</v>
      </c>
    </row>
    <row r="97" spans="1:4" x14ac:dyDescent="0.3">
      <c r="A97" s="50" t="s">
        <v>1941</v>
      </c>
      <c r="B97" s="50"/>
      <c r="C97" s="50">
        <v>3.7131603000000002</v>
      </c>
      <c r="D97" s="50">
        <v>3.7131603000000002</v>
      </c>
    </row>
    <row r="98" spans="1:4" x14ac:dyDescent="0.3">
      <c r="A98" s="50" t="s">
        <v>1901</v>
      </c>
      <c r="B98" s="50"/>
      <c r="C98" s="50">
        <v>3.9879924</v>
      </c>
      <c r="D98" s="50">
        <v>3.9879924</v>
      </c>
    </row>
    <row r="99" spans="1:4" x14ac:dyDescent="0.3">
      <c r="A99" s="50" t="s">
        <v>1903</v>
      </c>
      <c r="B99" s="50"/>
      <c r="C99" s="50">
        <v>7.7654858999999998</v>
      </c>
      <c r="D99" s="50">
        <v>7.7654858999999998</v>
      </c>
    </row>
    <row r="100" spans="1:4" x14ac:dyDescent="0.3">
      <c r="A100" s="50" t="s">
        <v>1902</v>
      </c>
      <c r="B100" s="50"/>
      <c r="C100" s="50">
        <v>8.1144611999999992</v>
      </c>
      <c r="D100" s="50">
        <v>8.1144611999999992</v>
      </c>
    </row>
    <row r="101" spans="1:4" x14ac:dyDescent="0.3">
      <c r="A101" s="50" t="s">
        <v>1924</v>
      </c>
      <c r="B101" s="50"/>
      <c r="C101" s="50">
        <v>3.3679999999999999</v>
      </c>
      <c r="D101" s="50">
        <v>3.3679999999999999</v>
      </c>
    </row>
    <row r="102" spans="1:4" x14ac:dyDescent="0.3">
      <c r="A102" s="50" t="s">
        <v>1942</v>
      </c>
      <c r="B102" s="50"/>
      <c r="C102" s="50">
        <v>4.6921242999999997</v>
      </c>
      <c r="D102" s="50">
        <v>4.6921242999999997</v>
      </c>
    </row>
    <row r="103" spans="1:4" x14ac:dyDescent="0.3">
      <c r="A103" s="50" t="s">
        <v>1943</v>
      </c>
      <c r="B103" s="50"/>
      <c r="C103" s="50">
        <v>4.1724581000000001</v>
      </c>
      <c r="D103" s="50">
        <v>4.1724581000000001</v>
      </c>
    </row>
    <row r="105" spans="1:4" x14ac:dyDescent="0.3">
      <c r="A105" t="s">
        <v>1878</v>
      </c>
      <c r="B105" s="34" t="s">
        <v>88</v>
      </c>
    </row>
    <row r="106" spans="1:4" ht="28.8" x14ac:dyDescent="0.3">
      <c r="A106" s="47" t="s">
        <v>1879</v>
      </c>
      <c r="B106" s="34" t="s">
        <v>88</v>
      </c>
    </row>
    <row r="107" spans="1:4" x14ac:dyDescent="0.3">
      <c r="A107" s="47" t="s">
        <v>1880</v>
      </c>
      <c r="B107" s="34" t="s">
        <v>88</v>
      </c>
    </row>
    <row r="108" spans="1:4" x14ac:dyDescent="0.3">
      <c r="A108" t="s">
        <v>1881</v>
      </c>
      <c r="B108" s="49">
        <v>0.12775400000000001</v>
      </c>
    </row>
    <row r="109" spans="1:4" ht="28.8" x14ac:dyDescent="0.3">
      <c r="A109" s="47" t="s">
        <v>1882</v>
      </c>
      <c r="B109" s="34" t="s">
        <v>88</v>
      </c>
    </row>
    <row r="110" spans="1:4" ht="28.8" x14ac:dyDescent="0.3">
      <c r="A110" s="47" t="s">
        <v>1883</v>
      </c>
      <c r="B110" s="34" t="s">
        <v>88</v>
      </c>
    </row>
    <row r="111" spans="1:4" x14ac:dyDescent="0.3">
      <c r="A111" s="47" t="s">
        <v>1886</v>
      </c>
      <c r="B111" s="49">
        <v>1689.6054213</v>
      </c>
    </row>
    <row r="112" spans="1:4" x14ac:dyDescent="0.3">
      <c r="A112" t="s">
        <v>2025</v>
      </c>
      <c r="B112" s="34" t="s">
        <v>88</v>
      </c>
    </row>
    <row r="113" spans="1:6" x14ac:dyDescent="0.3">
      <c r="A113" t="s">
        <v>2026</v>
      </c>
      <c r="B113" s="34" t="s">
        <v>88</v>
      </c>
    </row>
    <row r="115" spans="1:6" ht="28.8" x14ac:dyDescent="0.3">
      <c r="A115" s="55" t="s">
        <v>2069</v>
      </c>
      <c r="B115" s="56" t="s">
        <v>2070</v>
      </c>
      <c r="C115" s="56" t="s">
        <v>2030</v>
      </c>
      <c r="D115" s="65" t="s">
        <v>2031</v>
      </c>
      <c r="E115" s="65" t="s">
        <v>2030</v>
      </c>
      <c r="F115" s="65" t="s">
        <v>2031</v>
      </c>
    </row>
    <row r="116" spans="1:6" ht="79.8" customHeight="1" x14ac:dyDescent="0.3">
      <c r="A116" s="58" t="str">
        <f>HYPERLINK("[EDEL_Portfolio Monthly 30-Jun-2022.xlsx]ELLIQF!A1","Edelweiss Liquid Fund")</f>
        <v>Edelweiss Liquid Fund</v>
      </c>
      <c r="B116" s="57"/>
      <c r="C116" s="60" t="s">
        <v>2061</v>
      </c>
      <c r="D116" s="57"/>
      <c r="E116" s="60" t="s">
        <v>2062</v>
      </c>
      <c r="F116"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45"/>
  <sheetViews>
    <sheetView showGridLines="0" workbookViewId="0">
      <pane ySplit="4" topLeftCell="A39" activePane="bottomLeft" state="frozen"/>
      <selection activeCell="D67" sqref="D67"/>
      <selection pane="bottomLeft" activeCell="A44" sqref="A44:D4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73</v>
      </c>
      <c r="B1" s="69"/>
      <c r="C1" s="69"/>
      <c r="D1" s="69"/>
      <c r="E1" s="69"/>
      <c r="F1" s="69"/>
      <c r="G1" s="69"/>
      <c r="H1" s="51" t="str">
        <f>HYPERLINK("[EDEL_Portfolio Monthly 30-Jun-2022.xlsx]Index!A1","Index")</f>
        <v>Index</v>
      </c>
    </row>
    <row r="2" spans="1:8" ht="19.5" customHeight="1" x14ac:dyDescent="0.3">
      <c r="A2" s="69" t="s">
        <v>74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1801</v>
      </c>
      <c r="B9" s="30" t="s">
        <v>1802</v>
      </c>
      <c r="C9" s="30"/>
      <c r="D9" s="13">
        <v>48999.324999999997</v>
      </c>
      <c r="E9" s="14">
        <v>5994.8</v>
      </c>
      <c r="F9" s="15">
        <v>0.98760000000000003</v>
      </c>
      <c r="G9" s="15"/>
    </row>
    <row r="10" spans="1:8" x14ac:dyDescent="0.3">
      <c r="A10" s="16" t="s">
        <v>98</v>
      </c>
      <c r="B10" s="31"/>
      <c r="C10" s="31"/>
      <c r="D10" s="17"/>
      <c r="E10" s="18">
        <v>5994.8</v>
      </c>
      <c r="F10" s="19">
        <v>0.98760000000000003</v>
      </c>
      <c r="G10" s="20"/>
    </row>
    <row r="11" spans="1:8" x14ac:dyDescent="0.3">
      <c r="A11" s="12"/>
      <c r="B11" s="30"/>
      <c r="C11" s="30"/>
      <c r="D11" s="13"/>
      <c r="E11" s="14"/>
      <c r="F11" s="15"/>
      <c r="G11" s="15"/>
    </row>
    <row r="12" spans="1:8" x14ac:dyDescent="0.3">
      <c r="A12" s="21" t="s">
        <v>116</v>
      </c>
      <c r="B12" s="32"/>
      <c r="C12" s="32"/>
      <c r="D12" s="22"/>
      <c r="E12" s="18">
        <v>5994.8</v>
      </c>
      <c r="F12" s="19">
        <v>0.98760000000000003</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79.989999999999995</v>
      </c>
      <c r="F15" s="15">
        <v>1.32E-2</v>
      </c>
      <c r="G15" s="15">
        <v>4.6987000000000001E-2</v>
      </c>
    </row>
    <row r="16" spans="1:8" x14ac:dyDescent="0.3">
      <c r="A16" s="16" t="s">
        <v>98</v>
      </c>
      <c r="B16" s="31"/>
      <c r="C16" s="31"/>
      <c r="D16" s="17"/>
      <c r="E16" s="18">
        <v>79.989999999999995</v>
      </c>
      <c r="F16" s="19">
        <v>1.32E-2</v>
      </c>
      <c r="G16" s="20"/>
    </row>
    <row r="17" spans="1:7" x14ac:dyDescent="0.3">
      <c r="A17" s="12"/>
      <c r="B17" s="30"/>
      <c r="C17" s="30"/>
      <c r="D17" s="13"/>
      <c r="E17" s="14"/>
      <c r="F17" s="15"/>
      <c r="G17" s="15"/>
    </row>
    <row r="18" spans="1:7" x14ac:dyDescent="0.3">
      <c r="A18" s="21" t="s">
        <v>116</v>
      </c>
      <c r="B18" s="32"/>
      <c r="C18" s="32"/>
      <c r="D18" s="22"/>
      <c r="E18" s="18">
        <v>79.989999999999995</v>
      </c>
      <c r="F18" s="19">
        <v>1.32E-2</v>
      </c>
      <c r="G18" s="20"/>
    </row>
    <row r="19" spans="1:7" x14ac:dyDescent="0.3">
      <c r="A19" s="12" t="s">
        <v>119</v>
      </c>
      <c r="B19" s="30"/>
      <c r="C19" s="30"/>
      <c r="D19" s="13"/>
      <c r="E19" s="14">
        <v>1.0297199999999999E-2</v>
      </c>
      <c r="F19" s="15">
        <v>9.9999999999999995E-7</v>
      </c>
      <c r="G19" s="15"/>
    </row>
    <row r="20" spans="1:7" x14ac:dyDescent="0.3">
      <c r="A20" s="12" t="s">
        <v>120</v>
      </c>
      <c r="B20" s="30"/>
      <c r="C20" s="30"/>
      <c r="D20" s="13"/>
      <c r="E20" s="23">
        <v>-4.4602972000000003</v>
      </c>
      <c r="F20" s="24">
        <v>-8.0099999999999995E-4</v>
      </c>
      <c r="G20" s="15">
        <v>4.6987000000000001E-2</v>
      </c>
    </row>
    <row r="21" spans="1:7" x14ac:dyDescent="0.3">
      <c r="A21" s="25" t="s">
        <v>121</v>
      </c>
      <c r="B21" s="33"/>
      <c r="C21" s="33"/>
      <c r="D21" s="26"/>
      <c r="E21" s="27">
        <v>6070.34</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25.643999999999998</v>
      </c>
      <c r="C31">
        <v>23.800999999999998</v>
      </c>
      <c r="E31" s="2"/>
      <c r="G31"/>
    </row>
    <row r="32" spans="1:7" x14ac:dyDescent="0.3">
      <c r="A32" t="s">
        <v>1891</v>
      </c>
      <c r="B32">
        <v>23.49</v>
      </c>
      <c r="C32">
        <v>21.789000000000001</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5994.7962811000007</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4" spans="1:7" ht="28.8" x14ac:dyDescent="0.3">
      <c r="A44" s="66" t="s">
        <v>2069</v>
      </c>
      <c r="B44" s="66" t="s">
        <v>2070</v>
      </c>
      <c r="C44" s="66" t="s">
        <v>2030</v>
      </c>
      <c r="D44" s="67" t="s">
        <v>2031</v>
      </c>
    </row>
    <row r="45" spans="1:7" ht="82.2" customHeight="1" x14ac:dyDescent="0.3">
      <c r="A45" s="58" t="str">
        <f>HYPERLINK("[EDEL_Portfolio Monthly 30-Jun-2022.xlsx]EOASEF!A1","Edelweiss ASEAN Equity Off-shore Fund")</f>
        <v>Edelweiss ASEAN Equity Off-shore Fund</v>
      </c>
      <c r="B45" s="59"/>
      <c r="C45" s="59" t="s">
        <v>2063</v>
      </c>
      <c r="D4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45"/>
  <sheetViews>
    <sheetView showGridLines="0" workbookViewId="0">
      <pane ySplit="4" topLeftCell="A36" activePane="bottomLeft" state="frozen"/>
      <selection activeCell="D67" sqref="D67"/>
      <selection pane="bottomLeft" activeCell="A44" sqref="A44:D4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75</v>
      </c>
      <c r="B1" s="69"/>
      <c r="C1" s="69"/>
      <c r="D1" s="69"/>
      <c r="E1" s="69"/>
      <c r="F1" s="69"/>
      <c r="G1" s="69"/>
      <c r="H1" s="51" t="str">
        <f>HYPERLINK("[EDEL_Portfolio Monthly 30-Jun-2022.xlsx]Index!A1","Index")</f>
        <v>Index</v>
      </c>
    </row>
    <row r="2" spans="1:8" ht="19.5" customHeight="1" x14ac:dyDescent="0.3">
      <c r="A2" s="69" t="s">
        <v>76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1803</v>
      </c>
      <c r="B9" s="30" t="s">
        <v>1804</v>
      </c>
      <c r="C9" s="30"/>
      <c r="D9" s="13">
        <v>1345746.7649999999</v>
      </c>
      <c r="E9" s="14">
        <v>170083.96</v>
      </c>
      <c r="F9" s="15">
        <v>0.99329999999999996</v>
      </c>
      <c r="G9" s="15"/>
    </row>
    <row r="10" spans="1:8" x14ac:dyDescent="0.3">
      <c r="A10" s="16" t="s">
        <v>98</v>
      </c>
      <c r="B10" s="31"/>
      <c r="C10" s="31"/>
      <c r="D10" s="17"/>
      <c r="E10" s="18">
        <v>170083.96</v>
      </c>
      <c r="F10" s="19">
        <v>0.99329999999999996</v>
      </c>
      <c r="G10" s="20"/>
    </row>
    <row r="11" spans="1:8" x14ac:dyDescent="0.3">
      <c r="A11" s="12"/>
      <c r="B11" s="30"/>
      <c r="C11" s="30"/>
      <c r="D11" s="13"/>
      <c r="E11" s="14"/>
      <c r="F11" s="15"/>
      <c r="G11" s="15"/>
    </row>
    <row r="12" spans="1:8" x14ac:dyDescent="0.3">
      <c r="A12" s="21" t="s">
        <v>116</v>
      </c>
      <c r="B12" s="32"/>
      <c r="C12" s="32"/>
      <c r="D12" s="22"/>
      <c r="E12" s="18">
        <v>170083.96</v>
      </c>
      <c r="F12" s="19">
        <v>0.99329999999999996</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1830.76</v>
      </c>
      <c r="F15" s="15">
        <v>1.0699999999999999E-2</v>
      </c>
      <c r="G15" s="15">
        <v>4.6987000000000001E-2</v>
      </c>
    </row>
    <row r="16" spans="1:8" x14ac:dyDescent="0.3">
      <c r="A16" s="16" t="s">
        <v>98</v>
      </c>
      <c r="B16" s="31"/>
      <c r="C16" s="31"/>
      <c r="D16" s="17"/>
      <c r="E16" s="18">
        <v>1830.76</v>
      </c>
      <c r="F16" s="19">
        <v>1.0699999999999999E-2</v>
      </c>
      <c r="G16" s="20"/>
    </row>
    <row r="17" spans="1:7" x14ac:dyDescent="0.3">
      <c r="A17" s="12"/>
      <c r="B17" s="30"/>
      <c r="C17" s="30"/>
      <c r="D17" s="13"/>
      <c r="E17" s="14"/>
      <c r="F17" s="15"/>
      <c r="G17" s="15"/>
    </row>
    <row r="18" spans="1:7" x14ac:dyDescent="0.3">
      <c r="A18" s="21" t="s">
        <v>116</v>
      </c>
      <c r="B18" s="32"/>
      <c r="C18" s="32"/>
      <c r="D18" s="22"/>
      <c r="E18" s="18">
        <v>1830.76</v>
      </c>
      <c r="F18" s="19">
        <v>1.0699999999999999E-2</v>
      </c>
      <c r="G18" s="20"/>
    </row>
    <row r="19" spans="1:7" x14ac:dyDescent="0.3">
      <c r="A19" s="12" t="s">
        <v>119</v>
      </c>
      <c r="B19" s="30"/>
      <c r="C19" s="30"/>
      <c r="D19" s="13"/>
      <c r="E19" s="14">
        <v>0.235677</v>
      </c>
      <c r="F19" s="15">
        <v>9.9999999999999995E-7</v>
      </c>
      <c r="G19" s="15"/>
    </row>
    <row r="20" spans="1:7" x14ac:dyDescent="0.3">
      <c r="A20" s="12" t="s">
        <v>120</v>
      </c>
      <c r="B20" s="30"/>
      <c r="C20" s="30"/>
      <c r="D20" s="13"/>
      <c r="E20" s="23">
        <v>-683.625677</v>
      </c>
      <c r="F20" s="24">
        <v>-4.0010000000000002E-3</v>
      </c>
      <c r="G20" s="15">
        <v>4.6987000000000001E-2</v>
      </c>
    </row>
    <row r="21" spans="1:7" x14ac:dyDescent="0.3">
      <c r="A21" s="25" t="s">
        <v>121</v>
      </c>
      <c r="B21" s="33"/>
      <c r="C21" s="33"/>
      <c r="D21" s="26"/>
      <c r="E21" s="27">
        <v>171231.33</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42.69</v>
      </c>
      <c r="C31">
        <v>43.009</v>
      </c>
      <c r="E31" s="2"/>
      <c r="G31"/>
    </row>
    <row r="32" spans="1:7" x14ac:dyDescent="0.3">
      <c r="A32" t="s">
        <v>1891</v>
      </c>
      <c r="B32">
        <v>39.101999999999997</v>
      </c>
      <c r="C32">
        <v>39.363999999999997</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170083.95719419999</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4" spans="1:7" ht="28.8" x14ac:dyDescent="0.3">
      <c r="A44" s="66" t="s">
        <v>2069</v>
      </c>
      <c r="B44" s="66" t="s">
        <v>2070</v>
      </c>
      <c r="C44" s="66" t="s">
        <v>2030</v>
      </c>
      <c r="D44" s="67" t="s">
        <v>2031</v>
      </c>
    </row>
    <row r="45" spans="1:7" ht="82.8" customHeight="1" x14ac:dyDescent="0.3">
      <c r="A45" s="58" t="str">
        <f>HYPERLINK("[EDEL_Portfolio Monthly 30-Jun-2022.xlsx]EOCHIF!A1","Edelweiss Greater China Equity Off-shore Fund")</f>
        <v>Edelweiss Greater China Equity Off-shore Fund</v>
      </c>
      <c r="B45" s="59"/>
      <c r="C45" s="60" t="s">
        <v>2064</v>
      </c>
      <c r="D4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96"/>
  <sheetViews>
    <sheetView showGridLines="0" workbookViewId="0">
      <pane ySplit="4" topLeftCell="A85" activePane="bottomLeft" state="frozen"/>
      <selection activeCell="D67" sqref="D67"/>
      <selection pane="bottomLeft" activeCell="A95" sqref="A95:D95"/>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77</v>
      </c>
      <c r="B1" s="69"/>
      <c r="C1" s="69"/>
      <c r="D1" s="69"/>
      <c r="E1" s="69"/>
      <c r="F1" s="69"/>
      <c r="G1" s="69"/>
      <c r="H1" s="51" t="str">
        <f>HYPERLINK("[EDEL_Portfolio Monthly 30-Jun-2022.xlsx]Index!A1","Index")</f>
        <v>Index</v>
      </c>
    </row>
    <row r="2" spans="1:8" ht="19.5" customHeight="1" x14ac:dyDescent="0.3">
      <c r="A2" s="69" t="s">
        <v>78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6" t="s">
        <v>87</v>
      </c>
      <c r="B6" s="30"/>
      <c r="C6" s="30"/>
      <c r="D6" s="13"/>
      <c r="E6" s="14"/>
      <c r="F6" s="15"/>
      <c r="G6" s="15"/>
    </row>
    <row r="7" spans="1:8" x14ac:dyDescent="0.3">
      <c r="A7" s="16" t="s">
        <v>786</v>
      </c>
      <c r="B7" s="30"/>
      <c r="C7" s="30"/>
      <c r="D7" s="13"/>
      <c r="E7" s="14"/>
      <c r="F7" s="15"/>
      <c r="G7" s="15"/>
    </row>
    <row r="8" spans="1:8" x14ac:dyDescent="0.3">
      <c r="A8" s="12" t="s">
        <v>825</v>
      </c>
      <c r="B8" s="30" t="s">
        <v>826</v>
      </c>
      <c r="C8" s="30" t="s">
        <v>827</v>
      </c>
      <c r="D8" s="13">
        <v>224391</v>
      </c>
      <c r="E8" s="14">
        <v>1863.79</v>
      </c>
      <c r="F8" s="15">
        <v>0.1235</v>
      </c>
      <c r="G8" s="15"/>
    </row>
    <row r="9" spans="1:8" x14ac:dyDescent="0.3">
      <c r="A9" s="12" t="s">
        <v>1084</v>
      </c>
      <c r="B9" s="30" t="s">
        <v>1085</v>
      </c>
      <c r="C9" s="30" t="s">
        <v>827</v>
      </c>
      <c r="D9" s="13">
        <v>27237</v>
      </c>
      <c r="E9" s="14">
        <v>1196.74</v>
      </c>
      <c r="F9" s="15">
        <v>7.9299999999999995E-2</v>
      </c>
      <c r="G9" s="15"/>
    </row>
    <row r="10" spans="1:8" x14ac:dyDescent="0.3">
      <c r="A10" s="12" t="s">
        <v>1124</v>
      </c>
      <c r="B10" s="30" t="s">
        <v>1125</v>
      </c>
      <c r="C10" s="30" t="s">
        <v>827</v>
      </c>
      <c r="D10" s="13">
        <v>31035</v>
      </c>
      <c r="E10" s="14">
        <v>1126.69</v>
      </c>
      <c r="F10" s="15">
        <v>7.4700000000000003E-2</v>
      </c>
      <c r="G10" s="15"/>
    </row>
    <row r="11" spans="1:8" x14ac:dyDescent="0.3">
      <c r="A11" s="12" t="s">
        <v>1420</v>
      </c>
      <c r="B11" s="30" t="s">
        <v>1421</v>
      </c>
      <c r="C11" s="30" t="s">
        <v>827</v>
      </c>
      <c r="D11" s="13">
        <v>113185</v>
      </c>
      <c r="E11" s="14">
        <v>1038.1300000000001</v>
      </c>
      <c r="F11" s="15">
        <v>6.88E-2</v>
      </c>
      <c r="G11" s="15"/>
    </row>
    <row r="12" spans="1:8" x14ac:dyDescent="0.3">
      <c r="A12" s="12" t="s">
        <v>1070</v>
      </c>
      <c r="B12" s="30" t="s">
        <v>1071</v>
      </c>
      <c r="C12" s="30" t="s">
        <v>910</v>
      </c>
      <c r="D12" s="13">
        <v>23533</v>
      </c>
      <c r="E12" s="14">
        <v>866.84</v>
      </c>
      <c r="F12" s="15">
        <v>5.74E-2</v>
      </c>
      <c r="G12" s="15"/>
    </row>
    <row r="13" spans="1:8" x14ac:dyDescent="0.3">
      <c r="A13" s="12" t="s">
        <v>1437</v>
      </c>
      <c r="B13" s="30" t="s">
        <v>1438</v>
      </c>
      <c r="C13" s="30" t="s">
        <v>910</v>
      </c>
      <c r="D13" s="13">
        <v>113353</v>
      </c>
      <c r="E13" s="14">
        <v>415.95</v>
      </c>
      <c r="F13" s="15">
        <v>2.76E-2</v>
      </c>
      <c r="G13" s="15"/>
    </row>
    <row r="14" spans="1:8" x14ac:dyDescent="0.3">
      <c r="A14" s="12" t="s">
        <v>978</v>
      </c>
      <c r="B14" s="30" t="s">
        <v>979</v>
      </c>
      <c r="C14" s="30" t="s">
        <v>827</v>
      </c>
      <c r="D14" s="13">
        <v>81667</v>
      </c>
      <c r="E14" s="14">
        <v>379.51</v>
      </c>
      <c r="F14" s="15">
        <v>2.5100000000000001E-2</v>
      </c>
      <c r="G14" s="15"/>
    </row>
    <row r="15" spans="1:8" x14ac:dyDescent="0.3">
      <c r="A15" s="12" t="s">
        <v>1104</v>
      </c>
      <c r="B15" s="30" t="s">
        <v>1105</v>
      </c>
      <c r="C15" s="30" t="s">
        <v>827</v>
      </c>
      <c r="D15" s="13">
        <v>11870</v>
      </c>
      <c r="E15" s="14">
        <v>339.51</v>
      </c>
      <c r="F15" s="15">
        <v>2.2499999999999999E-2</v>
      </c>
      <c r="G15" s="15"/>
    </row>
    <row r="16" spans="1:8" x14ac:dyDescent="0.3">
      <c r="A16" s="12" t="s">
        <v>990</v>
      </c>
      <c r="B16" s="30" t="s">
        <v>991</v>
      </c>
      <c r="C16" s="30" t="s">
        <v>827</v>
      </c>
      <c r="D16" s="13">
        <v>61650</v>
      </c>
      <c r="E16" s="14">
        <v>316.33</v>
      </c>
      <c r="F16" s="15">
        <v>2.1000000000000001E-2</v>
      </c>
      <c r="G16" s="15"/>
    </row>
    <row r="17" spans="1:7" x14ac:dyDescent="0.3">
      <c r="A17" s="12" t="s">
        <v>1053</v>
      </c>
      <c r="B17" s="30" t="s">
        <v>1054</v>
      </c>
      <c r="C17" s="30" t="s">
        <v>827</v>
      </c>
      <c r="D17" s="13">
        <v>98250</v>
      </c>
      <c r="E17" s="14">
        <v>303</v>
      </c>
      <c r="F17" s="15">
        <v>2.01E-2</v>
      </c>
      <c r="G17" s="15"/>
    </row>
    <row r="18" spans="1:7" x14ac:dyDescent="0.3">
      <c r="A18" s="12" t="s">
        <v>1035</v>
      </c>
      <c r="B18" s="30" t="s">
        <v>1036</v>
      </c>
      <c r="C18" s="30" t="s">
        <v>827</v>
      </c>
      <c r="D18" s="13">
        <v>32619</v>
      </c>
      <c r="E18" s="14">
        <v>292.76</v>
      </c>
      <c r="F18" s="15">
        <v>1.9400000000000001E-2</v>
      </c>
      <c r="G18" s="15"/>
    </row>
    <row r="19" spans="1:7" x14ac:dyDescent="0.3">
      <c r="A19" s="12" t="s">
        <v>1113</v>
      </c>
      <c r="B19" s="30" t="s">
        <v>1114</v>
      </c>
      <c r="C19" s="30" t="s">
        <v>827</v>
      </c>
      <c r="D19" s="13">
        <v>47808</v>
      </c>
      <c r="E19" s="14">
        <v>292.08</v>
      </c>
      <c r="F19" s="15">
        <v>1.9400000000000001E-2</v>
      </c>
      <c r="G19" s="15"/>
    </row>
    <row r="20" spans="1:7" x14ac:dyDescent="0.3">
      <c r="A20" s="12" t="s">
        <v>1609</v>
      </c>
      <c r="B20" s="30" t="s">
        <v>1610</v>
      </c>
      <c r="C20" s="30" t="s">
        <v>910</v>
      </c>
      <c r="D20" s="13">
        <v>105911</v>
      </c>
      <c r="E20" s="14">
        <v>254.19</v>
      </c>
      <c r="F20" s="15">
        <v>1.6799999999999999E-2</v>
      </c>
      <c r="G20" s="15"/>
    </row>
    <row r="21" spans="1:7" x14ac:dyDescent="0.3">
      <c r="A21" s="12" t="s">
        <v>1115</v>
      </c>
      <c r="B21" s="30" t="s">
        <v>1116</v>
      </c>
      <c r="C21" s="30" t="s">
        <v>827</v>
      </c>
      <c r="D21" s="13">
        <v>1242</v>
      </c>
      <c r="E21" s="14">
        <v>233</v>
      </c>
      <c r="F21" s="15">
        <v>1.54E-2</v>
      </c>
      <c r="G21" s="15"/>
    </row>
    <row r="22" spans="1:7" x14ac:dyDescent="0.3">
      <c r="A22" s="12" t="s">
        <v>1645</v>
      </c>
      <c r="B22" s="30" t="s">
        <v>1646</v>
      </c>
      <c r="C22" s="30" t="s">
        <v>910</v>
      </c>
      <c r="D22" s="13">
        <v>8769</v>
      </c>
      <c r="E22" s="14">
        <v>189.45</v>
      </c>
      <c r="F22" s="15">
        <v>1.26E-2</v>
      </c>
      <c r="G22" s="15"/>
    </row>
    <row r="23" spans="1:7" x14ac:dyDescent="0.3">
      <c r="A23" s="12" t="s">
        <v>1653</v>
      </c>
      <c r="B23" s="30" t="s">
        <v>1654</v>
      </c>
      <c r="C23" s="30" t="s">
        <v>910</v>
      </c>
      <c r="D23" s="13">
        <v>27911</v>
      </c>
      <c r="E23" s="14">
        <v>154.84</v>
      </c>
      <c r="F23" s="15">
        <v>1.03E-2</v>
      </c>
      <c r="G23" s="15"/>
    </row>
    <row r="24" spans="1:7" x14ac:dyDescent="0.3">
      <c r="A24" s="12" t="s">
        <v>1655</v>
      </c>
      <c r="B24" s="30" t="s">
        <v>1656</v>
      </c>
      <c r="C24" s="30" t="s">
        <v>827</v>
      </c>
      <c r="D24" s="13">
        <v>3209</v>
      </c>
      <c r="E24" s="14">
        <v>130.94</v>
      </c>
      <c r="F24" s="15">
        <v>8.6999999999999994E-3</v>
      </c>
      <c r="G24" s="15"/>
    </row>
    <row r="25" spans="1:7" x14ac:dyDescent="0.3">
      <c r="A25" s="12" t="s">
        <v>1670</v>
      </c>
      <c r="B25" s="30" t="s">
        <v>1671</v>
      </c>
      <c r="C25" s="30" t="s">
        <v>827</v>
      </c>
      <c r="D25" s="13">
        <v>32987</v>
      </c>
      <c r="E25" s="14">
        <v>127.45</v>
      </c>
      <c r="F25" s="15">
        <v>8.3999999999999995E-3</v>
      </c>
      <c r="G25" s="15"/>
    </row>
    <row r="26" spans="1:7" x14ac:dyDescent="0.3">
      <c r="A26" s="12" t="s">
        <v>1664</v>
      </c>
      <c r="B26" s="30" t="s">
        <v>1665</v>
      </c>
      <c r="C26" s="30" t="s">
        <v>827</v>
      </c>
      <c r="D26" s="13">
        <v>19204</v>
      </c>
      <c r="E26" s="14">
        <v>124.79</v>
      </c>
      <c r="F26" s="15">
        <v>8.3000000000000001E-3</v>
      </c>
      <c r="G26" s="15"/>
    </row>
    <row r="27" spans="1:7" x14ac:dyDescent="0.3">
      <c r="A27" s="12" t="s">
        <v>1666</v>
      </c>
      <c r="B27" s="30" t="s">
        <v>1667</v>
      </c>
      <c r="C27" s="30" t="s">
        <v>827</v>
      </c>
      <c r="D27" s="13">
        <v>1885</v>
      </c>
      <c r="E27" s="14">
        <v>121.34</v>
      </c>
      <c r="F27" s="15">
        <v>8.0000000000000002E-3</v>
      </c>
      <c r="G27" s="15"/>
    </row>
    <row r="28" spans="1:7" x14ac:dyDescent="0.3">
      <c r="A28" s="12" t="s">
        <v>1357</v>
      </c>
      <c r="B28" s="30" t="s">
        <v>1358</v>
      </c>
      <c r="C28" s="30" t="s">
        <v>827</v>
      </c>
      <c r="D28" s="13">
        <v>7922</v>
      </c>
      <c r="E28" s="14">
        <v>118.8</v>
      </c>
      <c r="F28" s="15">
        <v>7.9000000000000008E-3</v>
      </c>
      <c r="G28" s="15"/>
    </row>
    <row r="29" spans="1:7" x14ac:dyDescent="0.3">
      <c r="A29" s="12" t="s">
        <v>1688</v>
      </c>
      <c r="B29" s="30" t="s">
        <v>1689</v>
      </c>
      <c r="C29" s="30" t="s">
        <v>827</v>
      </c>
      <c r="D29" s="13">
        <v>9105</v>
      </c>
      <c r="E29" s="14">
        <v>112.5</v>
      </c>
      <c r="F29" s="15">
        <v>7.4999999999999997E-3</v>
      </c>
      <c r="G29" s="15"/>
    </row>
    <row r="30" spans="1:7" x14ac:dyDescent="0.3">
      <c r="A30" s="12" t="s">
        <v>1540</v>
      </c>
      <c r="B30" s="30" t="s">
        <v>1541</v>
      </c>
      <c r="C30" s="30" t="s">
        <v>827</v>
      </c>
      <c r="D30" s="13">
        <v>23808</v>
      </c>
      <c r="E30" s="14">
        <v>110.06</v>
      </c>
      <c r="F30" s="15">
        <v>7.3000000000000001E-3</v>
      </c>
      <c r="G30" s="15"/>
    </row>
    <row r="31" spans="1:7" x14ac:dyDescent="0.3">
      <c r="A31" s="12" t="s">
        <v>1698</v>
      </c>
      <c r="B31" s="30" t="s">
        <v>1699</v>
      </c>
      <c r="C31" s="30" t="s">
        <v>827</v>
      </c>
      <c r="D31" s="13">
        <v>13788</v>
      </c>
      <c r="E31" s="14">
        <v>100.41</v>
      </c>
      <c r="F31" s="15">
        <v>6.7000000000000002E-3</v>
      </c>
      <c r="G31" s="15"/>
    </row>
    <row r="32" spans="1:7" x14ac:dyDescent="0.3">
      <c r="A32" s="12" t="s">
        <v>908</v>
      </c>
      <c r="B32" s="30" t="s">
        <v>909</v>
      </c>
      <c r="C32" s="30" t="s">
        <v>910</v>
      </c>
      <c r="D32" s="13">
        <v>5982</v>
      </c>
      <c r="E32" s="14">
        <v>84.13</v>
      </c>
      <c r="F32" s="15">
        <v>5.5999999999999999E-3</v>
      </c>
      <c r="G32" s="15"/>
    </row>
    <row r="33" spans="1:7" x14ac:dyDescent="0.3">
      <c r="A33" s="16" t="s">
        <v>98</v>
      </c>
      <c r="B33" s="31"/>
      <c r="C33" s="31"/>
      <c r="D33" s="17"/>
      <c r="E33" s="37">
        <f>SUM(E8:E32)</f>
        <v>10293.230000000001</v>
      </c>
      <c r="F33" s="38">
        <f>SUM(F8:F32)</f>
        <v>0.68229999999999991</v>
      </c>
      <c r="G33" s="20"/>
    </row>
    <row r="34" spans="1:7" x14ac:dyDescent="0.3">
      <c r="A34" s="16" t="s">
        <v>1130</v>
      </c>
      <c r="B34" s="30"/>
      <c r="C34" s="30"/>
      <c r="D34" s="13"/>
      <c r="E34" s="14"/>
      <c r="F34" s="15"/>
      <c r="G34" s="15"/>
    </row>
    <row r="35" spans="1:7" x14ac:dyDescent="0.3">
      <c r="A35" s="16" t="s">
        <v>98</v>
      </c>
      <c r="B35" s="30"/>
      <c r="C35" s="30"/>
      <c r="D35" s="13"/>
      <c r="E35" s="39" t="s">
        <v>88</v>
      </c>
      <c r="F35" s="40" t="s">
        <v>88</v>
      </c>
      <c r="G35" s="15"/>
    </row>
    <row r="36" spans="1:7" x14ac:dyDescent="0.3">
      <c r="A36" s="16"/>
      <c r="B36" s="30"/>
      <c r="C36" s="30"/>
      <c r="D36" s="13"/>
      <c r="E36" s="13"/>
      <c r="F36" s="13"/>
      <c r="G36" s="15"/>
    </row>
    <row r="37" spans="1:7" x14ac:dyDescent="0.3">
      <c r="A37" s="16" t="s">
        <v>2015</v>
      </c>
      <c r="B37" s="30"/>
      <c r="C37" s="30"/>
      <c r="D37" s="13"/>
      <c r="E37" s="13"/>
      <c r="F37" s="13"/>
      <c r="G37" s="15"/>
    </row>
    <row r="38" spans="1:7" x14ac:dyDescent="0.3">
      <c r="A38" s="12" t="s">
        <v>1805</v>
      </c>
      <c r="B38" s="30" t="s">
        <v>1806</v>
      </c>
      <c r="C38" s="30" t="s">
        <v>1807</v>
      </c>
      <c r="D38" s="13">
        <v>5445</v>
      </c>
      <c r="E38" s="14">
        <v>763.01</v>
      </c>
      <c r="F38" s="15">
        <v>5.0599999999999999E-2</v>
      </c>
      <c r="G38" s="15"/>
    </row>
    <row r="39" spans="1:7" x14ac:dyDescent="0.3">
      <c r="A39" s="12" t="s">
        <v>1808</v>
      </c>
      <c r="B39" s="30" t="s">
        <v>1809</v>
      </c>
      <c r="C39" s="30" t="s">
        <v>1807</v>
      </c>
      <c r="D39" s="13">
        <v>11644</v>
      </c>
      <c r="E39" s="14">
        <v>481.94</v>
      </c>
      <c r="F39" s="15">
        <v>3.1899999999999998E-2</v>
      </c>
      <c r="G39" s="15"/>
    </row>
    <row r="40" spans="1:7" x14ac:dyDescent="0.3">
      <c r="A40" s="12" t="s">
        <v>1810</v>
      </c>
      <c r="B40" s="30" t="s">
        <v>1811</v>
      </c>
      <c r="C40" s="30" t="s">
        <v>1812</v>
      </c>
      <c r="D40" s="13">
        <v>3660</v>
      </c>
      <c r="E40" s="14">
        <v>442.52</v>
      </c>
      <c r="F40" s="15">
        <v>2.93E-2</v>
      </c>
      <c r="G40" s="15"/>
    </row>
    <row r="41" spans="1:7" x14ac:dyDescent="0.3">
      <c r="A41" s="12" t="s">
        <v>1813</v>
      </c>
      <c r="B41" s="30" t="s">
        <v>1814</v>
      </c>
      <c r="C41" s="30" t="s">
        <v>1807</v>
      </c>
      <c r="D41" s="13">
        <v>5230</v>
      </c>
      <c r="E41" s="14">
        <v>376.41</v>
      </c>
      <c r="F41" s="15">
        <v>2.4899999999999999E-2</v>
      </c>
      <c r="G41" s="15"/>
    </row>
    <row r="42" spans="1:7" x14ac:dyDescent="0.3">
      <c r="A42" s="12" t="s">
        <v>1815</v>
      </c>
      <c r="B42" s="30" t="s">
        <v>1816</v>
      </c>
      <c r="C42" s="30" t="s">
        <v>1817</v>
      </c>
      <c r="D42" s="13">
        <v>812</v>
      </c>
      <c r="E42" s="14">
        <v>348.25</v>
      </c>
      <c r="F42" s="15">
        <v>2.3099999999999999E-2</v>
      </c>
      <c r="G42" s="15"/>
    </row>
    <row r="43" spans="1:7" x14ac:dyDescent="0.3">
      <c r="A43" s="12" t="s">
        <v>1818</v>
      </c>
      <c r="B43" s="30" t="s">
        <v>1819</v>
      </c>
      <c r="C43" s="30" t="s">
        <v>1820</v>
      </c>
      <c r="D43" s="13">
        <v>3655</v>
      </c>
      <c r="E43" s="14">
        <v>313.49</v>
      </c>
      <c r="F43" s="15">
        <v>2.0799999999999999E-2</v>
      </c>
      <c r="G43" s="15"/>
    </row>
    <row r="44" spans="1:7" x14ac:dyDescent="0.3">
      <c r="A44" s="12" t="s">
        <v>1821</v>
      </c>
      <c r="B44" s="30" t="s">
        <v>1822</v>
      </c>
      <c r="C44" s="30" t="s">
        <v>1807</v>
      </c>
      <c r="D44" s="13">
        <v>4535</v>
      </c>
      <c r="E44" s="14">
        <v>302.62</v>
      </c>
      <c r="F44" s="15">
        <v>2.01E-2</v>
      </c>
      <c r="G44" s="15"/>
    </row>
    <row r="45" spans="1:7" x14ac:dyDescent="0.3">
      <c r="A45" s="12" t="s">
        <v>1823</v>
      </c>
      <c r="B45" s="30" t="s">
        <v>1824</v>
      </c>
      <c r="C45" s="30" t="s">
        <v>1820</v>
      </c>
      <c r="D45" s="13">
        <v>1395</v>
      </c>
      <c r="E45" s="14">
        <v>279.19</v>
      </c>
      <c r="F45" s="15">
        <v>1.8499999999999999E-2</v>
      </c>
      <c r="G45" s="15"/>
    </row>
    <row r="46" spans="1:7" x14ac:dyDescent="0.3">
      <c r="A46" s="12" t="s">
        <v>1825</v>
      </c>
      <c r="B46" s="30" t="s">
        <v>1826</v>
      </c>
      <c r="C46" s="30" t="s">
        <v>1812</v>
      </c>
      <c r="D46" s="13">
        <v>1153</v>
      </c>
      <c r="E46" s="14">
        <v>221.45</v>
      </c>
      <c r="F46" s="15">
        <v>1.47E-2</v>
      </c>
      <c r="G46" s="15"/>
    </row>
    <row r="47" spans="1:7" x14ac:dyDescent="0.3">
      <c r="A47" s="12" t="s">
        <v>1827</v>
      </c>
      <c r="B47" s="30" t="s">
        <v>1828</v>
      </c>
      <c r="C47" s="30" t="s">
        <v>1820</v>
      </c>
      <c r="D47" s="13">
        <v>2779</v>
      </c>
      <c r="E47" s="14">
        <v>196.89</v>
      </c>
      <c r="F47" s="15">
        <v>1.2999999999999999E-2</v>
      </c>
      <c r="G47" s="15"/>
    </row>
    <row r="48" spans="1:7" x14ac:dyDescent="0.3">
      <c r="A48" s="12" t="s">
        <v>1829</v>
      </c>
      <c r="B48" s="30" t="s">
        <v>1830</v>
      </c>
      <c r="C48" s="30" t="s">
        <v>1812</v>
      </c>
      <c r="D48" s="13">
        <v>2597</v>
      </c>
      <c r="E48" s="14">
        <v>126.72</v>
      </c>
      <c r="F48" s="15">
        <v>8.3999999999999995E-3</v>
      </c>
      <c r="G48" s="15"/>
    </row>
    <row r="49" spans="1:7" x14ac:dyDescent="0.3">
      <c r="A49" s="12" t="s">
        <v>1831</v>
      </c>
      <c r="B49" s="30" t="s">
        <v>1832</v>
      </c>
      <c r="C49" s="30" t="s">
        <v>1820</v>
      </c>
      <c r="D49" s="13">
        <v>741</v>
      </c>
      <c r="E49" s="14">
        <v>117.41</v>
      </c>
      <c r="F49" s="15">
        <v>7.7999999999999996E-3</v>
      </c>
      <c r="G49" s="15"/>
    </row>
    <row r="50" spans="1:7" x14ac:dyDescent="0.3">
      <c r="A50" s="12" t="s">
        <v>1833</v>
      </c>
      <c r="B50" s="30" t="s">
        <v>1834</v>
      </c>
      <c r="C50" s="30" t="s">
        <v>1812</v>
      </c>
      <c r="D50" s="13">
        <v>526</v>
      </c>
      <c r="E50" s="14">
        <v>117.01</v>
      </c>
      <c r="F50" s="15">
        <v>7.7999999999999996E-3</v>
      </c>
      <c r="G50" s="15"/>
    </row>
    <row r="51" spans="1:7" x14ac:dyDescent="0.3">
      <c r="A51" s="12" t="s">
        <v>1835</v>
      </c>
      <c r="B51" s="30" t="s">
        <v>1836</v>
      </c>
      <c r="C51" s="30" t="s">
        <v>1820</v>
      </c>
      <c r="D51" s="13">
        <v>590</v>
      </c>
      <c r="E51" s="14">
        <v>114.82</v>
      </c>
      <c r="F51" s="15">
        <v>7.6E-3</v>
      </c>
      <c r="G51" s="15"/>
    </row>
    <row r="52" spans="1:7" x14ac:dyDescent="0.3">
      <c r="A52" s="12" t="s">
        <v>1837</v>
      </c>
      <c r="B52" s="30" t="s">
        <v>1838</v>
      </c>
      <c r="C52" s="30" t="s">
        <v>1820</v>
      </c>
      <c r="D52" s="13">
        <v>704</v>
      </c>
      <c r="E52" s="14">
        <v>110.56</v>
      </c>
      <c r="F52" s="15">
        <v>7.3000000000000001E-3</v>
      </c>
      <c r="G52" s="15"/>
    </row>
    <row r="53" spans="1:7" x14ac:dyDescent="0.3">
      <c r="A53" s="12" t="s">
        <v>1839</v>
      </c>
      <c r="B53" s="30" t="s">
        <v>1840</v>
      </c>
      <c r="C53" s="30" t="s">
        <v>1841</v>
      </c>
      <c r="D53" s="13">
        <v>710</v>
      </c>
      <c r="E53" s="14">
        <v>80.069999999999993</v>
      </c>
      <c r="F53" s="15">
        <v>5.3E-3</v>
      </c>
      <c r="G53" s="15"/>
    </row>
    <row r="54" spans="1:7" x14ac:dyDescent="0.3">
      <c r="A54" s="12" t="s">
        <v>1842</v>
      </c>
      <c r="B54" s="30" t="s">
        <v>1843</v>
      </c>
      <c r="C54" s="30" t="s">
        <v>1817</v>
      </c>
      <c r="D54" s="13">
        <v>623</v>
      </c>
      <c r="E54" s="14">
        <v>58.41</v>
      </c>
      <c r="F54" s="15">
        <v>3.8999999999999998E-3</v>
      </c>
      <c r="G54" s="15"/>
    </row>
    <row r="55" spans="1:7" x14ac:dyDescent="0.3">
      <c r="A55" s="12" t="s">
        <v>1844</v>
      </c>
      <c r="B55" s="30" t="s">
        <v>1845</v>
      </c>
      <c r="C55" s="30" t="s">
        <v>1817</v>
      </c>
      <c r="D55" s="13">
        <v>316</v>
      </c>
      <c r="E55" s="14">
        <v>45.99</v>
      </c>
      <c r="F55" s="15">
        <v>3.0000000000000001E-3</v>
      </c>
      <c r="G55" s="15"/>
    </row>
    <row r="56" spans="1:7" x14ac:dyDescent="0.3">
      <c r="A56" s="12" t="s">
        <v>1846</v>
      </c>
      <c r="B56" s="30" t="s">
        <v>1847</v>
      </c>
      <c r="C56" s="30" t="s">
        <v>1807</v>
      </c>
      <c r="D56" s="13">
        <v>12</v>
      </c>
      <c r="E56" s="14">
        <v>3.07</v>
      </c>
      <c r="F56" s="15">
        <v>2.0000000000000001E-4</v>
      </c>
      <c r="G56" s="15"/>
    </row>
    <row r="57" spans="1:7" x14ac:dyDescent="0.3">
      <c r="A57" s="12" t="s">
        <v>1848</v>
      </c>
      <c r="B57" s="30" t="s">
        <v>1849</v>
      </c>
      <c r="C57" s="30" t="s">
        <v>1817</v>
      </c>
      <c r="D57" s="13">
        <v>11</v>
      </c>
      <c r="E57" s="14">
        <v>1.88</v>
      </c>
      <c r="F57" s="15">
        <v>1E-4</v>
      </c>
      <c r="G57" s="15"/>
    </row>
    <row r="58" spans="1:7" x14ac:dyDescent="0.3">
      <c r="A58" s="16" t="s">
        <v>98</v>
      </c>
      <c r="B58" s="31"/>
      <c r="C58" s="31"/>
      <c r="D58" s="17"/>
      <c r="E58" s="37">
        <f>SUM(E38:E57)</f>
        <v>4501.7099999999991</v>
      </c>
      <c r="F58" s="38">
        <f>SUM(F38:F57)</f>
        <v>0.2982999999999999</v>
      </c>
      <c r="G58" s="15"/>
    </row>
    <row r="59" spans="1:7" x14ac:dyDescent="0.3">
      <c r="A59" s="16"/>
      <c r="B59" s="30"/>
      <c r="C59" s="30"/>
      <c r="D59" s="13"/>
      <c r="E59" s="53"/>
      <c r="F59" s="54"/>
      <c r="G59" s="15"/>
    </row>
    <row r="60" spans="1:7" x14ac:dyDescent="0.3">
      <c r="A60" s="21" t="s">
        <v>116</v>
      </c>
      <c r="B60" s="32"/>
      <c r="C60" s="32"/>
      <c r="D60" s="22"/>
      <c r="E60" s="27">
        <v>14794.94</v>
      </c>
      <c r="F60" s="28">
        <v>0.98060000000000003</v>
      </c>
      <c r="G60" s="20"/>
    </row>
    <row r="61" spans="1:7" x14ac:dyDescent="0.3">
      <c r="A61" s="12"/>
      <c r="B61" s="30"/>
      <c r="C61" s="30"/>
      <c r="D61" s="13"/>
      <c r="E61" s="14"/>
      <c r="F61" s="15"/>
      <c r="G61" s="15"/>
    </row>
    <row r="62" spans="1:7" x14ac:dyDescent="0.3">
      <c r="A62" s="12"/>
      <c r="B62" s="30"/>
      <c r="C62" s="30"/>
      <c r="D62" s="13"/>
      <c r="E62" s="14"/>
      <c r="F62" s="15"/>
      <c r="G62" s="15"/>
    </row>
    <row r="63" spans="1:7" x14ac:dyDescent="0.3">
      <c r="A63" s="16" t="s">
        <v>117</v>
      </c>
      <c r="B63" s="30"/>
      <c r="C63" s="30"/>
      <c r="D63" s="13"/>
      <c r="E63" s="14"/>
      <c r="F63" s="15"/>
      <c r="G63" s="15"/>
    </row>
    <row r="64" spans="1:7" x14ac:dyDescent="0.3">
      <c r="A64" s="12" t="s">
        <v>118</v>
      </c>
      <c r="B64" s="30"/>
      <c r="C64" s="30"/>
      <c r="D64" s="13"/>
      <c r="E64" s="14">
        <v>25</v>
      </c>
      <c r="F64" s="15">
        <v>1.6999999999999999E-3</v>
      </c>
      <c r="G64" s="15">
        <v>4.6987000000000001E-2</v>
      </c>
    </row>
    <row r="65" spans="1:7" x14ac:dyDescent="0.3">
      <c r="A65" s="16" t="s">
        <v>98</v>
      </c>
      <c r="B65" s="31"/>
      <c r="C65" s="31"/>
      <c r="D65" s="17"/>
      <c r="E65" s="37">
        <v>25</v>
      </c>
      <c r="F65" s="38">
        <v>1.6999999999999999E-3</v>
      </c>
      <c r="G65" s="20"/>
    </row>
    <row r="66" spans="1:7" x14ac:dyDescent="0.3">
      <c r="A66" s="12"/>
      <c r="B66" s="30"/>
      <c r="C66" s="30"/>
      <c r="D66" s="13"/>
      <c r="E66" s="14"/>
      <c r="F66" s="15"/>
      <c r="G66" s="15"/>
    </row>
    <row r="67" spans="1:7" x14ac:dyDescent="0.3">
      <c r="A67" s="21" t="s">
        <v>116</v>
      </c>
      <c r="B67" s="32"/>
      <c r="C67" s="32"/>
      <c r="D67" s="22"/>
      <c r="E67" s="18">
        <v>25</v>
      </c>
      <c r="F67" s="19">
        <v>1.6999999999999999E-3</v>
      </c>
      <c r="G67" s="20"/>
    </row>
    <row r="68" spans="1:7" x14ac:dyDescent="0.3">
      <c r="A68" s="12" t="s">
        <v>119</v>
      </c>
      <c r="B68" s="30"/>
      <c r="C68" s="30"/>
      <c r="D68" s="13"/>
      <c r="E68" s="14">
        <v>3.2179000000000001E-3</v>
      </c>
      <c r="F68" s="15">
        <v>0</v>
      </c>
      <c r="G68" s="15"/>
    </row>
    <row r="69" spans="1:7" x14ac:dyDescent="0.3">
      <c r="A69" s="12" t="s">
        <v>120</v>
      </c>
      <c r="B69" s="30"/>
      <c r="C69" s="30"/>
      <c r="D69" s="13"/>
      <c r="E69" s="14">
        <v>272.7667821</v>
      </c>
      <c r="F69" s="15">
        <v>1.77E-2</v>
      </c>
      <c r="G69" s="15">
        <v>4.6987000000000001E-2</v>
      </c>
    </row>
    <row r="70" spans="1:7" x14ac:dyDescent="0.3">
      <c r="A70" s="25" t="s">
        <v>121</v>
      </c>
      <c r="B70" s="33"/>
      <c r="C70" s="33"/>
      <c r="D70" s="26"/>
      <c r="E70" s="27">
        <v>15092.71</v>
      </c>
      <c r="F70" s="28">
        <v>1</v>
      </c>
      <c r="G70" s="28"/>
    </row>
    <row r="75" spans="1:7" x14ac:dyDescent="0.3">
      <c r="A75" s="1" t="s">
        <v>1858</v>
      </c>
    </row>
    <row r="76" spans="1:7" x14ac:dyDescent="0.3">
      <c r="A76" s="47" t="s">
        <v>1859</v>
      </c>
      <c r="B76" s="34" t="s">
        <v>88</v>
      </c>
    </row>
    <row r="77" spans="1:7" x14ac:dyDescent="0.3">
      <c r="A77" t="s">
        <v>1860</v>
      </c>
    </row>
    <row r="78" spans="1:7" x14ac:dyDescent="0.3">
      <c r="A78" t="s">
        <v>1861</v>
      </c>
      <c r="B78" t="s">
        <v>1862</v>
      </c>
      <c r="C78" t="s">
        <v>1862</v>
      </c>
    </row>
    <row r="79" spans="1:7" x14ac:dyDescent="0.3">
      <c r="B79" s="48">
        <v>44712</v>
      </c>
      <c r="C79" s="48">
        <v>44742</v>
      </c>
    </row>
    <row r="80" spans="1:7" x14ac:dyDescent="0.3">
      <c r="A80" t="s">
        <v>1866</v>
      </c>
      <c r="B80">
        <v>11.847899999999999</v>
      </c>
      <c r="C80">
        <v>11.5099</v>
      </c>
      <c r="E80" s="2"/>
      <c r="G80"/>
    </row>
    <row r="81" spans="1:7" x14ac:dyDescent="0.3">
      <c r="A81" t="s">
        <v>1867</v>
      </c>
      <c r="B81">
        <v>11.847899999999999</v>
      </c>
      <c r="C81">
        <v>11.5099</v>
      </c>
      <c r="E81" s="2"/>
      <c r="G81"/>
    </row>
    <row r="82" spans="1:7" x14ac:dyDescent="0.3">
      <c r="A82" t="s">
        <v>1891</v>
      </c>
      <c r="B82">
        <v>11.7347</v>
      </c>
      <c r="C82">
        <v>11.394500000000001</v>
      </c>
      <c r="E82" s="2"/>
      <c r="G82"/>
    </row>
    <row r="83" spans="1:7" x14ac:dyDescent="0.3">
      <c r="A83" t="s">
        <v>1892</v>
      </c>
      <c r="B83">
        <v>11.7347</v>
      </c>
      <c r="C83">
        <v>11.394500000000001</v>
      </c>
      <c r="E83" s="2"/>
      <c r="G83"/>
    </row>
    <row r="84" spans="1:7" x14ac:dyDescent="0.3">
      <c r="E84" s="2"/>
      <c r="G84"/>
    </row>
    <row r="85" spans="1:7" x14ac:dyDescent="0.3">
      <c r="A85" t="s">
        <v>1877</v>
      </c>
      <c r="B85" s="34" t="s">
        <v>88</v>
      </c>
    </row>
    <row r="86" spans="1:7" x14ac:dyDescent="0.3">
      <c r="A86" t="s">
        <v>1878</v>
      </c>
      <c r="B86" s="34" t="s">
        <v>88</v>
      </c>
    </row>
    <row r="87" spans="1:7" ht="28.8" x14ac:dyDescent="0.3">
      <c r="A87" s="47" t="s">
        <v>1879</v>
      </c>
      <c r="B87" s="34" t="s">
        <v>88</v>
      </c>
    </row>
    <row r="88" spans="1:7" x14ac:dyDescent="0.3">
      <c r="A88" s="47" t="s">
        <v>1880</v>
      </c>
      <c r="B88" s="34">
        <v>4501.7099999999991</v>
      </c>
    </row>
    <row r="89" spans="1:7" ht="28.8" x14ac:dyDescent="0.3">
      <c r="A89" s="47" t="s">
        <v>1944</v>
      </c>
      <c r="B89" s="34" t="s">
        <v>88</v>
      </c>
    </row>
    <row r="90" spans="1:7" ht="28.8" x14ac:dyDescent="0.3">
      <c r="A90" s="47" t="s">
        <v>1945</v>
      </c>
      <c r="B90" s="34" t="s">
        <v>88</v>
      </c>
    </row>
    <row r="91" spans="1:7" x14ac:dyDescent="0.3">
      <c r="A91" t="s">
        <v>2027</v>
      </c>
      <c r="B91" s="34" t="s">
        <v>88</v>
      </c>
    </row>
    <row r="92" spans="1:7" x14ac:dyDescent="0.3">
      <c r="A92" t="s">
        <v>2028</v>
      </c>
      <c r="B92" s="34" t="s">
        <v>88</v>
      </c>
    </row>
    <row r="95" spans="1:7" ht="28.8" x14ac:dyDescent="0.3">
      <c r="A95" s="66" t="s">
        <v>2069</v>
      </c>
      <c r="B95" s="66" t="s">
        <v>2070</v>
      </c>
      <c r="C95" s="66" t="s">
        <v>2030</v>
      </c>
      <c r="D95" s="67" t="s">
        <v>2031</v>
      </c>
    </row>
    <row r="96" spans="1:7" ht="72" customHeight="1" x14ac:dyDescent="0.3">
      <c r="A96" s="58" t="str">
        <f>HYPERLINK("[EDEL_Portfolio Monthly 30-Jun-2022.xlsx]EODWHF!A1","Edelweiss MSCI (I) DM &amp; WD HC 45 ID Fund")</f>
        <v>Edelweiss MSCI (I) DM &amp; WD HC 45 ID Fund</v>
      </c>
      <c r="B96" s="59"/>
      <c r="C96" s="60" t="s">
        <v>2065</v>
      </c>
      <c r="D96"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5"/>
  <sheetViews>
    <sheetView showGridLines="0" workbookViewId="0">
      <pane ySplit="4" topLeftCell="A35" activePane="bottomLeft" state="frozen"/>
      <selection activeCell="D67" sqref="D67"/>
      <selection pane="bottomLeft" activeCell="A44" sqref="A44:D4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79</v>
      </c>
      <c r="B1" s="69"/>
      <c r="C1" s="69"/>
      <c r="D1" s="69"/>
      <c r="E1" s="69"/>
      <c r="F1" s="69"/>
      <c r="G1" s="69"/>
      <c r="H1" s="51" t="str">
        <f>HYPERLINK("[EDEL_Portfolio Monthly 30-Jun-2022.xlsx]Index!A1","Index")</f>
        <v>Index</v>
      </c>
    </row>
    <row r="2" spans="1:8" ht="19.5" customHeight="1" x14ac:dyDescent="0.3">
      <c r="A2" s="69" t="s">
        <v>80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1850</v>
      </c>
      <c r="B9" s="30" t="s">
        <v>1851</v>
      </c>
      <c r="C9" s="30"/>
      <c r="D9" s="13">
        <v>342320.82400000002</v>
      </c>
      <c r="E9" s="14">
        <v>9614.2800000000007</v>
      </c>
      <c r="F9" s="15">
        <v>1.0115000000000001</v>
      </c>
      <c r="G9" s="15"/>
    </row>
    <row r="10" spans="1:8" x14ac:dyDescent="0.3">
      <c r="A10" s="16" t="s">
        <v>98</v>
      </c>
      <c r="B10" s="31"/>
      <c r="C10" s="31"/>
      <c r="D10" s="17"/>
      <c r="E10" s="18">
        <v>9614.2800000000007</v>
      </c>
      <c r="F10" s="19">
        <v>1.0115000000000001</v>
      </c>
      <c r="G10" s="20"/>
    </row>
    <row r="11" spans="1:8" x14ac:dyDescent="0.3">
      <c r="A11" s="12"/>
      <c r="B11" s="30"/>
      <c r="C11" s="30"/>
      <c r="D11" s="13"/>
      <c r="E11" s="14"/>
      <c r="F11" s="15"/>
      <c r="G11" s="15"/>
    </row>
    <row r="12" spans="1:8" x14ac:dyDescent="0.3">
      <c r="A12" s="21" t="s">
        <v>116</v>
      </c>
      <c r="B12" s="32"/>
      <c r="C12" s="32"/>
      <c r="D12" s="22"/>
      <c r="E12" s="18">
        <v>9614.2800000000007</v>
      </c>
      <c r="F12" s="19">
        <v>1.0115000000000001</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2</v>
      </c>
      <c r="F15" s="15">
        <v>2.0000000000000001E-4</v>
      </c>
      <c r="G15" s="15">
        <v>4.6987000000000001E-2</v>
      </c>
    </row>
    <row r="16" spans="1:8" x14ac:dyDescent="0.3">
      <c r="A16" s="16" t="s">
        <v>98</v>
      </c>
      <c r="B16" s="31"/>
      <c r="C16" s="31"/>
      <c r="D16" s="17"/>
      <c r="E16" s="18">
        <v>2</v>
      </c>
      <c r="F16" s="19">
        <v>2.0000000000000001E-4</v>
      </c>
      <c r="G16" s="20"/>
    </row>
    <row r="17" spans="1:7" x14ac:dyDescent="0.3">
      <c r="A17" s="12"/>
      <c r="B17" s="30"/>
      <c r="C17" s="30"/>
      <c r="D17" s="13"/>
      <c r="E17" s="14"/>
      <c r="F17" s="15"/>
      <c r="G17" s="15"/>
    </row>
    <row r="18" spans="1:7" x14ac:dyDescent="0.3">
      <c r="A18" s="21" t="s">
        <v>116</v>
      </c>
      <c r="B18" s="32"/>
      <c r="C18" s="32"/>
      <c r="D18" s="22"/>
      <c r="E18" s="18">
        <v>2</v>
      </c>
      <c r="F18" s="19">
        <v>2.0000000000000001E-4</v>
      </c>
      <c r="G18" s="20"/>
    </row>
    <row r="19" spans="1:7" x14ac:dyDescent="0.3">
      <c r="A19" s="12" t="s">
        <v>119</v>
      </c>
      <c r="B19" s="30"/>
      <c r="C19" s="30"/>
      <c r="D19" s="13"/>
      <c r="E19" s="14">
        <v>2.5740000000000002E-4</v>
      </c>
      <c r="F19" s="15">
        <v>0</v>
      </c>
      <c r="G19" s="15"/>
    </row>
    <row r="20" spans="1:7" x14ac:dyDescent="0.3">
      <c r="A20" s="12" t="s">
        <v>120</v>
      </c>
      <c r="B20" s="30"/>
      <c r="C20" s="30"/>
      <c r="D20" s="13"/>
      <c r="E20" s="23">
        <v>-111.4502574</v>
      </c>
      <c r="F20" s="24">
        <v>-1.17E-2</v>
      </c>
      <c r="G20" s="15">
        <v>4.6987000000000001E-2</v>
      </c>
    </row>
    <row r="21" spans="1:7" x14ac:dyDescent="0.3">
      <c r="A21" s="25" t="s">
        <v>121</v>
      </c>
      <c r="B21" s="33"/>
      <c r="C21" s="33"/>
      <c r="D21" s="26"/>
      <c r="E21" s="27">
        <v>9504.83</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15.314399999999999</v>
      </c>
      <c r="C31">
        <v>13.870900000000001</v>
      </c>
      <c r="E31" s="2"/>
      <c r="G31"/>
    </row>
    <row r="32" spans="1:7" x14ac:dyDescent="0.3">
      <c r="A32" t="s">
        <v>1891</v>
      </c>
      <c r="B32">
        <v>14.248799999999999</v>
      </c>
      <c r="C32">
        <v>12.896800000000001</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9614.2769382000006</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4" spans="1:7" ht="28.8" x14ac:dyDescent="0.3">
      <c r="A44" s="66" t="s">
        <v>2069</v>
      </c>
      <c r="B44" s="66" t="s">
        <v>2070</v>
      </c>
      <c r="C44" s="66" t="s">
        <v>2030</v>
      </c>
      <c r="D44" s="67" t="s">
        <v>2031</v>
      </c>
    </row>
    <row r="45" spans="1:7" ht="76.8" customHeight="1" x14ac:dyDescent="0.3">
      <c r="A45" s="58" t="str">
        <f>HYPERLINK("[EDEL_Portfolio Monthly 30-Jun-2022.xlsx]EOEDOF!A1","Edelweiss Europe Dynamic Equity Offshore Fund")</f>
        <v>Edelweiss Europe Dynamic Equity Offshore Fund</v>
      </c>
      <c r="B45" s="59"/>
      <c r="C45" s="63" t="s">
        <v>2066</v>
      </c>
      <c r="D4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5"/>
  <sheetViews>
    <sheetView showGridLines="0" workbookViewId="0">
      <pane ySplit="4" topLeftCell="A34" activePane="bottomLeft" state="frozen"/>
      <selection activeCell="D67" sqref="D67"/>
      <selection pane="bottomLeft" activeCell="A44" sqref="A44:D4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81</v>
      </c>
      <c r="B1" s="69"/>
      <c r="C1" s="69"/>
      <c r="D1" s="69"/>
      <c r="E1" s="69"/>
      <c r="F1" s="69"/>
      <c r="G1" s="69"/>
      <c r="H1" s="51" t="str">
        <f>HYPERLINK("[EDEL_Portfolio Monthly 30-Jun-2022.xlsx]Index!A1","Index")</f>
        <v>Index</v>
      </c>
    </row>
    <row r="2" spans="1:8" ht="19.5" customHeight="1" x14ac:dyDescent="0.3">
      <c r="A2" s="69" t="s">
        <v>82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1852</v>
      </c>
      <c r="B9" s="30" t="s">
        <v>1853</v>
      </c>
      <c r="C9" s="30"/>
      <c r="D9" s="13">
        <v>113336.42230999999</v>
      </c>
      <c r="E9" s="14">
        <v>11379.71</v>
      </c>
      <c r="F9" s="15">
        <v>0.9869</v>
      </c>
      <c r="G9" s="15"/>
    </row>
    <row r="10" spans="1:8" x14ac:dyDescent="0.3">
      <c r="A10" s="16" t="s">
        <v>98</v>
      </c>
      <c r="B10" s="31"/>
      <c r="C10" s="31"/>
      <c r="D10" s="17"/>
      <c r="E10" s="18">
        <v>11379.71</v>
      </c>
      <c r="F10" s="19">
        <v>0.9869</v>
      </c>
      <c r="G10" s="20"/>
    </row>
    <row r="11" spans="1:8" x14ac:dyDescent="0.3">
      <c r="A11" s="12"/>
      <c r="B11" s="30"/>
      <c r="C11" s="30"/>
      <c r="D11" s="13"/>
      <c r="E11" s="14"/>
      <c r="F11" s="15"/>
      <c r="G11" s="15"/>
    </row>
    <row r="12" spans="1:8" x14ac:dyDescent="0.3">
      <c r="A12" s="21" t="s">
        <v>116</v>
      </c>
      <c r="B12" s="32"/>
      <c r="C12" s="32"/>
      <c r="D12" s="22"/>
      <c r="E12" s="18">
        <v>11379.71</v>
      </c>
      <c r="F12" s="19">
        <v>0.9869</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175.98</v>
      </c>
      <c r="F15" s="15">
        <v>1.5299999999999999E-2</v>
      </c>
      <c r="G15" s="15">
        <v>4.6987000000000001E-2</v>
      </c>
    </row>
    <row r="16" spans="1:8" x14ac:dyDescent="0.3">
      <c r="A16" s="16" t="s">
        <v>98</v>
      </c>
      <c r="B16" s="31"/>
      <c r="C16" s="31"/>
      <c r="D16" s="17"/>
      <c r="E16" s="18">
        <v>175.98</v>
      </c>
      <c r="F16" s="19">
        <v>1.5299999999999999E-2</v>
      </c>
      <c r="G16" s="20"/>
    </row>
    <row r="17" spans="1:7" x14ac:dyDescent="0.3">
      <c r="A17" s="12"/>
      <c r="B17" s="30"/>
      <c r="C17" s="30"/>
      <c r="D17" s="13"/>
      <c r="E17" s="14"/>
      <c r="F17" s="15"/>
      <c r="G17" s="15"/>
    </row>
    <row r="18" spans="1:7" x14ac:dyDescent="0.3">
      <c r="A18" s="21" t="s">
        <v>116</v>
      </c>
      <c r="B18" s="32"/>
      <c r="C18" s="32"/>
      <c r="D18" s="22"/>
      <c r="E18" s="18">
        <v>175.98</v>
      </c>
      <c r="F18" s="19">
        <v>1.5299999999999999E-2</v>
      </c>
      <c r="G18" s="20"/>
    </row>
    <row r="19" spans="1:7" x14ac:dyDescent="0.3">
      <c r="A19" s="12" t="s">
        <v>119</v>
      </c>
      <c r="B19" s="30"/>
      <c r="C19" s="30"/>
      <c r="D19" s="13"/>
      <c r="E19" s="14">
        <v>2.2653800000000002E-2</v>
      </c>
      <c r="F19" s="15">
        <v>9.9999999999999995E-7</v>
      </c>
      <c r="G19" s="15"/>
    </row>
    <row r="20" spans="1:7" x14ac:dyDescent="0.3">
      <c r="A20" s="12" t="s">
        <v>120</v>
      </c>
      <c r="B20" s="30"/>
      <c r="C20" s="30"/>
      <c r="D20" s="13"/>
      <c r="E20" s="23">
        <v>-25.282653799999999</v>
      </c>
      <c r="F20" s="24">
        <v>-2.2009999999999998E-3</v>
      </c>
      <c r="G20" s="15">
        <v>4.6987000000000001E-2</v>
      </c>
    </row>
    <row r="21" spans="1:7" x14ac:dyDescent="0.3">
      <c r="A21" s="25" t="s">
        <v>121</v>
      </c>
      <c r="B21" s="33"/>
      <c r="C21" s="33"/>
      <c r="D21" s="26"/>
      <c r="E21" s="27">
        <v>11530.43</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14.8964</v>
      </c>
      <c r="C31">
        <v>13.944100000000001</v>
      </c>
      <c r="E31" s="2"/>
      <c r="G31"/>
    </row>
    <row r="32" spans="1:7" x14ac:dyDescent="0.3">
      <c r="A32" t="s">
        <v>1891</v>
      </c>
      <c r="B32">
        <v>14.0931</v>
      </c>
      <c r="C32">
        <v>13.182499999999999</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11379.708609200001</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4" spans="1:7" ht="28.8" x14ac:dyDescent="0.3">
      <c r="A44" s="66" t="s">
        <v>2069</v>
      </c>
      <c r="B44" s="66" t="s">
        <v>2070</v>
      </c>
      <c r="C44" s="66" t="s">
        <v>2030</v>
      </c>
      <c r="D44" s="67" t="s">
        <v>2031</v>
      </c>
    </row>
    <row r="45" spans="1:7" ht="78" customHeight="1" x14ac:dyDescent="0.3">
      <c r="A45" s="58" t="str">
        <f>HYPERLINK("[EDEL_Portfolio Monthly 30-Jun-2022.xlsx]EOEMOP!A1","Edelweiss Emerging Markets Opportunities Equity Offshore Fund")</f>
        <v>Edelweiss Emerging Markets Opportunities Equity Offshore Fund</v>
      </c>
      <c r="B45" s="59"/>
      <c r="C45" s="60" t="s">
        <v>2067</v>
      </c>
      <c r="D4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2"/>
  <sheetViews>
    <sheetView showGridLines="0" workbookViewId="0">
      <pane ySplit="4" topLeftCell="A94" activePane="bottomLeft" state="frozen"/>
      <selection activeCell="D67" sqref="D67"/>
      <selection pane="bottomLeft" activeCell="A101" sqref="A101:D101"/>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11</v>
      </c>
      <c r="B1" s="69"/>
      <c r="C1" s="69"/>
      <c r="D1" s="69"/>
      <c r="E1" s="69"/>
      <c r="F1" s="69"/>
      <c r="G1" s="69"/>
      <c r="H1" s="51" t="str">
        <f>HYPERLINK("[EDEL_Portfolio Monthly 30-Jun-2022.xlsx]Index!A1","Index")</f>
        <v>Index</v>
      </c>
    </row>
    <row r="2" spans="1:8" ht="19.5" customHeight="1" x14ac:dyDescent="0.3">
      <c r="A2" s="69" t="s">
        <v>12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194</v>
      </c>
      <c r="B11" s="30" t="s">
        <v>195</v>
      </c>
      <c r="C11" s="30" t="s">
        <v>128</v>
      </c>
      <c r="D11" s="13">
        <v>85000000</v>
      </c>
      <c r="E11" s="14">
        <v>81122.39</v>
      </c>
      <c r="F11" s="15">
        <v>8.1500000000000003E-2</v>
      </c>
      <c r="G11" s="15">
        <v>7.2800000000000004E-2</v>
      </c>
    </row>
    <row r="12" spans="1:8" x14ac:dyDescent="0.3">
      <c r="A12" s="12" t="s">
        <v>196</v>
      </c>
      <c r="B12" s="30" t="s">
        <v>197</v>
      </c>
      <c r="C12" s="30" t="s">
        <v>128</v>
      </c>
      <c r="D12" s="13">
        <v>83500000</v>
      </c>
      <c r="E12" s="14">
        <v>79668.19</v>
      </c>
      <c r="F12" s="15">
        <v>0.08</v>
      </c>
      <c r="G12" s="15">
        <v>7.2498999999999994E-2</v>
      </c>
    </row>
    <row r="13" spans="1:8" x14ac:dyDescent="0.3">
      <c r="A13" s="12" t="s">
        <v>198</v>
      </c>
      <c r="B13" s="30" t="s">
        <v>199</v>
      </c>
      <c r="C13" s="30" t="s">
        <v>148</v>
      </c>
      <c r="D13" s="13">
        <v>72500000</v>
      </c>
      <c r="E13" s="14">
        <v>69762.179999999993</v>
      </c>
      <c r="F13" s="15">
        <v>7.0099999999999996E-2</v>
      </c>
      <c r="G13" s="15">
        <v>7.1900000000000006E-2</v>
      </c>
    </row>
    <row r="14" spans="1:8" x14ac:dyDescent="0.3">
      <c r="A14" s="12" t="s">
        <v>200</v>
      </c>
      <c r="B14" s="30" t="s">
        <v>201</v>
      </c>
      <c r="C14" s="30" t="s">
        <v>128</v>
      </c>
      <c r="D14" s="13">
        <v>71500000</v>
      </c>
      <c r="E14" s="14">
        <v>69152.800000000003</v>
      </c>
      <c r="F14" s="15">
        <v>6.9500000000000006E-2</v>
      </c>
      <c r="G14" s="15">
        <v>7.2700000000000001E-2</v>
      </c>
    </row>
    <row r="15" spans="1:8" x14ac:dyDescent="0.3">
      <c r="A15" s="12" t="s">
        <v>202</v>
      </c>
      <c r="B15" s="30" t="s">
        <v>203</v>
      </c>
      <c r="C15" s="30" t="s">
        <v>131</v>
      </c>
      <c r="D15" s="13">
        <v>66500000</v>
      </c>
      <c r="E15" s="14">
        <v>63553.78</v>
      </c>
      <c r="F15" s="15">
        <v>6.3899999999999998E-2</v>
      </c>
      <c r="G15" s="15">
        <v>7.2749999999999995E-2</v>
      </c>
    </row>
    <row r="16" spans="1:8" x14ac:dyDescent="0.3">
      <c r="A16" s="12" t="s">
        <v>204</v>
      </c>
      <c r="B16" s="30" t="s">
        <v>205</v>
      </c>
      <c r="C16" s="30" t="s">
        <v>128</v>
      </c>
      <c r="D16" s="13">
        <v>65000000</v>
      </c>
      <c r="E16" s="14">
        <v>62599.49</v>
      </c>
      <c r="F16" s="15">
        <v>6.2899999999999998E-2</v>
      </c>
      <c r="G16" s="15">
        <v>7.2950000000000001E-2</v>
      </c>
    </row>
    <row r="17" spans="1:7" x14ac:dyDescent="0.3">
      <c r="A17" s="12" t="s">
        <v>206</v>
      </c>
      <c r="B17" s="30" t="s">
        <v>207</v>
      </c>
      <c r="C17" s="30" t="s">
        <v>128</v>
      </c>
      <c r="D17" s="13">
        <v>61000000</v>
      </c>
      <c r="E17" s="14">
        <v>58172.28</v>
      </c>
      <c r="F17" s="15">
        <v>5.8400000000000001E-2</v>
      </c>
      <c r="G17" s="15">
        <v>7.2400000000000006E-2</v>
      </c>
    </row>
    <row r="18" spans="1:7" x14ac:dyDescent="0.3">
      <c r="A18" s="12" t="s">
        <v>208</v>
      </c>
      <c r="B18" s="30" t="s">
        <v>209</v>
      </c>
      <c r="C18" s="30" t="s">
        <v>131</v>
      </c>
      <c r="D18" s="13">
        <v>54000000</v>
      </c>
      <c r="E18" s="14">
        <v>51470.59</v>
      </c>
      <c r="F18" s="15">
        <v>5.1700000000000003E-2</v>
      </c>
      <c r="G18" s="15">
        <v>7.2800000000000004E-2</v>
      </c>
    </row>
    <row r="19" spans="1:7" x14ac:dyDescent="0.3">
      <c r="A19" s="12" t="s">
        <v>210</v>
      </c>
      <c r="B19" s="30" t="s">
        <v>211</v>
      </c>
      <c r="C19" s="30" t="s">
        <v>128</v>
      </c>
      <c r="D19" s="13">
        <v>50500000</v>
      </c>
      <c r="E19" s="14">
        <v>50155.89</v>
      </c>
      <c r="F19" s="15">
        <v>5.04E-2</v>
      </c>
      <c r="G19" s="15">
        <v>7.1550000000000002E-2</v>
      </c>
    </row>
    <row r="20" spans="1:7" x14ac:dyDescent="0.3">
      <c r="A20" s="12" t="s">
        <v>212</v>
      </c>
      <c r="B20" s="30" t="s">
        <v>213</v>
      </c>
      <c r="C20" s="30" t="s">
        <v>128</v>
      </c>
      <c r="D20" s="13">
        <v>46000000</v>
      </c>
      <c r="E20" s="14">
        <v>45152.04</v>
      </c>
      <c r="F20" s="15">
        <v>4.5400000000000003E-2</v>
      </c>
      <c r="G20" s="15">
        <v>7.1199999999999999E-2</v>
      </c>
    </row>
    <row r="21" spans="1:7" x14ac:dyDescent="0.3">
      <c r="A21" s="12" t="s">
        <v>214</v>
      </c>
      <c r="B21" s="30" t="s">
        <v>215</v>
      </c>
      <c r="C21" s="30" t="s">
        <v>131</v>
      </c>
      <c r="D21" s="13">
        <v>41500000</v>
      </c>
      <c r="E21" s="14">
        <v>39587.22</v>
      </c>
      <c r="F21" s="15">
        <v>3.9800000000000002E-2</v>
      </c>
      <c r="G21" s="15">
        <v>7.145E-2</v>
      </c>
    </row>
    <row r="22" spans="1:7" x14ac:dyDescent="0.3">
      <c r="A22" s="12" t="s">
        <v>216</v>
      </c>
      <c r="B22" s="30" t="s">
        <v>217</v>
      </c>
      <c r="C22" s="30" t="s">
        <v>128</v>
      </c>
      <c r="D22" s="13">
        <v>39500000</v>
      </c>
      <c r="E22" s="14">
        <v>37673.279999999999</v>
      </c>
      <c r="F22" s="15">
        <v>3.7900000000000003E-2</v>
      </c>
      <c r="G22" s="15">
        <v>7.2447999999999999E-2</v>
      </c>
    </row>
    <row r="23" spans="1:7" x14ac:dyDescent="0.3">
      <c r="A23" s="12" t="s">
        <v>218</v>
      </c>
      <c r="B23" s="30" t="s">
        <v>219</v>
      </c>
      <c r="C23" s="30" t="s">
        <v>128</v>
      </c>
      <c r="D23" s="13">
        <v>35000000</v>
      </c>
      <c r="E23" s="14">
        <v>35097.199999999997</v>
      </c>
      <c r="F23" s="15">
        <v>3.5299999999999998E-2</v>
      </c>
      <c r="G23" s="15">
        <v>7.2599999999999998E-2</v>
      </c>
    </row>
    <row r="24" spans="1:7" x14ac:dyDescent="0.3">
      <c r="A24" s="12" t="s">
        <v>220</v>
      </c>
      <c r="B24" s="30" t="s">
        <v>221</v>
      </c>
      <c r="C24" s="30" t="s">
        <v>128</v>
      </c>
      <c r="D24" s="13">
        <v>22000000</v>
      </c>
      <c r="E24" s="14">
        <v>21948.15</v>
      </c>
      <c r="F24" s="15">
        <v>2.2100000000000002E-2</v>
      </c>
      <c r="G24" s="15">
        <v>7.1300000000000002E-2</v>
      </c>
    </row>
    <row r="25" spans="1:7" x14ac:dyDescent="0.3">
      <c r="A25" s="12" t="s">
        <v>222</v>
      </c>
      <c r="B25" s="30" t="s">
        <v>223</v>
      </c>
      <c r="C25" s="30" t="s">
        <v>131</v>
      </c>
      <c r="D25" s="13">
        <v>22500000</v>
      </c>
      <c r="E25" s="14">
        <v>21683.77</v>
      </c>
      <c r="F25" s="15">
        <v>2.18E-2</v>
      </c>
      <c r="G25" s="15">
        <v>7.1900000000000006E-2</v>
      </c>
    </row>
    <row r="26" spans="1:7" x14ac:dyDescent="0.3">
      <c r="A26" s="12" t="s">
        <v>224</v>
      </c>
      <c r="B26" s="30" t="s">
        <v>225</v>
      </c>
      <c r="C26" s="30" t="s">
        <v>128</v>
      </c>
      <c r="D26" s="13">
        <v>17000000</v>
      </c>
      <c r="E26" s="14">
        <v>16934.77</v>
      </c>
      <c r="F26" s="15">
        <v>1.7000000000000001E-2</v>
      </c>
      <c r="G26" s="15">
        <v>7.1499999999999994E-2</v>
      </c>
    </row>
    <row r="27" spans="1:7" x14ac:dyDescent="0.3">
      <c r="A27" s="12" t="s">
        <v>226</v>
      </c>
      <c r="B27" s="30" t="s">
        <v>227</v>
      </c>
      <c r="C27" s="30" t="s">
        <v>128</v>
      </c>
      <c r="D27" s="13">
        <v>12500000</v>
      </c>
      <c r="E27" s="14">
        <v>12528.23</v>
      </c>
      <c r="F27" s="15">
        <v>1.26E-2</v>
      </c>
      <c r="G27" s="15">
        <v>7.2650000000000006E-2</v>
      </c>
    </row>
    <row r="28" spans="1:7" x14ac:dyDescent="0.3">
      <c r="A28" s="12" t="s">
        <v>228</v>
      </c>
      <c r="B28" s="30" t="s">
        <v>229</v>
      </c>
      <c r="C28" s="30" t="s">
        <v>128</v>
      </c>
      <c r="D28" s="13">
        <v>11500000</v>
      </c>
      <c r="E28" s="14">
        <v>11387.88</v>
      </c>
      <c r="F28" s="15">
        <v>1.14E-2</v>
      </c>
      <c r="G28" s="15">
        <v>7.2700000000000001E-2</v>
      </c>
    </row>
    <row r="29" spans="1:7" x14ac:dyDescent="0.3">
      <c r="A29" s="12" t="s">
        <v>230</v>
      </c>
      <c r="B29" s="30" t="s">
        <v>231</v>
      </c>
      <c r="C29" s="30" t="s">
        <v>128</v>
      </c>
      <c r="D29" s="13">
        <v>10000000</v>
      </c>
      <c r="E29" s="14">
        <v>10475.82</v>
      </c>
      <c r="F29" s="15">
        <v>1.0500000000000001E-2</v>
      </c>
      <c r="G29" s="15">
        <v>7.2409000000000001E-2</v>
      </c>
    </row>
    <row r="30" spans="1:7" x14ac:dyDescent="0.3">
      <c r="A30" s="12" t="s">
        <v>232</v>
      </c>
      <c r="B30" s="30" t="s">
        <v>233</v>
      </c>
      <c r="C30" s="30" t="s">
        <v>128</v>
      </c>
      <c r="D30" s="13">
        <v>9500000</v>
      </c>
      <c r="E30" s="14">
        <v>9784.4699999999993</v>
      </c>
      <c r="F30" s="15">
        <v>9.7999999999999997E-3</v>
      </c>
      <c r="G30" s="15">
        <v>7.2599999999999998E-2</v>
      </c>
    </row>
    <row r="31" spans="1:7" x14ac:dyDescent="0.3">
      <c r="A31" s="12" t="s">
        <v>234</v>
      </c>
      <c r="B31" s="30" t="s">
        <v>235</v>
      </c>
      <c r="C31" s="30" t="s">
        <v>128</v>
      </c>
      <c r="D31" s="13">
        <v>9000000</v>
      </c>
      <c r="E31" s="14">
        <v>8816.2199999999993</v>
      </c>
      <c r="F31" s="15">
        <v>8.8999999999999999E-3</v>
      </c>
      <c r="G31" s="15">
        <v>7.2349999999999998E-2</v>
      </c>
    </row>
    <row r="32" spans="1:7" x14ac:dyDescent="0.3">
      <c r="A32" s="12" t="s">
        <v>236</v>
      </c>
      <c r="B32" s="30" t="s">
        <v>237</v>
      </c>
      <c r="C32" s="30" t="s">
        <v>128</v>
      </c>
      <c r="D32" s="13">
        <v>8500000</v>
      </c>
      <c r="E32" s="14">
        <v>8745.14</v>
      </c>
      <c r="F32" s="15">
        <v>8.8000000000000005E-3</v>
      </c>
      <c r="G32" s="15">
        <v>7.2668999999999997E-2</v>
      </c>
    </row>
    <row r="33" spans="1:7" x14ac:dyDescent="0.3">
      <c r="A33" s="12" t="s">
        <v>238</v>
      </c>
      <c r="B33" s="30" t="s">
        <v>239</v>
      </c>
      <c r="C33" s="30" t="s">
        <v>128</v>
      </c>
      <c r="D33" s="13">
        <v>8500000</v>
      </c>
      <c r="E33" s="14">
        <v>8456.14</v>
      </c>
      <c r="F33" s="15">
        <v>8.5000000000000006E-3</v>
      </c>
      <c r="G33" s="15">
        <v>7.2450000000000001E-2</v>
      </c>
    </row>
    <row r="34" spans="1:7" x14ac:dyDescent="0.3">
      <c r="A34" s="12" t="s">
        <v>240</v>
      </c>
      <c r="B34" s="30" t="s">
        <v>241</v>
      </c>
      <c r="C34" s="30" t="s">
        <v>128</v>
      </c>
      <c r="D34" s="13">
        <v>8500000</v>
      </c>
      <c r="E34" s="14">
        <v>8275.2000000000007</v>
      </c>
      <c r="F34" s="15">
        <v>8.3000000000000001E-3</v>
      </c>
      <c r="G34" s="15">
        <v>7.2249999999999995E-2</v>
      </c>
    </row>
    <row r="35" spans="1:7" x14ac:dyDescent="0.3">
      <c r="A35" s="12" t="s">
        <v>242</v>
      </c>
      <c r="B35" s="30" t="s">
        <v>243</v>
      </c>
      <c r="C35" s="30" t="s">
        <v>128</v>
      </c>
      <c r="D35" s="13">
        <v>7500000</v>
      </c>
      <c r="E35" s="14">
        <v>7473.06</v>
      </c>
      <c r="F35" s="15">
        <v>7.4999999999999997E-3</v>
      </c>
      <c r="G35" s="15">
        <v>7.1749999999999994E-2</v>
      </c>
    </row>
    <row r="36" spans="1:7" x14ac:dyDescent="0.3">
      <c r="A36" s="12" t="s">
        <v>244</v>
      </c>
      <c r="B36" s="30" t="s">
        <v>245</v>
      </c>
      <c r="C36" s="30" t="s">
        <v>131</v>
      </c>
      <c r="D36" s="13">
        <v>7500000</v>
      </c>
      <c r="E36" s="14">
        <v>7275.62</v>
      </c>
      <c r="F36" s="15">
        <v>7.3000000000000001E-3</v>
      </c>
      <c r="G36" s="15">
        <v>7.2400000000000006E-2</v>
      </c>
    </row>
    <row r="37" spans="1:7" x14ac:dyDescent="0.3">
      <c r="A37" s="12" t="s">
        <v>246</v>
      </c>
      <c r="B37" s="30" t="s">
        <v>247</v>
      </c>
      <c r="C37" s="30" t="s">
        <v>128</v>
      </c>
      <c r="D37" s="13">
        <v>6500000</v>
      </c>
      <c r="E37" s="14">
        <v>6560.38</v>
      </c>
      <c r="F37" s="15">
        <v>6.6E-3</v>
      </c>
      <c r="G37" s="15">
        <v>7.1400000000000005E-2</v>
      </c>
    </row>
    <row r="38" spans="1:7" x14ac:dyDescent="0.3">
      <c r="A38" s="12" t="s">
        <v>248</v>
      </c>
      <c r="B38" s="30" t="s">
        <v>249</v>
      </c>
      <c r="C38" s="30" t="s">
        <v>128</v>
      </c>
      <c r="D38" s="13">
        <v>6500000</v>
      </c>
      <c r="E38" s="14">
        <v>6440.16</v>
      </c>
      <c r="F38" s="15">
        <v>6.4999999999999997E-3</v>
      </c>
      <c r="G38" s="15">
        <v>7.2099999999999997E-2</v>
      </c>
    </row>
    <row r="39" spans="1:7" x14ac:dyDescent="0.3">
      <c r="A39" s="12" t="s">
        <v>250</v>
      </c>
      <c r="B39" s="30" t="s">
        <v>251</v>
      </c>
      <c r="C39" s="30" t="s">
        <v>128</v>
      </c>
      <c r="D39" s="13">
        <v>6000000</v>
      </c>
      <c r="E39" s="14">
        <v>6239.55</v>
      </c>
      <c r="F39" s="15">
        <v>6.3E-3</v>
      </c>
      <c r="G39" s="15">
        <v>7.2450000000000001E-2</v>
      </c>
    </row>
    <row r="40" spans="1:7" x14ac:dyDescent="0.3">
      <c r="A40" s="12" t="s">
        <v>252</v>
      </c>
      <c r="B40" s="30" t="s">
        <v>253</v>
      </c>
      <c r="C40" s="30" t="s">
        <v>128</v>
      </c>
      <c r="D40" s="13">
        <v>6000000</v>
      </c>
      <c r="E40" s="14">
        <v>6138.79</v>
      </c>
      <c r="F40" s="15">
        <v>6.1999999999999998E-3</v>
      </c>
      <c r="G40" s="15">
        <v>7.2693999999999995E-2</v>
      </c>
    </row>
    <row r="41" spans="1:7" x14ac:dyDescent="0.3">
      <c r="A41" s="12" t="s">
        <v>254</v>
      </c>
      <c r="B41" s="30" t="s">
        <v>255</v>
      </c>
      <c r="C41" s="30" t="s">
        <v>128</v>
      </c>
      <c r="D41" s="13">
        <v>5500000</v>
      </c>
      <c r="E41" s="14">
        <v>5620.76</v>
      </c>
      <c r="F41" s="15">
        <v>5.5999999999999999E-3</v>
      </c>
      <c r="G41" s="15">
        <v>7.2700000000000001E-2</v>
      </c>
    </row>
    <row r="42" spans="1:7" x14ac:dyDescent="0.3">
      <c r="A42" s="12" t="s">
        <v>256</v>
      </c>
      <c r="B42" s="30" t="s">
        <v>257</v>
      </c>
      <c r="C42" s="30" t="s">
        <v>131</v>
      </c>
      <c r="D42" s="13">
        <v>5000000</v>
      </c>
      <c r="E42" s="14">
        <v>4809.24</v>
      </c>
      <c r="F42" s="15">
        <v>4.7999999999999996E-3</v>
      </c>
      <c r="G42" s="15">
        <v>7.2400000000000006E-2</v>
      </c>
    </row>
    <row r="43" spans="1:7" x14ac:dyDescent="0.3">
      <c r="A43" s="12" t="s">
        <v>258</v>
      </c>
      <c r="B43" s="30" t="s">
        <v>259</v>
      </c>
      <c r="C43" s="30" t="s">
        <v>128</v>
      </c>
      <c r="D43" s="13">
        <v>3500000</v>
      </c>
      <c r="E43" s="14">
        <v>3589.92</v>
      </c>
      <c r="F43" s="15">
        <v>3.5999999999999999E-3</v>
      </c>
      <c r="G43" s="15">
        <v>7.2599999999999998E-2</v>
      </c>
    </row>
    <row r="44" spans="1:7" x14ac:dyDescent="0.3">
      <c r="A44" s="12" t="s">
        <v>260</v>
      </c>
      <c r="B44" s="30" t="s">
        <v>261</v>
      </c>
      <c r="C44" s="30" t="s">
        <v>128</v>
      </c>
      <c r="D44" s="13">
        <v>3500000</v>
      </c>
      <c r="E44" s="14">
        <v>3579.8</v>
      </c>
      <c r="F44" s="15">
        <v>3.5999999999999999E-3</v>
      </c>
      <c r="G44" s="15">
        <v>7.1646000000000001E-2</v>
      </c>
    </row>
    <row r="45" spans="1:7" x14ac:dyDescent="0.3">
      <c r="A45" s="12" t="s">
        <v>262</v>
      </c>
      <c r="B45" s="30" t="s">
        <v>263</v>
      </c>
      <c r="C45" s="30" t="s">
        <v>128</v>
      </c>
      <c r="D45" s="13">
        <v>2500000</v>
      </c>
      <c r="E45" s="14">
        <v>2560.29</v>
      </c>
      <c r="F45" s="15">
        <v>2.5999999999999999E-3</v>
      </c>
      <c r="G45" s="15">
        <v>7.3003999999999999E-2</v>
      </c>
    </row>
    <row r="46" spans="1:7" x14ac:dyDescent="0.3">
      <c r="A46" s="12" t="s">
        <v>264</v>
      </c>
      <c r="B46" s="30" t="s">
        <v>265</v>
      </c>
      <c r="C46" s="30" t="s">
        <v>131</v>
      </c>
      <c r="D46" s="13">
        <v>2500000</v>
      </c>
      <c r="E46" s="14">
        <v>2403.5700000000002</v>
      </c>
      <c r="F46" s="15">
        <v>2.3999999999999998E-3</v>
      </c>
      <c r="G46" s="15">
        <v>7.1900000000000006E-2</v>
      </c>
    </row>
    <row r="47" spans="1:7" x14ac:dyDescent="0.3">
      <c r="A47" s="12" t="s">
        <v>266</v>
      </c>
      <c r="B47" s="30" t="s">
        <v>267</v>
      </c>
      <c r="C47" s="30" t="s">
        <v>128</v>
      </c>
      <c r="D47" s="13">
        <v>1998000</v>
      </c>
      <c r="E47" s="14">
        <v>2012.4</v>
      </c>
      <c r="F47" s="15">
        <v>2E-3</v>
      </c>
      <c r="G47" s="15">
        <v>7.1147000000000002E-2</v>
      </c>
    </row>
    <row r="48" spans="1:7" x14ac:dyDescent="0.3">
      <c r="A48" s="12" t="s">
        <v>268</v>
      </c>
      <c r="B48" s="30" t="s">
        <v>269</v>
      </c>
      <c r="C48" s="30" t="s">
        <v>128</v>
      </c>
      <c r="D48" s="13">
        <v>1650000</v>
      </c>
      <c r="E48" s="14">
        <v>1716.04</v>
      </c>
      <c r="F48" s="15">
        <v>1.6999999999999999E-3</v>
      </c>
      <c r="G48" s="15">
        <v>7.2650000000000006E-2</v>
      </c>
    </row>
    <row r="49" spans="1:7" x14ac:dyDescent="0.3">
      <c r="A49" s="12" t="s">
        <v>270</v>
      </c>
      <c r="B49" s="30" t="s">
        <v>271</v>
      </c>
      <c r="C49" s="30" t="s">
        <v>128</v>
      </c>
      <c r="D49" s="13">
        <v>1500000</v>
      </c>
      <c r="E49" s="14">
        <v>1561.51</v>
      </c>
      <c r="F49" s="15">
        <v>1.6000000000000001E-3</v>
      </c>
      <c r="G49" s="15">
        <v>7.1194999999999994E-2</v>
      </c>
    </row>
    <row r="50" spans="1:7" x14ac:dyDescent="0.3">
      <c r="A50" s="12" t="s">
        <v>272</v>
      </c>
      <c r="B50" s="30" t="s">
        <v>273</v>
      </c>
      <c r="C50" s="30" t="s">
        <v>128</v>
      </c>
      <c r="D50" s="13">
        <v>1500000</v>
      </c>
      <c r="E50" s="14">
        <v>1533.08</v>
      </c>
      <c r="F50" s="15">
        <v>1.5E-3</v>
      </c>
      <c r="G50" s="15">
        <v>7.1199999999999999E-2</v>
      </c>
    </row>
    <row r="51" spans="1:7" x14ac:dyDescent="0.3">
      <c r="A51" s="12" t="s">
        <v>274</v>
      </c>
      <c r="B51" s="30" t="s">
        <v>275</v>
      </c>
      <c r="C51" s="30" t="s">
        <v>128</v>
      </c>
      <c r="D51" s="13">
        <v>1470000</v>
      </c>
      <c r="E51" s="14">
        <v>1519.6</v>
      </c>
      <c r="F51" s="15">
        <v>1.5E-3</v>
      </c>
      <c r="G51" s="15">
        <v>7.2650000000000006E-2</v>
      </c>
    </row>
    <row r="52" spans="1:7" x14ac:dyDescent="0.3">
      <c r="A52" s="12" t="s">
        <v>276</v>
      </c>
      <c r="B52" s="30" t="s">
        <v>277</v>
      </c>
      <c r="C52" s="30" t="s">
        <v>128</v>
      </c>
      <c r="D52" s="13">
        <v>1000000</v>
      </c>
      <c r="E52" s="14">
        <v>1036.68</v>
      </c>
      <c r="F52" s="15">
        <v>1E-3</v>
      </c>
      <c r="G52" s="15">
        <v>7.1147000000000002E-2</v>
      </c>
    </row>
    <row r="53" spans="1:7" x14ac:dyDescent="0.3">
      <c r="A53" s="12" t="s">
        <v>278</v>
      </c>
      <c r="B53" s="30" t="s">
        <v>279</v>
      </c>
      <c r="C53" s="30" t="s">
        <v>128</v>
      </c>
      <c r="D53" s="13">
        <v>500000</v>
      </c>
      <c r="E53" s="14">
        <v>523.11</v>
      </c>
      <c r="F53" s="15">
        <v>5.0000000000000001E-4</v>
      </c>
      <c r="G53" s="15">
        <v>7.1499999999999994E-2</v>
      </c>
    </row>
    <row r="54" spans="1:7" x14ac:dyDescent="0.3">
      <c r="A54" s="12" t="s">
        <v>280</v>
      </c>
      <c r="B54" s="30" t="s">
        <v>281</v>
      </c>
      <c r="C54" s="30" t="s">
        <v>128</v>
      </c>
      <c r="D54" s="13">
        <v>500000</v>
      </c>
      <c r="E54" s="14">
        <v>521.75</v>
      </c>
      <c r="F54" s="15">
        <v>5.0000000000000001E-4</v>
      </c>
      <c r="G54" s="15">
        <v>6.9650000000000004E-2</v>
      </c>
    </row>
    <row r="55" spans="1:7" x14ac:dyDescent="0.3">
      <c r="A55" s="12" t="s">
        <v>282</v>
      </c>
      <c r="B55" s="30" t="s">
        <v>283</v>
      </c>
      <c r="C55" s="30" t="s">
        <v>128</v>
      </c>
      <c r="D55" s="13">
        <v>500000</v>
      </c>
      <c r="E55" s="14">
        <v>521.36</v>
      </c>
      <c r="F55" s="15">
        <v>5.0000000000000001E-4</v>
      </c>
      <c r="G55" s="15">
        <v>7.0900000000000005E-2</v>
      </c>
    </row>
    <row r="56" spans="1:7" x14ac:dyDescent="0.3">
      <c r="A56" s="12" t="s">
        <v>284</v>
      </c>
      <c r="B56" s="30" t="s">
        <v>285</v>
      </c>
      <c r="C56" s="30" t="s">
        <v>128</v>
      </c>
      <c r="D56" s="13">
        <v>500000</v>
      </c>
      <c r="E56" s="14">
        <v>511.36</v>
      </c>
      <c r="F56" s="15">
        <v>5.0000000000000001E-4</v>
      </c>
      <c r="G56" s="15">
        <v>7.1650000000000005E-2</v>
      </c>
    </row>
    <row r="57" spans="1:7" x14ac:dyDescent="0.3">
      <c r="A57" s="12" t="s">
        <v>286</v>
      </c>
      <c r="B57" s="30" t="s">
        <v>287</v>
      </c>
      <c r="C57" s="30" t="s">
        <v>128</v>
      </c>
      <c r="D57" s="13">
        <v>500000</v>
      </c>
      <c r="E57" s="14">
        <v>507.52</v>
      </c>
      <c r="F57" s="15">
        <v>5.0000000000000001E-4</v>
      </c>
      <c r="G57" s="15">
        <v>7.2249999999999995E-2</v>
      </c>
    </row>
    <row r="58" spans="1:7" x14ac:dyDescent="0.3">
      <c r="A58" s="16" t="s">
        <v>98</v>
      </c>
      <c r="B58" s="31"/>
      <c r="C58" s="31"/>
      <c r="D58" s="17"/>
      <c r="E58" s="18">
        <v>956858.67</v>
      </c>
      <c r="F58" s="19">
        <v>0.96130000000000004</v>
      </c>
      <c r="G58" s="20"/>
    </row>
    <row r="59" spans="1:7" x14ac:dyDescent="0.3">
      <c r="A59" s="12"/>
      <c r="B59" s="30"/>
      <c r="C59" s="30"/>
      <c r="D59" s="13"/>
      <c r="E59" s="14"/>
      <c r="F59" s="15"/>
      <c r="G59" s="15"/>
    </row>
    <row r="60" spans="1:7" x14ac:dyDescent="0.3">
      <c r="A60" s="16" t="s">
        <v>188</v>
      </c>
      <c r="B60" s="30"/>
      <c r="C60" s="30"/>
      <c r="D60" s="13"/>
      <c r="E60" s="14"/>
      <c r="F60" s="15"/>
      <c r="G60" s="15"/>
    </row>
    <row r="61" spans="1:7" x14ac:dyDescent="0.3">
      <c r="A61" s="16" t="s">
        <v>98</v>
      </c>
      <c r="B61" s="30"/>
      <c r="C61" s="30"/>
      <c r="D61" s="13"/>
      <c r="E61" s="35" t="s">
        <v>88</v>
      </c>
      <c r="F61" s="36" t="s">
        <v>88</v>
      </c>
      <c r="G61" s="15"/>
    </row>
    <row r="62" spans="1:7" x14ac:dyDescent="0.3">
      <c r="A62" s="12"/>
      <c r="B62" s="30"/>
      <c r="C62" s="30"/>
      <c r="D62" s="13"/>
      <c r="E62" s="14"/>
      <c r="F62" s="15"/>
      <c r="G62" s="15"/>
    </row>
    <row r="63" spans="1:7" x14ac:dyDescent="0.3">
      <c r="A63" s="16" t="s">
        <v>189</v>
      </c>
      <c r="B63" s="30"/>
      <c r="C63" s="30"/>
      <c r="D63" s="13"/>
      <c r="E63" s="14"/>
      <c r="F63" s="15"/>
      <c r="G63" s="15"/>
    </row>
    <row r="64" spans="1:7" x14ac:dyDescent="0.3">
      <c r="A64" s="16" t="s">
        <v>98</v>
      </c>
      <c r="B64" s="30"/>
      <c r="C64" s="30"/>
      <c r="D64" s="13"/>
      <c r="E64" s="35" t="s">
        <v>88</v>
      </c>
      <c r="F64" s="36" t="s">
        <v>88</v>
      </c>
      <c r="G64" s="15"/>
    </row>
    <row r="65" spans="1:7" x14ac:dyDescent="0.3">
      <c r="A65" s="12"/>
      <c r="B65" s="30"/>
      <c r="C65" s="30"/>
      <c r="D65" s="13"/>
      <c r="E65" s="14"/>
      <c r="F65" s="15"/>
      <c r="G65" s="15"/>
    </row>
    <row r="66" spans="1:7" x14ac:dyDescent="0.3">
      <c r="A66" s="21" t="s">
        <v>116</v>
      </c>
      <c r="B66" s="32"/>
      <c r="C66" s="32"/>
      <c r="D66" s="22"/>
      <c r="E66" s="18">
        <v>956858.67</v>
      </c>
      <c r="F66" s="19">
        <v>0.96130000000000004</v>
      </c>
      <c r="G66" s="20"/>
    </row>
    <row r="67" spans="1:7" x14ac:dyDescent="0.3">
      <c r="A67" s="12"/>
      <c r="B67" s="30"/>
      <c r="C67" s="30"/>
      <c r="D67" s="13"/>
      <c r="E67" s="14"/>
      <c r="F67" s="15"/>
      <c r="G67" s="15"/>
    </row>
    <row r="68" spans="1:7" x14ac:dyDescent="0.3">
      <c r="A68" s="12"/>
      <c r="B68" s="30"/>
      <c r="C68" s="30"/>
      <c r="D68" s="13"/>
      <c r="E68" s="14"/>
      <c r="F68" s="15"/>
      <c r="G68" s="15"/>
    </row>
    <row r="69" spans="1:7" x14ac:dyDescent="0.3">
      <c r="A69" s="16" t="s">
        <v>117</v>
      </c>
      <c r="B69" s="30"/>
      <c r="C69" s="30"/>
      <c r="D69" s="13"/>
      <c r="E69" s="14"/>
      <c r="F69" s="15"/>
      <c r="G69" s="15"/>
    </row>
    <row r="70" spans="1:7" x14ac:dyDescent="0.3">
      <c r="A70" s="12" t="s">
        <v>118</v>
      </c>
      <c r="B70" s="30"/>
      <c r="C70" s="30"/>
      <c r="D70" s="13"/>
      <c r="E70" s="14">
        <v>2040.74</v>
      </c>
      <c r="F70" s="15">
        <v>2.0999999999999999E-3</v>
      </c>
      <c r="G70" s="15">
        <v>4.6987000000000001E-2</v>
      </c>
    </row>
    <row r="71" spans="1:7" x14ac:dyDescent="0.3">
      <c r="A71" s="16" t="s">
        <v>98</v>
      </c>
      <c r="B71" s="31"/>
      <c r="C71" s="31"/>
      <c r="D71" s="17"/>
      <c r="E71" s="18">
        <v>2040.74</v>
      </c>
      <c r="F71" s="19">
        <v>2.0999999999999999E-3</v>
      </c>
      <c r="G71" s="20"/>
    </row>
    <row r="72" spans="1:7" x14ac:dyDescent="0.3">
      <c r="A72" s="12"/>
      <c r="B72" s="30"/>
      <c r="C72" s="30"/>
      <c r="D72" s="13"/>
      <c r="E72" s="14"/>
      <c r="F72" s="15"/>
      <c r="G72" s="15"/>
    </row>
    <row r="73" spans="1:7" x14ac:dyDescent="0.3">
      <c r="A73" s="21" t="s">
        <v>116</v>
      </c>
      <c r="B73" s="32"/>
      <c r="C73" s="32"/>
      <c r="D73" s="22"/>
      <c r="E73" s="18">
        <v>2040.74</v>
      </c>
      <c r="F73" s="19">
        <v>2.0999999999999999E-3</v>
      </c>
      <c r="G73" s="20"/>
    </row>
    <row r="74" spans="1:7" x14ac:dyDescent="0.3">
      <c r="A74" s="12" t="s">
        <v>119</v>
      </c>
      <c r="B74" s="30"/>
      <c r="C74" s="30"/>
      <c r="D74" s="13"/>
      <c r="E74" s="14">
        <v>36369.8059804</v>
      </c>
      <c r="F74" s="15">
        <v>3.6541999999999998E-2</v>
      </c>
      <c r="G74" s="15"/>
    </row>
    <row r="75" spans="1:7" x14ac:dyDescent="0.3">
      <c r="A75" s="12" t="s">
        <v>120</v>
      </c>
      <c r="B75" s="30"/>
      <c r="C75" s="30"/>
      <c r="D75" s="13"/>
      <c r="E75" s="14">
        <v>16.784019600000001</v>
      </c>
      <c r="F75" s="15">
        <v>5.8E-5</v>
      </c>
      <c r="G75" s="15">
        <v>4.6987000000000001E-2</v>
      </c>
    </row>
    <row r="76" spans="1:7" x14ac:dyDescent="0.3">
      <c r="A76" s="25" t="s">
        <v>121</v>
      </c>
      <c r="B76" s="33"/>
      <c r="C76" s="33"/>
      <c r="D76" s="26"/>
      <c r="E76" s="27">
        <v>995286</v>
      </c>
      <c r="F76" s="28">
        <v>1</v>
      </c>
      <c r="G76" s="28"/>
    </row>
    <row r="78" spans="1:7" x14ac:dyDescent="0.3">
      <c r="A78" s="1" t="s">
        <v>123</v>
      </c>
    </row>
    <row r="81" spans="1:7" x14ac:dyDescent="0.3">
      <c r="A81" s="1" t="s">
        <v>1858</v>
      </c>
    </row>
    <row r="82" spans="1:7" x14ac:dyDescent="0.3">
      <c r="A82" s="47" t="s">
        <v>1859</v>
      </c>
      <c r="B82" s="34" t="s">
        <v>88</v>
      </c>
    </row>
    <row r="83" spans="1:7" x14ac:dyDescent="0.3">
      <c r="A83" t="s">
        <v>1860</v>
      </c>
    </row>
    <row r="84" spans="1:7" x14ac:dyDescent="0.3">
      <c r="A84" t="s">
        <v>1884</v>
      </c>
      <c r="B84" t="s">
        <v>1862</v>
      </c>
      <c r="C84" t="s">
        <v>1862</v>
      </c>
    </row>
    <row r="85" spans="1:7" x14ac:dyDescent="0.3">
      <c r="B85" s="48">
        <v>44712</v>
      </c>
      <c r="C85" s="48">
        <v>44742</v>
      </c>
    </row>
    <row r="86" spans="1:7" x14ac:dyDescent="0.3">
      <c r="A86" t="s">
        <v>1885</v>
      </c>
      <c r="B86">
        <v>1060.1052</v>
      </c>
      <c r="C86">
        <v>1063.5789</v>
      </c>
      <c r="E86" s="2"/>
      <c r="G86"/>
    </row>
    <row r="87" spans="1:7" x14ac:dyDescent="0.3">
      <c r="E87" s="2"/>
      <c r="G87"/>
    </row>
    <row r="88" spans="1:7" x14ac:dyDescent="0.3">
      <c r="A88" t="s">
        <v>1877</v>
      </c>
      <c r="B88" s="34" t="s">
        <v>88</v>
      </c>
    </row>
    <row r="89" spans="1:7" x14ac:dyDescent="0.3">
      <c r="A89" t="s">
        <v>1878</v>
      </c>
      <c r="B89" s="34" t="s">
        <v>88</v>
      </c>
    </row>
    <row r="90" spans="1:7" ht="28.8" x14ac:dyDescent="0.3">
      <c r="A90" s="47" t="s">
        <v>1879</v>
      </c>
      <c r="B90" s="34" t="s">
        <v>88</v>
      </c>
    </row>
    <row r="91" spans="1:7" x14ac:dyDescent="0.3">
      <c r="A91" s="47" t="s">
        <v>1880</v>
      </c>
      <c r="B91" s="34" t="s">
        <v>88</v>
      </c>
    </row>
    <row r="92" spans="1:7" x14ac:dyDescent="0.3">
      <c r="A92" t="s">
        <v>1881</v>
      </c>
      <c r="B92" s="49">
        <v>2.5613139999999999</v>
      </c>
    </row>
    <row r="93" spans="1:7" ht="28.8" x14ac:dyDescent="0.3">
      <c r="A93" s="47" t="s">
        <v>1882</v>
      </c>
      <c r="B93" s="34" t="s">
        <v>88</v>
      </c>
    </row>
    <row r="94" spans="1:7" ht="28.8" x14ac:dyDescent="0.3">
      <c r="A94" s="47" t="s">
        <v>1883</v>
      </c>
      <c r="B94" s="34" t="s">
        <v>88</v>
      </c>
    </row>
    <row r="95" spans="1:7" x14ac:dyDescent="0.3">
      <c r="A95" t="s">
        <v>1886</v>
      </c>
      <c r="B95">
        <v>403129.04</v>
      </c>
    </row>
    <row r="96" spans="1:7" x14ac:dyDescent="0.3">
      <c r="A96" t="s">
        <v>2025</v>
      </c>
      <c r="B96" s="34" t="s">
        <v>88</v>
      </c>
    </row>
    <row r="97" spans="1:4" x14ac:dyDescent="0.3">
      <c r="A97" t="s">
        <v>2026</v>
      </c>
      <c r="B97" s="34" t="s">
        <v>88</v>
      </c>
    </row>
    <row r="101" spans="1:4" ht="28.8" x14ac:dyDescent="0.3">
      <c r="A101" s="66" t="s">
        <v>2069</v>
      </c>
      <c r="B101" s="66" t="s">
        <v>2070</v>
      </c>
      <c r="C101" s="66" t="s">
        <v>2030</v>
      </c>
      <c r="D101" s="67" t="s">
        <v>2031</v>
      </c>
    </row>
    <row r="102" spans="1:4" ht="73.2" customHeight="1" x14ac:dyDescent="0.3">
      <c r="A102" s="58" t="str">
        <f>HYPERLINK("[EDEL_Portfolio Monthly 30-Jun-2022.xlsx]EDBE25!A1","BHARAT Bond ETF - April 2025")</f>
        <v>BHARAT Bond ETF - April 2025</v>
      </c>
      <c r="B102" s="61"/>
      <c r="C102" s="60" t="s">
        <v>2035</v>
      </c>
      <c r="D102" s="61"/>
    </row>
  </sheetData>
  <mergeCells count="2">
    <mergeCell ref="A1:G1"/>
    <mergeCell ref="A2:G2"/>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44"/>
  <sheetViews>
    <sheetView showGridLines="0" workbookViewId="0">
      <pane ySplit="4" topLeftCell="A35" activePane="bottomLeft" state="frozen"/>
      <selection activeCell="D67" sqref="D67"/>
      <selection pane="bottomLeft" activeCell="A43" sqref="A43:D43"/>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83</v>
      </c>
      <c r="B1" s="69"/>
      <c r="C1" s="69"/>
      <c r="D1" s="69"/>
      <c r="E1" s="69"/>
      <c r="F1" s="69"/>
      <c r="G1" s="69"/>
      <c r="H1" s="51" t="str">
        <f>HYPERLINK("[EDEL_Portfolio Monthly 30-Jun-2022.xlsx]Index!A1","Index")</f>
        <v>Index</v>
      </c>
    </row>
    <row r="2" spans="1:8" ht="19.5" customHeight="1" x14ac:dyDescent="0.3">
      <c r="A2" s="69" t="s">
        <v>84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1854</v>
      </c>
      <c r="B9" s="30" t="s">
        <v>1855</v>
      </c>
      <c r="C9" s="30"/>
      <c r="D9" s="13">
        <v>33310.262000000002</v>
      </c>
      <c r="E9" s="14">
        <v>7248.18</v>
      </c>
      <c r="F9" s="15">
        <v>0.98340000000000005</v>
      </c>
      <c r="G9" s="15"/>
    </row>
    <row r="10" spans="1:8" x14ac:dyDescent="0.3">
      <c r="A10" s="16" t="s">
        <v>98</v>
      </c>
      <c r="B10" s="31"/>
      <c r="C10" s="31"/>
      <c r="D10" s="17"/>
      <c r="E10" s="18">
        <v>7248.18</v>
      </c>
      <c r="F10" s="19">
        <v>0.98340000000000005</v>
      </c>
      <c r="G10" s="20"/>
    </row>
    <row r="11" spans="1:8" x14ac:dyDescent="0.3">
      <c r="A11" s="12"/>
      <c r="B11" s="30"/>
      <c r="C11" s="30"/>
      <c r="D11" s="13"/>
      <c r="E11" s="14"/>
      <c r="F11" s="15"/>
      <c r="G11" s="15"/>
    </row>
    <row r="12" spans="1:8" x14ac:dyDescent="0.3">
      <c r="A12" s="21" t="s">
        <v>116</v>
      </c>
      <c r="B12" s="32"/>
      <c r="C12" s="32"/>
      <c r="D12" s="22"/>
      <c r="E12" s="18">
        <v>7248.18</v>
      </c>
      <c r="F12" s="19">
        <v>0.98340000000000005</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144.97999999999999</v>
      </c>
      <c r="F15" s="15">
        <v>1.9699999999999999E-2</v>
      </c>
      <c r="G15" s="15">
        <v>4.6987000000000001E-2</v>
      </c>
    </row>
    <row r="16" spans="1:8" x14ac:dyDescent="0.3">
      <c r="A16" s="16" t="s">
        <v>98</v>
      </c>
      <c r="B16" s="31"/>
      <c r="C16" s="31"/>
      <c r="D16" s="17"/>
      <c r="E16" s="18">
        <v>144.97999999999999</v>
      </c>
      <c r="F16" s="19">
        <v>1.9699999999999999E-2</v>
      </c>
      <c r="G16" s="20"/>
    </row>
    <row r="17" spans="1:7" x14ac:dyDescent="0.3">
      <c r="A17" s="12"/>
      <c r="B17" s="30"/>
      <c r="C17" s="30"/>
      <c r="D17" s="13"/>
      <c r="E17" s="14"/>
      <c r="F17" s="15"/>
      <c r="G17" s="15"/>
    </row>
    <row r="18" spans="1:7" x14ac:dyDescent="0.3">
      <c r="A18" s="21" t="s">
        <v>116</v>
      </c>
      <c r="B18" s="32"/>
      <c r="C18" s="32"/>
      <c r="D18" s="22"/>
      <c r="E18" s="18">
        <v>144.97999999999999</v>
      </c>
      <c r="F18" s="19">
        <v>1.9699999999999999E-2</v>
      </c>
      <c r="G18" s="20"/>
    </row>
    <row r="19" spans="1:7" x14ac:dyDescent="0.3">
      <c r="A19" s="12" t="s">
        <v>119</v>
      </c>
      <c r="B19" s="30"/>
      <c r="C19" s="30"/>
      <c r="D19" s="13"/>
      <c r="E19" s="14">
        <v>1.8663699999999998E-2</v>
      </c>
      <c r="F19" s="15">
        <v>1.9999999999999999E-6</v>
      </c>
      <c r="G19" s="15"/>
    </row>
    <row r="20" spans="1:7" x14ac:dyDescent="0.3">
      <c r="A20" s="12" t="s">
        <v>120</v>
      </c>
      <c r="B20" s="30"/>
      <c r="C20" s="30"/>
      <c r="D20" s="13"/>
      <c r="E20" s="23">
        <v>-22.378663700000001</v>
      </c>
      <c r="F20" s="24">
        <v>-3.1020000000000002E-3</v>
      </c>
      <c r="G20" s="15">
        <v>4.6987000000000001E-2</v>
      </c>
    </row>
    <row r="21" spans="1:7" x14ac:dyDescent="0.3">
      <c r="A21" s="25" t="s">
        <v>121</v>
      </c>
      <c r="B21" s="33"/>
      <c r="C21" s="33"/>
      <c r="D21" s="26"/>
      <c r="E21" s="27">
        <v>7370.8</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25.666699999999999</v>
      </c>
      <c r="C31">
        <v>23.783200000000001</v>
      </c>
      <c r="E31" s="2"/>
      <c r="G31"/>
    </row>
    <row r="32" spans="1:7" x14ac:dyDescent="0.3">
      <c r="A32" t="s">
        <v>1891</v>
      </c>
      <c r="B32">
        <v>23.8765</v>
      </c>
      <c r="C32">
        <v>22.1083</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7248.1799199000006</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3" spans="1:7" ht="28.8" x14ac:dyDescent="0.3">
      <c r="A43" s="66" t="s">
        <v>2069</v>
      </c>
      <c r="B43" s="66" t="s">
        <v>2070</v>
      </c>
      <c r="C43" s="66" t="s">
        <v>2030</v>
      </c>
      <c r="D43" s="67" t="s">
        <v>2031</v>
      </c>
    </row>
    <row r="44" spans="1:7" ht="73.2" customHeight="1" x14ac:dyDescent="0.3">
      <c r="A44" s="58" t="str">
        <f>HYPERLINK("[EDEL_Portfolio Monthly 30-Jun-2022.xlsx]EOUSEF!A1","Edelweiss US Value Equity Off-shore Fund")</f>
        <v>Edelweiss US Value Equity Off-shore Fund</v>
      </c>
      <c r="B44" s="59"/>
      <c r="C44" s="60" t="s">
        <v>2068</v>
      </c>
      <c r="D44"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5"/>
  <sheetViews>
    <sheetView showGridLines="0" workbookViewId="0">
      <pane ySplit="4" topLeftCell="A39" activePane="bottomLeft" state="frozen"/>
      <selection activeCell="D67" sqref="D67"/>
      <selection pane="bottomLeft" activeCell="A44" sqref="A44:D44"/>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85</v>
      </c>
      <c r="B1" s="69"/>
      <c r="C1" s="69"/>
      <c r="D1" s="69"/>
      <c r="E1" s="69"/>
      <c r="F1" s="69"/>
      <c r="G1" s="69"/>
      <c r="H1" s="51" t="str">
        <f>HYPERLINK("[EDEL_Portfolio Monthly 30-Jun-2022.xlsx]Index!A1","Index")</f>
        <v>Index</v>
      </c>
    </row>
    <row r="2" spans="1:8" ht="19.5" customHeight="1" x14ac:dyDescent="0.3">
      <c r="A2" s="69" t="s">
        <v>86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1799</v>
      </c>
      <c r="B7" s="30"/>
      <c r="C7" s="30"/>
      <c r="D7" s="13"/>
      <c r="E7" s="14"/>
      <c r="F7" s="15"/>
      <c r="G7" s="15"/>
    </row>
    <row r="8" spans="1:8" x14ac:dyDescent="0.3">
      <c r="A8" s="16" t="s">
        <v>1800</v>
      </c>
      <c r="B8" s="31"/>
      <c r="C8" s="31"/>
      <c r="D8" s="17"/>
      <c r="E8" s="46"/>
      <c r="F8" s="20"/>
      <c r="G8" s="20"/>
    </row>
    <row r="9" spans="1:8" x14ac:dyDescent="0.3">
      <c r="A9" s="12" t="s">
        <v>1856</v>
      </c>
      <c r="B9" s="30" t="s">
        <v>1857</v>
      </c>
      <c r="C9" s="30"/>
      <c r="D9" s="13">
        <v>1240480.449</v>
      </c>
      <c r="E9" s="14">
        <v>144059.13</v>
      </c>
      <c r="F9" s="15">
        <v>0.99390000000000001</v>
      </c>
      <c r="G9" s="15"/>
    </row>
    <row r="10" spans="1:8" x14ac:dyDescent="0.3">
      <c r="A10" s="16" t="s">
        <v>98</v>
      </c>
      <c r="B10" s="31"/>
      <c r="C10" s="31"/>
      <c r="D10" s="17"/>
      <c r="E10" s="18">
        <v>144059.13</v>
      </c>
      <c r="F10" s="19">
        <v>0.99390000000000001</v>
      </c>
      <c r="G10" s="20"/>
    </row>
    <row r="11" spans="1:8" x14ac:dyDescent="0.3">
      <c r="A11" s="12"/>
      <c r="B11" s="30"/>
      <c r="C11" s="30"/>
      <c r="D11" s="13"/>
      <c r="E11" s="14"/>
      <c r="F11" s="15"/>
      <c r="G11" s="15"/>
    </row>
    <row r="12" spans="1:8" x14ac:dyDescent="0.3">
      <c r="A12" s="21" t="s">
        <v>116</v>
      </c>
      <c r="B12" s="32"/>
      <c r="C12" s="32"/>
      <c r="D12" s="22"/>
      <c r="E12" s="18">
        <v>144059.13</v>
      </c>
      <c r="F12" s="19">
        <v>0.99390000000000001</v>
      </c>
      <c r="G12" s="20"/>
    </row>
    <row r="13" spans="1:8" x14ac:dyDescent="0.3">
      <c r="A13" s="12"/>
      <c r="B13" s="30"/>
      <c r="C13" s="30"/>
      <c r="D13" s="13"/>
      <c r="E13" s="14"/>
      <c r="F13" s="15"/>
      <c r="G13" s="15"/>
    </row>
    <row r="14" spans="1:8" x14ac:dyDescent="0.3">
      <c r="A14" s="16" t="s">
        <v>117</v>
      </c>
      <c r="B14" s="30"/>
      <c r="C14" s="30"/>
      <c r="D14" s="13"/>
      <c r="E14" s="14"/>
      <c r="F14" s="15"/>
      <c r="G14" s="15"/>
    </row>
    <row r="15" spans="1:8" x14ac:dyDescent="0.3">
      <c r="A15" s="12" t="s">
        <v>118</v>
      </c>
      <c r="B15" s="30"/>
      <c r="C15" s="30"/>
      <c r="D15" s="13"/>
      <c r="E15" s="14">
        <v>1263.8399999999999</v>
      </c>
      <c r="F15" s="15">
        <v>8.6999999999999994E-3</v>
      </c>
      <c r="G15" s="15">
        <v>4.6987000000000001E-2</v>
      </c>
    </row>
    <row r="16" spans="1:8" x14ac:dyDescent="0.3">
      <c r="A16" s="16" t="s">
        <v>98</v>
      </c>
      <c r="B16" s="31"/>
      <c r="C16" s="31"/>
      <c r="D16" s="17"/>
      <c r="E16" s="18">
        <v>1263.8399999999999</v>
      </c>
      <c r="F16" s="19">
        <v>8.6999999999999994E-3</v>
      </c>
      <c r="G16" s="20"/>
    </row>
    <row r="17" spans="1:7" x14ac:dyDescent="0.3">
      <c r="A17" s="12"/>
      <c r="B17" s="30"/>
      <c r="C17" s="30"/>
      <c r="D17" s="13"/>
      <c r="E17" s="14"/>
      <c r="F17" s="15"/>
      <c r="G17" s="15"/>
    </row>
    <row r="18" spans="1:7" x14ac:dyDescent="0.3">
      <c r="A18" s="21" t="s">
        <v>116</v>
      </c>
      <c r="B18" s="32"/>
      <c r="C18" s="32"/>
      <c r="D18" s="22"/>
      <c r="E18" s="18">
        <v>1263.8399999999999</v>
      </c>
      <c r="F18" s="19">
        <v>8.6999999999999994E-3</v>
      </c>
      <c r="G18" s="20"/>
    </row>
    <row r="19" spans="1:7" x14ac:dyDescent="0.3">
      <c r="A19" s="12" t="s">
        <v>119</v>
      </c>
      <c r="B19" s="30"/>
      <c r="C19" s="30"/>
      <c r="D19" s="13"/>
      <c r="E19" s="14">
        <v>0.1626957</v>
      </c>
      <c r="F19" s="15">
        <v>9.9999999999999995E-7</v>
      </c>
      <c r="G19" s="15"/>
    </row>
    <row r="20" spans="1:7" x14ac:dyDescent="0.3">
      <c r="A20" s="12" t="s">
        <v>120</v>
      </c>
      <c r="B20" s="30"/>
      <c r="C20" s="30"/>
      <c r="D20" s="13"/>
      <c r="E20" s="23">
        <v>-381.2526957</v>
      </c>
      <c r="F20" s="24">
        <v>-2.601E-3</v>
      </c>
      <c r="G20" s="15">
        <v>4.6987000000000001E-2</v>
      </c>
    </row>
    <row r="21" spans="1:7" x14ac:dyDescent="0.3">
      <c r="A21" s="25" t="s">
        <v>121</v>
      </c>
      <c r="B21" s="33"/>
      <c r="C21" s="33"/>
      <c r="D21" s="26"/>
      <c r="E21" s="27">
        <v>144941.88</v>
      </c>
      <c r="F21" s="28">
        <v>1</v>
      </c>
      <c r="G21" s="28"/>
    </row>
    <row r="26" spans="1:7" x14ac:dyDescent="0.3">
      <c r="A26" s="1" t="s">
        <v>1858</v>
      </c>
    </row>
    <row r="27" spans="1:7" x14ac:dyDescent="0.3">
      <c r="A27" s="47" t="s">
        <v>1859</v>
      </c>
      <c r="B27" s="34" t="s">
        <v>88</v>
      </c>
    </row>
    <row r="28" spans="1:7" x14ac:dyDescent="0.3">
      <c r="A28" t="s">
        <v>1860</v>
      </c>
    </row>
    <row r="29" spans="1:7" x14ac:dyDescent="0.3">
      <c r="A29" t="s">
        <v>1861</v>
      </c>
      <c r="B29" t="s">
        <v>1862</v>
      </c>
      <c r="C29" t="s">
        <v>1862</v>
      </c>
    </row>
    <row r="30" spans="1:7" x14ac:dyDescent="0.3">
      <c r="B30" s="48">
        <v>44712</v>
      </c>
      <c r="C30" s="48">
        <v>44742</v>
      </c>
    </row>
    <row r="31" spans="1:7" x14ac:dyDescent="0.3">
      <c r="A31" t="s">
        <v>1866</v>
      </c>
      <c r="B31">
        <v>14.0916</v>
      </c>
      <c r="C31">
        <v>12.721500000000001</v>
      </c>
      <c r="E31" s="2"/>
      <c r="G31"/>
    </row>
    <row r="32" spans="1:7" x14ac:dyDescent="0.3">
      <c r="A32" t="s">
        <v>1891</v>
      </c>
      <c r="B32">
        <v>13.7719</v>
      </c>
      <c r="C32">
        <v>12.4232</v>
      </c>
      <c r="E32" s="2"/>
      <c r="G32"/>
    </row>
    <row r="33" spans="1:7" x14ac:dyDescent="0.3">
      <c r="E33" s="2"/>
      <c r="G33"/>
    </row>
    <row r="34" spans="1:7" x14ac:dyDescent="0.3">
      <c r="A34" t="s">
        <v>1877</v>
      </c>
      <c r="B34" s="34" t="s">
        <v>88</v>
      </c>
    </row>
    <row r="35" spans="1:7" x14ac:dyDescent="0.3">
      <c r="A35" t="s">
        <v>1878</v>
      </c>
      <c r="B35" s="34" t="s">
        <v>88</v>
      </c>
    </row>
    <row r="36" spans="1:7" ht="28.8" x14ac:dyDescent="0.3">
      <c r="A36" s="47" t="s">
        <v>1879</v>
      </c>
      <c r="B36" s="34" t="s">
        <v>88</v>
      </c>
    </row>
    <row r="37" spans="1:7" x14ac:dyDescent="0.3">
      <c r="A37" s="47" t="s">
        <v>1880</v>
      </c>
      <c r="B37" s="49">
        <v>144059.13227279999</v>
      </c>
    </row>
    <row r="38" spans="1:7" ht="28.8" x14ac:dyDescent="0.3">
      <c r="A38" s="47" t="s">
        <v>1944</v>
      </c>
      <c r="B38" s="34" t="s">
        <v>88</v>
      </c>
    </row>
    <row r="39" spans="1:7" ht="28.8" x14ac:dyDescent="0.3">
      <c r="A39" s="47" t="s">
        <v>1945</v>
      </c>
      <c r="B39" s="34" t="s">
        <v>88</v>
      </c>
    </row>
    <row r="40" spans="1:7" x14ac:dyDescent="0.3">
      <c r="A40" t="s">
        <v>2027</v>
      </c>
      <c r="B40" s="34" t="s">
        <v>88</v>
      </c>
    </row>
    <row r="41" spans="1:7" x14ac:dyDescent="0.3">
      <c r="A41" t="s">
        <v>2028</v>
      </c>
      <c r="B41" s="34" t="s">
        <v>88</v>
      </c>
    </row>
    <row r="44" spans="1:7" ht="28.8" x14ac:dyDescent="0.3">
      <c r="A44" s="66" t="s">
        <v>2069</v>
      </c>
      <c r="B44" s="66" t="s">
        <v>2070</v>
      </c>
      <c r="C44" s="66" t="s">
        <v>2030</v>
      </c>
      <c r="D44" s="67" t="s">
        <v>2031</v>
      </c>
    </row>
    <row r="45" spans="1:7" ht="73.8" customHeight="1" x14ac:dyDescent="0.3">
      <c r="A45" s="58" t="str">
        <f>HYPERLINK("[EDEL_Portfolio Monthly 30-Jun-2022.xlsx]EOUSTF!A1","EDELWEISS US TECHNOLOGY EQUITY FOF")</f>
        <v>EDELWEISS US TECHNOLOGY EQUITY FOF</v>
      </c>
      <c r="B45" s="59"/>
      <c r="C45" s="60" t="s">
        <v>2068</v>
      </c>
      <c r="D4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5"/>
  <sheetViews>
    <sheetView showGridLines="0" workbookViewId="0">
      <pane ySplit="4" topLeftCell="A94" activePane="bottomLeft" state="frozen"/>
      <selection activeCell="D67" sqref="D67"/>
      <selection pane="bottomLeft" activeCell="A104" sqref="A104:D104"/>
    </sheetView>
  </sheetViews>
  <sheetFormatPr defaultRowHeight="14.4" x14ac:dyDescent="0.3"/>
  <cols>
    <col min="1" max="1" width="76.664062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13</v>
      </c>
      <c r="B1" s="69"/>
      <c r="C1" s="69"/>
      <c r="D1" s="69"/>
      <c r="E1" s="69"/>
      <c r="F1" s="69"/>
      <c r="G1" s="69"/>
      <c r="H1" s="51" t="str">
        <f>HYPERLINK("[EDEL_Portfolio Monthly 30-Jun-2022.xlsx]Index!A1","Index")</f>
        <v>Index</v>
      </c>
    </row>
    <row r="2" spans="1:8" ht="19.5" customHeight="1" x14ac:dyDescent="0.3">
      <c r="A2" s="69" t="s">
        <v>14</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288</v>
      </c>
      <c r="B11" s="30" t="s">
        <v>289</v>
      </c>
      <c r="C11" s="30" t="s">
        <v>128</v>
      </c>
      <c r="D11" s="13">
        <v>95000000</v>
      </c>
      <c r="E11" s="14">
        <v>91175.87</v>
      </c>
      <c r="F11" s="15">
        <v>6.9199999999999998E-2</v>
      </c>
      <c r="G11" s="15">
        <v>7.7299999999999994E-2</v>
      </c>
    </row>
    <row r="12" spans="1:8" x14ac:dyDescent="0.3">
      <c r="A12" s="12" t="s">
        <v>290</v>
      </c>
      <c r="B12" s="30" t="s">
        <v>291</v>
      </c>
      <c r="C12" s="30" t="s">
        <v>128</v>
      </c>
      <c r="D12" s="13">
        <v>89500000</v>
      </c>
      <c r="E12" s="14">
        <v>87425.48</v>
      </c>
      <c r="F12" s="15">
        <v>6.6400000000000001E-2</v>
      </c>
      <c r="G12" s="15">
        <v>7.8125E-2</v>
      </c>
    </row>
    <row r="13" spans="1:8" x14ac:dyDescent="0.3">
      <c r="A13" s="12" t="s">
        <v>292</v>
      </c>
      <c r="B13" s="30" t="s">
        <v>293</v>
      </c>
      <c r="C13" s="30" t="s">
        <v>131</v>
      </c>
      <c r="D13" s="13">
        <v>83000000</v>
      </c>
      <c r="E13" s="14">
        <v>81095.570000000007</v>
      </c>
      <c r="F13" s="15">
        <v>6.1600000000000002E-2</v>
      </c>
      <c r="G13" s="15">
        <v>7.7399999999999997E-2</v>
      </c>
    </row>
    <row r="14" spans="1:8" x14ac:dyDescent="0.3">
      <c r="A14" s="12" t="s">
        <v>294</v>
      </c>
      <c r="B14" s="30" t="s">
        <v>295</v>
      </c>
      <c r="C14" s="30" t="s">
        <v>128</v>
      </c>
      <c r="D14" s="13">
        <v>81000000</v>
      </c>
      <c r="E14" s="14">
        <v>81046.58</v>
      </c>
      <c r="F14" s="15">
        <v>6.1499999999999999E-2</v>
      </c>
      <c r="G14" s="15">
        <v>7.8700000000000006E-2</v>
      </c>
    </row>
    <row r="15" spans="1:8" x14ac:dyDescent="0.3">
      <c r="A15" s="12" t="s">
        <v>296</v>
      </c>
      <c r="B15" s="30" t="s">
        <v>297</v>
      </c>
      <c r="C15" s="30" t="s">
        <v>128</v>
      </c>
      <c r="D15" s="13">
        <v>79000000</v>
      </c>
      <c r="E15" s="14">
        <v>78109.2</v>
      </c>
      <c r="F15" s="15">
        <v>5.9299999999999999E-2</v>
      </c>
      <c r="G15" s="15">
        <v>7.7450000000000005E-2</v>
      </c>
    </row>
    <row r="16" spans="1:8" x14ac:dyDescent="0.3">
      <c r="A16" s="12" t="s">
        <v>298</v>
      </c>
      <c r="B16" s="30" t="s">
        <v>299</v>
      </c>
      <c r="C16" s="30" t="s">
        <v>128</v>
      </c>
      <c r="D16" s="13">
        <v>74000000</v>
      </c>
      <c r="E16" s="14">
        <v>74167.31</v>
      </c>
      <c r="F16" s="15">
        <v>5.6300000000000003E-2</v>
      </c>
      <c r="G16" s="15">
        <v>7.8125E-2</v>
      </c>
    </row>
    <row r="17" spans="1:7" x14ac:dyDescent="0.3">
      <c r="A17" s="12" t="s">
        <v>300</v>
      </c>
      <c r="B17" s="30" t="s">
        <v>301</v>
      </c>
      <c r="C17" s="30" t="s">
        <v>128</v>
      </c>
      <c r="D17" s="13">
        <v>73000000</v>
      </c>
      <c r="E17" s="14">
        <v>72379.72</v>
      </c>
      <c r="F17" s="15">
        <v>5.4899999999999997E-2</v>
      </c>
      <c r="G17" s="15">
        <v>7.6800999999999994E-2</v>
      </c>
    </row>
    <row r="18" spans="1:7" x14ac:dyDescent="0.3">
      <c r="A18" s="12" t="s">
        <v>302</v>
      </c>
      <c r="B18" s="30" t="s">
        <v>303</v>
      </c>
      <c r="C18" s="30" t="s">
        <v>128</v>
      </c>
      <c r="D18" s="13">
        <v>61500000</v>
      </c>
      <c r="E18" s="14">
        <v>60217.11</v>
      </c>
      <c r="F18" s="15">
        <v>4.5699999999999998E-2</v>
      </c>
      <c r="G18" s="15">
        <v>7.7600000000000002E-2</v>
      </c>
    </row>
    <row r="19" spans="1:7" x14ac:dyDescent="0.3">
      <c r="A19" s="12" t="s">
        <v>304</v>
      </c>
      <c r="B19" s="30" t="s">
        <v>305</v>
      </c>
      <c r="C19" s="30" t="s">
        <v>128</v>
      </c>
      <c r="D19" s="13">
        <v>47500000</v>
      </c>
      <c r="E19" s="14">
        <v>47721.21</v>
      </c>
      <c r="F19" s="15">
        <v>3.6200000000000003E-2</v>
      </c>
      <c r="G19" s="15">
        <v>7.6050999999999994E-2</v>
      </c>
    </row>
    <row r="20" spans="1:7" x14ac:dyDescent="0.3">
      <c r="A20" s="12" t="s">
        <v>306</v>
      </c>
      <c r="B20" s="30" t="s">
        <v>307</v>
      </c>
      <c r="C20" s="30" t="s">
        <v>185</v>
      </c>
      <c r="D20" s="13">
        <v>48000000</v>
      </c>
      <c r="E20" s="14">
        <v>47435.519999999997</v>
      </c>
      <c r="F20" s="15">
        <v>3.5999999999999997E-2</v>
      </c>
      <c r="G20" s="15">
        <v>7.6149999999999995E-2</v>
      </c>
    </row>
    <row r="21" spans="1:7" x14ac:dyDescent="0.3">
      <c r="A21" s="12" t="s">
        <v>308</v>
      </c>
      <c r="B21" s="30" t="s">
        <v>309</v>
      </c>
      <c r="C21" s="30" t="s">
        <v>128</v>
      </c>
      <c r="D21" s="13">
        <v>41200000</v>
      </c>
      <c r="E21" s="14">
        <v>40321</v>
      </c>
      <c r="F21" s="15">
        <v>3.0599999999999999E-2</v>
      </c>
      <c r="G21" s="15">
        <v>7.8700000000000006E-2</v>
      </c>
    </row>
    <row r="22" spans="1:7" x14ac:dyDescent="0.3">
      <c r="A22" s="12" t="s">
        <v>310</v>
      </c>
      <c r="B22" s="30" t="s">
        <v>311</v>
      </c>
      <c r="C22" s="30" t="s">
        <v>128</v>
      </c>
      <c r="D22" s="13">
        <v>38500000</v>
      </c>
      <c r="E22" s="14">
        <v>38451.449999999997</v>
      </c>
      <c r="F22" s="15">
        <v>2.92E-2</v>
      </c>
      <c r="G22" s="15">
        <v>7.7600000000000002E-2</v>
      </c>
    </row>
    <row r="23" spans="1:7" x14ac:dyDescent="0.3">
      <c r="A23" s="12" t="s">
        <v>312</v>
      </c>
      <c r="B23" s="30" t="s">
        <v>313</v>
      </c>
      <c r="C23" s="30" t="s">
        <v>128</v>
      </c>
      <c r="D23" s="13">
        <v>37500000</v>
      </c>
      <c r="E23" s="14">
        <v>36791.440000000002</v>
      </c>
      <c r="F23" s="15">
        <v>2.7900000000000001E-2</v>
      </c>
      <c r="G23" s="15">
        <v>7.7049999999999993E-2</v>
      </c>
    </row>
    <row r="24" spans="1:7" x14ac:dyDescent="0.3">
      <c r="A24" s="12" t="s">
        <v>314</v>
      </c>
      <c r="B24" s="30" t="s">
        <v>315</v>
      </c>
      <c r="C24" s="30" t="s">
        <v>128</v>
      </c>
      <c r="D24" s="13">
        <v>35700000</v>
      </c>
      <c r="E24" s="14">
        <v>35473.379999999997</v>
      </c>
      <c r="F24" s="15">
        <v>2.69E-2</v>
      </c>
      <c r="G24" s="15">
        <v>7.6050999999999994E-2</v>
      </c>
    </row>
    <row r="25" spans="1:7" x14ac:dyDescent="0.3">
      <c r="A25" s="12" t="s">
        <v>316</v>
      </c>
      <c r="B25" s="30" t="s">
        <v>317</v>
      </c>
      <c r="C25" s="30" t="s">
        <v>128</v>
      </c>
      <c r="D25" s="13">
        <v>35500000</v>
      </c>
      <c r="E25" s="14">
        <v>34165.800000000003</v>
      </c>
      <c r="F25" s="15">
        <v>2.5899999999999999E-2</v>
      </c>
      <c r="G25" s="15">
        <v>7.7450000000000005E-2</v>
      </c>
    </row>
    <row r="26" spans="1:7" x14ac:dyDescent="0.3">
      <c r="A26" s="12" t="s">
        <v>318</v>
      </c>
      <c r="B26" s="30" t="s">
        <v>319</v>
      </c>
      <c r="C26" s="30" t="s">
        <v>128</v>
      </c>
      <c r="D26" s="13">
        <v>29000000</v>
      </c>
      <c r="E26" s="14">
        <v>28680.62</v>
      </c>
      <c r="F26" s="15">
        <v>2.18E-2</v>
      </c>
      <c r="G26" s="15">
        <v>7.5249999999999997E-2</v>
      </c>
    </row>
    <row r="27" spans="1:7" x14ac:dyDescent="0.3">
      <c r="A27" s="12" t="s">
        <v>320</v>
      </c>
      <c r="B27" s="30" t="s">
        <v>321</v>
      </c>
      <c r="C27" s="30" t="s">
        <v>128</v>
      </c>
      <c r="D27" s="13">
        <v>27500000</v>
      </c>
      <c r="E27" s="14">
        <v>27291.33</v>
      </c>
      <c r="F27" s="15">
        <v>2.07E-2</v>
      </c>
      <c r="G27" s="15">
        <v>7.6799999999999993E-2</v>
      </c>
    </row>
    <row r="28" spans="1:7" x14ac:dyDescent="0.3">
      <c r="A28" s="12" t="s">
        <v>322</v>
      </c>
      <c r="B28" s="30" t="s">
        <v>323</v>
      </c>
      <c r="C28" s="30" t="s">
        <v>128</v>
      </c>
      <c r="D28" s="13">
        <v>24500000</v>
      </c>
      <c r="E28" s="14">
        <v>24236.38</v>
      </c>
      <c r="F28" s="15">
        <v>1.84E-2</v>
      </c>
      <c r="G28" s="15">
        <v>7.6799999999999993E-2</v>
      </c>
    </row>
    <row r="29" spans="1:7" x14ac:dyDescent="0.3">
      <c r="A29" s="12" t="s">
        <v>324</v>
      </c>
      <c r="B29" s="30" t="s">
        <v>325</v>
      </c>
      <c r="C29" s="30" t="s">
        <v>128</v>
      </c>
      <c r="D29" s="13">
        <v>14500000</v>
      </c>
      <c r="E29" s="14">
        <v>15065.86</v>
      </c>
      <c r="F29" s="15">
        <v>1.14E-2</v>
      </c>
      <c r="G29" s="15">
        <v>7.6050999999999994E-2</v>
      </c>
    </row>
    <row r="30" spans="1:7" x14ac:dyDescent="0.3">
      <c r="A30" s="12" t="s">
        <v>326</v>
      </c>
      <c r="B30" s="30" t="s">
        <v>327</v>
      </c>
      <c r="C30" s="30" t="s">
        <v>128</v>
      </c>
      <c r="D30" s="13">
        <v>14000000</v>
      </c>
      <c r="E30" s="14">
        <v>14474.01</v>
      </c>
      <c r="F30" s="15">
        <v>1.0999999999999999E-2</v>
      </c>
      <c r="G30" s="15">
        <v>7.8034999999999993E-2</v>
      </c>
    </row>
    <row r="31" spans="1:7" x14ac:dyDescent="0.3">
      <c r="A31" s="12" t="s">
        <v>328</v>
      </c>
      <c r="B31" s="30" t="s">
        <v>329</v>
      </c>
      <c r="C31" s="30" t="s">
        <v>128</v>
      </c>
      <c r="D31" s="13">
        <v>13500000</v>
      </c>
      <c r="E31" s="14">
        <v>13874.13</v>
      </c>
      <c r="F31" s="15">
        <v>1.0500000000000001E-2</v>
      </c>
      <c r="G31" s="15">
        <v>7.7700000000000005E-2</v>
      </c>
    </row>
    <row r="32" spans="1:7" x14ac:dyDescent="0.3">
      <c r="A32" s="12" t="s">
        <v>330</v>
      </c>
      <c r="B32" s="30" t="s">
        <v>331</v>
      </c>
      <c r="C32" s="30" t="s">
        <v>131</v>
      </c>
      <c r="D32" s="13">
        <v>11500000</v>
      </c>
      <c r="E32" s="14">
        <v>11752.74</v>
      </c>
      <c r="F32" s="15">
        <v>8.8999999999999999E-3</v>
      </c>
      <c r="G32" s="15">
        <v>7.6638999999999999E-2</v>
      </c>
    </row>
    <row r="33" spans="1:7" x14ac:dyDescent="0.3">
      <c r="A33" s="12" t="s">
        <v>332</v>
      </c>
      <c r="B33" s="30" t="s">
        <v>333</v>
      </c>
      <c r="C33" s="30" t="s">
        <v>334</v>
      </c>
      <c r="D33" s="13">
        <v>10000000</v>
      </c>
      <c r="E33" s="14">
        <v>9987.5300000000007</v>
      </c>
      <c r="F33" s="15">
        <v>7.6E-3</v>
      </c>
      <c r="G33" s="15">
        <v>7.6498999999999998E-2</v>
      </c>
    </row>
    <row r="34" spans="1:7" x14ac:dyDescent="0.3">
      <c r="A34" s="12" t="s">
        <v>335</v>
      </c>
      <c r="B34" s="30" t="s">
        <v>336</v>
      </c>
      <c r="C34" s="30" t="s">
        <v>131</v>
      </c>
      <c r="D34" s="13">
        <v>9500000</v>
      </c>
      <c r="E34" s="14">
        <v>9390.1299999999992</v>
      </c>
      <c r="F34" s="15">
        <v>7.1000000000000004E-3</v>
      </c>
      <c r="G34" s="15">
        <v>7.7786999999999995E-2</v>
      </c>
    </row>
    <row r="35" spans="1:7" x14ac:dyDescent="0.3">
      <c r="A35" s="12" t="s">
        <v>337</v>
      </c>
      <c r="B35" s="30" t="s">
        <v>338</v>
      </c>
      <c r="C35" s="30" t="s">
        <v>128</v>
      </c>
      <c r="D35" s="13">
        <v>8000000</v>
      </c>
      <c r="E35" s="14">
        <v>8018.12</v>
      </c>
      <c r="F35" s="15">
        <v>6.1000000000000004E-3</v>
      </c>
      <c r="G35" s="15">
        <v>7.8700000000000006E-2</v>
      </c>
    </row>
    <row r="36" spans="1:7" x14ac:dyDescent="0.3">
      <c r="A36" s="12" t="s">
        <v>339</v>
      </c>
      <c r="B36" s="30" t="s">
        <v>340</v>
      </c>
      <c r="C36" s="30" t="s">
        <v>128</v>
      </c>
      <c r="D36" s="13">
        <v>7500000</v>
      </c>
      <c r="E36" s="14">
        <v>7446.41</v>
      </c>
      <c r="F36" s="15">
        <v>5.7000000000000002E-3</v>
      </c>
      <c r="G36" s="15">
        <v>7.6100000000000001E-2</v>
      </c>
    </row>
    <row r="37" spans="1:7" x14ac:dyDescent="0.3">
      <c r="A37" s="12" t="s">
        <v>341</v>
      </c>
      <c r="B37" s="30" t="s">
        <v>342</v>
      </c>
      <c r="C37" s="30" t="s">
        <v>128</v>
      </c>
      <c r="D37" s="13">
        <v>7500000</v>
      </c>
      <c r="E37" s="14">
        <v>7426.99</v>
      </c>
      <c r="F37" s="15">
        <v>5.5999999999999999E-3</v>
      </c>
      <c r="G37" s="15">
        <v>7.6799999999999993E-2</v>
      </c>
    </row>
    <row r="38" spans="1:7" x14ac:dyDescent="0.3">
      <c r="A38" s="12" t="s">
        <v>343</v>
      </c>
      <c r="B38" s="30" t="s">
        <v>344</v>
      </c>
      <c r="C38" s="30" t="s">
        <v>128</v>
      </c>
      <c r="D38" s="13">
        <v>6150000</v>
      </c>
      <c r="E38" s="14">
        <v>6487.26</v>
      </c>
      <c r="F38" s="15">
        <v>4.8999999999999998E-3</v>
      </c>
      <c r="G38" s="15">
        <v>7.7700000000000005E-2</v>
      </c>
    </row>
    <row r="39" spans="1:7" x14ac:dyDescent="0.3">
      <c r="A39" s="12" t="s">
        <v>345</v>
      </c>
      <c r="B39" s="30" t="s">
        <v>346</v>
      </c>
      <c r="C39" s="30" t="s">
        <v>128</v>
      </c>
      <c r="D39" s="13">
        <v>6500000</v>
      </c>
      <c r="E39" s="14">
        <v>6308.65</v>
      </c>
      <c r="F39" s="15">
        <v>4.7999999999999996E-3</v>
      </c>
      <c r="G39" s="15">
        <v>7.7850000000000003E-2</v>
      </c>
    </row>
    <row r="40" spans="1:7" x14ac:dyDescent="0.3">
      <c r="A40" s="12" t="s">
        <v>347</v>
      </c>
      <c r="B40" s="30" t="s">
        <v>348</v>
      </c>
      <c r="C40" s="30" t="s">
        <v>185</v>
      </c>
      <c r="D40" s="13">
        <v>6000000</v>
      </c>
      <c r="E40" s="14">
        <v>5952.83</v>
      </c>
      <c r="F40" s="15">
        <v>4.4999999999999997E-3</v>
      </c>
      <c r="G40" s="15">
        <v>7.6350000000000001E-2</v>
      </c>
    </row>
    <row r="41" spans="1:7" x14ac:dyDescent="0.3">
      <c r="A41" s="12" t="s">
        <v>349</v>
      </c>
      <c r="B41" s="30" t="s">
        <v>350</v>
      </c>
      <c r="C41" s="30" t="s">
        <v>128</v>
      </c>
      <c r="D41" s="13">
        <v>5500000</v>
      </c>
      <c r="E41" s="14">
        <v>5790.96</v>
      </c>
      <c r="F41" s="15">
        <v>4.4000000000000003E-3</v>
      </c>
      <c r="G41" s="15">
        <v>7.7700000000000005E-2</v>
      </c>
    </row>
    <row r="42" spans="1:7" x14ac:dyDescent="0.3">
      <c r="A42" s="12" t="s">
        <v>351</v>
      </c>
      <c r="B42" s="30" t="s">
        <v>352</v>
      </c>
      <c r="C42" s="30" t="s">
        <v>128</v>
      </c>
      <c r="D42" s="13">
        <v>5500000</v>
      </c>
      <c r="E42" s="14">
        <v>5410.6</v>
      </c>
      <c r="F42" s="15">
        <v>4.1000000000000003E-3</v>
      </c>
      <c r="G42" s="15">
        <v>7.6799999999999993E-2</v>
      </c>
    </row>
    <row r="43" spans="1:7" x14ac:dyDescent="0.3">
      <c r="A43" s="12" t="s">
        <v>353</v>
      </c>
      <c r="B43" s="30" t="s">
        <v>354</v>
      </c>
      <c r="C43" s="30" t="s">
        <v>128</v>
      </c>
      <c r="D43" s="13">
        <v>5000000</v>
      </c>
      <c r="E43" s="14">
        <v>5286.96</v>
      </c>
      <c r="F43" s="15">
        <v>4.0000000000000001E-3</v>
      </c>
      <c r="G43" s="15">
        <v>7.7399999999999997E-2</v>
      </c>
    </row>
    <row r="44" spans="1:7" x14ac:dyDescent="0.3">
      <c r="A44" s="12" t="s">
        <v>355</v>
      </c>
      <c r="B44" s="30" t="s">
        <v>356</v>
      </c>
      <c r="C44" s="30" t="s">
        <v>148</v>
      </c>
      <c r="D44" s="13">
        <v>5100000</v>
      </c>
      <c r="E44" s="14">
        <v>4928.2700000000004</v>
      </c>
      <c r="F44" s="15">
        <v>3.7000000000000002E-3</v>
      </c>
      <c r="G44" s="15">
        <v>7.7200000000000005E-2</v>
      </c>
    </row>
    <row r="45" spans="1:7" x14ac:dyDescent="0.3">
      <c r="A45" s="12" t="s">
        <v>357</v>
      </c>
      <c r="B45" s="30" t="s">
        <v>358</v>
      </c>
      <c r="C45" s="30" t="s">
        <v>131</v>
      </c>
      <c r="D45" s="13">
        <v>5000000</v>
      </c>
      <c r="E45" s="14">
        <v>4848.08</v>
      </c>
      <c r="F45" s="15">
        <v>3.7000000000000002E-3</v>
      </c>
      <c r="G45" s="15">
        <v>7.7774999999999997E-2</v>
      </c>
    </row>
    <row r="46" spans="1:7" x14ac:dyDescent="0.3">
      <c r="A46" s="12" t="s">
        <v>359</v>
      </c>
      <c r="B46" s="30" t="s">
        <v>360</v>
      </c>
      <c r="C46" s="30" t="s">
        <v>128</v>
      </c>
      <c r="D46" s="13">
        <v>4500000</v>
      </c>
      <c r="E46" s="14">
        <v>4544</v>
      </c>
      <c r="F46" s="15">
        <v>3.3999999999999998E-3</v>
      </c>
      <c r="G46" s="15">
        <v>7.7399999999999997E-2</v>
      </c>
    </row>
    <row r="47" spans="1:7" x14ac:dyDescent="0.3">
      <c r="A47" s="12" t="s">
        <v>361</v>
      </c>
      <c r="B47" s="30" t="s">
        <v>362</v>
      </c>
      <c r="C47" s="30" t="s">
        <v>131</v>
      </c>
      <c r="D47" s="13">
        <v>3800000</v>
      </c>
      <c r="E47" s="14">
        <v>3725.78</v>
      </c>
      <c r="F47" s="15">
        <v>2.8E-3</v>
      </c>
      <c r="G47" s="15">
        <v>7.7200000000000005E-2</v>
      </c>
    </row>
    <row r="48" spans="1:7" x14ac:dyDescent="0.3">
      <c r="A48" s="12" t="s">
        <v>363</v>
      </c>
      <c r="B48" s="30" t="s">
        <v>364</v>
      </c>
      <c r="C48" s="30" t="s">
        <v>128</v>
      </c>
      <c r="D48" s="13">
        <v>3000000</v>
      </c>
      <c r="E48" s="14">
        <v>3073.4</v>
      </c>
      <c r="F48" s="15">
        <v>2.3E-3</v>
      </c>
      <c r="G48" s="15">
        <v>7.7049999999999993E-2</v>
      </c>
    </row>
    <row r="49" spans="1:7" x14ac:dyDescent="0.3">
      <c r="A49" s="12" t="s">
        <v>365</v>
      </c>
      <c r="B49" s="30" t="s">
        <v>366</v>
      </c>
      <c r="C49" s="30" t="s">
        <v>128</v>
      </c>
      <c r="D49" s="13">
        <v>2500000</v>
      </c>
      <c r="E49" s="14">
        <v>2576.58</v>
      </c>
      <c r="F49" s="15">
        <v>2E-3</v>
      </c>
      <c r="G49" s="15">
        <v>7.7401999999999999E-2</v>
      </c>
    </row>
    <row r="50" spans="1:7" x14ac:dyDescent="0.3">
      <c r="A50" s="12" t="s">
        <v>367</v>
      </c>
      <c r="B50" s="30" t="s">
        <v>368</v>
      </c>
      <c r="C50" s="30" t="s">
        <v>128</v>
      </c>
      <c r="D50" s="13">
        <v>2000000</v>
      </c>
      <c r="E50" s="14">
        <v>2180.79</v>
      </c>
      <c r="F50" s="15">
        <v>1.6999999999999999E-3</v>
      </c>
      <c r="G50" s="15">
        <v>7.6100000000000001E-2</v>
      </c>
    </row>
    <row r="51" spans="1:7" x14ac:dyDescent="0.3">
      <c r="A51" s="12" t="s">
        <v>369</v>
      </c>
      <c r="B51" s="30" t="s">
        <v>370</v>
      </c>
      <c r="C51" s="30" t="s">
        <v>128</v>
      </c>
      <c r="D51" s="13">
        <v>2000000</v>
      </c>
      <c r="E51" s="14">
        <v>2027.76</v>
      </c>
      <c r="F51" s="15">
        <v>1.5E-3</v>
      </c>
      <c r="G51" s="15">
        <v>7.6799999999999993E-2</v>
      </c>
    </row>
    <row r="52" spans="1:7" x14ac:dyDescent="0.3">
      <c r="A52" s="12" t="s">
        <v>371</v>
      </c>
      <c r="B52" s="30" t="s">
        <v>372</v>
      </c>
      <c r="C52" s="30" t="s">
        <v>128</v>
      </c>
      <c r="D52" s="13">
        <v>1500000</v>
      </c>
      <c r="E52" s="14">
        <v>1536.94</v>
      </c>
      <c r="F52" s="15">
        <v>1.1999999999999999E-3</v>
      </c>
      <c r="G52" s="15">
        <v>7.6950000000000005E-2</v>
      </c>
    </row>
    <row r="53" spans="1:7" x14ac:dyDescent="0.3">
      <c r="A53" s="12" t="s">
        <v>373</v>
      </c>
      <c r="B53" s="30" t="s">
        <v>374</v>
      </c>
      <c r="C53" s="30" t="s">
        <v>128</v>
      </c>
      <c r="D53" s="13">
        <v>1000000</v>
      </c>
      <c r="E53" s="14">
        <v>985.61</v>
      </c>
      <c r="F53" s="15">
        <v>6.9999999999999999E-4</v>
      </c>
      <c r="G53" s="15">
        <v>7.6100000000000001E-2</v>
      </c>
    </row>
    <row r="54" spans="1:7" x14ac:dyDescent="0.3">
      <c r="A54" s="12" t="s">
        <v>375</v>
      </c>
      <c r="B54" s="30" t="s">
        <v>376</v>
      </c>
      <c r="C54" s="30" t="s">
        <v>131</v>
      </c>
      <c r="D54" s="13">
        <v>1000000</v>
      </c>
      <c r="E54" s="14">
        <v>977.4</v>
      </c>
      <c r="F54" s="15">
        <v>6.9999999999999999E-4</v>
      </c>
      <c r="G54" s="15">
        <v>7.7538999999999997E-2</v>
      </c>
    </row>
    <row r="55" spans="1:7" x14ac:dyDescent="0.3">
      <c r="A55" s="16" t="s">
        <v>98</v>
      </c>
      <c r="B55" s="31"/>
      <c r="C55" s="31"/>
      <c r="D55" s="17"/>
      <c r="E55" s="18">
        <v>1150262.76</v>
      </c>
      <c r="F55" s="19">
        <v>0.87280000000000002</v>
      </c>
      <c r="G55" s="20"/>
    </row>
    <row r="56" spans="1:7" x14ac:dyDescent="0.3">
      <c r="A56" s="12"/>
      <c r="B56" s="30"/>
      <c r="C56" s="30"/>
      <c r="D56" s="13"/>
      <c r="E56" s="14"/>
      <c r="F56" s="15"/>
      <c r="G56" s="15"/>
    </row>
    <row r="57" spans="1:7" x14ac:dyDescent="0.3">
      <c r="A57" s="16" t="s">
        <v>377</v>
      </c>
      <c r="B57" s="30"/>
      <c r="C57" s="30"/>
      <c r="D57" s="13"/>
      <c r="E57" s="14"/>
      <c r="F57" s="15"/>
      <c r="G57" s="15"/>
    </row>
    <row r="58" spans="1:7" x14ac:dyDescent="0.3">
      <c r="A58" s="12" t="s">
        <v>378</v>
      </c>
      <c r="B58" s="30" t="s">
        <v>379</v>
      </c>
      <c r="C58" s="30" t="s">
        <v>93</v>
      </c>
      <c r="D58" s="13">
        <v>45000000</v>
      </c>
      <c r="E58" s="14">
        <v>42685.88</v>
      </c>
      <c r="F58" s="15">
        <v>3.2399999999999998E-2</v>
      </c>
      <c r="G58" s="15">
        <v>7.3742000000000002E-2</v>
      </c>
    </row>
    <row r="59" spans="1:7" x14ac:dyDescent="0.3">
      <c r="A59" s="12" t="s">
        <v>380</v>
      </c>
      <c r="B59" s="30" t="s">
        <v>381</v>
      </c>
      <c r="C59" s="30" t="s">
        <v>93</v>
      </c>
      <c r="D59" s="13">
        <v>34500000</v>
      </c>
      <c r="E59" s="14">
        <v>33326.9</v>
      </c>
      <c r="F59" s="15">
        <v>2.53E-2</v>
      </c>
      <c r="G59" s="15">
        <v>7.3891999999999999E-2</v>
      </c>
    </row>
    <row r="60" spans="1:7" x14ac:dyDescent="0.3">
      <c r="A60" s="12" t="s">
        <v>382</v>
      </c>
      <c r="B60" s="30" t="s">
        <v>383</v>
      </c>
      <c r="C60" s="30" t="s">
        <v>93</v>
      </c>
      <c r="D60" s="13">
        <v>20500000</v>
      </c>
      <c r="E60" s="14">
        <v>21063.73</v>
      </c>
      <c r="F60" s="15">
        <v>1.6E-2</v>
      </c>
      <c r="G60" s="15">
        <v>7.4027999999999997E-2</v>
      </c>
    </row>
    <row r="61" spans="1:7" x14ac:dyDescent="0.3">
      <c r="A61" s="12" t="s">
        <v>384</v>
      </c>
      <c r="B61" s="30" t="s">
        <v>385</v>
      </c>
      <c r="C61" s="30" t="s">
        <v>93</v>
      </c>
      <c r="D61" s="13">
        <v>20000000</v>
      </c>
      <c r="E61" s="14">
        <v>19722.240000000002</v>
      </c>
      <c r="F61" s="15">
        <v>1.4999999999999999E-2</v>
      </c>
      <c r="G61" s="15">
        <v>7.3604000000000003E-2</v>
      </c>
    </row>
    <row r="62" spans="1:7" x14ac:dyDescent="0.3">
      <c r="A62" s="16" t="s">
        <v>98</v>
      </c>
      <c r="B62" s="31"/>
      <c r="C62" s="31"/>
      <c r="D62" s="17"/>
      <c r="E62" s="18">
        <v>116798.75</v>
      </c>
      <c r="F62" s="19">
        <v>8.8700000000000001E-2</v>
      </c>
      <c r="G62" s="20"/>
    </row>
    <row r="63" spans="1:7" x14ac:dyDescent="0.3">
      <c r="A63" s="12"/>
      <c r="B63" s="30"/>
      <c r="C63" s="30"/>
      <c r="D63" s="13"/>
      <c r="E63" s="14"/>
      <c r="F63" s="15"/>
      <c r="G63" s="15"/>
    </row>
    <row r="64" spans="1:7" x14ac:dyDescent="0.3">
      <c r="A64" s="16" t="s">
        <v>188</v>
      </c>
      <c r="B64" s="30"/>
      <c r="C64" s="30"/>
      <c r="D64" s="13"/>
      <c r="E64" s="14"/>
      <c r="F64" s="15"/>
      <c r="G64" s="15"/>
    </row>
    <row r="65" spans="1:7" x14ac:dyDescent="0.3">
      <c r="A65" s="16" t="s">
        <v>98</v>
      </c>
      <c r="B65" s="30"/>
      <c r="C65" s="30"/>
      <c r="D65" s="13"/>
      <c r="E65" s="35" t="s">
        <v>88</v>
      </c>
      <c r="F65" s="36" t="s">
        <v>88</v>
      </c>
      <c r="G65" s="15"/>
    </row>
    <row r="66" spans="1:7" x14ac:dyDescent="0.3">
      <c r="A66" s="12"/>
      <c r="B66" s="30"/>
      <c r="C66" s="30"/>
      <c r="D66" s="13"/>
      <c r="E66" s="14"/>
      <c r="F66" s="15"/>
      <c r="G66" s="15"/>
    </row>
    <row r="67" spans="1:7" x14ac:dyDescent="0.3">
      <c r="A67" s="16" t="s">
        <v>189</v>
      </c>
      <c r="B67" s="30"/>
      <c r="C67" s="30"/>
      <c r="D67" s="13"/>
      <c r="E67" s="14"/>
      <c r="F67" s="15"/>
      <c r="G67" s="15"/>
    </row>
    <row r="68" spans="1:7" x14ac:dyDescent="0.3">
      <c r="A68" s="16" t="s">
        <v>98</v>
      </c>
      <c r="B68" s="30"/>
      <c r="C68" s="30"/>
      <c r="D68" s="13"/>
      <c r="E68" s="35" t="s">
        <v>88</v>
      </c>
      <c r="F68" s="36" t="s">
        <v>88</v>
      </c>
      <c r="G68" s="15"/>
    </row>
    <row r="69" spans="1:7" x14ac:dyDescent="0.3">
      <c r="A69" s="12"/>
      <c r="B69" s="30"/>
      <c r="C69" s="30"/>
      <c r="D69" s="13"/>
      <c r="E69" s="14"/>
      <c r="F69" s="15"/>
      <c r="G69" s="15"/>
    </row>
    <row r="70" spans="1:7" x14ac:dyDescent="0.3">
      <c r="A70" s="21" t="s">
        <v>116</v>
      </c>
      <c r="B70" s="32"/>
      <c r="C70" s="32"/>
      <c r="D70" s="22"/>
      <c r="E70" s="18">
        <v>1267061.51</v>
      </c>
      <c r="F70" s="19">
        <v>0.96150000000000002</v>
      </c>
      <c r="G70" s="20"/>
    </row>
    <row r="71" spans="1:7" x14ac:dyDescent="0.3">
      <c r="A71" s="12"/>
      <c r="B71" s="30"/>
      <c r="C71" s="30"/>
      <c r="D71" s="13"/>
      <c r="E71" s="14"/>
      <c r="F71" s="15"/>
      <c r="G71" s="15"/>
    </row>
    <row r="72" spans="1:7" x14ac:dyDescent="0.3">
      <c r="A72" s="12"/>
      <c r="B72" s="30"/>
      <c r="C72" s="30"/>
      <c r="D72" s="13"/>
      <c r="E72" s="14"/>
      <c r="F72" s="15"/>
      <c r="G72" s="15"/>
    </row>
    <row r="73" spans="1:7" x14ac:dyDescent="0.3">
      <c r="A73" s="16" t="s">
        <v>117</v>
      </c>
      <c r="B73" s="30"/>
      <c r="C73" s="30"/>
      <c r="D73" s="13"/>
      <c r="E73" s="14"/>
      <c r="F73" s="15"/>
      <c r="G73" s="15"/>
    </row>
    <row r="74" spans="1:7" x14ac:dyDescent="0.3">
      <c r="A74" s="12" t="s">
        <v>118</v>
      </c>
      <c r="B74" s="30"/>
      <c r="C74" s="30"/>
      <c r="D74" s="13"/>
      <c r="E74" s="14">
        <v>7994.97</v>
      </c>
      <c r="F74" s="15">
        <v>6.1000000000000004E-3</v>
      </c>
      <c r="G74" s="15">
        <v>4.6987000000000001E-2</v>
      </c>
    </row>
    <row r="75" spans="1:7" x14ac:dyDescent="0.3">
      <c r="A75" s="16" t="s">
        <v>98</v>
      </c>
      <c r="B75" s="31"/>
      <c r="C75" s="31"/>
      <c r="D75" s="17"/>
      <c r="E75" s="18">
        <v>7994.97</v>
      </c>
      <c r="F75" s="19">
        <v>6.1000000000000004E-3</v>
      </c>
      <c r="G75" s="20"/>
    </row>
    <row r="76" spans="1:7" x14ac:dyDescent="0.3">
      <c r="A76" s="12"/>
      <c r="B76" s="30"/>
      <c r="C76" s="30"/>
      <c r="D76" s="13"/>
      <c r="E76" s="14"/>
      <c r="F76" s="15"/>
      <c r="G76" s="15"/>
    </row>
    <row r="77" spans="1:7" x14ac:dyDescent="0.3">
      <c r="A77" s="21" t="s">
        <v>116</v>
      </c>
      <c r="B77" s="32"/>
      <c r="C77" s="32"/>
      <c r="D77" s="22"/>
      <c r="E77" s="18">
        <v>7994.97</v>
      </c>
      <c r="F77" s="19">
        <v>6.1000000000000004E-3</v>
      </c>
      <c r="G77" s="20"/>
    </row>
    <row r="78" spans="1:7" x14ac:dyDescent="0.3">
      <c r="A78" s="12" t="s">
        <v>119</v>
      </c>
      <c r="B78" s="30"/>
      <c r="C78" s="30"/>
      <c r="D78" s="13"/>
      <c r="E78" s="14">
        <v>42338.530472400002</v>
      </c>
      <c r="F78" s="15">
        <v>3.2134999999999997E-2</v>
      </c>
      <c r="G78" s="15"/>
    </row>
    <row r="79" spans="1:7" x14ac:dyDescent="0.3">
      <c r="A79" s="12" t="s">
        <v>120</v>
      </c>
      <c r="B79" s="30"/>
      <c r="C79" s="30"/>
      <c r="D79" s="13"/>
      <c r="E79" s="14">
        <v>114.9195276</v>
      </c>
      <c r="F79" s="15">
        <v>2.6499999999999999E-4</v>
      </c>
      <c r="G79" s="15">
        <v>4.6987000000000001E-2</v>
      </c>
    </row>
    <row r="80" spans="1:7" x14ac:dyDescent="0.3">
      <c r="A80" s="25" t="s">
        <v>121</v>
      </c>
      <c r="B80" s="33"/>
      <c r="C80" s="33"/>
      <c r="D80" s="26"/>
      <c r="E80" s="27">
        <v>1317509.93</v>
      </c>
      <c r="F80" s="28">
        <v>1</v>
      </c>
      <c r="G80" s="28"/>
    </row>
    <row r="82" spans="1:7" x14ac:dyDescent="0.3">
      <c r="A82" s="1" t="s">
        <v>123</v>
      </c>
    </row>
    <row r="85" spans="1:7" x14ac:dyDescent="0.3">
      <c r="A85" s="1" t="s">
        <v>1858</v>
      </c>
    </row>
    <row r="86" spans="1:7" x14ac:dyDescent="0.3">
      <c r="A86" s="47" t="s">
        <v>1859</v>
      </c>
      <c r="B86" s="34" t="s">
        <v>88</v>
      </c>
    </row>
    <row r="87" spans="1:7" x14ac:dyDescent="0.3">
      <c r="A87" t="s">
        <v>1860</v>
      </c>
    </row>
    <row r="88" spans="1:7" x14ac:dyDescent="0.3">
      <c r="A88" t="s">
        <v>1884</v>
      </c>
      <c r="B88" t="s">
        <v>1862</v>
      </c>
      <c r="C88" t="s">
        <v>1862</v>
      </c>
    </row>
    <row r="89" spans="1:7" x14ac:dyDescent="0.3">
      <c r="B89" s="48">
        <v>44712</v>
      </c>
      <c r="C89" s="48">
        <v>44742</v>
      </c>
    </row>
    <row r="90" spans="1:7" x14ac:dyDescent="0.3">
      <c r="A90" t="s">
        <v>1885</v>
      </c>
      <c r="B90">
        <v>1173.1669999999999</v>
      </c>
      <c r="C90">
        <v>1176.704</v>
      </c>
      <c r="E90" s="2"/>
      <c r="G90"/>
    </row>
    <row r="91" spans="1:7" x14ac:dyDescent="0.3">
      <c r="E91" s="2"/>
      <c r="G91"/>
    </row>
    <row r="92" spans="1:7" x14ac:dyDescent="0.3">
      <c r="A92" t="s">
        <v>1877</v>
      </c>
      <c r="B92" s="34" t="s">
        <v>88</v>
      </c>
    </row>
    <row r="93" spans="1:7" x14ac:dyDescent="0.3">
      <c r="A93" t="s">
        <v>1878</v>
      </c>
      <c r="B93" s="34" t="s">
        <v>88</v>
      </c>
    </row>
    <row r="94" spans="1:7" x14ac:dyDescent="0.3">
      <c r="A94" s="47" t="s">
        <v>1879</v>
      </c>
      <c r="B94" s="34" t="s">
        <v>88</v>
      </c>
    </row>
    <row r="95" spans="1:7" x14ac:dyDescent="0.3">
      <c r="A95" s="47" t="s">
        <v>1880</v>
      </c>
      <c r="B95" s="34" t="s">
        <v>88</v>
      </c>
    </row>
    <row r="96" spans="1:7" x14ac:dyDescent="0.3">
      <c r="A96" t="s">
        <v>1881</v>
      </c>
      <c r="B96" s="49">
        <v>7.246251</v>
      </c>
    </row>
    <row r="97" spans="1:4" ht="28.8" x14ac:dyDescent="0.3">
      <c r="A97" s="47" t="s">
        <v>1882</v>
      </c>
      <c r="B97" s="34" t="s">
        <v>88</v>
      </c>
    </row>
    <row r="98" spans="1:4" ht="28.8" x14ac:dyDescent="0.3">
      <c r="A98" s="47" t="s">
        <v>1883</v>
      </c>
      <c r="B98" s="34" t="s">
        <v>88</v>
      </c>
    </row>
    <row r="99" spans="1:4" x14ac:dyDescent="0.3">
      <c r="A99" s="47" t="s">
        <v>1886</v>
      </c>
      <c r="B99" s="34">
        <v>349137.24</v>
      </c>
    </row>
    <row r="100" spans="1:4" x14ac:dyDescent="0.3">
      <c r="A100" t="s">
        <v>2025</v>
      </c>
      <c r="B100" s="34" t="s">
        <v>88</v>
      </c>
    </row>
    <row r="101" spans="1:4" x14ac:dyDescent="0.3">
      <c r="A101" t="s">
        <v>2026</v>
      </c>
      <c r="B101" s="34" t="s">
        <v>88</v>
      </c>
    </row>
    <row r="104" spans="1:4" ht="28.8" x14ac:dyDescent="0.3">
      <c r="A104" s="66" t="s">
        <v>2069</v>
      </c>
      <c r="B104" s="66" t="s">
        <v>2070</v>
      </c>
      <c r="C104" s="66" t="s">
        <v>2030</v>
      </c>
      <c r="D104" s="67" t="s">
        <v>2031</v>
      </c>
    </row>
    <row r="105" spans="1:4" ht="73.2" customHeight="1" x14ac:dyDescent="0.3">
      <c r="A105" s="58" t="str">
        <f>HYPERLINK("[EDEL_Portfolio Monthly 30-Jun-2022.xlsx]EDBE30!A1","BHARAT Bond ETF - April 2030")</f>
        <v>BHARAT Bond ETF - April 2030</v>
      </c>
      <c r="B105" s="59"/>
      <c r="C105" s="60" t="s">
        <v>2036</v>
      </c>
      <c r="D105" s="59"/>
    </row>
  </sheetData>
  <mergeCells count="2">
    <mergeCell ref="A1:G1"/>
    <mergeCell ref="A2:G2"/>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4"/>
  <sheetViews>
    <sheetView showGridLines="0" workbookViewId="0">
      <pane ySplit="4" topLeftCell="A74" activePane="bottomLeft" state="frozen"/>
      <selection activeCell="D67" sqref="D67"/>
      <selection pane="bottomLeft" activeCell="A83" sqref="A83:D83"/>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15</v>
      </c>
      <c r="B1" s="69"/>
      <c r="C1" s="69"/>
      <c r="D1" s="69"/>
      <c r="E1" s="69"/>
      <c r="F1" s="69"/>
      <c r="G1" s="69"/>
      <c r="H1" s="51" t="str">
        <f>HYPERLINK("[EDEL_Portfolio Monthly 30-Jun-2022.xlsx]Index!A1","Index")</f>
        <v>Index</v>
      </c>
    </row>
    <row r="2" spans="1:8" ht="19.5" customHeight="1" x14ac:dyDescent="0.3">
      <c r="A2" s="69" t="s">
        <v>16</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386</v>
      </c>
      <c r="B11" s="30" t="s">
        <v>387</v>
      </c>
      <c r="C11" s="30" t="s">
        <v>128</v>
      </c>
      <c r="D11" s="13">
        <v>100500000</v>
      </c>
      <c r="E11" s="14">
        <v>92138.6</v>
      </c>
      <c r="F11" s="15">
        <v>8.77E-2</v>
      </c>
      <c r="G11" s="15">
        <v>7.7450000000000005E-2</v>
      </c>
    </row>
    <row r="12" spans="1:8" x14ac:dyDescent="0.3">
      <c r="A12" s="12" t="s">
        <v>388</v>
      </c>
      <c r="B12" s="30" t="s">
        <v>389</v>
      </c>
      <c r="C12" s="30" t="s">
        <v>128</v>
      </c>
      <c r="D12" s="13">
        <v>97500000</v>
      </c>
      <c r="E12" s="14">
        <v>91572.39</v>
      </c>
      <c r="F12" s="15">
        <v>8.72E-2</v>
      </c>
      <c r="G12" s="15">
        <v>7.8898999999999997E-2</v>
      </c>
    </row>
    <row r="13" spans="1:8" x14ac:dyDescent="0.3">
      <c r="A13" s="12" t="s">
        <v>390</v>
      </c>
      <c r="B13" s="30" t="s">
        <v>391</v>
      </c>
      <c r="C13" s="30" t="s">
        <v>131</v>
      </c>
      <c r="D13" s="13">
        <v>100000000</v>
      </c>
      <c r="E13" s="14">
        <v>91514.9</v>
      </c>
      <c r="F13" s="15">
        <v>8.7099999999999997E-2</v>
      </c>
      <c r="G13" s="15">
        <v>7.8149999999999997E-2</v>
      </c>
    </row>
    <row r="14" spans="1:8" x14ac:dyDescent="0.3">
      <c r="A14" s="12" t="s">
        <v>392</v>
      </c>
      <c r="B14" s="30" t="s">
        <v>393</v>
      </c>
      <c r="C14" s="30" t="s">
        <v>128</v>
      </c>
      <c r="D14" s="13">
        <v>95500000</v>
      </c>
      <c r="E14" s="14">
        <v>89590.080000000002</v>
      </c>
      <c r="F14" s="15">
        <v>8.5300000000000001E-2</v>
      </c>
      <c r="G14" s="15">
        <v>7.8849000000000002E-2</v>
      </c>
    </row>
    <row r="15" spans="1:8" x14ac:dyDescent="0.3">
      <c r="A15" s="12" t="s">
        <v>394</v>
      </c>
      <c r="B15" s="30" t="s">
        <v>395</v>
      </c>
      <c r="C15" s="30" t="s">
        <v>131</v>
      </c>
      <c r="D15" s="13">
        <v>94500000</v>
      </c>
      <c r="E15" s="14">
        <v>88864.78</v>
      </c>
      <c r="F15" s="15">
        <v>8.4599999999999995E-2</v>
      </c>
      <c r="G15" s="15">
        <v>7.7582999999999999E-2</v>
      </c>
    </row>
    <row r="16" spans="1:8" x14ac:dyDescent="0.3">
      <c r="A16" s="12" t="s">
        <v>396</v>
      </c>
      <c r="B16" s="30" t="s">
        <v>397</v>
      </c>
      <c r="C16" s="30" t="s">
        <v>128</v>
      </c>
      <c r="D16" s="13">
        <v>96000000</v>
      </c>
      <c r="E16" s="14">
        <v>88733.18</v>
      </c>
      <c r="F16" s="15">
        <v>8.4500000000000006E-2</v>
      </c>
      <c r="G16" s="15">
        <v>7.7200000000000005E-2</v>
      </c>
    </row>
    <row r="17" spans="1:7" x14ac:dyDescent="0.3">
      <c r="A17" s="12" t="s">
        <v>398</v>
      </c>
      <c r="B17" s="30" t="s">
        <v>399</v>
      </c>
      <c r="C17" s="30" t="s">
        <v>131</v>
      </c>
      <c r="D17" s="13">
        <v>81000000</v>
      </c>
      <c r="E17" s="14">
        <v>74937.64</v>
      </c>
      <c r="F17" s="15">
        <v>7.1300000000000002E-2</v>
      </c>
      <c r="G17" s="15">
        <v>7.5998999999999997E-2</v>
      </c>
    </row>
    <row r="18" spans="1:7" x14ac:dyDescent="0.3">
      <c r="A18" s="12" t="s">
        <v>400</v>
      </c>
      <c r="B18" s="30" t="s">
        <v>401</v>
      </c>
      <c r="C18" s="30" t="s">
        <v>128</v>
      </c>
      <c r="D18" s="13">
        <v>77500000</v>
      </c>
      <c r="E18" s="14">
        <v>71262.259999999995</v>
      </c>
      <c r="F18" s="15">
        <v>6.7799999999999999E-2</v>
      </c>
      <c r="G18" s="15">
        <v>7.5800000000000006E-2</v>
      </c>
    </row>
    <row r="19" spans="1:7" x14ac:dyDescent="0.3">
      <c r="A19" s="12" t="s">
        <v>402</v>
      </c>
      <c r="B19" s="30" t="s">
        <v>403</v>
      </c>
      <c r="C19" s="30" t="s">
        <v>128</v>
      </c>
      <c r="D19" s="13">
        <v>71500000</v>
      </c>
      <c r="E19" s="14">
        <v>66516.95</v>
      </c>
      <c r="F19" s="15">
        <v>6.3299999999999995E-2</v>
      </c>
      <c r="G19" s="15">
        <v>7.7499999999999999E-2</v>
      </c>
    </row>
    <row r="20" spans="1:7" x14ac:dyDescent="0.3">
      <c r="A20" s="12" t="s">
        <v>404</v>
      </c>
      <c r="B20" s="30" t="s">
        <v>405</v>
      </c>
      <c r="C20" s="30" t="s">
        <v>406</v>
      </c>
      <c r="D20" s="13">
        <v>67000000</v>
      </c>
      <c r="E20" s="14">
        <v>62645.13</v>
      </c>
      <c r="F20" s="15">
        <v>5.96E-2</v>
      </c>
      <c r="G20" s="15">
        <v>7.7298000000000006E-2</v>
      </c>
    </row>
    <row r="21" spans="1:7" x14ac:dyDescent="0.3">
      <c r="A21" s="12" t="s">
        <v>407</v>
      </c>
      <c r="B21" s="30" t="s">
        <v>408</v>
      </c>
      <c r="C21" s="30" t="s">
        <v>128</v>
      </c>
      <c r="D21" s="13">
        <v>38000000</v>
      </c>
      <c r="E21" s="14">
        <v>34593.26</v>
      </c>
      <c r="F21" s="15">
        <v>3.2899999999999999E-2</v>
      </c>
      <c r="G21" s="15">
        <v>7.7248999999999998E-2</v>
      </c>
    </row>
    <row r="22" spans="1:7" x14ac:dyDescent="0.3">
      <c r="A22" s="12" t="s">
        <v>409</v>
      </c>
      <c r="B22" s="30" t="s">
        <v>410</v>
      </c>
      <c r="C22" s="30" t="s">
        <v>128</v>
      </c>
      <c r="D22" s="13">
        <v>22000000</v>
      </c>
      <c r="E22" s="14">
        <v>21014.05</v>
      </c>
      <c r="F22" s="15">
        <v>0.02</v>
      </c>
      <c r="G22" s="15">
        <v>7.8125E-2</v>
      </c>
    </row>
    <row r="23" spans="1:7" x14ac:dyDescent="0.3">
      <c r="A23" s="12" t="s">
        <v>411</v>
      </c>
      <c r="B23" s="30" t="s">
        <v>412</v>
      </c>
      <c r="C23" s="30" t="s">
        <v>128</v>
      </c>
      <c r="D23" s="13">
        <v>18000000</v>
      </c>
      <c r="E23" s="14">
        <v>17159.53</v>
      </c>
      <c r="F23" s="15">
        <v>1.6299999999999999E-2</v>
      </c>
      <c r="G23" s="15">
        <v>7.8125E-2</v>
      </c>
    </row>
    <row r="24" spans="1:7" x14ac:dyDescent="0.3">
      <c r="A24" s="12" t="s">
        <v>413</v>
      </c>
      <c r="B24" s="30" t="s">
        <v>414</v>
      </c>
      <c r="C24" s="30" t="s">
        <v>128</v>
      </c>
      <c r="D24" s="13">
        <v>11500000</v>
      </c>
      <c r="E24" s="14">
        <v>10801.56</v>
      </c>
      <c r="F24" s="15">
        <v>1.03E-2</v>
      </c>
      <c r="G24" s="15">
        <v>7.8898999999999997E-2</v>
      </c>
    </row>
    <row r="25" spans="1:7" x14ac:dyDescent="0.3">
      <c r="A25" s="12" t="s">
        <v>415</v>
      </c>
      <c r="B25" s="30" t="s">
        <v>416</v>
      </c>
      <c r="C25" s="30" t="s">
        <v>128</v>
      </c>
      <c r="D25" s="13">
        <v>5000000</v>
      </c>
      <c r="E25" s="14">
        <v>4981.2700000000004</v>
      </c>
      <c r="F25" s="15">
        <v>4.7000000000000002E-3</v>
      </c>
      <c r="G25" s="15">
        <v>7.8125E-2</v>
      </c>
    </row>
    <row r="26" spans="1:7" x14ac:dyDescent="0.3">
      <c r="A26" s="12" t="s">
        <v>417</v>
      </c>
      <c r="B26" s="30" t="s">
        <v>418</v>
      </c>
      <c r="C26" s="30" t="s">
        <v>128</v>
      </c>
      <c r="D26" s="13">
        <v>5000000</v>
      </c>
      <c r="E26" s="14">
        <v>4975.6899999999996</v>
      </c>
      <c r="F26" s="15">
        <v>4.7000000000000002E-3</v>
      </c>
      <c r="G26" s="15">
        <v>7.8700000000000006E-2</v>
      </c>
    </row>
    <row r="27" spans="1:7" x14ac:dyDescent="0.3">
      <c r="A27" s="12" t="s">
        <v>419</v>
      </c>
      <c r="B27" s="30" t="s">
        <v>420</v>
      </c>
      <c r="C27" s="30" t="s">
        <v>128</v>
      </c>
      <c r="D27" s="13">
        <v>4000000</v>
      </c>
      <c r="E27" s="14">
        <v>3925.7</v>
      </c>
      <c r="F27" s="15">
        <v>3.7000000000000002E-3</v>
      </c>
      <c r="G27" s="15">
        <v>7.8700000000000006E-2</v>
      </c>
    </row>
    <row r="28" spans="1:7" x14ac:dyDescent="0.3">
      <c r="A28" s="12" t="s">
        <v>421</v>
      </c>
      <c r="B28" s="30" t="s">
        <v>422</v>
      </c>
      <c r="C28" s="30" t="s">
        <v>128</v>
      </c>
      <c r="D28" s="13">
        <v>2800000</v>
      </c>
      <c r="E28" s="14">
        <v>2902.22</v>
      </c>
      <c r="F28" s="15">
        <v>2.8E-3</v>
      </c>
      <c r="G28" s="15">
        <v>7.7049999999999993E-2</v>
      </c>
    </row>
    <row r="29" spans="1:7" x14ac:dyDescent="0.3">
      <c r="A29" s="12" t="s">
        <v>423</v>
      </c>
      <c r="B29" s="30" t="s">
        <v>424</v>
      </c>
      <c r="C29" s="30" t="s">
        <v>128</v>
      </c>
      <c r="D29" s="13">
        <v>2500000</v>
      </c>
      <c r="E29" s="14">
        <v>2580.59</v>
      </c>
      <c r="F29" s="15">
        <v>2.5000000000000001E-3</v>
      </c>
      <c r="G29" s="15">
        <v>7.7601000000000003E-2</v>
      </c>
    </row>
    <row r="30" spans="1:7" x14ac:dyDescent="0.3">
      <c r="A30" s="12" t="s">
        <v>425</v>
      </c>
      <c r="B30" s="30" t="s">
        <v>426</v>
      </c>
      <c r="C30" s="30" t="s">
        <v>128</v>
      </c>
      <c r="D30" s="13">
        <v>2500000</v>
      </c>
      <c r="E30" s="14">
        <v>2321.9899999999998</v>
      </c>
      <c r="F30" s="15">
        <v>2.2000000000000001E-3</v>
      </c>
      <c r="G30" s="15">
        <v>7.5800000000000006E-2</v>
      </c>
    </row>
    <row r="31" spans="1:7" x14ac:dyDescent="0.3">
      <c r="A31" s="12" t="s">
        <v>427</v>
      </c>
      <c r="B31" s="30" t="s">
        <v>428</v>
      </c>
      <c r="C31" s="30" t="s">
        <v>128</v>
      </c>
      <c r="D31" s="13">
        <v>2000000</v>
      </c>
      <c r="E31" s="14">
        <v>2047.66</v>
      </c>
      <c r="F31" s="15">
        <v>1.9E-3</v>
      </c>
      <c r="G31" s="15">
        <v>7.7049999999999993E-2</v>
      </c>
    </row>
    <row r="32" spans="1:7" x14ac:dyDescent="0.3">
      <c r="A32" s="12" t="s">
        <v>429</v>
      </c>
      <c r="B32" s="30" t="s">
        <v>430</v>
      </c>
      <c r="C32" s="30" t="s">
        <v>128</v>
      </c>
      <c r="D32" s="13">
        <v>2000000</v>
      </c>
      <c r="E32" s="14">
        <v>1869.93</v>
      </c>
      <c r="F32" s="15">
        <v>1.8E-3</v>
      </c>
      <c r="G32" s="15">
        <v>7.8700000000000006E-2</v>
      </c>
    </row>
    <row r="33" spans="1:7" x14ac:dyDescent="0.3">
      <c r="A33" s="12" t="s">
        <v>431</v>
      </c>
      <c r="B33" s="30" t="s">
        <v>432</v>
      </c>
      <c r="C33" s="30" t="s">
        <v>128</v>
      </c>
      <c r="D33" s="13">
        <v>1000000</v>
      </c>
      <c r="E33" s="14">
        <v>978.66</v>
      </c>
      <c r="F33" s="15">
        <v>8.9999999999999998E-4</v>
      </c>
      <c r="G33" s="15">
        <v>7.7399999999999997E-2</v>
      </c>
    </row>
    <row r="34" spans="1:7" x14ac:dyDescent="0.3">
      <c r="A34" s="12" t="s">
        <v>433</v>
      </c>
      <c r="B34" s="30" t="s">
        <v>434</v>
      </c>
      <c r="C34" s="30" t="s">
        <v>128</v>
      </c>
      <c r="D34" s="13">
        <v>1000000</v>
      </c>
      <c r="E34" s="14">
        <v>976.1</v>
      </c>
      <c r="F34" s="15">
        <v>8.9999999999999998E-4</v>
      </c>
      <c r="G34" s="15">
        <v>7.8125E-2</v>
      </c>
    </row>
    <row r="35" spans="1:7" x14ac:dyDescent="0.3">
      <c r="A35" s="12" t="s">
        <v>435</v>
      </c>
      <c r="B35" s="30" t="s">
        <v>436</v>
      </c>
      <c r="C35" s="30" t="s">
        <v>128</v>
      </c>
      <c r="D35" s="13">
        <v>1000000</v>
      </c>
      <c r="E35" s="14">
        <v>945.72</v>
      </c>
      <c r="F35" s="15">
        <v>8.9999999999999998E-4</v>
      </c>
      <c r="G35" s="15">
        <v>7.8849000000000002E-2</v>
      </c>
    </row>
    <row r="36" spans="1:7" x14ac:dyDescent="0.3">
      <c r="A36" s="12" t="s">
        <v>437</v>
      </c>
      <c r="B36" s="30" t="s">
        <v>438</v>
      </c>
      <c r="C36" s="30" t="s">
        <v>128</v>
      </c>
      <c r="D36" s="13">
        <v>500000</v>
      </c>
      <c r="E36" s="14">
        <v>519.88</v>
      </c>
      <c r="F36" s="15">
        <v>5.0000000000000001E-4</v>
      </c>
      <c r="G36" s="15">
        <v>7.7049999999999993E-2</v>
      </c>
    </row>
    <row r="37" spans="1:7" x14ac:dyDescent="0.3">
      <c r="A37" s="16" t="s">
        <v>98</v>
      </c>
      <c r="B37" s="31"/>
      <c r="C37" s="31"/>
      <c r="D37" s="17"/>
      <c r="E37" s="18">
        <v>930369.72</v>
      </c>
      <c r="F37" s="19">
        <v>0.88539999999999996</v>
      </c>
      <c r="G37" s="20"/>
    </row>
    <row r="38" spans="1:7" x14ac:dyDescent="0.3">
      <c r="A38" s="12"/>
      <c r="B38" s="30"/>
      <c r="C38" s="30"/>
      <c r="D38" s="13"/>
      <c r="E38" s="14"/>
      <c r="F38" s="15"/>
      <c r="G38" s="15"/>
    </row>
    <row r="39" spans="1:7" x14ac:dyDescent="0.3">
      <c r="A39" s="16" t="s">
        <v>377</v>
      </c>
      <c r="B39" s="30"/>
      <c r="C39" s="30"/>
      <c r="D39" s="13"/>
      <c r="E39" s="14"/>
      <c r="F39" s="15"/>
      <c r="G39" s="15"/>
    </row>
    <row r="40" spans="1:7" x14ac:dyDescent="0.3">
      <c r="A40" s="12" t="s">
        <v>439</v>
      </c>
      <c r="B40" s="30" t="s">
        <v>440</v>
      </c>
      <c r="C40" s="30" t="s">
        <v>93</v>
      </c>
      <c r="D40" s="13">
        <v>59500000</v>
      </c>
      <c r="E40" s="14">
        <v>60176.69</v>
      </c>
      <c r="F40" s="15">
        <v>5.7299999999999997E-2</v>
      </c>
      <c r="G40" s="15">
        <v>7.4139999999999998E-2</v>
      </c>
    </row>
    <row r="41" spans="1:7" x14ac:dyDescent="0.3">
      <c r="A41" s="16" t="s">
        <v>98</v>
      </c>
      <c r="B41" s="31"/>
      <c r="C41" s="31"/>
      <c r="D41" s="17"/>
      <c r="E41" s="18">
        <v>60176.69</v>
      </c>
      <c r="F41" s="19">
        <v>5.7299999999999997E-2</v>
      </c>
      <c r="G41" s="20"/>
    </row>
    <row r="42" spans="1:7" x14ac:dyDescent="0.3">
      <c r="A42" s="12"/>
      <c r="B42" s="30"/>
      <c r="C42" s="30"/>
      <c r="D42" s="13"/>
      <c r="E42" s="14"/>
      <c r="F42" s="15"/>
      <c r="G42" s="15"/>
    </row>
    <row r="43" spans="1:7" x14ac:dyDescent="0.3">
      <c r="A43" s="16" t="s">
        <v>188</v>
      </c>
      <c r="B43" s="30"/>
      <c r="C43" s="30"/>
      <c r="D43" s="13"/>
      <c r="E43" s="14"/>
      <c r="F43" s="15"/>
      <c r="G43" s="15"/>
    </row>
    <row r="44" spans="1:7" x14ac:dyDescent="0.3">
      <c r="A44" s="16" t="s">
        <v>98</v>
      </c>
      <c r="B44" s="30"/>
      <c r="C44" s="30"/>
      <c r="D44" s="13"/>
      <c r="E44" s="35" t="s">
        <v>88</v>
      </c>
      <c r="F44" s="36" t="s">
        <v>88</v>
      </c>
      <c r="G44" s="15"/>
    </row>
    <row r="45" spans="1:7" x14ac:dyDescent="0.3">
      <c r="A45" s="12"/>
      <c r="B45" s="30"/>
      <c r="C45" s="30"/>
      <c r="D45" s="13"/>
      <c r="E45" s="14"/>
      <c r="F45" s="15"/>
      <c r="G45" s="15"/>
    </row>
    <row r="46" spans="1:7" x14ac:dyDescent="0.3">
      <c r="A46" s="16" t="s">
        <v>189</v>
      </c>
      <c r="B46" s="30"/>
      <c r="C46" s="30"/>
      <c r="D46" s="13"/>
      <c r="E46" s="14"/>
      <c r="F46" s="15"/>
      <c r="G46" s="15"/>
    </row>
    <row r="47" spans="1:7" x14ac:dyDescent="0.3">
      <c r="A47" s="16" t="s">
        <v>98</v>
      </c>
      <c r="B47" s="30"/>
      <c r="C47" s="30"/>
      <c r="D47" s="13"/>
      <c r="E47" s="35" t="s">
        <v>88</v>
      </c>
      <c r="F47" s="36" t="s">
        <v>88</v>
      </c>
      <c r="G47" s="15"/>
    </row>
    <row r="48" spans="1:7" x14ac:dyDescent="0.3">
      <c r="A48" s="12"/>
      <c r="B48" s="30"/>
      <c r="C48" s="30"/>
      <c r="D48" s="13"/>
      <c r="E48" s="14"/>
      <c r="F48" s="15"/>
      <c r="G48" s="15"/>
    </row>
    <row r="49" spans="1:7" x14ac:dyDescent="0.3">
      <c r="A49" s="21" t="s">
        <v>116</v>
      </c>
      <c r="B49" s="32"/>
      <c r="C49" s="32"/>
      <c r="D49" s="22"/>
      <c r="E49" s="18">
        <v>990546.41</v>
      </c>
      <c r="F49" s="19">
        <v>0.94269999999999998</v>
      </c>
      <c r="G49" s="20"/>
    </row>
    <row r="50" spans="1:7" x14ac:dyDescent="0.3">
      <c r="A50" s="12"/>
      <c r="B50" s="30"/>
      <c r="C50" s="30"/>
      <c r="D50" s="13"/>
      <c r="E50" s="14"/>
      <c r="F50" s="15"/>
      <c r="G50" s="15"/>
    </row>
    <row r="51" spans="1:7" x14ac:dyDescent="0.3">
      <c r="A51" s="12"/>
      <c r="B51" s="30"/>
      <c r="C51" s="30"/>
      <c r="D51" s="13"/>
      <c r="E51" s="14"/>
      <c r="F51" s="15"/>
      <c r="G51" s="15"/>
    </row>
    <row r="52" spans="1:7" x14ac:dyDescent="0.3">
      <c r="A52" s="16" t="s">
        <v>117</v>
      </c>
      <c r="B52" s="30"/>
      <c r="C52" s="30"/>
      <c r="D52" s="13"/>
      <c r="E52" s="14"/>
      <c r="F52" s="15"/>
      <c r="G52" s="15"/>
    </row>
    <row r="53" spans="1:7" x14ac:dyDescent="0.3">
      <c r="A53" s="12" t="s">
        <v>118</v>
      </c>
      <c r="B53" s="30"/>
      <c r="C53" s="30"/>
      <c r="D53" s="13"/>
      <c r="E53" s="14">
        <v>18429.63</v>
      </c>
      <c r="F53" s="15">
        <v>1.7500000000000002E-2</v>
      </c>
      <c r="G53" s="15">
        <v>4.6987000000000001E-2</v>
      </c>
    </row>
    <row r="54" spans="1:7" x14ac:dyDescent="0.3">
      <c r="A54" s="16" t="s">
        <v>98</v>
      </c>
      <c r="B54" s="31"/>
      <c r="C54" s="31"/>
      <c r="D54" s="17"/>
      <c r="E54" s="18">
        <v>18429.63</v>
      </c>
      <c r="F54" s="19">
        <v>1.7500000000000002E-2</v>
      </c>
      <c r="G54" s="20"/>
    </row>
    <row r="55" spans="1:7" x14ac:dyDescent="0.3">
      <c r="A55" s="12"/>
      <c r="B55" s="30"/>
      <c r="C55" s="30"/>
      <c r="D55" s="13"/>
      <c r="E55" s="14"/>
      <c r="F55" s="15"/>
      <c r="G55" s="15"/>
    </row>
    <row r="56" spans="1:7" x14ac:dyDescent="0.3">
      <c r="A56" s="21" t="s">
        <v>116</v>
      </c>
      <c r="B56" s="32"/>
      <c r="C56" s="32"/>
      <c r="D56" s="22"/>
      <c r="E56" s="18">
        <v>18429.63</v>
      </c>
      <c r="F56" s="19">
        <v>1.7500000000000002E-2</v>
      </c>
      <c r="G56" s="20"/>
    </row>
    <row r="57" spans="1:7" x14ac:dyDescent="0.3">
      <c r="A57" s="12" t="s">
        <v>119</v>
      </c>
      <c r="B57" s="30"/>
      <c r="C57" s="30"/>
      <c r="D57" s="13"/>
      <c r="E57" s="14">
        <v>41353.162161699998</v>
      </c>
      <c r="F57" s="15">
        <v>3.9365999999999998E-2</v>
      </c>
      <c r="G57" s="15"/>
    </row>
    <row r="58" spans="1:7" x14ac:dyDescent="0.3">
      <c r="A58" s="12" t="s">
        <v>120</v>
      </c>
      <c r="B58" s="30"/>
      <c r="C58" s="30"/>
      <c r="D58" s="13"/>
      <c r="E58" s="14">
        <v>147.30783829999999</v>
      </c>
      <c r="F58" s="15">
        <v>4.3399999999999998E-4</v>
      </c>
      <c r="G58" s="15">
        <v>4.6987000000000001E-2</v>
      </c>
    </row>
    <row r="59" spans="1:7" x14ac:dyDescent="0.3">
      <c r="A59" s="25" t="s">
        <v>121</v>
      </c>
      <c r="B59" s="33"/>
      <c r="C59" s="33"/>
      <c r="D59" s="26"/>
      <c r="E59" s="27">
        <v>1050476.51</v>
      </c>
      <c r="F59" s="28">
        <v>1</v>
      </c>
      <c r="G59" s="28"/>
    </row>
    <row r="61" spans="1:7" x14ac:dyDescent="0.3">
      <c r="A61" s="1" t="s">
        <v>123</v>
      </c>
    </row>
    <row r="64" spans="1:7" x14ac:dyDescent="0.3">
      <c r="A64" s="1" t="s">
        <v>1858</v>
      </c>
    </row>
    <row r="65" spans="1:7" x14ac:dyDescent="0.3">
      <c r="A65" s="47" t="s">
        <v>1859</v>
      </c>
      <c r="B65" s="34" t="s">
        <v>88</v>
      </c>
    </row>
    <row r="66" spans="1:7" x14ac:dyDescent="0.3">
      <c r="A66" t="s">
        <v>1860</v>
      </c>
    </row>
    <row r="67" spans="1:7" x14ac:dyDescent="0.3">
      <c r="A67" t="s">
        <v>1884</v>
      </c>
      <c r="B67" t="s">
        <v>1862</v>
      </c>
      <c r="C67" t="s">
        <v>1862</v>
      </c>
    </row>
    <row r="68" spans="1:7" x14ac:dyDescent="0.3">
      <c r="B68" s="48">
        <v>44712</v>
      </c>
      <c r="C68" s="48">
        <v>44742</v>
      </c>
    </row>
    <row r="69" spans="1:7" x14ac:dyDescent="0.3">
      <c r="A69" t="s">
        <v>1885</v>
      </c>
      <c r="B69">
        <v>1046.7118</v>
      </c>
      <c r="C69">
        <v>1048.3154999999999</v>
      </c>
      <c r="E69" s="2"/>
      <c r="G69"/>
    </row>
    <row r="70" spans="1:7" x14ac:dyDescent="0.3">
      <c r="E70" s="2"/>
      <c r="G70"/>
    </row>
    <row r="71" spans="1:7" x14ac:dyDescent="0.3">
      <c r="A71" t="s">
        <v>1877</v>
      </c>
      <c r="B71" s="34" t="s">
        <v>88</v>
      </c>
    </row>
    <row r="72" spans="1:7" x14ac:dyDescent="0.3">
      <c r="A72" t="s">
        <v>1878</v>
      </c>
      <c r="B72" s="34" t="s">
        <v>88</v>
      </c>
    </row>
    <row r="73" spans="1:7" ht="28.8" x14ac:dyDescent="0.3">
      <c r="A73" s="47" t="s">
        <v>1879</v>
      </c>
      <c r="B73" s="34" t="s">
        <v>88</v>
      </c>
    </row>
    <row r="74" spans="1:7" x14ac:dyDescent="0.3">
      <c r="A74" s="47" t="s">
        <v>1880</v>
      </c>
      <c r="B74" s="34" t="s">
        <v>88</v>
      </c>
    </row>
    <row r="75" spans="1:7" x14ac:dyDescent="0.3">
      <c r="A75" t="s">
        <v>1881</v>
      </c>
      <c r="B75" s="49">
        <v>8.156523</v>
      </c>
    </row>
    <row r="76" spans="1:7" ht="28.8" x14ac:dyDescent="0.3">
      <c r="A76" s="47" t="s">
        <v>1882</v>
      </c>
      <c r="B76" s="34" t="s">
        <v>88</v>
      </c>
    </row>
    <row r="77" spans="1:7" ht="28.8" x14ac:dyDescent="0.3">
      <c r="A77" s="47" t="s">
        <v>1883</v>
      </c>
      <c r="B77" s="34" t="s">
        <v>88</v>
      </c>
    </row>
    <row r="78" spans="1:7" x14ac:dyDescent="0.3">
      <c r="A78" t="s">
        <v>1886</v>
      </c>
      <c r="B78">
        <v>222428.3</v>
      </c>
    </row>
    <row r="79" spans="1:7" x14ac:dyDescent="0.3">
      <c r="A79" t="s">
        <v>2025</v>
      </c>
      <c r="B79" s="34" t="s">
        <v>88</v>
      </c>
    </row>
    <row r="80" spans="1:7" x14ac:dyDescent="0.3">
      <c r="A80" t="s">
        <v>2026</v>
      </c>
      <c r="B80" s="34" t="s">
        <v>88</v>
      </c>
    </row>
    <row r="83" spans="1:4" ht="28.8" x14ac:dyDescent="0.3">
      <c r="A83" s="66" t="s">
        <v>2069</v>
      </c>
      <c r="B83" s="66" t="s">
        <v>2070</v>
      </c>
      <c r="C83" s="66" t="s">
        <v>2030</v>
      </c>
      <c r="D83" s="67" t="s">
        <v>2031</v>
      </c>
    </row>
    <row r="84" spans="1:4" ht="69.599999999999994" customHeight="1" x14ac:dyDescent="0.3">
      <c r="A84" s="58" t="str">
        <f>HYPERLINK("[EDEL_Portfolio Monthly 30-Jun-2022.xlsx]EDBE31!A1","BHARAT Bond ETF - April 2031")</f>
        <v>BHARAT Bond ETF - April 2031</v>
      </c>
      <c r="B84" s="59"/>
      <c r="C84" s="60" t="s">
        <v>2037</v>
      </c>
      <c r="D84" s="59"/>
    </row>
  </sheetData>
  <mergeCells count="2">
    <mergeCell ref="A1:G1"/>
    <mergeCell ref="A2:G2"/>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2"/>
  <sheetViews>
    <sheetView showGridLines="0" workbookViewId="0">
      <pane ySplit="4" topLeftCell="A66" activePane="bottomLeft" state="frozen"/>
      <selection activeCell="D67" sqref="D67"/>
      <selection pane="bottomLeft" activeCell="A71" sqref="A71:D71"/>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17</v>
      </c>
      <c r="B1" s="69"/>
      <c r="C1" s="69"/>
      <c r="D1" s="69"/>
      <c r="E1" s="69"/>
      <c r="F1" s="69"/>
      <c r="G1" s="69"/>
      <c r="H1" s="51" t="str">
        <f>HYPERLINK("[EDEL_Portfolio Monthly 30-Jun-2022.xlsx]Index!A1","Index")</f>
        <v>Index</v>
      </c>
    </row>
    <row r="2" spans="1:8" ht="19.5" customHeight="1" x14ac:dyDescent="0.3">
      <c r="A2" s="69" t="s">
        <v>18</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441</v>
      </c>
      <c r="B11" s="30" t="s">
        <v>442</v>
      </c>
      <c r="C11" s="30" t="s">
        <v>148</v>
      </c>
      <c r="D11" s="13">
        <v>83700000</v>
      </c>
      <c r="E11" s="14">
        <v>81987.33</v>
      </c>
      <c r="F11" s="15">
        <v>0.1197</v>
      </c>
      <c r="G11" s="15">
        <v>7.7799999999999994E-2</v>
      </c>
    </row>
    <row r="12" spans="1:8" x14ac:dyDescent="0.3">
      <c r="A12" s="12" t="s">
        <v>443</v>
      </c>
      <c r="B12" s="30" t="s">
        <v>444</v>
      </c>
      <c r="C12" s="30" t="s">
        <v>128</v>
      </c>
      <c r="D12" s="13">
        <v>82500000</v>
      </c>
      <c r="E12" s="14">
        <v>77800.06</v>
      </c>
      <c r="F12" s="15">
        <v>0.11360000000000001</v>
      </c>
      <c r="G12" s="15">
        <v>7.5800000000000006E-2</v>
      </c>
    </row>
    <row r="13" spans="1:8" x14ac:dyDescent="0.3">
      <c r="A13" s="12" t="s">
        <v>445</v>
      </c>
      <c r="B13" s="30" t="s">
        <v>446</v>
      </c>
      <c r="C13" s="30" t="s">
        <v>128</v>
      </c>
      <c r="D13" s="13">
        <v>82000000</v>
      </c>
      <c r="E13" s="14">
        <v>77248.100000000006</v>
      </c>
      <c r="F13" s="15">
        <v>0.1128</v>
      </c>
      <c r="G13" s="15">
        <v>7.7299999999999994E-2</v>
      </c>
    </row>
    <row r="14" spans="1:8" x14ac:dyDescent="0.3">
      <c r="A14" s="12" t="s">
        <v>447</v>
      </c>
      <c r="B14" s="30" t="s">
        <v>448</v>
      </c>
      <c r="C14" s="30" t="s">
        <v>128</v>
      </c>
      <c r="D14" s="13">
        <v>80000000</v>
      </c>
      <c r="E14" s="14">
        <v>74836.639999999999</v>
      </c>
      <c r="F14" s="15">
        <v>0.10920000000000001</v>
      </c>
      <c r="G14" s="15">
        <v>7.8849000000000002E-2</v>
      </c>
    </row>
    <row r="15" spans="1:8" x14ac:dyDescent="0.3">
      <c r="A15" s="12" t="s">
        <v>449</v>
      </c>
      <c r="B15" s="30" t="s">
        <v>450</v>
      </c>
      <c r="C15" s="30" t="s">
        <v>128</v>
      </c>
      <c r="D15" s="13">
        <v>80000000</v>
      </c>
      <c r="E15" s="14">
        <v>74824.960000000006</v>
      </c>
      <c r="F15" s="15">
        <v>0.10920000000000001</v>
      </c>
      <c r="G15" s="15">
        <v>7.8898999999999997E-2</v>
      </c>
    </row>
    <row r="16" spans="1:8" x14ac:dyDescent="0.3">
      <c r="A16" s="12" t="s">
        <v>451</v>
      </c>
      <c r="B16" s="30" t="s">
        <v>452</v>
      </c>
      <c r="C16" s="30" t="s">
        <v>128</v>
      </c>
      <c r="D16" s="13">
        <v>75000000</v>
      </c>
      <c r="E16" s="14">
        <v>70613.179999999993</v>
      </c>
      <c r="F16" s="15">
        <v>0.1031</v>
      </c>
      <c r="G16" s="15">
        <v>7.7450000000000005E-2</v>
      </c>
    </row>
    <row r="17" spans="1:7" x14ac:dyDescent="0.3">
      <c r="A17" s="12" t="s">
        <v>453</v>
      </c>
      <c r="B17" s="30" t="s">
        <v>454</v>
      </c>
      <c r="C17" s="30" t="s">
        <v>128</v>
      </c>
      <c r="D17" s="13">
        <v>50500000</v>
      </c>
      <c r="E17" s="14">
        <v>50640.24</v>
      </c>
      <c r="F17" s="15">
        <v>7.3899999999999993E-2</v>
      </c>
      <c r="G17" s="15">
        <v>7.7499999999999999E-2</v>
      </c>
    </row>
    <row r="18" spans="1:7" x14ac:dyDescent="0.3">
      <c r="A18" s="12" t="s">
        <v>455</v>
      </c>
      <c r="B18" s="30" t="s">
        <v>456</v>
      </c>
      <c r="C18" s="30" t="s">
        <v>128</v>
      </c>
      <c r="D18" s="13">
        <v>50000000</v>
      </c>
      <c r="E18" s="14">
        <v>46760.9</v>
      </c>
      <c r="F18" s="15">
        <v>6.83E-2</v>
      </c>
      <c r="G18" s="15">
        <v>7.8149999999999997E-2</v>
      </c>
    </row>
    <row r="19" spans="1:7" x14ac:dyDescent="0.3">
      <c r="A19" s="12" t="s">
        <v>457</v>
      </c>
      <c r="B19" s="30" t="s">
        <v>458</v>
      </c>
      <c r="C19" s="30" t="s">
        <v>128</v>
      </c>
      <c r="D19" s="13">
        <v>39500000</v>
      </c>
      <c r="E19" s="14">
        <v>39663.65</v>
      </c>
      <c r="F19" s="15">
        <v>5.79E-2</v>
      </c>
      <c r="G19" s="15">
        <v>7.7499999999999999E-2</v>
      </c>
    </row>
    <row r="20" spans="1:7" x14ac:dyDescent="0.3">
      <c r="A20" s="12" t="s">
        <v>459</v>
      </c>
      <c r="B20" s="30" t="s">
        <v>460</v>
      </c>
      <c r="C20" s="30" t="s">
        <v>128</v>
      </c>
      <c r="D20" s="13">
        <v>38000000</v>
      </c>
      <c r="E20" s="14">
        <v>35603.870000000003</v>
      </c>
      <c r="F20" s="15">
        <v>5.1999999999999998E-2</v>
      </c>
      <c r="G20" s="15">
        <v>7.7889E-2</v>
      </c>
    </row>
    <row r="21" spans="1:7" x14ac:dyDescent="0.3">
      <c r="A21" s="12" t="s">
        <v>461</v>
      </c>
      <c r="B21" s="30" t="s">
        <v>462</v>
      </c>
      <c r="C21" s="30" t="s">
        <v>128</v>
      </c>
      <c r="D21" s="13">
        <v>10000000</v>
      </c>
      <c r="E21" s="14">
        <v>9713.85</v>
      </c>
      <c r="F21" s="15">
        <v>1.4200000000000001E-2</v>
      </c>
      <c r="G21" s="15">
        <v>7.8149999999999997E-2</v>
      </c>
    </row>
    <row r="22" spans="1:7" x14ac:dyDescent="0.3">
      <c r="A22" s="12" t="s">
        <v>463</v>
      </c>
      <c r="B22" s="30" t="s">
        <v>464</v>
      </c>
      <c r="C22" s="30" t="s">
        <v>128</v>
      </c>
      <c r="D22" s="13">
        <v>7000000</v>
      </c>
      <c r="E22" s="14">
        <v>6629.96</v>
      </c>
      <c r="F22" s="15">
        <v>9.7000000000000003E-3</v>
      </c>
      <c r="G22" s="15">
        <v>7.7450000000000005E-2</v>
      </c>
    </row>
    <row r="23" spans="1:7" x14ac:dyDescent="0.3">
      <c r="A23" s="12" t="s">
        <v>465</v>
      </c>
      <c r="B23" s="30" t="s">
        <v>466</v>
      </c>
      <c r="C23" s="30" t="s">
        <v>128</v>
      </c>
      <c r="D23" s="13">
        <v>3500000</v>
      </c>
      <c r="E23" s="14">
        <v>3417.56</v>
      </c>
      <c r="F23" s="15">
        <v>5.0000000000000001E-3</v>
      </c>
      <c r="G23" s="15">
        <v>7.8E-2</v>
      </c>
    </row>
    <row r="24" spans="1:7" x14ac:dyDescent="0.3">
      <c r="A24" s="12" t="s">
        <v>467</v>
      </c>
      <c r="B24" s="30" t="s">
        <v>468</v>
      </c>
      <c r="C24" s="30" t="s">
        <v>128</v>
      </c>
      <c r="D24" s="13">
        <v>2500000</v>
      </c>
      <c r="E24" s="14">
        <v>2355.36</v>
      </c>
      <c r="F24" s="15">
        <v>3.3999999999999998E-3</v>
      </c>
      <c r="G24" s="15">
        <v>7.5800000000000006E-2</v>
      </c>
    </row>
    <row r="25" spans="1:7" x14ac:dyDescent="0.3">
      <c r="A25" s="12" t="s">
        <v>469</v>
      </c>
      <c r="B25" s="30" t="s">
        <v>470</v>
      </c>
      <c r="C25" s="30" t="s">
        <v>148</v>
      </c>
      <c r="D25" s="13">
        <v>1000000</v>
      </c>
      <c r="E25" s="14">
        <v>1031.2</v>
      </c>
      <c r="F25" s="15">
        <v>1.5E-3</v>
      </c>
      <c r="G25" s="15">
        <v>7.7449000000000004E-2</v>
      </c>
    </row>
    <row r="26" spans="1:7" x14ac:dyDescent="0.3">
      <c r="A26" s="16" t="s">
        <v>98</v>
      </c>
      <c r="B26" s="31"/>
      <c r="C26" s="31"/>
      <c r="D26" s="17"/>
      <c r="E26" s="18">
        <v>653126.86</v>
      </c>
      <c r="F26" s="19">
        <v>0.95350000000000001</v>
      </c>
      <c r="G26" s="20"/>
    </row>
    <row r="27" spans="1:7" x14ac:dyDescent="0.3">
      <c r="A27" s="12"/>
      <c r="B27" s="30"/>
      <c r="C27" s="30"/>
      <c r="D27" s="13"/>
      <c r="E27" s="14"/>
      <c r="F27" s="15"/>
      <c r="G27" s="15"/>
    </row>
    <row r="28" spans="1:7" x14ac:dyDescent="0.3">
      <c r="A28" s="16" t="s">
        <v>377</v>
      </c>
      <c r="B28" s="30"/>
      <c r="C28" s="30"/>
      <c r="D28" s="13"/>
      <c r="E28" s="14"/>
      <c r="F28" s="15"/>
      <c r="G28" s="15"/>
    </row>
    <row r="29" spans="1:7" x14ac:dyDescent="0.3">
      <c r="A29" s="12" t="s">
        <v>471</v>
      </c>
      <c r="B29" s="30" t="s">
        <v>472</v>
      </c>
      <c r="C29" s="30" t="s">
        <v>93</v>
      </c>
      <c r="D29" s="13">
        <v>12500000</v>
      </c>
      <c r="E29" s="14">
        <v>11738.49</v>
      </c>
      <c r="F29" s="15">
        <v>1.7100000000000001E-2</v>
      </c>
      <c r="G29" s="15">
        <v>7.4422000000000002E-2</v>
      </c>
    </row>
    <row r="30" spans="1:7" x14ac:dyDescent="0.3">
      <c r="A30" s="16" t="s">
        <v>98</v>
      </c>
      <c r="B30" s="31"/>
      <c r="C30" s="31"/>
      <c r="D30" s="17"/>
      <c r="E30" s="18">
        <v>11738.49</v>
      </c>
      <c r="F30" s="19">
        <v>1.7100000000000001E-2</v>
      </c>
      <c r="G30" s="20"/>
    </row>
    <row r="31" spans="1:7" x14ac:dyDescent="0.3">
      <c r="A31" s="12"/>
      <c r="B31" s="30"/>
      <c r="C31" s="30"/>
      <c r="D31" s="13"/>
      <c r="E31" s="14"/>
      <c r="F31" s="15"/>
      <c r="G31" s="15"/>
    </row>
    <row r="32" spans="1:7" x14ac:dyDescent="0.3">
      <c r="A32" s="16" t="s">
        <v>188</v>
      </c>
      <c r="B32" s="30"/>
      <c r="C32" s="30"/>
      <c r="D32" s="13"/>
      <c r="E32" s="14"/>
      <c r="F32" s="15"/>
      <c r="G32" s="15"/>
    </row>
    <row r="33" spans="1:7" x14ac:dyDescent="0.3">
      <c r="A33" s="16" t="s">
        <v>98</v>
      </c>
      <c r="B33" s="30"/>
      <c r="C33" s="30"/>
      <c r="D33" s="13"/>
      <c r="E33" s="35" t="s">
        <v>88</v>
      </c>
      <c r="F33" s="36" t="s">
        <v>88</v>
      </c>
      <c r="G33" s="15"/>
    </row>
    <row r="34" spans="1:7" x14ac:dyDescent="0.3">
      <c r="A34" s="12"/>
      <c r="B34" s="30"/>
      <c r="C34" s="30"/>
      <c r="D34" s="13"/>
      <c r="E34" s="14"/>
      <c r="F34" s="15"/>
      <c r="G34" s="15"/>
    </row>
    <row r="35" spans="1:7" x14ac:dyDescent="0.3">
      <c r="A35" s="16" t="s">
        <v>189</v>
      </c>
      <c r="B35" s="30"/>
      <c r="C35" s="30"/>
      <c r="D35" s="13"/>
      <c r="E35" s="14"/>
      <c r="F35" s="15"/>
      <c r="G35" s="15"/>
    </row>
    <row r="36" spans="1:7" x14ac:dyDescent="0.3">
      <c r="A36" s="16" t="s">
        <v>98</v>
      </c>
      <c r="B36" s="30"/>
      <c r="C36" s="30"/>
      <c r="D36" s="13"/>
      <c r="E36" s="35" t="s">
        <v>88</v>
      </c>
      <c r="F36" s="36" t="s">
        <v>88</v>
      </c>
      <c r="G36" s="15"/>
    </row>
    <row r="37" spans="1:7" x14ac:dyDescent="0.3">
      <c r="A37" s="12"/>
      <c r="B37" s="30"/>
      <c r="C37" s="30"/>
      <c r="D37" s="13"/>
      <c r="E37" s="14"/>
      <c r="F37" s="15"/>
      <c r="G37" s="15"/>
    </row>
    <row r="38" spans="1:7" x14ac:dyDescent="0.3">
      <c r="A38" s="21" t="s">
        <v>116</v>
      </c>
      <c r="B38" s="32"/>
      <c r="C38" s="32"/>
      <c r="D38" s="22"/>
      <c r="E38" s="18">
        <v>664865.35</v>
      </c>
      <c r="F38" s="19">
        <v>0.97060000000000002</v>
      </c>
      <c r="G38" s="20"/>
    </row>
    <row r="39" spans="1:7" x14ac:dyDescent="0.3">
      <c r="A39" s="12"/>
      <c r="B39" s="30"/>
      <c r="C39" s="30"/>
      <c r="D39" s="13"/>
      <c r="E39" s="14"/>
      <c r="F39" s="15"/>
      <c r="G39" s="15"/>
    </row>
    <row r="40" spans="1:7" x14ac:dyDescent="0.3">
      <c r="A40" s="12"/>
      <c r="B40" s="30"/>
      <c r="C40" s="30"/>
      <c r="D40" s="13"/>
      <c r="E40" s="14"/>
      <c r="F40" s="15"/>
      <c r="G40" s="15"/>
    </row>
    <row r="41" spans="1:7" x14ac:dyDescent="0.3">
      <c r="A41" s="16" t="s">
        <v>117</v>
      </c>
      <c r="B41" s="30"/>
      <c r="C41" s="30"/>
      <c r="D41" s="13"/>
      <c r="E41" s="14"/>
      <c r="F41" s="15"/>
      <c r="G41" s="15"/>
    </row>
    <row r="42" spans="1:7" x14ac:dyDescent="0.3">
      <c r="A42" s="12" t="s">
        <v>118</v>
      </c>
      <c r="B42" s="30"/>
      <c r="C42" s="30"/>
      <c r="D42" s="13"/>
      <c r="E42" s="14">
        <v>2953.62</v>
      </c>
      <c r="F42" s="15">
        <v>4.3E-3</v>
      </c>
      <c r="G42" s="15">
        <v>4.6987000000000001E-2</v>
      </c>
    </row>
    <row r="43" spans="1:7" x14ac:dyDescent="0.3">
      <c r="A43" s="16" t="s">
        <v>98</v>
      </c>
      <c r="B43" s="31"/>
      <c r="C43" s="31"/>
      <c r="D43" s="17"/>
      <c r="E43" s="18">
        <v>2953.62</v>
      </c>
      <c r="F43" s="19">
        <v>4.3E-3</v>
      </c>
      <c r="G43" s="20"/>
    </row>
    <row r="44" spans="1:7" x14ac:dyDescent="0.3">
      <c r="A44" s="12"/>
      <c r="B44" s="30"/>
      <c r="C44" s="30"/>
      <c r="D44" s="13"/>
      <c r="E44" s="14"/>
      <c r="F44" s="15"/>
      <c r="G44" s="15"/>
    </row>
    <row r="45" spans="1:7" x14ac:dyDescent="0.3">
      <c r="A45" s="21" t="s">
        <v>116</v>
      </c>
      <c r="B45" s="32"/>
      <c r="C45" s="32"/>
      <c r="D45" s="22"/>
      <c r="E45" s="18">
        <v>2953.62</v>
      </c>
      <c r="F45" s="19">
        <v>4.3E-3</v>
      </c>
      <c r="G45" s="20"/>
    </row>
    <row r="46" spans="1:7" x14ac:dyDescent="0.3">
      <c r="A46" s="12" t="s">
        <v>119</v>
      </c>
      <c r="B46" s="30"/>
      <c r="C46" s="30"/>
      <c r="D46" s="13"/>
      <c r="E46" s="14">
        <v>19706.6233015</v>
      </c>
      <c r="F46" s="15">
        <v>2.8763E-2</v>
      </c>
      <c r="G46" s="15"/>
    </row>
    <row r="47" spans="1:7" x14ac:dyDescent="0.3">
      <c r="A47" s="12" t="s">
        <v>120</v>
      </c>
      <c r="B47" s="30"/>
      <c r="C47" s="30"/>
      <c r="D47" s="13"/>
      <c r="E47" s="23">
        <v>-2403.3033015000001</v>
      </c>
      <c r="F47" s="24">
        <v>-3.663E-3</v>
      </c>
      <c r="G47" s="15">
        <v>4.6987000000000001E-2</v>
      </c>
    </row>
    <row r="48" spans="1:7" x14ac:dyDescent="0.3">
      <c r="A48" s="25" t="s">
        <v>121</v>
      </c>
      <c r="B48" s="33"/>
      <c r="C48" s="33"/>
      <c r="D48" s="26"/>
      <c r="E48" s="27">
        <v>685122.29</v>
      </c>
      <c r="F48" s="28">
        <v>1</v>
      </c>
      <c r="G48" s="28"/>
    </row>
    <row r="50" spans="1:7" x14ac:dyDescent="0.3">
      <c r="A50" s="1" t="s">
        <v>123</v>
      </c>
    </row>
    <row r="53" spans="1:7" x14ac:dyDescent="0.3">
      <c r="A53" s="1" t="s">
        <v>1858</v>
      </c>
    </row>
    <row r="54" spans="1:7" x14ac:dyDescent="0.3">
      <c r="A54" s="47" t="s">
        <v>1859</v>
      </c>
      <c r="B54" s="34" t="s">
        <v>88</v>
      </c>
    </row>
    <row r="55" spans="1:7" x14ac:dyDescent="0.3">
      <c r="A55" t="s">
        <v>1860</v>
      </c>
    </row>
    <row r="56" spans="1:7" x14ac:dyDescent="0.3">
      <c r="A56" t="s">
        <v>1884</v>
      </c>
      <c r="B56" t="s">
        <v>1862</v>
      </c>
      <c r="C56" t="s">
        <v>1862</v>
      </c>
    </row>
    <row r="57" spans="1:7" x14ac:dyDescent="0.3">
      <c r="B57" s="48">
        <v>44712</v>
      </c>
      <c r="C57" s="48">
        <v>44742</v>
      </c>
    </row>
    <row r="58" spans="1:7" x14ac:dyDescent="0.3">
      <c r="A58" t="s">
        <v>1885</v>
      </c>
      <c r="B58">
        <v>977.83280000000002</v>
      </c>
      <c r="C58">
        <v>980.83240000000001</v>
      </c>
      <c r="E58" s="2"/>
      <c r="G58"/>
    </row>
    <row r="59" spans="1:7" x14ac:dyDescent="0.3">
      <c r="E59" s="2"/>
      <c r="G59"/>
    </row>
    <row r="60" spans="1:7" x14ac:dyDescent="0.3">
      <c r="A60" t="s">
        <v>1877</v>
      </c>
      <c r="B60" s="34" t="s">
        <v>88</v>
      </c>
    </row>
    <row r="61" spans="1:7" x14ac:dyDescent="0.3">
      <c r="A61" t="s">
        <v>1878</v>
      </c>
      <c r="B61" s="34" t="s">
        <v>88</v>
      </c>
    </row>
    <row r="62" spans="1:7" ht="28.8" x14ac:dyDescent="0.3">
      <c r="A62" s="47" t="s">
        <v>1879</v>
      </c>
      <c r="B62" s="34" t="s">
        <v>88</v>
      </c>
    </row>
    <row r="63" spans="1:7" x14ac:dyDescent="0.3">
      <c r="A63" s="47" t="s">
        <v>1880</v>
      </c>
      <c r="B63" s="34" t="s">
        <v>88</v>
      </c>
    </row>
    <row r="64" spans="1:7" x14ac:dyDescent="0.3">
      <c r="A64" t="s">
        <v>1881</v>
      </c>
      <c r="B64" s="49">
        <v>9.4749300000000005</v>
      </c>
    </row>
    <row r="65" spans="1:4" ht="28.8" x14ac:dyDescent="0.3">
      <c r="A65" s="47" t="s">
        <v>1882</v>
      </c>
      <c r="B65" s="34" t="s">
        <v>88</v>
      </c>
    </row>
    <row r="66" spans="1:4" ht="28.8" x14ac:dyDescent="0.3">
      <c r="A66" s="47" t="s">
        <v>1883</v>
      </c>
      <c r="B66" s="34" t="s">
        <v>88</v>
      </c>
    </row>
    <row r="67" spans="1:4" x14ac:dyDescent="0.3">
      <c r="A67" t="s">
        <v>1886</v>
      </c>
      <c r="B67">
        <v>111061.86</v>
      </c>
    </row>
    <row r="68" spans="1:4" x14ac:dyDescent="0.3">
      <c r="A68" t="s">
        <v>2025</v>
      </c>
      <c r="B68" s="34" t="s">
        <v>88</v>
      </c>
    </row>
    <row r="69" spans="1:4" x14ac:dyDescent="0.3">
      <c r="A69" t="s">
        <v>2026</v>
      </c>
      <c r="B69" s="34" t="s">
        <v>88</v>
      </c>
    </row>
    <row r="71" spans="1:4" ht="28.8" x14ac:dyDescent="0.3">
      <c r="A71" s="66" t="s">
        <v>2069</v>
      </c>
      <c r="B71" s="66" t="s">
        <v>2070</v>
      </c>
      <c r="C71" s="66" t="s">
        <v>2030</v>
      </c>
      <c r="D71" s="67" t="s">
        <v>2031</v>
      </c>
    </row>
    <row r="72" spans="1:4" ht="69" customHeight="1" x14ac:dyDescent="0.3">
      <c r="A72" s="58" t="str">
        <f>HYPERLINK("[EDEL_Portfolio Monthly 30-Jun-2022.xlsx]EDBE32!A1","BHARAT Bond ETF - April 2032")</f>
        <v>BHARAT Bond ETF - April 2032</v>
      </c>
      <c r="B72" s="57"/>
      <c r="C72" s="60" t="s">
        <v>2038</v>
      </c>
      <c r="D72" s="57"/>
    </row>
  </sheetData>
  <mergeCells count="2">
    <mergeCell ref="A1:G1"/>
    <mergeCell ref="A2:G2"/>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00"/>
  <sheetViews>
    <sheetView showGridLines="0" workbookViewId="0">
      <pane ySplit="4" topLeftCell="A90" activePane="bottomLeft" state="frozen"/>
      <selection activeCell="D67" sqref="D67"/>
      <selection pane="bottomLeft" activeCell="A99" sqref="A99:F9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19</v>
      </c>
      <c r="B1" s="69"/>
      <c r="C1" s="69"/>
      <c r="D1" s="69"/>
      <c r="E1" s="69"/>
      <c r="F1" s="69"/>
      <c r="G1" s="69"/>
      <c r="H1" s="51" t="str">
        <f>HYPERLINK("[EDEL_Portfolio Monthly 30-Jun-2022.xlsx]Index!A1","Index")</f>
        <v>Index</v>
      </c>
    </row>
    <row r="2" spans="1:8" ht="19.5" customHeight="1" x14ac:dyDescent="0.3">
      <c r="A2" s="69" t="s">
        <v>20</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473</v>
      </c>
      <c r="B11" s="30" t="s">
        <v>474</v>
      </c>
      <c r="C11" s="30" t="s">
        <v>131</v>
      </c>
      <c r="D11" s="13">
        <v>3000000</v>
      </c>
      <c r="E11" s="14">
        <v>3128.49</v>
      </c>
      <c r="F11" s="15">
        <v>7.9100000000000004E-2</v>
      </c>
      <c r="G11" s="15">
        <v>7.6795000000000002E-2</v>
      </c>
    </row>
    <row r="12" spans="1:8" x14ac:dyDescent="0.3">
      <c r="A12" s="12" t="s">
        <v>475</v>
      </c>
      <c r="B12" s="30" t="s">
        <v>476</v>
      </c>
      <c r="C12" s="30" t="s">
        <v>128</v>
      </c>
      <c r="D12" s="13">
        <v>3000000</v>
      </c>
      <c r="E12" s="14">
        <v>3110.48</v>
      </c>
      <c r="F12" s="15">
        <v>7.8600000000000003E-2</v>
      </c>
      <c r="G12" s="15">
        <v>7.6686000000000004E-2</v>
      </c>
    </row>
    <row r="13" spans="1:8" x14ac:dyDescent="0.3">
      <c r="A13" s="12" t="s">
        <v>322</v>
      </c>
      <c r="B13" s="30" t="s">
        <v>323</v>
      </c>
      <c r="C13" s="30" t="s">
        <v>128</v>
      </c>
      <c r="D13" s="13">
        <v>3000000</v>
      </c>
      <c r="E13" s="14">
        <v>2967.72</v>
      </c>
      <c r="F13" s="15">
        <v>7.4999999999999997E-2</v>
      </c>
      <c r="G13" s="15">
        <v>7.6799999999999993E-2</v>
      </c>
    </row>
    <row r="14" spans="1:8" x14ac:dyDescent="0.3">
      <c r="A14" s="12" t="s">
        <v>306</v>
      </c>
      <c r="B14" s="30" t="s">
        <v>307</v>
      </c>
      <c r="C14" s="30" t="s">
        <v>185</v>
      </c>
      <c r="D14" s="13">
        <v>3000000</v>
      </c>
      <c r="E14" s="14">
        <v>2964.72</v>
      </c>
      <c r="F14" s="15">
        <v>7.4999999999999997E-2</v>
      </c>
      <c r="G14" s="15">
        <v>7.6149999999999995E-2</v>
      </c>
    </row>
    <row r="15" spans="1:8" x14ac:dyDescent="0.3">
      <c r="A15" s="12" t="s">
        <v>477</v>
      </c>
      <c r="B15" s="30" t="s">
        <v>478</v>
      </c>
      <c r="C15" s="30" t="s">
        <v>128</v>
      </c>
      <c r="D15" s="13">
        <v>2500000</v>
      </c>
      <c r="E15" s="14">
        <v>2595.44</v>
      </c>
      <c r="F15" s="15">
        <v>6.5600000000000006E-2</v>
      </c>
      <c r="G15" s="15">
        <v>7.5249999999999997E-2</v>
      </c>
    </row>
    <row r="16" spans="1:8" x14ac:dyDescent="0.3">
      <c r="A16" s="12" t="s">
        <v>343</v>
      </c>
      <c r="B16" s="30" t="s">
        <v>344</v>
      </c>
      <c r="C16" s="30" t="s">
        <v>128</v>
      </c>
      <c r="D16" s="13">
        <v>1850000</v>
      </c>
      <c r="E16" s="14">
        <v>1951.45</v>
      </c>
      <c r="F16" s="15">
        <v>4.9299999999999997E-2</v>
      </c>
      <c r="G16" s="15">
        <v>7.7700000000000005E-2</v>
      </c>
    </row>
    <row r="17" spans="1:7" x14ac:dyDescent="0.3">
      <c r="A17" s="12" t="s">
        <v>288</v>
      </c>
      <c r="B17" s="30" t="s">
        <v>289</v>
      </c>
      <c r="C17" s="30" t="s">
        <v>128</v>
      </c>
      <c r="D17" s="13">
        <v>1990000</v>
      </c>
      <c r="E17" s="14">
        <v>1909.89</v>
      </c>
      <c r="F17" s="15">
        <v>4.8300000000000003E-2</v>
      </c>
      <c r="G17" s="15">
        <v>7.7299999999999994E-2</v>
      </c>
    </row>
    <row r="18" spans="1:7" x14ac:dyDescent="0.3">
      <c r="A18" s="12" t="s">
        <v>332</v>
      </c>
      <c r="B18" s="30" t="s">
        <v>333</v>
      </c>
      <c r="C18" s="30" t="s">
        <v>334</v>
      </c>
      <c r="D18" s="13">
        <v>1900000</v>
      </c>
      <c r="E18" s="14">
        <v>1897.63</v>
      </c>
      <c r="F18" s="15">
        <v>4.8000000000000001E-2</v>
      </c>
      <c r="G18" s="15">
        <v>7.6498999999999998E-2</v>
      </c>
    </row>
    <row r="19" spans="1:7" x14ac:dyDescent="0.3">
      <c r="A19" s="12" t="s">
        <v>353</v>
      </c>
      <c r="B19" s="30" t="s">
        <v>354</v>
      </c>
      <c r="C19" s="30" t="s">
        <v>128</v>
      </c>
      <c r="D19" s="13">
        <v>1500000</v>
      </c>
      <c r="E19" s="14">
        <v>1586.09</v>
      </c>
      <c r="F19" s="15">
        <v>4.0099999999999997E-2</v>
      </c>
      <c r="G19" s="15">
        <v>7.7399999999999997E-2</v>
      </c>
    </row>
    <row r="20" spans="1:7" x14ac:dyDescent="0.3">
      <c r="A20" s="12" t="s">
        <v>314</v>
      </c>
      <c r="B20" s="30" t="s">
        <v>315</v>
      </c>
      <c r="C20" s="30" t="s">
        <v>128</v>
      </c>
      <c r="D20" s="13">
        <v>1300000</v>
      </c>
      <c r="E20" s="14">
        <v>1291.75</v>
      </c>
      <c r="F20" s="15">
        <v>3.27E-2</v>
      </c>
      <c r="G20" s="15">
        <v>7.6050999999999994E-2</v>
      </c>
    </row>
    <row r="21" spans="1:7" x14ac:dyDescent="0.3">
      <c r="A21" s="12" t="s">
        <v>479</v>
      </c>
      <c r="B21" s="30" t="s">
        <v>480</v>
      </c>
      <c r="C21" s="30" t="s">
        <v>128</v>
      </c>
      <c r="D21" s="13">
        <v>1000000</v>
      </c>
      <c r="E21" s="14">
        <v>1065.45</v>
      </c>
      <c r="F21" s="15">
        <v>2.69E-2</v>
      </c>
      <c r="G21" s="15">
        <v>7.6200000000000004E-2</v>
      </c>
    </row>
    <row r="22" spans="1:7" x14ac:dyDescent="0.3">
      <c r="A22" s="12" t="s">
        <v>481</v>
      </c>
      <c r="B22" s="30" t="s">
        <v>482</v>
      </c>
      <c r="C22" s="30" t="s">
        <v>128</v>
      </c>
      <c r="D22" s="13">
        <v>1000000</v>
      </c>
      <c r="E22" s="14">
        <v>1040.31</v>
      </c>
      <c r="F22" s="15">
        <v>2.63E-2</v>
      </c>
      <c r="G22" s="15">
        <v>7.7700000000000005E-2</v>
      </c>
    </row>
    <row r="23" spans="1:7" x14ac:dyDescent="0.3">
      <c r="A23" s="12" t="s">
        <v>483</v>
      </c>
      <c r="B23" s="30" t="s">
        <v>484</v>
      </c>
      <c r="C23" s="30" t="s">
        <v>148</v>
      </c>
      <c r="D23" s="13">
        <v>1000000</v>
      </c>
      <c r="E23" s="14">
        <v>1035.72</v>
      </c>
      <c r="F23" s="15">
        <v>2.6200000000000001E-2</v>
      </c>
      <c r="G23" s="15">
        <v>7.5686000000000003E-2</v>
      </c>
    </row>
    <row r="24" spans="1:7" x14ac:dyDescent="0.3">
      <c r="A24" s="12" t="s">
        <v>485</v>
      </c>
      <c r="B24" s="30" t="s">
        <v>486</v>
      </c>
      <c r="C24" s="30" t="s">
        <v>128</v>
      </c>
      <c r="D24" s="13">
        <v>1000000</v>
      </c>
      <c r="E24" s="14">
        <v>1033.51</v>
      </c>
      <c r="F24" s="15">
        <v>2.6100000000000002E-2</v>
      </c>
      <c r="G24" s="15">
        <v>7.6050000000000006E-2</v>
      </c>
    </row>
    <row r="25" spans="1:7" x14ac:dyDescent="0.3">
      <c r="A25" s="12" t="s">
        <v>487</v>
      </c>
      <c r="B25" s="30" t="s">
        <v>488</v>
      </c>
      <c r="C25" s="30" t="s">
        <v>128</v>
      </c>
      <c r="D25" s="13">
        <v>1000000</v>
      </c>
      <c r="E25" s="14">
        <v>1030.6400000000001</v>
      </c>
      <c r="F25" s="15">
        <v>2.6100000000000002E-2</v>
      </c>
      <c r="G25" s="15">
        <v>7.6801999999999995E-2</v>
      </c>
    </row>
    <row r="26" spans="1:7" x14ac:dyDescent="0.3">
      <c r="A26" s="12" t="s">
        <v>330</v>
      </c>
      <c r="B26" s="30" t="s">
        <v>331</v>
      </c>
      <c r="C26" s="30" t="s">
        <v>131</v>
      </c>
      <c r="D26" s="13">
        <v>1000000</v>
      </c>
      <c r="E26" s="14">
        <v>1021.98</v>
      </c>
      <c r="F26" s="15">
        <v>2.58E-2</v>
      </c>
      <c r="G26" s="15">
        <v>7.6638999999999999E-2</v>
      </c>
    </row>
    <row r="27" spans="1:7" x14ac:dyDescent="0.3">
      <c r="A27" s="12" t="s">
        <v>373</v>
      </c>
      <c r="B27" s="30" t="s">
        <v>374</v>
      </c>
      <c r="C27" s="30" t="s">
        <v>128</v>
      </c>
      <c r="D27" s="13">
        <v>1000000</v>
      </c>
      <c r="E27" s="14">
        <v>985.61</v>
      </c>
      <c r="F27" s="15">
        <v>2.4899999999999999E-2</v>
      </c>
      <c r="G27" s="15">
        <v>7.6100000000000001E-2</v>
      </c>
    </row>
    <row r="28" spans="1:7" x14ac:dyDescent="0.3">
      <c r="A28" s="12" t="s">
        <v>290</v>
      </c>
      <c r="B28" s="30" t="s">
        <v>291</v>
      </c>
      <c r="C28" s="30" t="s">
        <v>128</v>
      </c>
      <c r="D28" s="13">
        <v>1000000</v>
      </c>
      <c r="E28" s="14">
        <v>976.82</v>
      </c>
      <c r="F28" s="15">
        <v>2.47E-2</v>
      </c>
      <c r="G28" s="15">
        <v>7.8125E-2</v>
      </c>
    </row>
    <row r="29" spans="1:7" x14ac:dyDescent="0.3">
      <c r="A29" s="12" t="s">
        <v>308</v>
      </c>
      <c r="B29" s="30" t="s">
        <v>309</v>
      </c>
      <c r="C29" s="30" t="s">
        <v>128</v>
      </c>
      <c r="D29" s="13">
        <v>800000</v>
      </c>
      <c r="E29" s="14">
        <v>782.93</v>
      </c>
      <c r="F29" s="15">
        <v>1.9800000000000002E-2</v>
      </c>
      <c r="G29" s="15">
        <v>7.8700000000000006E-2</v>
      </c>
    </row>
    <row r="30" spans="1:7" x14ac:dyDescent="0.3">
      <c r="A30" s="12" t="s">
        <v>489</v>
      </c>
      <c r="B30" s="30" t="s">
        <v>490</v>
      </c>
      <c r="C30" s="30" t="s">
        <v>334</v>
      </c>
      <c r="D30" s="13">
        <v>500000</v>
      </c>
      <c r="E30" s="14">
        <v>532.62</v>
      </c>
      <c r="F30" s="15">
        <v>1.35E-2</v>
      </c>
      <c r="G30" s="15">
        <v>7.6499999999999999E-2</v>
      </c>
    </row>
    <row r="31" spans="1:7" x14ac:dyDescent="0.3">
      <c r="A31" s="12" t="s">
        <v>491</v>
      </c>
      <c r="B31" s="30" t="s">
        <v>492</v>
      </c>
      <c r="C31" s="30" t="s">
        <v>128</v>
      </c>
      <c r="D31" s="13">
        <v>500000</v>
      </c>
      <c r="E31" s="14">
        <v>524.08000000000004</v>
      </c>
      <c r="F31" s="15">
        <v>1.3299999999999999E-2</v>
      </c>
      <c r="G31" s="15">
        <v>7.6799999999999993E-2</v>
      </c>
    </row>
    <row r="32" spans="1:7" x14ac:dyDescent="0.3">
      <c r="A32" s="12" t="s">
        <v>304</v>
      </c>
      <c r="B32" s="30" t="s">
        <v>305</v>
      </c>
      <c r="C32" s="30" t="s">
        <v>128</v>
      </c>
      <c r="D32" s="13">
        <v>500000</v>
      </c>
      <c r="E32" s="14">
        <v>502.33</v>
      </c>
      <c r="F32" s="15">
        <v>1.2699999999999999E-2</v>
      </c>
      <c r="G32" s="15">
        <v>7.6050999999999994E-2</v>
      </c>
    </row>
    <row r="33" spans="1:7" x14ac:dyDescent="0.3">
      <c r="A33" s="12" t="s">
        <v>493</v>
      </c>
      <c r="B33" s="30" t="s">
        <v>494</v>
      </c>
      <c r="C33" s="30" t="s">
        <v>128</v>
      </c>
      <c r="D33" s="13">
        <v>120000</v>
      </c>
      <c r="E33" s="14">
        <v>128.29</v>
      </c>
      <c r="F33" s="15">
        <v>3.2000000000000002E-3</v>
      </c>
      <c r="G33" s="15">
        <v>7.7450000000000005E-2</v>
      </c>
    </row>
    <row r="34" spans="1:7" x14ac:dyDescent="0.3">
      <c r="A34" s="12" t="s">
        <v>495</v>
      </c>
      <c r="B34" s="30" t="s">
        <v>496</v>
      </c>
      <c r="C34" s="30" t="s">
        <v>128</v>
      </c>
      <c r="D34" s="13">
        <v>10000</v>
      </c>
      <c r="E34" s="14">
        <v>10.38</v>
      </c>
      <c r="F34" s="15">
        <v>2.9999999999999997E-4</v>
      </c>
      <c r="G34" s="15">
        <v>7.9299999999999995E-2</v>
      </c>
    </row>
    <row r="35" spans="1:7" x14ac:dyDescent="0.3">
      <c r="A35" s="16" t="s">
        <v>98</v>
      </c>
      <c r="B35" s="31"/>
      <c r="C35" s="31"/>
      <c r="D35" s="17"/>
      <c r="E35" s="18">
        <v>34074.33</v>
      </c>
      <c r="F35" s="19">
        <v>0.86150000000000004</v>
      </c>
      <c r="G35" s="20"/>
    </row>
    <row r="36" spans="1:7" x14ac:dyDescent="0.3">
      <c r="A36" s="12"/>
      <c r="B36" s="30"/>
      <c r="C36" s="30"/>
      <c r="D36" s="13"/>
      <c r="E36" s="14"/>
      <c r="F36" s="15"/>
      <c r="G36" s="15"/>
    </row>
    <row r="37" spans="1:7" x14ac:dyDescent="0.3">
      <c r="A37" s="16" t="s">
        <v>377</v>
      </c>
      <c r="B37" s="30"/>
      <c r="C37" s="30"/>
      <c r="D37" s="13"/>
      <c r="E37" s="14"/>
      <c r="F37" s="15"/>
      <c r="G37" s="15"/>
    </row>
    <row r="38" spans="1:7" x14ac:dyDescent="0.3">
      <c r="A38" s="12" t="s">
        <v>380</v>
      </c>
      <c r="B38" s="30" t="s">
        <v>381</v>
      </c>
      <c r="C38" s="30" t="s">
        <v>93</v>
      </c>
      <c r="D38" s="13">
        <v>2500000</v>
      </c>
      <c r="E38" s="14">
        <v>2414.9899999999998</v>
      </c>
      <c r="F38" s="15">
        <v>6.1100000000000002E-2</v>
      </c>
      <c r="G38" s="15">
        <v>7.3891999999999999E-2</v>
      </c>
    </row>
    <row r="39" spans="1:7" x14ac:dyDescent="0.3">
      <c r="A39" s="12" t="s">
        <v>378</v>
      </c>
      <c r="B39" s="30" t="s">
        <v>379</v>
      </c>
      <c r="C39" s="30" t="s">
        <v>93</v>
      </c>
      <c r="D39" s="13">
        <v>1000000</v>
      </c>
      <c r="E39" s="14">
        <v>948.58</v>
      </c>
      <c r="F39" s="15">
        <v>2.4E-2</v>
      </c>
      <c r="G39" s="15">
        <v>7.3742000000000002E-2</v>
      </c>
    </row>
    <row r="40" spans="1:7" x14ac:dyDescent="0.3">
      <c r="A40" s="16" t="s">
        <v>98</v>
      </c>
      <c r="B40" s="31"/>
      <c r="C40" s="31"/>
      <c r="D40" s="17"/>
      <c r="E40" s="18">
        <v>3363.57</v>
      </c>
      <c r="F40" s="19">
        <v>8.5099999999999995E-2</v>
      </c>
      <c r="G40" s="20"/>
    </row>
    <row r="41" spans="1:7" x14ac:dyDescent="0.3">
      <c r="A41" s="12"/>
      <c r="B41" s="30"/>
      <c r="C41" s="30"/>
      <c r="D41" s="13"/>
      <c r="E41" s="14"/>
      <c r="F41" s="15"/>
      <c r="G41" s="15"/>
    </row>
    <row r="42" spans="1:7" x14ac:dyDescent="0.3">
      <c r="A42" s="16" t="s">
        <v>188</v>
      </c>
      <c r="B42" s="30"/>
      <c r="C42" s="30"/>
      <c r="D42" s="13"/>
      <c r="E42" s="14"/>
      <c r="F42" s="15"/>
      <c r="G42" s="15"/>
    </row>
    <row r="43" spans="1:7" x14ac:dyDescent="0.3">
      <c r="A43" s="16" t="s">
        <v>98</v>
      </c>
      <c r="B43" s="30"/>
      <c r="C43" s="30"/>
      <c r="D43" s="13"/>
      <c r="E43" s="35" t="s">
        <v>88</v>
      </c>
      <c r="F43" s="36" t="s">
        <v>88</v>
      </c>
      <c r="G43" s="15"/>
    </row>
    <row r="44" spans="1:7" x14ac:dyDescent="0.3">
      <c r="A44" s="12"/>
      <c r="B44" s="30"/>
      <c r="C44" s="30"/>
      <c r="D44" s="13"/>
      <c r="E44" s="14"/>
      <c r="F44" s="15"/>
      <c r="G44" s="15"/>
    </row>
    <row r="45" spans="1:7" x14ac:dyDescent="0.3">
      <c r="A45" s="16" t="s">
        <v>189</v>
      </c>
      <c r="B45" s="30"/>
      <c r="C45" s="30"/>
      <c r="D45" s="13"/>
      <c r="E45" s="14"/>
      <c r="F45" s="15"/>
      <c r="G45" s="15"/>
    </row>
    <row r="46" spans="1:7" x14ac:dyDescent="0.3">
      <c r="A46" s="16" t="s">
        <v>98</v>
      </c>
      <c r="B46" s="30"/>
      <c r="C46" s="30"/>
      <c r="D46" s="13"/>
      <c r="E46" s="35" t="s">
        <v>88</v>
      </c>
      <c r="F46" s="36" t="s">
        <v>88</v>
      </c>
      <c r="G46" s="15"/>
    </row>
    <row r="47" spans="1:7" x14ac:dyDescent="0.3">
      <c r="A47" s="12"/>
      <c r="B47" s="30"/>
      <c r="C47" s="30"/>
      <c r="D47" s="13"/>
      <c r="E47" s="14"/>
      <c r="F47" s="15"/>
      <c r="G47" s="15"/>
    </row>
    <row r="48" spans="1:7" x14ac:dyDescent="0.3">
      <c r="A48" s="21" t="s">
        <v>116</v>
      </c>
      <c r="B48" s="32"/>
      <c r="C48" s="32"/>
      <c r="D48" s="22"/>
      <c r="E48" s="18">
        <v>37437.9</v>
      </c>
      <c r="F48" s="19">
        <v>0.9466</v>
      </c>
      <c r="G48" s="20"/>
    </row>
    <row r="49" spans="1:7" x14ac:dyDescent="0.3">
      <c r="A49" s="12"/>
      <c r="B49" s="30"/>
      <c r="C49" s="30"/>
      <c r="D49" s="13"/>
      <c r="E49" s="14"/>
      <c r="F49" s="15"/>
      <c r="G49" s="15"/>
    </row>
    <row r="50" spans="1:7" x14ac:dyDescent="0.3">
      <c r="A50" s="12"/>
      <c r="B50" s="30"/>
      <c r="C50" s="30"/>
      <c r="D50" s="13"/>
      <c r="E50" s="14"/>
      <c r="F50" s="15"/>
      <c r="G50" s="15"/>
    </row>
    <row r="51" spans="1:7" x14ac:dyDescent="0.3">
      <c r="A51" s="16" t="s">
        <v>117</v>
      </c>
      <c r="B51" s="30"/>
      <c r="C51" s="30"/>
      <c r="D51" s="13"/>
      <c r="E51" s="14"/>
      <c r="F51" s="15"/>
      <c r="G51" s="15"/>
    </row>
    <row r="52" spans="1:7" x14ac:dyDescent="0.3">
      <c r="A52" s="12" t="s">
        <v>118</v>
      </c>
      <c r="B52" s="30"/>
      <c r="C52" s="30"/>
      <c r="D52" s="13"/>
      <c r="E52" s="14">
        <v>993.87</v>
      </c>
      <c r="F52" s="15">
        <v>2.5100000000000001E-2</v>
      </c>
      <c r="G52" s="15">
        <v>4.6987000000000001E-2</v>
      </c>
    </row>
    <row r="53" spans="1:7" x14ac:dyDescent="0.3">
      <c r="A53" s="16" t="s">
        <v>98</v>
      </c>
      <c r="B53" s="31"/>
      <c r="C53" s="31"/>
      <c r="D53" s="17"/>
      <c r="E53" s="18">
        <v>993.87</v>
      </c>
      <c r="F53" s="19">
        <v>2.5100000000000001E-2</v>
      </c>
      <c r="G53" s="20"/>
    </row>
    <row r="54" spans="1:7" x14ac:dyDescent="0.3">
      <c r="A54" s="12"/>
      <c r="B54" s="30"/>
      <c r="C54" s="30"/>
      <c r="D54" s="13"/>
      <c r="E54" s="14"/>
      <c r="F54" s="15"/>
      <c r="G54" s="15"/>
    </row>
    <row r="55" spans="1:7" x14ac:dyDescent="0.3">
      <c r="A55" s="21" t="s">
        <v>116</v>
      </c>
      <c r="B55" s="32"/>
      <c r="C55" s="32"/>
      <c r="D55" s="22"/>
      <c r="E55" s="18">
        <v>993.87</v>
      </c>
      <c r="F55" s="19">
        <v>2.5100000000000001E-2</v>
      </c>
      <c r="G55" s="20"/>
    </row>
    <row r="56" spans="1:7" x14ac:dyDescent="0.3">
      <c r="A56" s="12" t="s">
        <v>119</v>
      </c>
      <c r="B56" s="30"/>
      <c r="C56" s="30"/>
      <c r="D56" s="13"/>
      <c r="E56" s="14">
        <v>1052.1089925000001</v>
      </c>
      <c r="F56" s="15">
        <v>2.6602000000000001E-2</v>
      </c>
      <c r="G56" s="15"/>
    </row>
    <row r="57" spans="1:7" x14ac:dyDescent="0.3">
      <c r="A57" s="12" t="s">
        <v>120</v>
      </c>
      <c r="B57" s="30"/>
      <c r="C57" s="30"/>
      <c r="D57" s="13"/>
      <c r="E57" s="14">
        <v>66.061007500000002</v>
      </c>
      <c r="F57" s="15">
        <v>1.6980000000000001E-3</v>
      </c>
      <c r="G57" s="15">
        <v>4.6987000000000001E-2</v>
      </c>
    </row>
    <row r="58" spans="1:7" x14ac:dyDescent="0.3">
      <c r="A58" s="25" t="s">
        <v>121</v>
      </c>
      <c r="B58" s="33"/>
      <c r="C58" s="33"/>
      <c r="D58" s="26"/>
      <c r="E58" s="27">
        <v>39549.94</v>
      </c>
      <c r="F58" s="28">
        <v>1</v>
      </c>
      <c r="G58" s="28"/>
    </row>
    <row r="60" spans="1:7" x14ac:dyDescent="0.3">
      <c r="A60" s="1" t="s">
        <v>123</v>
      </c>
    </row>
    <row r="63" spans="1:7" x14ac:dyDescent="0.3">
      <c r="A63" s="1" t="s">
        <v>1858</v>
      </c>
    </row>
    <row r="64" spans="1:7" x14ac:dyDescent="0.3">
      <c r="A64" s="47" t="s">
        <v>1859</v>
      </c>
      <c r="B64" s="34" t="s">
        <v>88</v>
      </c>
    </row>
    <row r="65" spans="1:7" x14ac:dyDescent="0.3">
      <c r="A65" t="s">
        <v>1860</v>
      </c>
    </row>
    <row r="66" spans="1:7" x14ac:dyDescent="0.3">
      <c r="A66" t="s">
        <v>1861</v>
      </c>
      <c r="B66" t="s">
        <v>1862</v>
      </c>
      <c r="C66" t="s">
        <v>1862</v>
      </c>
    </row>
    <row r="67" spans="1:7" x14ac:dyDescent="0.3">
      <c r="B67" s="48">
        <v>44712</v>
      </c>
      <c r="C67" s="48">
        <v>44742</v>
      </c>
    </row>
    <row r="68" spans="1:7" x14ac:dyDescent="0.3">
      <c r="A68" t="s">
        <v>1864</v>
      </c>
      <c r="B68" s="34" t="s">
        <v>1865</v>
      </c>
      <c r="C68" s="34" t="s">
        <v>1865</v>
      </c>
      <c r="E68" s="2"/>
      <c r="G68"/>
    </row>
    <row r="69" spans="1:7" x14ac:dyDescent="0.3">
      <c r="A69" t="s">
        <v>1887</v>
      </c>
      <c r="B69" s="34">
        <v>14.739599999999999</v>
      </c>
      <c r="C69" s="34">
        <v>14.768599999999999</v>
      </c>
      <c r="E69" s="2"/>
      <c r="G69"/>
    </row>
    <row r="70" spans="1:7" x14ac:dyDescent="0.3">
      <c r="A70" t="s">
        <v>1866</v>
      </c>
      <c r="B70" s="34">
        <v>20.1021</v>
      </c>
      <c r="C70" s="34">
        <v>20.177</v>
      </c>
      <c r="E70" s="2"/>
      <c r="G70"/>
    </row>
    <row r="71" spans="1:7" x14ac:dyDescent="0.3">
      <c r="A71" t="s">
        <v>1867</v>
      </c>
      <c r="B71" s="34">
        <v>18.062000000000001</v>
      </c>
      <c r="C71" s="34">
        <v>18.129200000000001</v>
      </c>
      <c r="E71" s="2"/>
      <c r="G71"/>
    </row>
    <row r="72" spans="1:7" x14ac:dyDescent="0.3">
      <c r="A72" t="s">
        <v>1888</v>
      </c>
      <c r="B72" s="34">
        <v>10.947100000000001</v>
      </c>
      <c r="C72" s="34">
        <v>10.986800000000001</v>
      </c>
      <c r="E72" s="2"/>
      <c r="G72"/>
    </row>
    <row r="73" spans="1:7" x14ac:dyDescent="0.3">
      <c r="A73" t="s">
        <v>1889</v>
      </c>
      <c r="B73" s="34">
        <v>10.326499999999999</v>
      </c>
      <c r="C73" s="34">
        <v>10.3649</v>
      </c>
      <c r="E73" s="2"/>
      <c r="G73"/>
    </row>
    <row r="74" spans="1:7" x14ac:dyDescent="0.3">
      <c r="A74" t="s">
        <v>1875</v>
      </c>
      <c r="B74" s="34" t="s">
        <v>1865</v>
      </c>
      <c r="C74" s="34" t="s">
        <v>1865</v>
      </c>
      <c r="E74" s="2"/>
      <c r="G74"/>
    </row>
    <row r="75" spans="1:7" x14ac:dyDescent="0.3">
      <c r="A75" t="s">
        <v>1890</v>
      </c>
      <c r="B75" s="34">
        <v>14.3636</v>
      </c>
      <c r="C75" s="34">
        <v>14.3917</v>
      </c>
      <c r="E75" s="2"/>
      <c r="G75"/>
    </row>
    <row r="76" spans="1:7" x14ac:dyDescent="0.3">
      <c r="A76" t="s">
        <v>1891</v>
      </c>
      <c r="B76" s="34">
        <v>19.591799999999999</v>
      </c>
      <c r="C76" s="34">
        <v>19.659500000000001</v>
      </c>
      <c r="E76" s="2"/>
      <c r="G76"/>
    </row>
    <row r="77" spans="1:7" x14ac:dyDescent="0.3">
      <c r="A77" t="s">
        <v>1892</v>
      </c>
      <c r="B77" s="34">
        <v>17.556999999999999</v>
      </c>
      <c r="C77" s="34">
        <v>17.617599999999999</v>
      </c>
      <c r="E77" s="2"/>
      <c r="G77"/>
    </row>
    <row r="78" spans="1:7" x14ac:dyDescent="0.3">
      <c r="A78" t="s">
        <v>1893</v>
      </c>
      <c r="B78" s="34">
        <v>10.9411</v>
      </c>
      <c r="C78" s="34">
        <v>10.978899999999999</v>
      </c>
      <c r="E78" s="2"/>
      <c r="G78"/>
    </row>
    <row r="79" spans="1:7" x14ac:dyDescent="0.3">
      <c r="A79" t="s">
        <v>1894</v>
      </c>
      <c r="B79" s="34">
        <v>9.9267000000000003</v>
      </c>
      <c r="C79" s="34">
        <v>9.9610000000000003</v>
      </c>
      <c r="E79" s="2"/>
      <c r="G79"/>
    </row>
    <row r="80" spans="1:7" x14ac:dyDescent="0.3">
      <c r="A80" t="s">
        <v>1876</v>
      </c>
      <c r="E80" s="2"/>
      <c r="G80"/>
    </row>
    <row r="82" spans="1:4" x14ac:dyDescent="0.3">
      <c r="A82" t="s">
        <v>1895</v>
      </c>
    </row>
    <row r="84" spans="1:4" x14ac:dyDescent="0.3">
      <c r="A84" s="50" t="s">
        <v>1896</v>
      </c>
      <c r="B84" s="50" t="s">
        <v>1897</v>
      </c>
      <c r="C84" s="50" t="s">
        <v>1898</v>
      </c>
      <c r="D84" s="50" t="s">
        <v>1899</v>
      </c>
    </row>
    <row r="85" spans="1:4" x14ac:dyDescent="0.3">
      <c r="A85" s="50" t="s">
        <v>1900</v>
      </c>
      <c r="B85" s="50"/>
      <c r="C85" s="50">
        <v>2.5895100000000001E-2</v>
      </c>
      <c r="D85" s="50">
        <v>2.5895100000000001E-2</v>
      </c>
    </row>
    <row r="86" spans="1:4" x14ac:dyDescent="0.3">
      <c r="A86" s="50" t="s">
        <v>1901</v>
      </c>
      <c r="B86" s="50"/>
      <c r="C86" s="50">
        <v>1.1104999999999999E-3</v>
      </c>
      <c r="D86" s="50">
        <v>1.1104999999999999E-3</v>
      </c>
    </row>
    <row r="87" spans="1:4" x14ac:dyDescent="0.3">
      <c r="A87" s="50" t="s">
        <v>1902</v>
      </c>
      <c r="B87" s="50"/>
      <c r="C87" s="50">
        <v>2.1438499999999999E-2</v>
      </c>
      <c r="D87" s="50">
        <v>2.1438499999999999E-2</v>
      </c>
    </row>
    <row r="89" spans="1:4" x14ac:dyDescent="0.3">
      <c r="A89" t="s">
        <v>1878</v>
      </c>
      <c r="B89" s="34" t="s">
        <v>88</v>
      </c>
    </row>
    <row r="90" spans="1:4" ht="28.8" x14ac:dyDescent="0.3">
      <c r="A90" s="47" t="s">
        <v>1879</v>
      </c>
      <c r="B90" s="34" t="s">
        <v>88</v>
      </c>
    </row>
    <row r="91" spans="1:4" x14ac:dyDescent="0.3">
      <c r="A91" s="47" t="s">
        <v>1880</v>
      </c>
      <c r="B91" s="34" t="s">
        <v>88</v>
      </c>
    </row>
    <row r="92" spans="1:4" x14ac:dyDescent="0.3">
      <c r="A92" t="s">
        <v>1881</v>
      </c>
      <c r="B92" s="49">
        <v>6.6828969999999996</v>
      </c>
    </row>
    <row r="93" spans="1:4" ht="28.8" x14ac:dyDescent="0.3">
      <c r="A93" s="47" t="s">
        <v>1882</v>
      </c>
      <c r="B93" s="34" t="s">
        <v>88</v>
      </c>
    </row>
    <row r="94" spans="1:4" ht="28.8" x14ac:dyDescent="0.3">
      <c r="A94" s="47" t="s">
        <v>1883</v>
      </c>
      <c r="B94" s="34" t="s">
        <v>88</v>
      </c>
    </row>
    <row r="95" spans="1:4" x14ac:dyDescent="0.3">
      <c r="A95" t="s">
        <v>2023</v>
      </c>
      <c r="B95" s="34" t="s">
        <v>88</v>
      </c>
    </row>
    <row r="96" spans="1:4" x14ac:dyDescent="0.3">
      <c r="A96" t="s">
        <v>2024</v>
      </c>
      <c r="B96" s="34" t="s">
        <v>88</v>
      </c>
    </row>
    <row r="99" spans="1:6" ht="28.8" x14ac:dyDescent="0.3">
      <c r="A99" s="55" t="s">
        <v>2069</v>
      </c>
      <c r="B99" s="56" t="s">
        <v>2070</v>
      </c>
      <c r="C99" s="56" t="s">
        <v>2030</v>
      </c>
      <c r="D99" s="65" t="s">
        <v>2031</v>
      </c>
      <c r="E99" s="65" t="s">
        <v>2030</v>
      </c>
      <c r="F99" s="65" t="s">
        <v>2031</v>
      </c>
    </row>
    <row r="100" spans="1:6" ht="79.2" customHeight="1" x14ac:dyDescent="0.3">
      <c r="A100" s="58" t="str">
        <f>HYPERLINK("[EDEL_Portfolio Monthly 30-Jun-2022.xlsx]EDBPDF!A1","Edelweiss Banking and PSU Debt Fund")</f>
        <v>Edelweiss Banking and PSU Debt Fund</v>
      </c>
      <c r="B100" s="59"/>
      <c r="C100" s="62" t="s">
        <v>2039</v>
      </c>
      <c r="D100" s="59"/>
      <c r="E100" s="60" t="s">
        <v>2040</v>
      </c>
      <c r="F100" s="59"/>
    </row>
  </sheetData>
  <mergeCells count="2">
    <mergeCell ref="A1:G1"/>
    <mergeCell ref="A2:G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0"/>
  <sheetViews>
    <sheetView showGridLines="0" workbookViewId="0">
      <pane ySplit="4" topLeftCell="A81" activePane="bottomLeft" state="frozen"/>
      <selection activeCell="D67" sqref="D67"/>
      <selection pane="bottomLeft" activeCell="A89" sqref="A89:D89"/>
    </sheetView>
  </sheetViews>
  <sheetFormatPr defaultRowHeight="14.4" x14ac:dyDescent="0.3"/>
  <cols>
    <col min="1" max="1" width="72.109375" customWidth="1"/>
    <col min="2" max="2" width="15.88671875" customWidth="1"/>
    <col min="3" max="3" width="26.664062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6640625" bestFit="1" customWidth="1"/>
    <col min="15" max="15" width="14.33203125" bestFit="1" customWidth="1"/>
    <col min="16" max="16" width="11.5546875" bestFit="1" customWidth="1"/>
  </cols>
  <sheetData>
    <row r="1" spans="1:8" ht="36.75" customHeight="1" x14ac:dyDescent="0.3">
      <c r="A1" s="69" t="s">
        <v>21</v>
      </c>
      <c r="B1" s="69"/>
      <c r="C1" s="69"/>
      <c r="D1" s="69"/>
      <c r="E1" s="69"/>
      <c r="F1" s="69"/>
      <c r="G1" s="69"/>
      <c r="H1" s="51" t="str">
        <f>HYPERLINK("[EDEL_Portfolio Monthly 30-Jun-2022.xlsx]Index!A1","Index")</f>
        <v>Index</v>
      </c>
    </row>
    <row r="2" spans="1:8" ht="19.5" customHeight="1" x14ac:dyDescent="0.3">
      <c r="A2" s="69" t="s">
        <v>22</v>
      </c>
      <c r="B2" s="69"/>
      <c r="C2" s="69"/>
      <c r="D2" s="69"/>
      <c r="E2" s="69"/>
      <c r="F2" s="69"/>
      <c r="G2" s="69"/>
    </row>
    <row r="4" spans="1:8" ht="48" customHeight="1" x14ac:dyDescent="0.3">
      <c r="A4" s="3" t="s">
        <v>0</v>
      </c>
      <c r="B4" s="3" t="s">
        <v>1</v>
      </c>
      <c r="C4" s="3" t="s">
        <v>5</v>
      </c>
      <c r="D4" s="4" t="s">
        <v>2</v>
      </c>
      <c r="E4" s="5" t="s">
        <v>4</v>
      </c>
      <c r="F4" s="5" t="s">
        <v>3</v>
      </c>
      <c r="G4" s="6" t="s">
        <v>6</v>
      </c>
    </row>
    <row r="5" spans="1:8" x14ac:dyDescent="0.3">
      <c r="A5" s="7"/>
      <c r="B5" s="29"/>
      <c r="C5" s="29"/>
      <c r="D5" s="8"/>
      <c r="E5" s="9"/>
      <c r="F5" s="10"/>
      <c r="G5" s="11"/>
    </row>
    <row r="6" spans="1:8" x14ac:dyDescent="0.3">
      <c r="A6" s="12"/>
      <c r="B6" s="30"/>
      <c r="C6" s="30"/>
      <c r="D6" s="13"/>
      <c r="E6" s="14"/>
      <c r="F6" s="15"/>
      <c r="G6" s="15"/>
    </row>
    <row r="7" spans="1:8" x14ac:dyDescent="0.3">
      <c r="A7" s="16" t="s">
        <v>87</v>
      </c>
      <c r="B7" s="30"/>
      <c r="C7" s="30"/>
      <c r="D7" s="13"/>
      <c r="E7" s="14" t="s">
        <v>88</v>
      </c>
      <c r="F7" s="15" t="s">
        <v>88</v>
      </c>
      <c r="G7" s="15"/>
    </row>
    <row r="8" spans="1:8" x14ac:dyDescent="0.3">
      <c r="A8" s="12"/>
      <c r="B8" s="30"/>
      <c r="C8" s="30"/>
      <c r="D8" s="13"/>
      <c r="E8" s="14"/>
      <c r="F8" s="15"/>
      <c r="G8" s="15"/>
    </row>
    <row r="9" spans="1:8" x14ac:dyDescent="0.3">
      <c r="A9" s="16" t="s">
        <v>124</v>
      </c>
      <c r="B9" s="30"/>
      <c r="C9" s="30"/>
      <c r="D9" s="13"/>
      <c r="E9" s="14"/>
      <c r="F9" s="15"/>
      <c r="G9" s="15"/>
    </row>
    <row r="10" spans="1:8" x14ac:dyDescent="0.3">
      <c r="A10" s="16" t="s">
        <v>125</v>
      </c>
      <c r="B10" s="30"/>
      <c r="C10" s="30"/>
      <c r="D10" s="13"/>
      <c r="E10" s="14"/>
      <c r="F10" s="15"/>
      <c r="G10" s="15"/>
    </row>
    <row r="11" spans="1:8" x14ac:dyDescent="0.3">
      <c r="A11" s="12" t="s">
        <v>497</v>
      </c>
      <c r="B11" s="30" t="s">
        <v>498</v>
      </c>
      <c r="C11" s="30" t="s">
        <v>128</v>
      </c>
      <c r="D11" s="13">
        <v>6000000</v>
      </c>
      <c r="E11" s="14">
        <v>6005.74</v>
      </c>
      <c r="F11" s="15">
        <v>9.8299999999999998E-2</v>
      </c>
      <c r="G11" s="15">
        <v>7.1550000000000002E-2</v>
      </c>
    </row>
    <row r="12" spans="1:8" x14ac:dyDescent="0.3">
      <c r="A12" s="12" t="s">
        <v>499</v>
      </c>
      <c r="B12" s="30" t="s">
        <v>500</v>
      </c>
      <c r="C12" s="30" t="s">
        <v>128</v>
      </c>
      <c r="D12" s="13">
        <v>6000000</v>
      </c>
      <c r="E12" s="14">
        <v>5737.49</v>
      </c>
      <c r="F12" s="15">
        <v>9.3899999999999997E-2</v>
      </c>
      <c r="G12" s="15">
        <v>7.3349999999999999E-2</v>
      </c>
    </row>
    <row r="13" spans="1:8" x14ac:dyDescent="0.3">
      <c r="A13" s="12" t="s">
        <v>501</v>
      </c>
      <c r="B13" s="30" t="s">
        <v>502</v>
      </c>
      <c r="C13" s="30" t="s">
        <v>128</v>
      </c>
      <c r="D13" s="13">
        <v>5000000</v>
      </c>
      <c r="E13" s="14">
        <v>5110.24</v>
      </c>
      <c r="F13" s="15">
        <v>8.3699999999999997E-2</v>
      </c>
      <c r="G13" s="15">
        <v>7.3099999999999998E-2</v>
      </c>
    </row>
    <row r="14" spans="1:8" x14ac:dyDescent="0.3">
      <c r="A14" s="12" t="s">
        <v>503</v>
      </c>
      <c r="B14" s="30" t="s">
        <v>504</v>
      </c>
      <c r="C14" s="30" t="s">
        <v>128</v>
      </c>
      <c r="D14" s="13">
        <v>3500000</v>
      </c>
      <c r="E14" s="14">
        <v>3507.99</v>
      </c>
      <c r="F14" s="15">
        <v>5.74E-2</v>
      </c>
      <c r="G14" s="15">
        <v>7.2599999999999998E-2</v>
      </c>
    </row>
    <row r="15" spans="1:8" x14ac:dyDescent="0.3">
      <c r="A15" s="12" t="s">
        <v>505</v>
      </c>
      <c r="B15" s="30" t="s">
        <v>506</v>
      </c>
      <c r="C15" s="30" t="s">
        <v>131</v>
      </c>
      <c r="D15" s="13">
        <v>2500000</v>
      </c>
      <c r="E15" s="14">
        <v>2517.4</v>
      </c>
      <c r="F15" s="15">
        <v>4.1200000000000001E-2</v>
      </c>
      <c r="G15" s="15">
        <v>7.2349999999999998E-2</v>
      </c>
    </row>
    <row r="16" spans="1:8" x14ac:dyDescent="0.3">
      <c r="A16" s="12" t="s">
        <v>507</v>
      </c>
      <c r="B16" s="30" t="s">
        <v>508</v>
      </c>
      <c r="C16" s="30" t="s">
        <v>128</v>
      </c>
      <c r="D16" s="13">
        <v>2500000</v>
      </c>
      <c r="E16" s="14">
        <v>2442.84</v>
      </c>
      <c r="F16" s="15">
        <v>0.04</v>
      </c>
      <c r="G16" s="15">
        <v>7.3099999999999998E-2</v>
      </c>
    </row>
    <row r="17" spans="1:7" x14ac:dyDescent="0.3">
      <c r="A17" s="12" t="s">
        <v>509</v>
      </c>
      <c r="B17" s="30" t="s">
        <v>510</v>
      </c>
      <c r="C17" s="30" t="s">
        <v>128</v>
      </c>
      <c r="D17" s="13">
        <v>2000000</v>
      </c>
      <c r="E17" s="14">
        <v>1993.2</v>
      </c>
      <c r="F17" s="15">
        <v>3.2599999999999997E-2</v>
      </c>
      <c r="G17" s="15">
        <v>7.2950000000000001E-2</v>
      </c>
    </row>
    <row r="18" spans="1:7" x14ac:dyDescent="0.3">
      <c r="A18" s="12" t="s">
        <v>511</v>
      </c>
      <c r="B18" s="30" t="s">
        <v>512</v>
      </c>
      <c r="C18" s="30" t="s">
        <v>131</v>
      </c>
      <c r="D18" s="13">
        <v>1000000</v>
      </c>
      <c r="E18" s="14">
        <v>991.49</v>
      </c>
      <c r="F18" s="15">
        <v>1.6199999999999999E-2</v>
      </c>
      <c r="G18" s="15">
        <v>7.5999999999999998E-2</v>
      </c>
    </row>
    <row r="19" spans="1:7" x14ac:dyDescent="0.3">
      <c r="A19" s="12" t="s">
        <v>513</v>
      </c>
      <c r="B19" s="30" t="s">
        <v>514</v>
      </c>
      <c r="C19" s="30" t="s">
        <v>128</v>
      </c>
      <c r="D19" s="13">
        <v>500000</v>
      </c>
      <c r="E19" s="14">
        <v>518.85</v>
      </c>
      <c r="F19" s="15">
        <v>8.5000000000000006E-3</v>
      </c>
      <c r="G19" s="15">
        <v>7.3150000000000007E-2</v>
      </c>
    </row>
    <row r="20" spans="1:7" x14ac:dyDescent="0.3">
      <c r="A20" s="12" t="s">
        <v>515</v>
      </c>
      <c r="B20" s="30" t="s">
        <v>516</v>
      </c>
      <c r="C20" s="30" t="s">
        <v>128</v>
      </c>
      <c r="D20" s="13">
        <v>500000</v>
      </c>
      <c r="E20" s="14">
        <v>514.98</v>
      </c>
      <c r="F20" s="15">
        <v>8.3999999999999995E-3</v>
      </c>
      <c r="G20" s="15">
        <v>7.2099999999999997E-2</v>
      </c>
    </row>
    <row r="21" spans="1:7" x14ac:dyDescent="0.3">
      <c r="A21" s="16" t="s">
        <v>98</v>
      </c>
      <c r="B21" s="31"/>
      <c r="C21" s="31"/>
      <c r="D21" s="17"/>
      <c r="E21" s="18">
        <v>29340.22</v>
      </c>
      <c r="F21" s="19">
        <v>0.48020000000000002</v>
      </c>
      <c r="G21" s="20"/>
    </row>
    <row r="22" spans="1:7" x14ac:dyDescent="0.3">
      <c r="A22" s="12"/>
      <c r="B22" s="30"/>
      <c r="C22" s="30"/>
      <c r="D22" s="13"/>
      <c r="E22" s="14"/>
      <c r="F22" s="15"/>
      <c r="G22" s="15"/>
    </row>
    <row r="23" spans="1:7" x14ac:dyDescent="0.3">
      <c r="A23" s="16" t="s">
        <v>377</v>
      </c>
      <c r="B23" s="30"/>
      <c r="C23" s="30"/>
      <c r="D23" s="13"/>
      <c r="E23" s="14"/>
      <c r="F23" s="15"/>
      <c r="G23" s="15"/>
    </row>
    <row r="24" spans="1:7" x14ac:dyDescent="0.3">
      <c r="A24" s="12" t="s">
        <v>517</v>
      </c>
      <c r="B24" s="30" t="s">
        <v>518</v>
      </c>
      <c r="C24" s="30" t="s">
        <v>93</v>
      </c>
      <c r="D24" s="13">
        <v>2500000</v>
      </c>
      <c r="E24" s="14">
        <v>2386.39</v>
      </c>
      <c r="F24" s="15">
        <v>3.9100000000000003E-2</v>
      </c>
      <c r="G24" s="15">
        <v>6.9459000000000007E-2</v>
      </c>
    </row>
    <row r="25" spans="1:7" x14ac:dyDescent="0.3">
      <c r="A25" s="16" t="s">
        <v>98</v>
      </c>
      <c r="B25" s="31"/>
      <c r="C25" s="31"/>
      <c r="D25" s="17"/>
      <c r="E25" s="18">
        <v>2386.39</v>
      </c>
      <c r="F25" s="19">
        <v>3.9100000000000003E-2</v>
      </c>
      <c r="G25" s="20"/>
    </row>
    <row r="26" spans="1:7" x14ac:dyDescent="0.3">
      <c r="A26" s="16" t="s">
        <v>519</v>
      </c>
      <c r="B26" s="30"/>
      <c r="C26" s="30"/>
      <c r="D26" s="13"/>
      <c r="E26" s="14"/>
      <c r="F26" s="15"/>
      <c r="G26" s="15"/>
    </row>
    <row r="27" spans="1:7" x14ac:dyDescent="0.3">
      <c r="A27" s="12" t="s">
        <v>520</v>
      </c>
      <c r="B27" s="30" t="s">
        <v>521</v>
      </c>
      <c r="C27" s="30" t="s">
        <v>93</v>
      </c>
      <c r="D27" s="13">
        <v>3500000</v>
      </c>
      <c r="E27" s="14">
        <v>3595.37</v>
      </c>
      <c r="F27" s="15">
        <v>5.8900000000000001E-2</v>
      </c>
      <c r="G27" s="15">
        <v>7.3019000000000001E-2</v>
      </c>
    </row>
    <row r="28" spans="1:7" x14ac:dyDescent="0.3">
      <c r="A28" s="12" t="s">
        <v>522</v>
      </c>
      <c r="B28" s="30" t="s">
        <v>523</v>
      </c>
      <c r="C28" s="30" t="s">
        <v>93</v>
      </c>
      <c r="D28" s="13">
        <v>2500000</v>
      </c>
      <c r="E28" s="14">
        <v>2565.73</v>
      </c>
      <c r="F28" s="15">
        <v>4.2000000000000003E-2</v>
      </c>
      <c r="G28" s="15">
        <v>7.3366000000000001E-2</v>
      </c>
    </row>
    <row r="29" spans="1:7" x14ac:dyDescent="0.3">
      <c r="A29" s="12" t="s">
        <v>524</v>
      </c>
      <c r="B29" s="30" t="s">
        <v>525</v>
      </c>
      <c r="C29" s="30" t="s">
        <v>93</v>
      </c>
      <c r="D29" s="13">
        <v>2500000</v>
      </c>
      <c r="E29" s="14">
        <v>2565.5</v>
      </c>
      <c r="F29" s="15">
        <v>4.2000000000000003E-2</v>
      </c>
      <c r="G29" s="15">
        <v>7.3300000000000004E-2</v>
      </c>
    </row>
    <row r="30" spans="1:7" x14ac:dyDescent="0.3">
      <c r="A30" s="12" t="s">
        <v>526</v>
      </c>
      <c r="B30" s="30" t="s">
        <v>527</v>
      </c>
      <c r="C30" s="30" t="s">
        <v>93</v>
      </c>
      <c r="D30" s="13">
        <v>2500000</v>
      </c>
      <c r="E30" s="14">
        <v>2561.62</v>
      </c>
      <c r="F30" s="15">
        <v>4.19E-2</v>
      </c>
      <c r="G30" s="15">
        <v>7.2742000000000001E-2</v>
      </c>
    </row>
    <row r="31" spans="1:7" x14ac:dyDescent="0.3">
      <c r="A31" s="12" t="s">
        <v>528</v>
      </c>
      <c r="B31" s="30" t="s">
        <v>529</v>
      </c>
      <c r="C31" s="30" t="s">
        <v>93</v>
      </c>
      <c r="D31" s="13">
        <v>2500000</v>
      </c>
      <c r="E31" s="14">
        <v>2549.7199999999998</v>
      </c>
      <c r="F31" s="15">
        <v>4.1700000000000001E-2</v>
      </c>
      <c r="G31" s="15">
        <v>7.2999999999999995E-2</v>
      </c>
    </row>
    <row r="32" spans="1:7" x14ac:dyDescent="0.3">
      <c r="A32" s="12" t="s">
        <v>530</v>
      </c>
      <c r="B32" s="30" t="s">
        <v>531</v>
      </c>
      <c r="C32" s="30" t="s">
        <v>93</v>
      </c>
      <c r="D32" s="13">
        <v>2500000</v>
      </c>
      <c r="E32" s="14">
        <v>2547</v>
      </c>
      <c r="F32" s="15">
        <v>4.1700000000000001E-2</v>
      </c>
      <c r="G32" s="15">
        <v>7.3099999999999998E-2</v>
      </c>
    </row>
    <row r="33" spans="1:7" x14ac:dyDescent="0.3">
      <c r="A33" s="12" t="s">
        <v>532</v>
      </c>
      <c r="B33" s="30" t="s">
        <v>533</v>
      </c>
      <c r="C33" s="30" t="s">
        <v>93</v>
      </c>
      <c r="D33" s="13">
        <v>2000000</v>
      </c>
      <c r="E33" s="14">
        <v>2049.65</v>
      </c>
      <c r="F33" s="15">
        <v>3.3599999999999998E-2</v>
      </c>
      <c r="G33" s="15">
        <v>7.2400000000000006E-2</v>
      </c>
    </row>
    <row r="34" spans="1:7" x14ac:dyDescent="0.3">
      <c r="A34" s="12" t="s">
        <v>534</v>
      </c>
      <c r="B34" s="30" t="s">
        <v>535</v>
      </c>
      <c r="C34" s="30" t="s">
        <v>93</v>
      </c>
      <c r="D34" s="13">
        <v>2000000</v>
      </c>
      <c r="E34" s="14">
        <v>2049.63</v>
      </c>
      <c r="F34" s="15">
        <v>3.3599999999999998E-2</v>
      </c>
      <c r="G34" s="15">
        <v>7.2599999999999998E-2</v>
      </c>
    </row>
    <row r="35" spans="1:7" x14ac:dyDescent="0.3">
      <c r="A35" s="12" t="s">
        <v>536</v>
      </c>
      <c r="B35" s="30" t="s">
        <v>537</v>
      </c>
      <c r="C35" s="30" t="s">
        <v>93</v>
      </c>
      <c r="D35" s="13">
        <v>1000000</v>
      </c>
      <c r="E35" s="14">
        <v>1028.24</v>
      </c>
      <c r="F35" s="15">
        <v>1.6799999999999999E-2</v>
      </c>
      <c r="G35" s="15">
        <v>7.3050000000000004E-2</v>
      </c>
    </row>
    <row r="36" spans="1:7" x14ac:dyDescent="0.3">
      <c r="A36" s="12" t="s">
        <v>538</v>
      </c>
      <c r="B36" s="30" t="s">
        <v>539</v>
      </c>
      <c r="C36" s="30" t="s">
        <v>93</v>
      </c>
      <c r="D36" s="13">
        <v>1000000</v>
      </c>
      <c r="E36" s="14">
        <v>1026.3900000000001</v>
      </c>
      <c r="F36" s="15">
        <v>1.6799999999999999E-2</v>
      </c>
      <c r="G36" s="15">
        <v>7.2349999999999998E-2</v>
      </c>
    </row>
    <row r="37" spans="1:7" x14ac:dyDescent="0.3">
      <c r="A37" s="12" t="s">
        <v>540</v>
      </c>
      <c r="B37" s="30" t="s">
        <v>541</v>
      </c>
      <c r="C37" s="30" t="s">
        <v>93</v>
      </c>
      <c r="D37" s="13">
        <v>1000000</v>
      </c>
      <c r="E37" s="14">
        <v>1024.5899999999999</v>
      </c>
      <c r="F37" s="15">
        <v>1.6799999999999999E-2</v>
      </c>
      <c r="G37" s="15">
        <v>7.2849999999999998E-2</v>
      </c>
    </row>
    <row r="38" spans="1:7" x14ac:dyDescent="0.3">
      <c r="A38" s="12" t="s">
        <v>542</v>
      </c>
      <c r="B38" s="30" t="s">
        <v>543</v>
      </c>
      <c r="C38" s="30" t="s">
        <v>93</v>
      </c>
      <c r="D38" s="13">
        <v>1000000</v>
      </c>
      <c r="E38" s="14">
        <v>967.79</v>
      </c>
      <c r="F38" s="15">
        <v>1.5800000000000002E-2</v>
      </c>
      <c r="G38" s="15">
        <v>7.2098999999999996E-2</v>
      </c>
    </row>
    <row r="39" spans="1:7" x14ac:dyDescent="0.3">
      <c r="A39" s="12" t="s">
        <v>544</v>
      </c>
      <c r="B39" s="30" t="s">
        <v>545</v>
      </c>
      <c r="C39" s="30" t="s">
        <v>93</v>
      </c>
      <c r="D39" s="13">
        <v>500000</v>
      </c>
      <c r="E39" s="14">
        <v>513.45000000000005</v>
      </c>
      <c r="F39" s="15">
        <v>8.3999999999999995E-3</v>
      </c>
      <c r="G39" s="15">
        <v>7.2849999999999998E-2</v>
      </c>
    </row>
    <row r="40" spans="1:7" x14ac:dyDescent="0.3">
      <c r="A40" s="12" t="s">
        <v>546</v>
      </c>
      <c r="B40" s="30" t="s">
        <v>547</v>
      </c>
      <c r="C40" s="30" t="s">
        <v>93</v>
      </c>
      <c r="D40" s="13">
        <v>500000</v>
      </c>
      <c r="E40" s="14">
        <v>513.24</v>
      </c>
      <c r="F40" s="15">
        <v>8.3999999999999995E-3</v>
      </c>
      <c r="G40" s="15">
        <v>7.3099999999999998E-2</v>
      </c>
    </row>
    <row r="41" spans="1:7" x14ac:dyDescent="0.3">
      <c r="A41" s="12" t="s">
        <v>548</v>
      </c>
      <c r="B41" s="30" t="s">
        <v>549</v>
      </c>
      <c r="C41" s="30" t="s">
        <v>93</v>
      </c>
      <c r="D41" s="13">
        <v>500000</v>
      </c>
      <c r="E41" s="14">
        <v>509.94</v>
      </c>
      <c r="F41" s="15">
        <v>8.3000000000000001E-3</v>
      </c>
      <c r="G41" s="15">
        <v>7.3099999999999998E-2</v>
      </c>
    </row>
    <row r="42" spans="1:7" x14ac:dyDescent="0.3">
      <c r="A42" s="16" t="s">
        <v>98</v>
      </c>
      <c r="B42" s="31"/>
      <c r="C42" s="31"/>
      <c r="D42" s="17"/>
      <c r="E42" s="18">
        <v>26067.86</v>
      </c>
      <c r="F42" s="19">
        <v>0.42670000000000002</v>
      </c>
      <c r="G42" s="20"/>
    </row>
    <row r="43" spans="1:7" x14ac:dyDescent="0.3">
      <c r="A43" s="12"/>
      <c r="B43" s="30"/>
      <c r="C43" s="30"/>
      <c r="D43" s="13"/>
      <c r="E43" s="14"/>
      <c r="F43" s="15"/>
      <c r="G43" s="15"/>
    </row>
    <row r="44" spans="1:7" x14ac:dyDescent="0.3">
      <c r="A44" s="12"/>
      <c r="B44" s="30"/>
      <c r="C44" s="30"/>
      <c r="D44" s="13"/>
      <c r="E44" s="14"/>
      <c r="F44" s="15"/>
      <c r="G44" s="15"/>
    </row>
    <row r="45" spans="1:7" x14ac:dyDescent="0.3">
      <c r="A45" s="16" t="s">
        <v>188</v>
      </c>
      <c r="B45" s="30"/>
      <c r="C45" s="30"/>
      <c r="D45" s="13"/>
      <c r="E45" s="14"/>
      <c r="F45" s="15"/>
      <c r="G45" s="15"/>
    </row>
    <row r="46" spans="1:7" x14ac:dyDescent="0.3">
      <c r="A46" s="16" t="s">
        <v>98</v>
      </c>
      <c r="B46" s="30"/>
      <c r="C46" s="30"/>
      <c r="D46" s="13"/>
      <c r="E46" s="35" t="s">
        <v>88</v>
      </c>
      <c r="F46" s="36" t="s">
        <v>88</v>
      </c>
      <c r="G46" s="15"/>
    </row>
    <row r="47" spans="1:7" x14ac:dyDescent="0.3">
      <c r="A47" s="12"/>
      <c r="B47" s="30"/>
      <c r="C47" s="30"/>
      <c r="D47" s="13"/>
      <c r="E47" s="14"/>
      <c r="F47" s="15"/>
      <c r="G47" s="15"/>
    </row>
    <row r="48" spans="1:7" x14ac:dyDescent="0.3">
      <c r="A48" s="16" t="s">
        <v>189</v>
      </c>
      <c r="B48" s="30"/>
      <c r="C48" s="30"/>
      <c r="D48" s="13"/>
      <c r="E48" s="14"/>
      <c r="F48" s="15"/>
      <c r="G48" s="15"/>
    </row>
    <row r="49" spans="1:7" x14ac:dyDescent="0.3">
      <c r="A49" s="16" t="s">
        <v>98</v>
      </c>
      <c r="B49" s="30"/>
      <c r="C49" s="30"/>
      <c r="D49" s="13"/>
      <c r="E49" s="35" t="s">
        <v>88</v>
      </c>
      <c r="F49" s="36" t="s">
        <v>88</v>
      </c>
      <c r="G49" s="15"/>
    </row>
    <row r="50" spans="1:7" x14ac:dyDescent="0.3">
      <c r="A50" s="12"/>
      <c r="B50" s="30"/>
      <c r="C50" s="30"/>
      <c r="D50" s="13"/>
      <c r="E50" s="14"/>
      <c r="F50" s="15"/>
      <c r="G50" s="15"/>
    </row>
    <row r="51" spans="1:7" x14ac:dyDescent="0.3">
      <c r="A51" s="21" t="s">
        <v>116</v>
      </c>
      <c r="B51" s="32"/>
      <c r="C51" s="32"/>
      <c r="D51" s="22"/>
      <c r="E51" s="18">
        <v>57794.47</v>
      </c>
      <c r="F51" s="19">
        <v>0.94599999999999995</v>
      </c>
      <c r="G51" s="20"/>
    </row>
    <row r="52" spans="1:7" x14ac:dyDescent="0.3">
      <c r="A52" s="12"/>
      <c r="B52" s="30"/>
      <c r="C52" s="30"/>
      <c r="D52" s="13"/>
      <c r="E52" s="14"/>
      <c r="F52" s="15"/>
      <c r="G52" s="15"/>
    </row>
    <row r="53" spans="1:7" x14ac:dyDescent="0.3">
      <c r="A53" s="12"/>
      <c r="B53" s="30"/>
      <c r="C53" s="30"/>
      <c r="D53" s="13"/>
      <c r="E53" s="14"/>
      <c r="F53" s="15"/>
      <c r="G53" s="15"/>
    </row>
    <row r="54" spans="1:7" x14ac:dyDescent="0.3">
      <c r="A54" s="16" t="s">
        <v>117</v>
      </c>
      <c r="B54" s="30"/>
      <c r="C54" s="30"/>
      <c r="D54" s="13"/>
      <c r="E54" s="14"/>
      <c r="F54" s="15"/>
      <c r="G54" s="15"/>
    </row>
    <row r="55" spans="1:7" x14ac:dyDescent="0.3">
      <c r="A55" s="12" t="s">
        <v>118</v>
      </c>
      <c r="B55" s="30"/>
      <c r="C55" s="30"/>
      <c r="D55" s="13"/>
      <c r="E55" s="14">
        <v>1802.77</v>
      </c>
      <c r="F55" s="15">
        <v>2.9499999999999998E-2</v>
      </c>
      <c r="G55" s="15">
        <v>4.6987000000000001E-2</v>
      </c>
    </row>
    <row r="56" spans="1:7" x14ac:dyDescent="0.3">
      <c r="A56" s="16" t="s">
        <v>98</v>
      </c>
      <c r="B56" s="31"/>
      <c r="C56" s="31"/>
      <c r="D56" s="17"/>
      <c r="E56" s="18">
        <v>1802.77</v>
      </c>
      <c r="F56" s="19">
        <v>2.9499999999999998E-2</v>
      </c>
      <c r="G56" s="20"/>
    </row>
    <row r="57" spans="1:7" x14ac:dyDescent="0.3">
      <c r="A57" s="12"/>
      <c r="B57" s="30"/>
      <c r="C57" s="30"/>
      <c r="D57" s="13"/>
      <c r="E57" s="14"/>
      <c r="F57" s="15"/>
      <c r="G57" s="15"/>
    </row>
    <row r="58" spans="1:7" x14ac:dyDescent="0.3">
      <c r="A58" s="21" t="s">
        <v>116</v>
      </c>
      <c r="B58" s="32"/>
      <c r="C58" s="32"/>
      <c r="D58" s="22"/>
      <c r="E58" s="18">
        <v>1802.77</v>
      </c>
      <c r="F58" s="19">
        <v>2.9499999999999998E-2</v>
      </c>
      <c r="G58" s="20"/>
    </row>
    <row r="59" spans="1:7" x14ac:dyDescent="0.3">
      <c r="A59" s="12" t="s">
        <v>119</v>
      </c>
      <c r="B59" s="30"/>
      <c r="C59" s="30"/>
      <c r="D59" s="13"/>
      <c r="E59" s="14">
        <v>1471.0639659000001</v>
      </c>
      <c r="F59" s="15">
        <v>2.4084000000000001E-2</v>
      </c>
      <c r="G59" s="15"/>
    </row>
    <row r="60" spans="1:7" x14ac:dyDescent="0.3">
      <c r="A60" s="12" t="s">
        <v>120</v>
      </c>
      <c r="B60" s="30"/>
      <c r="C60" s="30"/>
      <c r="D60" s="13"/>
      <c r="E60" s="14">
        <v>9.7360340999999995</v>
      </c>
      <c r="F60" s="15">
        <v>4.1599999999999997E-4</v>
      </c>
      <c r="G60" s="15">
        <v>4.6987000000000001E-2</v>
      </c>
    </row>
    <row r="61" spans="1:7" x14ac:dyDescent="0.3">
      <c r="A61" s="25" t="s">
        <v>121</v>
      </c>
      <c r="B61" s="33"/>
      <c r="C61" s="33"/>
      <c r="D61" s="26"/>
      <c r="E61" s="27">
        <v>61078.04</v>
      </c>
      <c r="F61" s="28">
        <v>1</v>
      </c>
      <c r="G61" s="28"/>
    </row>
    <row r="63" spans="1:7" x14ac:dyDescent="0.3">
      <c r="A63" s="1" t="s">
        <v>123</v>
      </c>
    </row>
    <row r="66" spans="1:3" x14ac:dyDescent="0.3">
      <c r="A66" s="1" t="s">
        <v>1858</v>
      </c>
    </row>
    <row r="67" spans="1:3" x14ac:dyDescent="0.3">
      <c r="A67" s="47" t="s">
        <v>1859</v>
      </c>
      <c r="B67" s="34" t="s">
        <v>88</v>
      </c>
    </row>
    <row r="68" spans="1:3" x14ac:dyDescent="0.3">
      <c r="A68" t="s">
        <v>1860</v>
      </c>
    </row>
    <row r="69" spans="1:3" x14ac:dyDescent="0.3">
      <c r="A69" t="s">
        <v>1861</v>
      </c>
      <c r="B69" t="s">
        <v>1862</v>
      </c>
      <c r="C69" t="s">
        <v>1862</v>
      </c>
    </row>
    <row r="70" spans="1:3" x14ac:dyDescent="0.3">
      <c r="B70" s="48">
        <v>44712</v>
      </c>
      <c r="C70" s="48">
        <v>44742</v>
      </c>
    </row>
    <row r="71" spans="1:3" x14ac:dyDescent="0.3">
      <c r="A71" t="s">
        <v>1866</v>
      </c>
      <c r="B71">
        <v>9.8126999999999995</v>
      </c>
      <c r="C71">
        <v>9.8613999999999997</v>
      </c>
    </row>
    <row r="72" spans="1:3" x14ac:dyDescent="0.3">
      <c r="A72" t="s">
        <v>1867</v>
      </c>
      <c r="B72">
        <v>9.8129000000000008</v>
      </c>
      <c r="C72">
        <v>9.8614999999999995</v>
      </c>
    </row>
    <row r="73" spans="1:3" x14ac:dyDescent="0.3">
      <c r="A73" t="s">
        <v>1891</v>
      </c>
      <c r="B73">
        <v>9.8084000000000007</v>
      </c>
      <c r="C73">
        <v>9.8553999999999995</v>
      </c>
    </row>
    <row r="74" spans="1:3" x14ac:dyDescent="0.3">
      <c r="A74" t="s">
        <v>1892</v>
      </c>
      <c r="B74">
        <v>9.8084000000000007</v>
      </c>
      <c r="C74">
        <v>9.8553999999999995</v>
      </c>
    </row>
    <row r="75" spans="1:3" x14ac:dyDescent="0.3">
      <c r="A75" t="s">
        <v>1876</v>
      </c>
    </row>
    <row r="77" spans="1:3" x14ac:dyDescent="0.3">
      <c r="A77" t="s">
        <v>1877</v>
      </c>
      <c r="B77" s="34" t="s">
        <v>88</v>
      </c>
    </row>
    <row r="78" spans="1:3" x14ac:dyDescent="0.3">
      <c r="A78" t="s">
        <v>1878</v>
      </c>
      <c r="B78" s="34" t="s">
        <v>88</v>
      </c>
    </row>
    <row r="79" spans="1:3" ht="28.8" x14ac:dyDescent="0.3">
      <c r="A79" s="47" t="s">
        <v>1879</v>
      </c>
      <c r="B79" s="34" t="s">
        <v>88</v>
      </c>
    </row>
    <row r="80" spans="1:3" x14ac:dyDescent="0.3">
      <c r="A80" s="47" t="s">
        <v>1880</v>
      </c>
      <c r="B80" s="34" t="s">
        <v>88</v>
      </c>
    </row>
    <row r="81" spans="1:4" x14ac:dyDescent="0.3">
      <c r="A81" t="s">
        <v>1881</v>
      </c>
      <c r="B81" s="49">
        <v>2.9188420000000002</v>
      </c>
    </row>
    <row r="82" spans="1:4" ht="28.8" x14ac:dyDescent="0.3">
      <c r="A82" s="47" t="s">
        <v>1882</v>
      </c>
      <c r="B82" s="34" t="s">
        <v>88</v>
      </c>
    </row>
    <row r="83" spans="1:4" ht="28.8" x14ac:dyDescent="0.3">
      <c r="A83" s="47" t="s">
        <v>1883</v>
      </c>
      <c r="B83" s="34" t="s">
        <v>88</v>
      </c>
    </row>
    <row r="84" spans="1:4" x14ac:dyDescent="0.3">
      <c r="A84" t="s">
        <v>1886</v>
      </c>
      <c r="B84">
        <v>4338.7990600000003</v>
      </c>
    </row>
    <row r="85" spans="1:4" x14ac:dyDescent="0.3">
      <c r="A85" t="s">
        <v>2025</v>
      </c>
      <c r="B85" s="34" t="s">
        <v>88</v>
      </c>
    </row>
    <row r="86" spans="1:4" x14ac:dyDescent="0.3">
      <c r="A86" t="s">
        <v>2026</v>
      </c>
      <c r="B86" s="34" t="s">
        <v>88</v>
      </c>
    </row>
    <row r="89" spans="1:4" ht="28.8" x14ac:dyDescent="0.3">
      <c r="A89" s="66" t="s">
        <v>2069</v>
      </c>
      <c r="B89" s="66" t="s">
        <v>2070</v>
      </c>
      <c r="C89" s="66" t="s">
        <v>2030</v>
      </c>
      <c r="D89" s="67" t="s">
        <v>2031</v>
      </c>
    </row>
    <row r="90" spans="1:4" ht="81" customHeight="1" x14ac:dyDescent="0.3">
      <c r="A90" s="58" t="str">
        <f>HYPERLINK("[EDEL_Portfolio Monthly 30-Jun-2022.xlsx]EDCPSF!A1","Edelweiss CRL PSU PL SDL 50 50 Oct-25 FD")</f>
        <v>Edelweiss CRL PSU PL SDL 50 50 Oct-25 FD</v>
      </c>
      <c r="B90" s="57"/>
      <c r="C90" s="60" t="s">
        <v>2041</v>
      </c>
      <c r="D90" s="5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341F554B408F45BC12AE1CF7FD87CF" ma:contentTypeVersion="20" ma:contentTypeDescription="Create a new document." ma:contentTypeScope="" ma:versionID="f78087f760e81a993accc95982c2cdfc">
  <xsd:schema xmlns:xsd="http://www.w3.org/2001/XMLSchema" xmlns:xs="http://www.w3.org/2001/XMLSchema" xmlns:p="http://schemas.microsoft.com/office/2006/metadata/properties" xmlns:ns1="http://schemas.microsoft.com/sharepoint/v3" xmlns:ns2="8b20ad83-af1b-4b0e-bfa2-04208f5a56d1" xmlns:ns3="24271c00-d880-4f9e-a67d-41ae7723a8dd" targetNamespace="http://schemas.microsoft.com/office/2006/metadata/properties" ma:root="true" ma:fieldsID="73eb5126b9a872707e3d0e9f21357ccf" ns1:_="" ns2:_="" ns3:_="">
    <xsd:import namespace="http://schemas.microsoft.com/sharepoint/v3"/>
    <xsd:import namespace="8b20ad83-af1b-4b0e-bfa2-04208f5a56d1"/>
    <xsd:import namespace="24271c00-d880-4f9e-a67d-41ae7723a8dd"/>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20ad83-af1b-4b0e-bfa2-04208f5a56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271c00-d880-4f9e-a67d-41ae7723a8d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959cb77-3723-45bd-b0a7-1c9dbbed0b57}" ma:internalName="TaxCatchAll" ma:showField="CatchAllData" ma:web="24271c00-d880-4f9e-a67d-41ae7723a8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1E96BD-9C78-4FDB-A788-953DF87327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b20ad83-af1b-4b0e-bfa2-04208f5a56d1"/>
    <ds:schemaRef ds:uri="24271c00-d880-4f9e-a67d-41ae7723a8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3CEDDB-592C-4FE6-AF74-CBF8009215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Index</vt:lpstr>
      <vt:lpstr>EDACBF</vt:lpstr>
      <vt:lpstr>EDBE23</vt:lpstr>
      <vt:lpstr>EDBE25</vt:lpstr>
      <vt:lpstr>EDBE30</vt:lpstr>
      <vt:lpstr>EDBE31</vt:lpstr>
      <vt:lpstr>EDBE32</vt:lpstr>
      <vt:lpstr>EDBPDF</vt:lpstr>
      <vt:lpstr>EDCPSF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EELMIF</vt:lpstr>
      <vt:lpstr>EEMOF1</vt:lpstr>
      <vt:lpstr>EENFBA</vt:lpstr>
      <vt:lpstr>EEPRUA</vt:lpstr>
      <vt:lpstr>EESMCF</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Ankita Sarolia - AMC</cp:lastModifiedBy>
  <dcterms:created xsi:type="dcterms:W3CDTF">2015-12-17T12:36:10Z</dcterms:created>
  <dcterms:modified xsi:type="dcterms:W3CDTF">2022-07-08T12:02:55Z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etDate">
    <vt:lpwstr>2022-07-04T11:58:58Z</vt:lpwstr>
  </property>
  <property fmtid="{D5CDD505-2E9C-101B-9397-08002B2CF9AE}" pid="4" name="MSIP_Label_840e60c6-cef6-4cc0-a98d-364c7249d74b_Method">
    <vt:lpwstr>Privileged</vt:lpwstr>
  </property>
  <property fmtid="{D5CDD505-2E9C-101B-9397-08002B2CF9AE}" pid="5" name="MSIP_Label_840e60c6-cef6-4cc0-a98d-364c7249d74b_Name">
    <vt:lpwstr>840e60c6-cef6-4cc0-a98d-364c7249d74b</vt:lpwstr>
  </property>
  <property fmtid="{D5CDD505-2E9C-101B-9397-08002B2CF9AE}" pid="6" name="MSIP_Label_840e60c6-cef6-4cc0-a98d-364c7249d74b_SiteId">
    <vt:lpwstr>b44900f1-2def-4c3b-9ec6-9020d604e19e</vt:lpwstr>
  </property>
  <property fmtid="{D5CDD505-2E9C-101B-9397-08002B2CF9AE}" pid="7" name="MSIP_Label_840e60c6-cef6-4cc0-a98d-364c7249d74b_ActionId">
    <vt:lpwstr>8285df02-1b76-4a57-81e3-4dc8176ab3c1</vt:lpwstr>
  </property>
  <property fmtid="{D5CDD505-2E9C-101B-9397-08002B2CF9AE}" pid="8" name="MSIP_Label_840e60c6-cef6-4cc0-a98d-364c7249d74b_ContentBits">
    <vt:lpwstr>1</vt:lpwstr>
  </property>
  <property fmtid="{D5CDD505-2E9C-101B-9397-08002B2CF9AE}" pid="9" name="MSIP_Label_fae7b159-da8a-4f43-b4ed-ba6115f6e9fb_Enabled">
    <vt:lpwstr>true</vt:lpwstr>
  </property>
  <property fmtid="{D5CDD505-2E9C-101B-9397-08002B2CF9AE}" pid="10" name="MSIP_Label_fae7b159-da8a-4f43-b4ed-ba6115f6e9fb_SetDate">
    <vt:lpwstr>2022-07-07T10:57:18Z</vt:lpwstr>
  </property>
  <property fmtid="{D5CDD505-2E9C-101B-9397-08002B2CF9AE}" pid="11" name="MSIP_Label_fae7b159-da8a-4f43-b4ed-ba6115f6e9fb_Method">
    <vt:lpwstr>Standard</vt:lpwstr>
  </property>
  <property fmtid="{D5CDD505-2E9C-101B-9397-08002B2CF9AE}" pid="12" name="MSIP_Label_fae7b159-da8a-4f43-b4ed-ba6115f6e9fb_Name">
    <vt:lpwstr>Internal_0</vt:lpwstr>
  </property>
  <property fmtid="{D5CDD505-2E9C-101B-9397-08002B2CF9AE}" pid="13" name="MSIP_Label_fae7b159-da8a-4f43-b4ed-ba6115f6e9fb_SiteId">
    <vt:lpwstr>76fd78b2-83b7-4fc7-b5ba-5f59f5beb8cc</vt:lpwstr>
  </property>
  <property fmtid="{D5CDD505-2E9C-101B-9397-08002B2CF9AE}" pid="14" name="MSIP_Label_fae7b159-da8a-4f43-b4ed-ba6115f6e9fb_ActionId">
    <vt:lpwstr>716dcf66-c14c-4742-9ab6-827e1d8955e1</vt:lpwstr>
  </property>
  <property fmtid="{D5CDD505-2E9C-101B-9397-08002B2CF9AE}" pid="15" name="MSIP_Label_fae7b159-da8a-4f43-b4ed-ba6115f6e9fb_ContentBits">
    <vt:lpwstr>0</vt:lpwstr>
  </property>
</Properties>
</file>