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edelweissmf-my.sharepoint.com/personal/jehzeel_master_edelweissmf_com1/Documents/FCMPL2/LAB/COMPLIANCE/Mutual Fund/compliance/Compliance/Reports/1 - SEBI/31_Monthly Portfolio Disclosure/2022/5. May/"/>
    </mc:Choice>
  </mc:AlternateContent>
  <xr:revisionPtr revIDLastSave="723" documentId="14_{DA70D8B1-6B57-4156-A48F-5F9327D0A77E}" xr6:coauthVersionLast="47" xr6:coauthVersionMax="47" xr10:uidLastSave="{8B4E854B-5622-458D-B920-8057EACA2FFB}"/>
  <bookViews>
    <workbookView xWindow="-108" yWindow="-108" windowWidth="23256" windowHeight="12576" xr2:uid="{00000000-000D-0000-FFFF-FFFF00000000}"/>
  </bookViews>
  <sheets>
    <sheet name="Index" sheetId="41" r:id="rId1"/>
    <sheet name="EDACBF" sheetId="1" r:id="rId2"/>
    <sheet name="EDBE23" sheetId="2" r:id="rId3"/>
    <sheet name="EDBE25" sheetId="3" r:id="rId4"/>
    <sheet name="EDBE30" sheetId="4" r:id="rId5"/>
    <sheet name="EDBE31" sheetId="5" r:id="rId6"/>
    <sheet name="EDBE32" sheetId="6" r:id="rId7"/>
    <sheet name="EDBPDF" sheetId="7" r:id="rId8"/>
    <sheet name="EDCPSF" sheetId="8" r:id="rId9"/>
    <sheet name="EDFF23" sheetId="9" r:id="rId10"/>
    <sheet name="EDFF25" sheetId="10" r:id="rId11"/>
    <sheet name="EDFF30" sheetId="11" r:id="rId12"/>
    <sheet name="EDFF31" sheetId="12" r:id="rId13"/>
    <sheet name="EDFF32" sheetId="13" r:id="rId14"/>
    <sheet name="EDGSEC" sheetId="14" r:id="rId15"/>
    <sheet name="EDNP27" sheetId="15" r:id="rId16"/>
    <sheet name="EDNPSF" sheetId="16" r:id="rId17"/>
    <sheet name="EDONTF" sheetId="17" r:id="rId18"/>
    <sheet name="EEARBF" sheetId="18" r:id="rId19"/>
    <sheet name="EEARFD" sheetId="19" r:id="rId20"/>
    <sheet name="EEDGEF" sheetId="20" r:id="rId21"/>
    <sheet name="EEECRF" sheetId="21" r:id="rId22"/>
    <sheet name="EEELSS" sheetId="22" r:id="rId23"/>
    <sheet name="EEEQTF" sheetId="23" r:id="rId24"/>
    <sheet name="EEESCF" sheetId="24" r:id="rId25"/>
    <sheet name="EEESSF" sheetId="25" r:id="rId26"/>
    <sheet name="EEIF30" sheetId="26" r:id="rId27"/>
    <sheet name="EEIF50" sheetId="27" r:id="rId28"/>
    <sheet name="EELMIF" sheetId="28" r:id="rId29"/>
    <sheet name="EEMOF1" sheetId="29" r:id="rId30"/>
    <sheet name="EENFBA" sheetId="30" r:id="rId31"/>
    <sheet name="EEPRUA" sheetId="31" r:id="rId32"/>
    <sheet name="EESMCF" sheetId="32" r:id="rId33"/>
    <sheet name="ELLIQF" sheetId="33" r:id="rId34"/>
    <sheet name="EOASEF" sheetId="34" r:id="rId35"/>
    <sheet name="EOCHIF" sheetId="35" r:id="rId36"/>
    <sheet name="EODWHF" sheetId="36" r:id="rId37"/>
    <sheet name="EOEDOF" sheetId="37" r:id="rId38"/>
    <sheet name="EOEMOP" sheetId="38" r:id="rId39"/>
    <sheet name="EOUSEF" sheetId="39" r:id="rId40"/>
    <sheet name="EOUSTF" sheetId="40" r:id="rId41"/>
  </sheets>
  <definedNames>
    <definedName name="_xlnm._FilterDatabase" localSheetId="1" hidden="1">EDACBF!$A$5:$P$41</definedName>
    <definedName name="_xlnm._FilterDatabase" localSheetId="2" hidden="1">EDBE23!$A$5:$P$65</definedName>
    <definedName name="_xlnm._FilterDatabase" localSheetId="3" hidden="1">EDBE25!$A$5:$P$75</definedName>
    <definedName name="_xlnm._FilterDatabase" localSheetId="4" hidden="1">EDBE30!$A$5:$P$79</definedName>
    <definedName name="_xlnm._FilterDatabase" localSheetId="5" hidden="1">EDBE31!$A$5:$P$59</definedName>
    <definedName name="_xlnm._FilterDatabase" localSheetId="6" hidden="1">EDBE32!$A$5:$P$44</definedName>
    <definedName name="_xlnm._FilterDatabase" localSheetId="7" hidden="1">EDBPDF!$A$5:$P$59</definedName>
    <definedName name="_xlnm._FilterDatabase" localSheetId="8" hidden="1">EDCPSF!$A$5:$P$59</definedName>
    <definedName name="_xlnm._FilterDatabase" localSheetId="9" hidden="1">EDFF23!$A$5:$P$23</definedName>
    <definedName name="_xlnm._FilterDatabase" localSheetId="10" hidden="1">EDFF25!$A$5:$P$23</definedName>
    <definedName name="_xlnm._FilterDatabase" localSheetId="11" hidden="1">EDFF30!$A$5:$P$23</definedName>
    <definedName name="_xlnm._FilterDatabase" localSheetId="12" hidden="1">EDFF31!$A$5:$P$23</definedName>
    <definedName name="_xlnm._FilterDatabase" localSheetId="13" hidden="1">EDFF32!$A$5:$P$23</definedName>
    <definedName name="_xlnm._FilterDatabase" localSheetId="14" hidden="1">EDGSEC!$A$5:$P$42</definedName>
    <definedName name="_xlnm._FilterDatabase" localSheetId="15" hidden="1">EDNP27!$A$5:$P$78</definedName>
    <definedName name="_xlnm._FilterDatabase" localSheetId="16" hidden="1">EDNPSF!$A$5:$P$102</definedName>
    <definedName name="_xlnm._FilterDatabase" localSheetId="17" hidden="1">EDONTF!$A$5:$P$17</definedName>
    <definedName name="_xlnm._FilterDatabase" localSheetId="18" hidden="1">EEARBF!$A$5:$P$394</definedName>
    <definedName name="_xlnm._FilterDatabase" localSheetId="19" hidden="1">EEARFD!$A$5:$P$206</definedName>
    <definedName name="_xlnm._FilterDatabase" localSheetId="20" hidden="1">EEDGEF!$A$5:$P$106</definedName>
    <definedName name="_xlnm._FilterDatabase" localSheetId="21" hidden="1">EEECRF!$A$5:$P$78</definedName>
    <definedName name="_xlnm._FilterDatabase" localSheetId="22" hidden="1">EEELSS!$A$5:$P$74</definedName>
    <definedName name="_xlnm._FilterDatabase" localSheetId="23" hidden="1">EEEQTF!$A$5:$P$86</definedName>
    <definedName name="_xlnm._FilterDatabase" localSheetId="24" hidden="1">EEESCF!$A$5:$P$97</definedName>
    <definedName name="_xlnm._FilterDatabase" localSheetId="25" hidden="1">EEESSF!$A$5:$P$165</definedName>
    <definedName name="_xlnm._FilterDatabase" localSheetId="26" hidden="1">EEIF30!$A$5:$P$64</definedName>
    <definedName name="_xlnm._FilterDatabase" localSheetId="27" hidden="1">EEIF50!$A$5:$P$85</definedName>
    <definedName name="_xlnm._FilterDatabase" localSheetId="28" hidden="1">EELMIF!$A$5:$P$271</definedName>
    <definedName name="_xlnm._FilterDatabase" localSheetId="29" hidden="1">EEMOF1!$A$5:$P$84</definedName>
    <definedName name="_xlnm._FilterDatabase" localSheetId="30" hidden="1">EENFBA!$A$5:$P$34</definedName>
    <definedName name="_xlnm._FilterDatabase" localSheetId="31" hidden="1">EEPRUA!$A$5:$P$122</definedName>
    <definedName name="_xlnm._FilterDatabase" localSheetId="32" hidden="1">EESMCF!$A$5:$P$80</definedName>
    <definedName name="_xlnm._FilterDatabase" localSheetId="33" hidden="1">ELLIQF!$A$5:$P$59</definedName>
    <definedName name="_xlnm._FilterDatabase" localSheetId="34" hidden="1">EOASEF!$A$5:$P$21</definedName>
    <definedName name="_xlnm._FilterDatabase" localSheetId="35" hidden="1">EOCHIF!$A$5:$P$21</definedName>
    <definedName name="_xlnm._FilterDatabase" localSheetId="36" hidden="1">EODWHF!$A$5:$P$70</definedName>
    <definedName name="_xlnm._FilterDatabase" localSheetId="37" hidden="1">EOEDOF!$A$5:$P$21</definedName>
    <definedName name="_xlnm._FilterDatabase" localSheetId="38" hidden="1">EOEMOP!$A$5:$P$21</definedName>
    <definedName name="_xlnm._FilterDatabase" localSheetId="39" hidden="1">EOUSEF!$A$5:$P$21</definedName>
    <definedName name="_xlnm._FilterDatabase" localSheetId="40" hidden="1">EOUSTF!$A$5:$P$21</definedName>
    <definedName name="Hedging_Positions_through_Futures_AS_ON_MMMM_DD__YYYY___NIL" localSheetId="2">EDBE23!#REF!</definedName>
    <definedName name="Hedging_Positions_through_Futures_AS_ON_MMMM_DD__YYYY___NIL" localSheetId="3">EDBE25!#REF!</definedName>
    <definedName name="Hedging_Positions_through_Futures_AS_ON_MMMM_DD__YYYY___NIL" localSheetId="4">EDBE30!#REF!</definedName>
    <definedName name="Hedging_Positions_through_Futures_AS_ON_MMMM_DD__YYYY___NIL" localSheetId="5">EDBE31!#REF!</definedName>
    <definedName name="Hedging_Positions_through_Futures_AS_ON_MMMM_DD__YYYY___NIL" localSheetId="6">EDBE32!#REF!</definedName>
    <definedName name="Hedging_Positions_through_Futures_AS_ON_MMMM_DD__YYYY___NIL" localSheetId="7">EDBPDF!#REF!</definedName>
    <definedName name="Hedging_Positions_through_Futures_AS_ON_MMMM_DD__YYYY___NIL" localSheetId="8">EDCPSF!#REF!</definedName>
    <definedName name="Hedging_Positions_through_Futures_AS_ON_MMMM_DD__YYYY___NIL" localSheetId="9">EDFF23!#REF!</definedName>
    <definedName name="Hedging_Positions_through_Futures_AS_ON_MMMM_DD__YYYY___NIL" localSheetId="10">EDFF25!#REF!</definedName>
    <definedName name="Hedging_Positions_through_Futures_AS_ON_MMMM_DD__YYYY___NIL" localSheetId="11">EDFF30!#REF!</definedName>
    <definedName name="Hedging_Positions_through_Futures_AS_ON_MMMM_DD__YYYY___NIL" localSheetId="12">EDFF31!#REF!</definedName>
    <definedName name="Hedging_Positions_through_Futures_AS_ON_MMMM_DD__YYYY___NIL" localSheetId="13">EDFF32!#REF!</definedName>
    <definedName name="Hedging_Positions_through_Futures_AS_ON_MMMM_DD__YYYY___NIL" localSheetId="14">EDGSEC!#REF!</definedName>
    <definedName name="Hedging_Positions_through_Futures_AS_ON_MMMM_DD__YYYY___NIL" localSheetId="15">EDNP27!#REF!</definedName>
    <definedName name="Hedging_Positions_through_Futures_AS_ON_MMMM_DD__YYYY___NIL" localSheetId="16">EDNPSF!#REF!</definedName>
    <definedName name="Hedging_Positions_through_Futures_AS_ON_MMMM_DD__YYYY___NIL" localSheetId="17">EDONTF!#REF!</definedName>
    <definedName name="Hedging_Positions_through_Futures_AS_ON_MMMM_DD__YYYY___NIL" localSheetId="18">EEARBF!#REF!</definedName>
    <definedName name="Hedging_Positions_through_Futures_AS_ON_MMMM_DD__YYYY___NIL" localSheetId="19">EEARFD!#REF!</definedName>
    <definedName name="Hedging_Positions_through_Futures_AS_ON_MMMM_DD__YYYY___NIL" localSheetId="20">EEDGEF!#REF!</definedName>
    <definedName name="Hedging_Positions_through_Futures_AS_ON_MMMM_DD__YYYY___NIL" localSheetId="21">EEECRF!#REF!</definedName>
    <definedName name="Hedging_Positions_through_Futures_AS_ON_MMMM_DD__YYYY___NIL" localSheetId="22">EEELSS!#REF!</definedName>
    <definedName name="Hedging_Positions_through_Futures_AS_ON_MMMM_DD__YYYY___NIL" localSheetId="23">EEEQTF!#REF!</definedName>
    <definedName name="Hedging_Positions_through_Futures_AS_ON_MMMM_DD__YYYY___NIL" localSheetId="24">EEESCF!#REF!</definedName>
    <definedName name="Hedging_Positions_through_Futures_AS_ON_MMMM_DD__YYYY___NIL" localSheetId="25">EEESSF!#REF!</definedName>
    <definedName name="Hedging_Positions_through_Futures_AS_ON_MMMM_DD__YYYY___NIL" localSheetId="26">EEIF30!#REF!</definedName>
    <definedName name="Hedging_Positions_through_Futures_AS_ON_MMMM_DD__YYYY___NIL" localSheetId="27">EEIF50!#REF!</definedName>
    <definedName name="Hedging_Positions_through_Futures_AS_ON_MMMM_DD__YYYY___NIL" localSheetId="28">EELMIF!#REF!</definedName>
    <definedName name="Hedging_Positions_through_Futures_AS_ON_MMMM_DD__YYYY___NIL" localSheetId="29">EEMOF1!#REF!</definedName>
    <definedName name="Hedging_Positions_through_Futures_AS_ON_MMMM_DD__YYYY___NIL" localSheetId="30">EENFBA!#REF!</definedName>
    <definedName name="Hedging_Positions_through_Futures_AS_ON_MMMM_DD__YYYY___NIL" localSheetId="31">EEPRUA!#REF!</definedName>
    <definedName name="Hedging_Positions_through_Futures_AS_ON_MMMM_DD__YYYY___NIL" localSheetId="32">EESMCF!#REF!</definedName>
    <definedName name="Hedging_Positions_through_Futures_AS_ON_MMMM_DD__YYYY___NIL" localSheetId="33">ELLIQF!#REF!</definedName>
    <definedName name="Hedging_Positions_through_Futures_AS_ON_MMMM_DD__YYYY___NIL" localSheetId="34">EOASEF!#REF!</definedName>
    <definedName name="Hedging_Positions_through_Futures_AS_ON_MMMM_DD__YYYY___NIL" localSheetId="35">EOCHIF!#REF!</definedName>
    <definedName name="Hedging_Positions_through_Futures_AS_ON_MMMM_DD__YYYY___NIL" localSheetId="36">EODWHF!#REF!</definedName>
    <definedName name="Hedging_Positions_through_Futures_AS_ON_MMMM_DD__YYYY___NIL" localSheetId="37">EOEDOF!#REF!</definedName>
    <definedName name="Hedging_Positions_through_Futures_AS_ON_MMMM_DD__YYYY___NIL" localSheetId="38">EOEMOP!#REF!</definedName>
    <definedName name="Hedging_Positions_through_Futures_AS_ON_MMMM_DD__YYYY___NIL" localSheetId="39">EOUSEF!#REF!</definedName>
    <definedName name="Hedging_Positions_through_Futures_AS_ON_MMMM_DD__YYYY___NIL" localSheetId="40">EOUSTF!#REF!</definedName>
    <definedName name="Hedging_Positions_through_Futures_AS_ON_MMMM_DD__YYYY___NIL">EDACBF!#REF!</definedName>
    <definedName name="JPM_Footer_disp" localSheetId="2">EDBE23!#REF!</definedName>
    <definedName name="JPM_Footer_disp" localSheetId="3">EDBE25!#REF!</definedName>
    <definedName name="JPM_Footer_disp" localSheetId="4">EDBE30!#REF!</definedName>
    <definedName name="JPM_Footer_disp" localSheetId="5">EDBE31!#REF!</definedName>
    <definedName name="JPM_Footer_disp" localSheetId="6">EDBE32!#REF!</definedName>
    <definedName name="JPM_Footer_disp" localSheetId="7">EDBPDF!#REF!</definedName>
    <definedName name="JPM_Footer_disp" localSheetId="8">EDCPSF!#REF!</definedName>
    <definedName name="JPM_Footer_disp" localSheetId="9">EDFF23!#REF!</definedName>
    <definedName name="JPM_Footer_disp" localSheetId="10">EDFF25!#REF!</definedName>
    <definedName name="JPM_Footer_disp" localSheetId="11">EDFF30!#REF!</definedName>
    <definedName name="JPM_Footer_disp" localSheetId="12">EDFF31!#REF!</definedName>
    <definedName name="JPM_Footer_disp" localSheetId="13">EDFF32!#REF!</definedName>
    <definedName name="JPM_Footer_disp" localSheetId="14">EDGSEC!#REF!</definedName>
    <definedName name="JPM_Footer_disp" localSheetId="15">EDNP27!#REF!</definedName>
    <definedName name="JPM_Footer_disp" localSheetId="16">EDNPSF!#REF!</definedName>
    <definedName name="JPM_Footer_disp" localSheetId="17">EDONTF!#REF!</definedName>
    <definedName name="JPM_Footer_disp" localSheetId="18">EEARBF!#REF!</definedName>
    <definedName name="JPM_Footer_disp" localSheetId="19">EEARFD!#REF!</definedName>
    <definedName name="JPM_Footer_disp" localSheetId="20">EEDGEF!#REF!</definedName>
    <definedName name="JPM_Footer_disp" localSheetId="21">EEECRF!#REF!</definedName>
    <definedName name="JPM_Footer_disp" localSheetId="22">EEELSS!#REF!</definedName>
    <definedName name="JPM_Footer_disp" localSheetId="23">EEEQTF!#REF!</definedName>
    <definedName name="JPM_Footer_disp" localSheetId="24">EEESCF!#REF!</definedName>
    <definedName name="JPM_Footer_disp" localSheetId="25">EEESSF!#REF!</definedName>
    <definedName name="JPM_Footer_disp" localSheetId="26">EEIF30!#REF!</definedName>
    <definedName name="JPM_Footer_disp" localSheetId="27">EEIF50!#REF!</definedName>
    <definedName name="JPM_Footer_disp" localSheetId="28">EELMIF!#REF!</definedName>
    <definedName name="JPM_Footer_disp" localSheetId="29">EEMOF1!#REF!</definedName>
    <definedName name="JPM_Footer_disp" localSheetId="30">EENFBA!#REF!</definedName>
    <definedName name="JPM_Footer_disp" localSheetId="31">EEPRUA!#REF!</definedName>
    <definedName name="JPM_Footer_disp" localSheetId="32">EESMCF!#REF!</definedName>
    <definedName name="JPM_Footer_disp" localSheetId="33">ELLIQF!#REF!</definedName>
    <definedName name="JPM_Footer_disp" localSheetId="34">EOASEF!#REF!</definedName>
    <definedName name="JPM_Footer_disp" localSheetId="35">EOCHIF!#REF!</definedName>
    <definedName name="JPM_Footer_disp" localSheetId="36">EODWHF!#REF!</definedName>
    <definedName name="JPM_Footer_disp" localSheetId="37">EOEDOF!#REF!</definedName>
    <definedName name="JPM_Footer_disp" localSheetId="38">EOEMOP!#REF!</definedName>
    <definedName name="JPM_Footer_disp" localSheetId="39">EOUSEF!#REF!</definedName>
    <definedName name="JPM_Footer_disp" localSheetId="40">EOUSTF!#REF!</definedName>
    <definedName name="JPM_Footer_disp">EDACBF!#REF!</definedName>
    <definedName name="JPM_Footer_disp12" localSheetId="2">EDBE23!#REF!</definedName>
    <definedName name="JPM_Footer_disp12" localSheetId="3">EDBE25!#REF!</definedName>
    <definedName name="JPM_Footer_disp12" localSheetId="4">EDBE30!#REF!</definedName>
    <definedName name="JPM_Footer_disp12" localSheetId="5">EDBE31!#REF!</definedName>
    <definedName name="JPM_Footer_disp12" localSheetId="6">EDBE32!#REF!</definedName>
    <definedName name="JPM_Footer_disp12" localSheetId="7">EDBPDF!#REF!</definedName>
    <definedName name="JPM_Footer_disp12" localSheetId="8">EDCPSF!#REF!</definedName>
    <definedName name="JPM_Footer_disp12" localSheetId="9">EDFF23!#REF!</definedName>
    <definedName name="JPM_Footer_disp12" localSheetId="10">EDFF25!#REF!</definedName>
    <definedName name="JPM_Footer_disp12" localSheetId="11">EDFF30!#REF!</definedName>
    <definedName name="JPM_Footer_disp12" localSheetId="12">EDFF31!#REF!</definedName>
    <definedName name="JPM_Footer_disp12" localSheetId="13">EDFF32!#REF!</definedName>
    <definedName name="JPM_Footer_disp12" localSheetId="14">EDGSEC!#REF!</definedName>
    <definedName name="JPM_Footer_disp12" localSheetId="15">EDNP27!#REF!</definedName>
    <definedName name="JPM_Footer_disp12" localSheetId="16">EDNPSF!#REF!</definedName>
    <definedName name="JPM_Footer_disp12" localSheetId="17">EDONTF!#REF!</definedName>
    <definedName name="JPM_Footer_disp12" localSheetId="18">EEARBF!#REF!</definedName>
    <definedName name="JPM_Footer_disp12" localSheetId="19">EEARFD!#REF!</definedName>
    <definedName name="JPM_Footer_disp12" localSheetId="20">EEDGEF!#REF!</definedName>
    <definedName name="JPM_Footer_disp12" localSheetId="21">EEECRF!#REF!</definedName>
    <definedName name="JPM_Footer_disp12" localSheetId="22">EEELSS!#REF!</definedName>
    <definedName name="JPM_Footer_disp12" localSheetId="23">EEEQTF!#REF!</definedName>
    <definedName name="JPM_Footer_disp12" localSheetId="24">EEESCF!#REF!</definedName>
    <definedName name="JPM_Footer_disp12" localSheetId="25">EEESSF!#REF!</definedName>
    <definedName name="JPM_Footer_disp12" localSheetId="26">EEIF30!#REF!</definedName>
    <definedName name="JPM_Footer_disp12" localSheetId="27">EEIF50!#REF!</definedName>
    <definedName name="JPM_Footer_disp12" localSheetId="28">EELMIF!#REF!</definedName>
    <definedName name="JPM_Footer_disp12" localSheetId="29">EEMOF1!#REF!</definedName>
    <definedName name="JPM_Footer_disp12" localSheetId="30">EENFBA!#REF!</definedName>
    <definedName name="JPM_Footer_disp12" localSheetId="31">EEPRUA!#REF!</definedName>
    <definedName name="JPM_Footer_disp12" localSheetId="32">EESMCF!#REF!</definedName>
    <definedName name="JPM_Footer_disp12" localSheetId="33">ELLIQF!#REF!</definedName>
    <definedName name="JPM_Footer_disp12" localSheetId="34">EOASEF!#REF!</definedName>
    <definedName name="JPM_Footer_disp12" localSheetId="35">EOCHIF!#REF!</definedName>
    <definedName name="JPM_Footer_disp12" localSheetId="36">EODWHF!#REF!</definedName>
    <definedName name="JPM_Footer_disp12" localSheetId="37">EOEDOF!#REF!</definedName>
    <definedName name="JPM_Footer_disp12" localSheetId="38">EOEMOP!#REF!</definedName>
    <definedName name="JPM_Footer_disp12" localSheetId="39">EOUSEF!#REF!</definedName>
    <definedName name="JPM_Footer_disp12" localSheetId="40">EOUSTF!#REF!</definedName>
    <definedName name="JPM_Footer_disp12">EDACBF!#REF!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 i="40" l="1"/>
  <c r="A45" i="39"/>
  <c r="A45" i="38"/>
  <c r="A45" i="37"/>
  <c r="A96" i="36"/>
  <c r="A45" i="35"/>
  <c r="A45" i="34"/>
  <c r="A123" i="33"/>
  <c r="A107" i="32"/>
  <c r="A155" i="31"/>
  <c r="A58" i="30"/>
  <c r="A110" i="29"/>
  <c r="A298" i="28"/>
  <c r="A111" i="27"/>
  <c r="A90" i="26"/>
  <c r="A202" i="25"/>
  <c r="A124" i="24"/>
  <c r="A112" i="23"/>
  <c r="A101" i="22"/>
  <c r="A104" i="21"/>
  <c r="A137" i="20"/>
  <c r="A239" i="19"/>
  <c r="A423" i="18"/>
  <c r="A66" i="17"/>
  <c r="A128" i="16"/>
  <c r="A105" i="15"/>
  <c r="A84" i="14"/>
  <c r="A50" i="13"/>
  <c r="A49" i="12"/>
  <c r="A49" i="11"/>
  <c r="A49" i="10"/>
  <c r="A49" i="9"/>
  <c r="A88" i="8"/>
  <c r="A100" i="7"/>
  <c r="A68" i="6"/>
  <c r="A83" i="5"/>
  <c r="A104" i="4"/>
  <c r="A100" i="3"/>
  <c r="A91" i="2"/>
  <c r="A78" i="1"/>
  <c r="H1" i="1" l="1"/>
  <c r="H1" i="2"/>
  <c r="H1" i="3"/>
  <c r="H1" i="4"/>
  <c r="H1" i="5"/>
  <c r="H1" i="6"/>
  <c r="H1" i="7"/>
  <c r="H1" i="8"/>
  <c r="H1" i="9"/>
  <c r="H1" i="10"/>
  <c r="H1" i="11"/>
  <c r="H1" i="12"/>
  <c r="H1" i="13"/>
  <c r="H1" i="14"/>
  <c r="H1" i="15"/>
  <c r="H1" i="16"/>
  <c r="H1" i="17"/>
  <c r="H1" i="18"/>
  <c r="H1" i="19"/>
  <c r="H1" i="20"/>
  <c r="H1" i="21"/>
  <c r="H1" i="22"/>
  <c r="H1" i="23"/>
  <c r="H1" i="24"/>
  <c r="H1" i="25"/>
  <c r="H1" i="26"/>
  <c r="H1" i="27"/>
  <c r="H1" i="28"/>
  <c r="H1" i="29"/>
  <c r="H1" i="30"/>
  <c r="H1" i="31"/>
  <c r="H1" i="32"/>
  <c r="H1" i="33"/>
  <c r="H1" i="34"/>
  <c r="H1" i="35"/>
  <c r="H1" i="36"/>
  <c r="H1" i="37"/>
  <c r="H1" i="38"/>
  <c r="H1" i="39"/>
  <c r="H1" i="40"/>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6" i="41"/>
  <c r="B5" i="41"/>
  <c r="B4" i="41"/>
  <c r="F58" i="36"/>
  <c r="E58" i="36"/>
  <c r="F33" i="36"/>
  <c r="E33" i="36"/>
</calcChain>
</file>

<file path=xl/sharedStrings.xml><?xml version="1.0" encoding="utf-8"?>
<sst xmlns="http://schemas.openxmlformats.org/spreadsheetml/2006/main" count="8117" uniqueCount="2072">
  <si>
    <t>Name of the Instrument</t>
  </si>
  <si>
    <t>ISIN</t>
  </si>
  <si>
    <t>Quantity</t>
  </si>
  <si>
    <t>% to Net Assets</t>
  </si>
  <si>
    <t>Market/Fair Value(Rs. In Lacs)</t>
  </si>
  <si>
    <t>Rating/Industry</t>
  </si>
  <si>
    <t>YIELD</t>
  </si>
  <si>
    <t>PORTFOLIO STATEMENT OF EDELWEISS MONEY MARKET FUND AS ON MAY 31, 2022</t>
  </si>
  <si>
    <t>(An open-ended debt scheme investing in money market instruments)</t>
  </si>
  <si>
    <t>PORTFOLIO STATEMENT OF BHARAT BOND ETF – APRIL 2023 AS ON MAY 31, 2022</t>
  </si>
  <si>
    <t>(An open ended Target Maturity Exchange Traded Bond Fund predominately investing in constituents of 
Nifty BHARAT Bond Index - April 2023)</t>
  </si>
  <si>
    <t>PORTFOLIO STATEMENT OF BHARAT BOND ETF – APRIL 2025 AS ON MAY 31, 2022</t>
  </si>
  <si>
    <t>(An open ended Target Maturity Exchange Traded Bond Fund predominantly investing in constituents of Nifty BHARAT Bond Index - April 2025)</t>
  </si>
  <si>
    <t>PORTFOLIO STATEMENT OF BHARAT BOND ETF – APRIL 2030 AS ON MAY 31, 2022</t>
  </si>
  <si>
    <t>(An open ended Target Maturity Exchange Traded Bond Fund predominately investing in constituents of Nifty BHARAT Bond Index - April 2030)</t>
  </si>
  <si>
    <t>PORTFOLIO STATEMENT OF BHARAT BOND ETF – APRIL 2031 AS ON MAY 31, 2022</t>
  </si>
  <si>
    <t>(An open ended Target Maturity Exchange Traded Bond Fund predominantly investing in constituents of Nifty BHARAT Bond Index - April 2031)</t>
  </si>
  <si>
    <t>PORTFOLIO STATEMENT OF BHARAT BOND ETF – APRIL 2032 AS ON MAY 31, 2022</t>
  </si>
  <si>
    <t>(An open ended Target Maturity Exchange Traded Bond Fund predominantly investing in constituents of Nifty BHARAT Bond Index - April 2032)</t>
  </si>
  <si>
    <t>PORTFOLIO STATEMENT OF EDELWEISS  BANKING AND PSU DEBT FUND AS ON MAY 31, 2022</t>
  </si>
  <si>
    <t>(An open ended debt scheme predominantly investing in Debt Instruments of Banks, Public Sector Undertakings,
Public Financial Institutions and Municipal Bonds.)</t>
  </si>
  <si>
    <t>PORTFOLIO STATEMENT OF EDELWEISS CRL PSU PL SDL 50:50 OCT-25 FD AS ON MAY 31, 2022</t>
  </si>
  <si>
    <t>(An open-ended target maturity Index Fund investing in the constituents of CRISIL [IBX] 50:50 PSU + SDL Index – October 2025. A moderate interest rate risk and relatively low credit risk.)</t>
  </si>
  <si>
    <t>PORTFOLIO STATEMENT OF BHARAT BOND FOF – APRIL 2023 AS ON MAY 31, 2022</t>
  </si>
  <si>
    <t>(An open-ended Target Maturity fund of funds scheme investing in units of BHARAT Bond ETF – April 2023)</t>
  </si>
  <si>
    <t>PORTFOLIO STATEMENT OF BHARAT BOND FOF – APRIL 2025 AS ON MAY 31, 2022</t>
  </si>
  <si>
    <t>(An open-ended Target Maturity fund of funds scheme investing in units of BHARAT Bond ETF – April 2025)</t>
  </si>
  <si>
    <t>PORTFOLIO STATEMENT OF BHARAT BOND FOF – APRIL 2030 AS ON MAY 31, 2022</t>
  </si>
  <si>
    <t>(An open-ended Target Maturity fund of funds scheme investing in units of BHARAT Bond ETF – April 2030)</t>
  </si>
  <si>
    <t>PORTFOLIO STATEMENT OF BHARAT BOND FOF – APRIL 2031 AS ON MAY 31, 2022</t>
  </si>
  <si>
    <t>(An open-ended Target Maturity fund of funds scheme investing in units of BHARAT Bond ETF – April 2031)</t>
  </si>
  <si>
    <t>PORTFOLIO STATEMENT OF BHARAT BOND FOF – APRIL 2032 AS ON MAY 31, 2022</t>
  </si>
  <si>
    <t>(An open-ended Target Maturity fund of funds scheme investing in units of BHARAT Bond ETF – April 2032)</t>
  </si>
  <si>
    <t>PORTFOLIO STATEMENT OF EDELWEISS  GOVERNMENT SECURITIES FUND AS ON MAY 31, 2022</t>
  </si>
  <si>
    <t>(An open ended debt scheme investing in government securities across maturity)</t>
  </si>
  <si>
    <t>PORTFOLIO STATEMENT OF EDELWEISS NY PSU BD PL SDL IDX FUND-2027 AS ON MAY 31, 2022</t>
  </si>
  <si>
    <t>(An open-ended target Maturuty index fund predominantly investing in the constituents of Nifty PSU Bond Plus SDL April 2027 50:50 Index)</t>
  </si>
  <si>
    <t>PORTFOLIO STATEMENT OF EDELWEISS NIFTY PSU BOND PLUS SDL INDEX FUND – 2026 AS ON MAY 31, 2022</t>
  </si>
  <si>
    <t>(An open-ended target Maturuty index fund predominantly investing in the constituents of Nifty PSU Bond Plus SDL April 2026 50:50 Index)</t>
  </si>
  <si>
    <t>PORTFOLIO STATEMENT OF EDELWEISS OVERNIGHT FUND AS ON MAY 31, 2022</t>
  </si>
  <si>
    <t>(An open-ended debt scheme investing in overnight instruments.)</t>
  </si>
  <si>
    <t>PORTFOLIO STATEMENT OF EDELWEISS ARBITRAGE FUND AS ON MAY 31, 2022</t>
  </si>
  <si>
    <t>(An open ended scheme investing in arbitrage opportunities)</t>
  </si>
  <si>
    <t>PORTFOLIO STATEMENT OF EDELWEISS BALANCED ADVANTAGE FUND AS ON MAY 31, 2022</t>
  </si>
  <si>
    <t>(An open ended dynamic asset allocation fund)</t>
  </si>
  <si>
    <t>PORTFOLIO STATEMENT OF EDELWEISS LARGE CAP FUND AS ON MAY 31, 2022</t>
  </si>
  <si>
    <t>(An open ended equity scheme predominantly investing in large cap stocks)</t>
  </si>
  <si>
    <t>PORTFOLIO STATEMENT OF EDELWEISS FLEXI-CAP FUND AS ON MAY 31, 2022</t>
  </si>
  <si>
    <t>(An open ended dynamic equity scheme investing across large cap, mid cap, small cap stocks)</t>
  </si>
  <si>
    <t>PORTFOLIO STATEMENT OF EDELWEISS LONG TERM EQUITY FUND AS ON MAY 31, 2022</t>
  </si>
  <si>
    <t>(An open ended equity linked saving scheme with a statutory lock in of 3 years and tax benefit)</t>
  </si>
  <si>
    <t>PORTFOLIO STATEMENT OF EDELWEISS LARGE &amp; MID CAP FUND AS ON MAY 31, 2022</t>
  </si>
  <si>
    <t>(An open ended equity scheme investing in both large cap and mid cap stocks)</t>
  </si>
  <si>
    <t>PORTFOLIO STATEMENT OF EDELWEISS SMALL CAP FUND AS ON MAY 31, 2022</t>
  </si>
  <si>
    <t>(An open ended scheme predominantly investing in small cap stocks)</t>
  </si>
  <si>
    <t>PORTFOLIO STATEMENT OF EDELWEISS EQUITY SAVINGS FUND AS ON MAY 31, 2022</t>
  </si>
  <si>
    <t>(An Open ended scheme investing in equity, arbitrage and debt)</t>
  </si>
  <si>
    <t>PORTFOLIO STATEMENT OF EDELWEISS NIFTY 100 QUALITY 30 INDEX FND AS ON MAY 31, 2022</t>
  </si>
  <si>
    <t>(An open ended scheme replicating Nifty 100 Quality 30 Index)</t>
  </si>
  <si>
    <t>PORTFOLIO STATEMENT OF EDELWEISS NIFTY 50 INDEX FUND AS ON MAY 31, 2022</t>
  </si>
  <si>
    <t>(An open ended scheme replicating Nifty 50 Index)</t>
  </si>
  <si>
    <t>PORTFOLIO STATEMENT OF EDELWEISS LARGE &amp; MIDCAP INDEX FUND AS ON MAY 31, 2022</t>
  </si>
  <si>
    <t>(An Open-ended Equity Scheme replicating Nifty LargeMidcap 250 Index)</t>
  </si>
  <si>
    <t>PORTFOLIO STATEMENT OF EDELWEISS RECENTLY LISTED IPO FUND AS ON MAY 31, 2022</t>
  </si>
  <si>
    <t>(An open ended equity scheme following investment theme of investing in recently listed 100 companies or upcoming Initial Public Offer (IPOs).)</t>
  </si>
  <si>
    <t>PORTFOLIO STATEMENT OF EDELWEISS ETF - NIFTY BANK AS ON MAY 31, 2022</t>
  </si>
  <si>
    <t>(An open ended scheme tracking Nifty Bank Index)</t>
  </si>
  <si>
    <t>PORTFOLIO STATEMENT OF EDELWEISS AGGRESSIVE HYBRID FUND AS ON MAY 31, 2022</t>
  </si>
  <si>
    <t>(An open ended hybrid scheme investing predominantly in equity and equity related instruments)</t>
  </si>
  <si>
    <t>PORTFOLIO STATEMENT OF EDELWEISS MID CAP FUND AS ON MAY 31, 2022</t>
  </si>
  <si>
    <t>(An open ended equity scheme predominantly investing in mid cap stocks)</t>
  </si>
  <si>
    <t>PORTFOLIO STATEMENT OF EDELWEISS  LIQUID FUND AS ON MAY 31, 2022</t>
  </si>
  <si>
    <t>(An open-ended liquid scheme)</t>
  </si>
  <si>
    <t>PORTFOLIO STATEMENT OF EDELWEISS  ASEAN EQUITY OFF-SHORE FUND AS ON MAY 31, 2022</t>
  </si>
  <si>
    <t>(An open ended fund of fund scheme investing in JPMorgan Funds – ASEAN Equity Fund)</t>
  </si>
  <si>
    <t>PORTFOLIO STATEMENT OF EDELWEISS  GREATER CHINA EQUITY OFF-SHORE FUND AS ON MAY 31, 2022</t>
  </si>
  <si>
    <t>(An open ended fund of fund scheme investing in JPMorgan Funds – Greater China Fund)</t>
  </si>
  <si>
    <t>PORTFOLIO STATEMENT OF EDELWEISS MSCI INDIA DOMESTIC &amp; WORLD HEALTHCARE 45 INDEX AS ON MAY 31, 2022</t>
  </si>
  <si>
    <t>(An Open-ended Equity Scheme replicating MSCI India Domestic &amp; World Healthcare 45 Index)</t>
  </si>
  <si>
    <t>PORTFOLIO STATEMENT OF EDELWEISS  EUROPE DYNAMIC EQUITY OFF-SHORE FUND AS ON MAY 31, 2022</t>
  </si>
  <si>
    <t>(An open ended fund of fund scheme investing in JPMorgan Funds – Europe Dynamic Fund)</t>
  </si>
  <si>
    <t>PORTFOLIO STATEMENT OF EDELWEISS  EMERGING MARKETS OPPORTUNITIES EQUITY OFF-SHORE FUND AS ON MAY 31, 2022</t>
  </si>
  <si>
    <t>(An open ended fund of fund scheme investing in JPMorgan Funds – Emerging Market Opportunities Fund)</t>
  </si>
  <si>
    <t>PORTFOLIO STATEMENT OF EDELWEISS  US VALUE EQUITY OFF-SHORE FUND AS ON MAY 31, 2022</t>
  </si>
  <si>
    <t>(An open ended fund of fund scheme investing in JPMorgan Funds – US Value Fund)</t>
  </si>
  <si>
    <t>PORTFOLIO STATEMENT OF EDELWEISS  US TECHNOLOGY EQUITY FOF AS ON MAY 31, 2022</t>
  </si>
  <si>
    <t>(An open ended fund of fund scheme investing in JPMorgan Funds – US TECHNOLOGY EQUITY FOF)</t>
  </si>
  <si>
    <t>Equity &amp; Equity related</t>
  </si>
  <si>
    <t>NIL</t>
  </si>
  <si>
    <t>Money Market Instruments</t>
  </si>
  <si>
    <t>Treasury bills</t>
  </si>
  <si>
    <t>364 DAYS TBILL RED 30-03-2023</t>
  </si>
  <si>
    <t>IN002021Z541</t>
  </si>
  <si>
    <t>SOVEREIGN</t>
  </si>
  <si>
    <t>182 DAYS TBILL RED 08-09-2022</t>
  </si>
  <si>
    <t>IN002021Y528</t>
  </si>
  <si>
    <t>182 DAYS TBILL RED 01-09-2022</t>
  </si>
  <si>
    <t>IN002021Y510</t>
  </si>
  <si>
    <t>Sub Total</t>
  </si>
  <si>
    <t>Certificate of Deposit</t>
  </si>
  <si>
    <t>HDFC BANK CD RED 17-08-2022#**</t>
  </si>
  <si>
    <t>INE040A16CI5</t>
  </si>
  <si>
    <t>CARE A1+</t>
  </si>
  <si>
    <t>CANARA BANK CD RED 22-08-2022#**</t>
  </si>
  <si>
    <t>INE476A16ST4</t>
  </si>
  <si>
    <t>CRISIL A1+</t>
  </si>
  <si>
    <t>NABARD CD RED 16-02-2023#**</t>
  </si>
  <si>
    <t>INE261F16652</t>
  </si>
  <si>
    <t>KOTAK MAHINDRA BANK CD RED 17-02-2023#**</t>
  </si>
  <si>
    <t>INE237A168N5</t>
  </si>
  <si>
    <t>INE238A162Z1</t>
  </si>
  <si>
    <t>SIDBI CD RED 23-03-2023#**</t>
  </si>
  <si>
    <t>INE556F16952</t>
  </si>
  <si>
    <t>Commercial Paper</t>
  </si>
  <si>
    <t>INE121A14TP7</t>
  </si>
  <si>
    <t>INE115A14DI8</t>
  </si>
  <si>
    <t>INE018E14PJ8</t>
  </si>
  <si>
    <t>TOTAL</t>
  </si>
  <si>
    <t>TREPS / Reverse Repo</t>
  </si>
  <si>
    <t>Clearing Corporation of India Ltd.</t>
  </si>
  <si>
    <t>Accrued Interest</t>
  </si>
  <si>
    <t>Net Receivables/(Payables)</t>
  </si>
  <si>
    <t>GRAND TOTAL</t>
  </si>
  <si>
    <t>#  Unlisted Security</t>
  </si>
  <si>
    <t>**Non Traded Security</t>
  </si>
  <si>
    <t>Debt Instruments</t>
  </si>
  <si>
    <t>(a)Listed / Awaiting listing on stock Exchanges</t>
  </si>
  <si>
    <t>6.79% HUDCO NCD RED 14-04-2023**</t>
  </si>
  <si>
    <t>INE031A08764</t>
  </si>
  <si>
    <t>ICRA AAA</t>
  </si>
  <si>
    <t>7.04% PFC LTD NCD RED 14-04-2023**</t>
  </si>
  <si>
    <t>INE134E08KJ6</t>
  </si>
  <si>
    <t>CRISIL AAA</t>
  </si>
  <si>
    <t>6.59% IRFC NCD RED 14-04-2023**</t>
  </si>
  <si>
    <t>INE053F07BZ2</t>
  </si>
  <si>
    <t>6.72% NABARD NCD RED 14-04-2023**</t>
  </si>
  <si>
    <t>INE261F08BW6</t>
  </si>
  <si>
    <t>7.12% REC LTD. NCD RED 31-03-2023**</t>
  </si>
  <si>
    <t>INE020B08CH4</t>
  </si>
  <si>
    <t>6.44% INDIAN OIL CORP NCD RED 14-04-2023**</t>
  </si>
  <si>
    <t>INE242A08445</t>
  </si>
  <si>
    <t>6.38% HPCL NCD RED 12-04-2023**</t>
  </si>
  <si>
    <t>INE094A08051</t>
  </si>
  <si>
    <t>6.64% MANGALORE REF &amp; PET NCD 14-04-2023**</t>
  </si>
  <si>
    <t>INE103A08027</t>
  </si>
  <si>
    <t>8.8% POWER GRID CORP NCD RED 13-03-2023**</t>
  </si>
  <si>
    <t>INE752E07KN9</t>
  </si>
  <si>
    <t>8.82% REC LTD NCD RED 12-04-23**</t>
  </si>
  <si>
    <t>INE020B08831</t>
  </si>
  <si>
    <t>CARE AAA</t>
  </si>
  <si>
    <t>8.5% NABARD NCD RED 31-01-2023**</t>
  </si>
  <si>
    <t>INE261F08AT4</t>
  </si>
  <si>
    <t>6.35% POWER GRID CORP NCD RED 14-04-2023**</t>
  </si>
  <si>
    <t>INE752E08627</t>
  </si>
  <si>
    <t>8.8% NTPC LTD. NCD RED 04-04-2023**</t>
  </si>
  <si>
    <t>INE733E07JD2</t>
  </si>
  <si>
    <t>6.27% SIDBI NCD RED 27-02-2023**</t>
  </si>
  <si>
    <t>INE556F08JP6</t>
  </si>
  <si>
    <t>8.54% NPCL NCD RED 15-03-2023**</t>
  </si>
  <si>
    <t>INE206D08147</t>
  </si>
  <si>
    <t>8.80% EXIM BANK NCD RED 15-03-2023**</t>
  </si>
  <si>
    <t>INE514E08CI8</t>
  </si>
  <si>
    <t>8.56% NPCL NCD RED 18-03-2023**</t>
  </si>
  <si>
    <t>INE206D08139</t>
  </si>
  <si>
    <t>8.56% NPCL NCD RED 15-03-2023**</t>
  </si>
  <si>
    <t>INE206D08154</t>
  </si>
  <si>
    <t>7.03% REC LTD NCD RED 07-09-2022**</t>
  </si>
  <si>
    <t>INE020B08AK2</t>
  </si>
  <si>
    <t>6.8% HPCL NCD RED 15-12-2022**</t>
  </si>
  <si>
    <t>INE094A08044</t>
  </si>
  <si>
    <t>8.93% EXIM BANK OF INDIA NCD RED 121222**</t>
  </si>
  <si>
    <t>INE514E08BY7</t>
  </si>
  <si>
    <t>8.83% INDIAN RLY FIN CORP NCD RED 250323**</t>
  </si>
  <si>
    <t>INE053F07603</t>
  </si>
  <si>
    <t>8.84% POWER FIN CORP NCD RED 04-03-2023**</t>
  </si>
  <si>
    <t>INE134E08FJ6</t>
  </si>
  <si>
    <t>8.73% NTPC LTD. NCD RED 07-03-2023**</t>
  </si>
  <si>
    <t>INE733E07JC4</t>
  </si>
  <si>
    <t>8.76% EXIM NCD RED 14-02-2023**</t>
  </si>
  <si>
    <t>INE514E08CE7</t>
  </si>
  <si>
    <t>8.9% POWER FIN CORP  NCD RED 18-03-2023**</t>
  </si>
  <si>
    <t>INE134E08FN8</t>
  </si>
  <si>
    <t>7.99% POWER FIN CORP NCD RED 20-12-2022**</t>
  </si>
  <si>
    <t>INE134E08JO8</t>
  </si>
  <si>
    <t>7.05% HUDCO NCD RED 13-10-2022**</t>
  </si>
  <si>
    <t>INE031A08749</t>
  </si>
  <si>
    <t>FITCH AAA</t>
  </si>
  <si>
    <t>6.98% NABARD NCD RED 19-09-2022**</t>
  </si>
  <si>
    <t>INE261F08BO3</t>
  </si>
  <si>
    <t>(b)Privately Placed/Unlisted</t>
  </si>
  <si>
    <t>(c)Securitised Debt Instruments</t>
  </si>
  <si>
    <t>5.4% INDIAN OIL CORP NCD 11-04-25**</t>
  </si>
  <si>
    <t>INE242A08478</t>
  </si>
  <si>
    <t>5.36% HPCL NCD RED 11-04-2025**</t>
  </si>
  <si>
    <t>INE094A08077</t>
  </si>
  <si>
    <t>5.59% SIDBI NCD RED 21-02-2025**</t>
  </si>
  <si>
    <t>INE556F08JU6</t>
  </si>
  <si>
    <t>5.90% REC LTD. NCD RED 31-03-2025**</t>
  </si>
  <si>
    <t>INE020B08CZ6</t>
  </si>
  <si>
    <t>5.47% NABARD NCD RED 11-04-2025**</t>
  </si>
  <si>
    <t>INE261F08CI3</t>
  </si>
  <si>
    <t>5.77% PFC LTD NCD RED 11-04-2025**</t>
  </si>
  <si>
    <t>INE134E08KX7</t>
  </si>
  <si>
    <t>5.23% NABARD NCD RED 31-01-2025**</t>
  </si>
  <si>
    <t>INE261F08DI1</t>
  </si>
  <si>
    <t>5.35% HUDCO NCD RED 11-04-2025**</t>
  </si>
  <si>
    <t>INE031A08814</t>
  </si>
  <si>
    <t>6.88% NHB LTD NCD RED 21-01-2025**</t>
  </si>
  <si>
    <t>INE557F08FH9</t>
  </si>
  <si>
    <t>6.35% EXIM BANK OF INDIA NCD 18-02-2025**</t>
  </si>
  <si>
    <t>INE514E08FT8</t>
  </si>
  <si>
    <t>5.25% ONGC NCD RED 11-04-2025**</t>
  </si>
  <si>
    <t>INE213A08016</t>
  </si>
  <si>
    <t>5.34% NLC INDIA LTD. NCD 11-04-25**</t>
  </si>
  <si>
    <t>INE589A08027</t>
  </si>
  <si>
    <t>7.42% POWER FIN CORP NCD RED 19-11-2024**</t>
  </si>
  <si>
    <t>INE134E08KH0</t>
  </si>
  <si>
    <t>7.05% NAT HSG BANK NCD RED 18-12-2024**</t>
  </si>
  <si>
    <t>INE557F08FG1</t>
  </si>
  <si>
    <t>5.70% SIDBI NCD RED 28-03-2025**</t>
  </si>
  <si>
    <t>INE556F08JX0</t>
  </si>
  <si>
    <t>6.99% IRFC NCD RED 19-03-2025**</t>
  </si>
  <si>
    <t>INE053F07CB1</t>
  </si>
  <si>
    <t>6.88% REC LTD. NCD RED 20-03-2025**</t>
  </si>
  <si>
    <t>INE020B08CK8</t>
  </si>
  <si>
    <t>7.40% REC LTD. NCD RED 26-11-2024**</t>
  </si>
  <si>
    <t>INE020B08CF8</t>
  </si>
  <si>
    <t>9.18% NUCLEAR POWER CORP NCD RD 23-01-25**</t>
  </si>
  <si>
    <t>INE206D08170</t>
  </si>
  <si>
    <t>8.65% POWER FINANCE NCD RED 28-12-2024**</t>
  </si>
  <si>
    <t>INE134E08GV9</t>
  </si>
  <si>
    <t>6.39% INDIAN OIL CORP NCD RED 06-03-2025**</t>
  </si>
  <si>
    <t>INE242A08452</t>
  </si>
  <si>
    <t>8.57% REC LTD NCD 21-12-2024**</t>
  </si>
  <si>
    <t>INE020B08880</t>
  </si>
  <si>
    <t>6.99% REC LTD. NCD RED 30-09-2024**</t>
  </si>
  <si>
    <t>INE020B08CM4</t>
  </si>
  <si>
    <t>5.74% REC LTD. NCD RED 20-06-2024**</t>
  </si>
  <si>
    <t>INE020B08DR1</t>
  </si>
  <si>
    <t>5.96% NABARD NCD SR 22F RED 06-02-2025**</t>
  </si>
  <si>
    <t>INE261F08DM3</t>
  </si>
  <si>
    <t>7.69% NABARD NCD RED 29-05-2024**</t>
  </si>
  <si>
    <t>INE261F08BK1</t>
  </si>
  <si>
    <t>6.85% POWER GRID CORP NCD RED 15-04-2025**</t>
  </si>
  <si>
    <t>INE752E08643</t>
  </si>
  <si>
    <t>9.34% REC LTD NCD RED 25-08-2024**</t>
  </si>
  <si>
    <t>INE020B07IZ5</t>
  </si>
  <si>
    <t>8.27% REC LTD NCD RED 06-02-2025**</t>
  </si>
  <si>
    <t>INE020B08906</t>
  </si>
  <si>
    <t>8.23% REC LTD NCD RED 23-01-2025**</t>
  </si>
  <si>
    <t>INE020B08898</t>
  </si>
  <si>
    <t>5.63% NABARD NCD SR 22G RED 26-02-2025</t>
  </si>
  <si>
    <t>INE261F08DN1</t>
  </si>
  <si>
    <t>8.48% POWER FIN CORP NCD RED 09-12-2024**</t>
  </si>
  <si>
    <t>INE134E08GU1</t>
  </si>
  <si>
    <t>8.20% POWER GRID CORP NCD RED 23-01-2025**</t>
  </si>
  <si>
    <t>INE752E07MG9</t>
  </si>
  <si>
    <t>8.30% REC LTD NCD RED 10-04-2025**</t>
  </si>
  <si>
    <t>INE020B08930</t>
  </si>
  <si>
    <t>5.57% SIDBI NCD RED 03-03-2025**</t>
  </si>
  <si>
    <t>INE556F08JV4</t>
  </si>
  <si>
    <t>7.49% POWER GRID CORP NCD 25-10-2024**</t>
  </si>
  <si>
    <t>INE752E08593</t>
  </si>
  <si>
    <t>8.95% POWER FIN CORP NCD RED 30-03-2025**</t>
  </si>
  <si>
    <t>INE134E08CV8</t>
  </si>
  <si>
    <t>8.87% EXIM BANK NCD RED 13-03-2025**</t>
  </si>
  <si>
    <t>INE514E08CH0</t>
  </si>
  <si>
    <t>8.11% EXIM BANK NCD RED 03-02-2025**</t>
  </si>
  <si>
    <t>INE514E08EK0</t>
  </si>
  <si>
    <t>8.80% POWER FIN CORP NCD RED 15-01-2025**</t>
  </si>
  <si>
    <t>INE134E08CP0</t>
  </si>
  <si>
    <t>8.93% POWER GRID CORP NCD 19-10-2024**</t>
  </si>
  <si>
    <t>INE752E07LY4</t>
  </si>
  <si>
    <t>8.95% INDIAN RAILWAY FIN NCD 10-03-2025**</t>
  </si>
  <si>
    <t>INE053F09GV6</t>
  </si>
  <si>
    <t>9.17% NTPC LTD NCD RED 21-09-2024**</t>
  </si>
  <si>
    <t>INE733E07JO9</t>
  </si>
  <si>
    <t>9% NTPC LTD NCD RED 25-01-2025**</t>
  </si>
  <si>
    <t>INE733E07HA2</t>
  </si>
  <si>
    <t>8.15% POWER GRID CORP NCD RED 09-03-2025**</t>
  </si>
  <si>
    <t>INE752E07MJ3</t>
  </si>
  <si>
    <t>8.10% PFC LTD NCD RED 04-06-2024**</t>
  </si>
  <si>
    <t>INE134E08KD9</t>
  </si>
  <si>
    <t>7.03% HPCL NCD RED 12-04-2030**</t>
  </si>
  <si>
    <t>INE094A08069</t>
  </si>
  <si>
    <t>7.41% POWER FIN CORP NCD RED 25-02-2030**</t>
  </si>
  <si>
    <t>INE134E08KL2</t>
  </si>
  <si>
    <t>7.34% NPCIL NCD RED 23-01-2030**</t>
  </si>
  <si>
    <t>INE206D08469</t>
  </si>
  <si>
    <t>7.89% REC LTD. NCD RED 30-03-2030**</t>
  </si>
  <si>
    <t>INE020B08CI2</t>
  </si>
  <si>
    <t>7.55% IRFC NCD RED 12-04-2030**</t>
  </si>
  <si>
    <t>INE053F07BY5</t>
  </si>
  <si>
    <t>7.86% PFC LTD NCD RED 12-04-2030**</t>
  </si>
  <si>
    <t>INE134E08KK4</t>
  </si>
  <si>
    <t>7.54% NHAI NCD RED 25-01-2030**</t>
  </si>
  <si>
    <t>INE906B07HK9</t>
  </si>
  <si>
    <t>7.4% MANGALORE REF &amp; PET NCD 12-04-2030**</t>
  </si>
  <si>
    <t>INE103A08019</t>
  </si>
  <si>
    <t>7.70% NHAI NCD RED 13-09-2029**</t>
  </si>
  <si>
    <t>INE906B07HH5</t>
  </si>
  <si>
    <t>7.41% IOC NCD RED 22-10-2029**</t>
  </si>
  <si>
    <t>INE242A08437</t>
  </si>
  <si>
    <t>7.50% REC LTD. NCD RED 28-02-2030**</t>
  </si>
  <si>
    <t>INE020B08CP7</t>
  </si>
  <si>
    <t>7.75% MANGALORE REF &amp; PET NCD 29-01-2030**</t>
  </si>
  <si>
    <t>INE103A08035</t>
  </si>
  <si>
    <t>7.38% POWER GRID CORP NCD RED 12-04-2030**</t>
  </si>
  <si>
    <t>INE752E08635</t>
  </si>
  <si>
    <t>7.49% NHAI NCD RED 01-08-2029**</t>
  </si>
  <si>
    <t>INE906B07HG7</t>
  </si>
  <si>
    <t>7.08% IRFC NCD RED 28-02-2030**</t>
  </si>
  <si>
    <t>INE053F07CA3</t>
  </si>
  <si>
    <t>7.32% NTPC LTD NCD RED 17-07-2029**</t>
  </si>
  <si>
    <t>INE733E07KL3</t>
  </si>
  <si>
    <t>7.55% IRFC NCD RED 06-11-29**</t>
  </si>
  <si>
    <t>INE053F07BX7</t>
  </si>
  <si>
    <t>7.48% IRFC NCD RED 13-08-2029**</t>
  </si>
  <si>
    <t>INE053F07BU3</t>
  </si>
  <si>
    <t>8.36% NHAI NCD RED 20-05-2029**</t>
  </si>
  <si>
    <t>INE906B07HD4</t>
  </si>
  <si>
    <t>8.25% REC GOI SERVICED NCD RED 26-03-30**</t>
  </si>
  <si>
    <t>INE020B08CR3</t>
  </si>
  <si>
    <t>8.09% NLC INDIA LTD NCD RED 29-05-2029**</t>
  </si>
  <si>
    <t>INE589A07037</t>
  </si>
  <si>
    <t>7.64% FOOD CORP GOI GRNT NCD 12-12-2029**</t>
  </si>
  <si>
    <t>INE861G08050</t>
  </si>
  <si>
    <t>CRISIL AAA(CE)</t>
  </si>
  <si>
    <t>7.43% NABARD GOI SERV NCD RED 31-01-2030**</t>
  </si>
  <si>
    <t>INE261F08BX4</t>
  </si>
  <si>
    <t>7.92% REC LTD. NCD RED 30-03-2030**</t>
  </si>
  <si>
    <t>INE020B08CJ0</t>
  </si>
  <si>
    <t>7.49% POWER GRID CORP NCD 25-10-2029**</t>
  </si>
  <si>
    <t>INE752E08601</t>
  </si>
  <si>
    <t>7.5% IRFC NCD RED 07-09-2029**</t>
  </si>
  <si>
    <t>INE053F07BW9</t>
  </si>
  <si>
    <t>8.3% REC LTD NCD RED 25-06-2029**</t>
  </si>
  <si>
    <t>INE020B08BU9</t>
  </si>
  <si>
    <t>8.85% REC LTD. NCD RED 16-04-2029**</t>
  </si>
  <si>
    <t>INE020B08BQ7</t>
  </si>
  <si>
    <t>7.27% NABARD NCD RED 14-02-2030**</t>
  </si>
  <si>
    <t>INE261F08BZ9</t>
  </si>
  <si>
    <t>7.5% NHPC NCD RED 06-10-2029**</t>
  </si>
  <si>
    <t>INE848E07AS5</t>
  </si>
  <si>
    <t>8.80% RECL NCD RED 14-05-2029**</t>
  </si>
  <si>
    <t>INE020B08BS3</t>
  </si>
  <si>
    <t>7.25% NPCIL NCD RED 15-12-2029 XXXIII C**</t>
  </si>
  <si>
    <t>INE206D08436</t>
  </si>
  <si>
    <t>8.85% POWER FIN CORP NCD RED 25-05-2029**</t>
  </si>
  <si>
    <t>INE134E08KC1</t>
  </si>
  <si>
    <t>7.13% NHPC LTD NCD 11-02-2030**</t>
  </si>
  <si>
    <t>INE848E07BC7</t>
  </si>
  <si>
    <t>7.10% NABARD GOI SERV NCD RED 08-02-2030**</t>
  </si>
  <si>
    <t>INE261F08BY2</t>
  </si>
  <si>
    <t>7.93% PFC LTD NCD RED 31-12-2029**</t>
  </si>
  <si>
    <t>INE134E08KI8</t>
  </si>
  <si>
    <t>7.38% NHPC LTD NCD 03-01-2030**</t>
  </si>
  <si>
    <t>INE848E07AX5</t>
  </si>
  <si>
    <t>8.15% POWER GRID CORP NCD RED 09-03-2030**</t>
  </si>
  <si>
    <t>INE752E07MK1</t>
  </si>
  <si>
    <t>8.13% NUCLEAR POWER CORP NCD 28-03-2030**</t>
  </si>
  <si>
    <t>INE206D08394</t>
  </si>
  <si>
    <t>9.3% POWER GRID CORP NCD RED 04-09-2029**</t>
  </si>
  <si>
    <t>INE752E07LR8</t>
  </si>
  <si>
    <t>7.95% IRFC NCD RED 12-06-2029**</t>
  </si>
  <si>
    <t>INE053F07BR9</t>
  </si>
  <si>
    <t>8.15% EXIM NCB 21-01-2030 R21 - 2030**</t>
  </si>
  <si>
    <t>INE514E08EJ2</t>
  </si>
  <si>
    <t>7.34% POWER GRID CORP NCD 13-07-2029**</t>
  </si>
  <si>
    <t>INE752E08577</t>
  </si>
  <si>
    <t>7.36% NLC INDIA LTD. NCD RED 25-01-2030**</t>
  </si>
  <si>
    <t>INE589A07045</t>
  </si>
  <si>
    <t>Government Securities</t>
  </si>
  <si>
    <t>6.45% GOVT OF INDIA RED 07-10-2029</t>
  </si>
  <si>
    <t>IN0020190362</t>
  </si>
  <si>
    <t>6.79% GOVT OF INDIA RED 26-12-2029</t>
  </si>
  <si>
    <t>IN0020160118</t>
  </si>
  <si>
    <t>7.88% GOVT OF INDIA RED 19-03-2030</t>
  </si>
  <si>
    <t>IN0020150028</t>
  </si>
  <si>
    <t>6.41% IRFC NCD RED 11-04-2031**</t>
  </si>
  <si>
    <t>INE053F07CR7</t>
  </si>
  <si>
    <t>6.45% NABARD NCD RED 11-04-2031**</t>
  </si>
  <si>
    <t>INE261F08CJ1</t>
  </si>
  <si>
    <t>6.90% REC LTD. NCD RED 31-03-2031**</t>
  </si>
  <si>
    <t>INE020B08DA7</t>
  </si>
  <si>
    <t>6.88% PFC LTD NCD RED 11-04-2031**</t>
  </si>
  <si>
    <t>INE134E08KY5</t>
  </si>
  <si>
    <t>6.80% NPCL NCD RED 21-03-2031**</t>
  </si>
  <si>
    <t>INE206D08477</t>
  </si>
  <si>
    <t>6.50% NHAI NCD RED 11-04-2031**</t>
  </si>
  <si>
    <t>INE906B07IE0</t>
  </si>
  <si>
    <t>6.4% ONGC NCD RED 11-04-2031**</t>
  </si>
  <si>
    <t>INE213A08024</t>
  </si>
  <si>
    <t>6.29% NTPC LTD NCD RED 11-04-2031**</t>
  </si>
  <si>
    <t>INE733E08155</t>
  </si>
  <si>
    <t>6.63% HPCL NCD RED 11-04-2031**</t>
  </si>
  <si>
    <t>INE094A08093</t>
  </si>
  <si>
    <t>6.65% FOOD CORP GOI GRNT NCD 23-10-2030**</t>
  </si>
  <si>
    <t>INE861G08076</t>
  </si>
  <si>
    <t>ICRA AAA(CE)</t>
  </si>
  <si>
    <t>6.28% POWER GRID CORP NCD 11-04-31**</t>
  </si>
  <si>
    <t>INE752E08650</t>
  </si>
  <si>
    <t>7.05% PFC LTD NCD RED 09-08-2030**</t>
  </si>
  <si>
    <t>INE134E08KZ2</t>
  </si>
  <si>
    <t>7.04% PFC LTD NCD RED 16-12-2030**</t>
  </si>
  <si>
    <t>INE134E08LC9</t>
  </si>
  <si>
    <t>6.90% REC LTD. NCD RED 31-01-2031**</t>
  </si>
  <si>
    <t>INE020B08DG4</t>
  </si>
  <si>
    <t>7.79% REC LTD. NCD RED 21-05-2030**</t>
  </si>
  <si>
    <t>INE020B08CW3</t>
  </si>
  <si>
    <t>7.75% PFC LTD NCD RED 11-06-2030**</t>
  </si>
  <si>
    <t>INE134E08KV1</t>
  </si>
  <si>
    <t>7.55% REC LTD. NCD RED 10-05-2030**</t>
  </si>
  <si>
    <t>INE020B08CU7</t>
  </si>
  <si>
    <t>8.32% POWER GRID CORP NCD RED 23-12-2030**</t>
  </si>
  <si>
    <t>INE752E07NL7</t>
  </si>
  <si>
    <t>8.13% NUCLEAR POWER CORP NCD 28-03-2031**</t>
  </si>
  <si>
    <t>INE206D08402</t>
  </si>
  <si>
    <t>6.43% NTPC LTD NCD RED 27-01-2031**</t>
  </si>
  <si>
    <t>INE733E08171</t>
  </si>
  <si>
    <t>8.13% PGCIL NCD 25-04-2030 LIII K**</t>
  </si>
  <si>
    <t>INE752E07NW4</t>
  </si>
  <si>
    <t>6.80% REC LTD NCD RED 20-12-2030**</t>
  </si>
  <si>
    <t>INE020B08DE9</t>
  </si>
  <si>
    <t>7.25% NPCIL NCD RED 15-12-2030 XXXIII D**</t>
  </si>
  <si>
    <t>INE206D08444</t>
  </si>
  <si>
    <t>7.40% POWER FIN CORP NCD RED 08-05-2030**</t>
  </si>
  <si>
    <t>INE134E08KQ1</t>
  </si>
  <si>
    <t>7% POWER FIN CORP NCD RED 22-01-2031**</t>
  </si>
  <si>
    <t>INE134E07AN1</t>
  </si>
  <si>
    <t>8.4% POWER GRID CORP NCD RED 27-05-2030**</t>
  </si>
  <si>
    <t>INE752E07MW6</t>
  </si>
  <si>
    <t>7.61% GOVT OF INDIA RED 09-05-2030</t>
  </si>
  <si>
    <t>IN0020160019</t>
  </si>
  <si>
    <t>7.48% MANGALORE REF&amp;PET 14-04-2032**</t>
  </si>
  <si>
    <t>INE103A08050</t>
  </si>
  <si>
    <t>6.74% NTPC LTD RED 14-04-2032**</t>
  </si>
  <si>
    <t>INE733E08205</t>
  </si>
  <si>
    <t>6.87% NHAI NCD RED 14-04-2032**</t>
  </si>
  <si>
    <t>INE906B07JA6</t>
  </si>
  <si>
    <t>6.92% POWER FINANCE NCD 14-04-32**</t>
  </si>
  <si>
    <t>INE134E08LN6</t>
  </si>
  <si>
    <t>6.92% REC LTD NCD RED 20-03-2032**</t>
  </si>
  <si>
    <t>INE020B08DV3</t>
  </si>
  <si>
    <t>6.87% IRFC NCD RED 14-04-2032**</t>
  </si>
  <si>
    <t>INE053F08163</t>
  </si>
  <si>
    <t>6.85% NABARD NCD RED 14-04-2032**</t>
  </si>
  <si>
    <t>INE261F08DL5</t>
  </si>
  <si>
    <t>6.85% NLC INDIA RED 13-04-2032**</t>
  </si>
  <si>
    <t>INE589A08043</t>
  </si>
  <si>
    <t>7.38% NABARD NCD RED 20-10-2031**</t>
  </si>
  <si>
    <t>INE261F08683</t>
  </si>
  <si>
    <t>6.69% NTPC LTD NCD RED 12-09-2031**</t>
  </si>
  <si>
    <t>INE733E08197</t>
  </si>
  <si>
    <t>6.10% GOVT OF INDIA RED 12-07-2031</t>
  </si>
  <si>
    <t>IN0020210095</t>
  </si>
  <si>
    <t>6.54% GOVT OF INDIA RED 17-01-2032</t>
  </si>
  <si>
    <t>IN0020210244</t>
  </si>
  <si>
    <t>8.37% HUDCO NCD RED 23-03-2029**</t>
  </si>
  <si>
    <t>INE031A08707</t>
  </si>
  <si>
    <t>8.24% NABARD NCD GOI SERVICED 22-03-2029**</t>
  </si>
  <si>
    <t>INE261F08BF1</t>
  </si>
  <si>
    <t>8.3% NTPC LTD NCD RED 15-01-2029**</t>
  </si>
  <si>
    <t>INE733E07KJ7</t>
  </si>
  <si>
    <t>8.83% EXIM BK OF INDIA NCD RED 03-11-29**</t>
  </si>
  <si>
    <t>INE514E08EE3</t>
  </si>
  <si>
    <t>8.60% AXIS BANK NCD RED 28-12-2028**</t>
  </si>
  <si>
    <t>INE238A08450</t>
  </si>
  <si>
    <t>8.55% HDFC LTD NCD RED 27-03-2029**</t>
  </si>
  <si>
    <t>INE001A07RT1</t>
  </si>
  <si>
    <t>8.12% NHPC NCD GOI SERVICED 22-03-2029**</t>
  </si>
  <si>
    <t>INE848E08136</t>
  </si>
  <si>
    <t>8.27% NHAI NCD RED 28-03-2029**</t>
  </si>
  <si>
    <t>INE906B07GP0</t>
  </si>
  <si>
    <t>8.13% NUCLEAR POWER CORP NCD 28-03-2029**</t>
  </si>
  <si>
    <t>INE206D08386</t>
  </si>
  <si>
    <t>8.95% FOOD CORP OF INDIA NCD 01-03-2029**</t>
  </si>
  <si>
    <t>INE861G08043</t>
  </si>
  <si>
    <t>8.40% NUCLEAR POW COR IN LTD NCD28-11-29**</t>
  </si>
  <si>
    <t>INE206D08253</t>
  </si>
  <si>
    <t>8.79% INDIAN RAIL FIN NCD RED 04-05-2030**</t>
  </si>
  <si>
    <t>INE053F09GX2</t>
  </si>
  <si>
    <t>8.7% LIC HOUS FIN NCD RED 23-03-2029**</t>
  </si>
  <si>
    <t>INE115A07OB4</t>
  </si>
  <si>
    <t>5.7% NABARD NCD RED SR 22D 31-07-2025**</t>
  </si>
  <si>
    <t>INE261F08DK7</t>
  </si>
  <si>
    <t>8.11% REC LTD NCD 07-10-2025 SR136**</t>
  </si>
  <si>
    <t>INE020B08963</t>
  </si>
  <si>
    <t>7.50% NHPC LTD SR Y STR A NCD 07-10-2025**</t>
  </si>
  <si>
    <t>INE848E07AO4</t>
  </si>
  <si>
    <t>6.50% POWER FIN CORP NCD RED 17-09-2025**</t>
  </si>
  <si>
    <t>INE134E08LD7</t>
  </si>
  <si>
    <t>7.17% POWER FIN COR NCD SR 202B 22-05-25**</t>
  </si>
  <si>
    <t>INE134E08KT5</t>
  </si>
  <si>
    <t>7.30% NMDC LTD SR I NCD RED 28-08-2025**</t>
  </si>
  <si>
    <t>INE584A08010</t>
  </si>
  <si>
    <t>8.75% REC LTD NCD RED 12-07-2025**</t>
  </si>
  <si>
    <t>INE020B08443</t>
  </si>
  <si>
    <t>8.4% POWER GRID CORP NCD RED 27-05-2025**</t>
  </si>
  <si>
    <t>INE752E07MR6</t>
  </si>
  <si>
    <t>5.22% GOVT OF INDIA RED 15-06-2025</t>
  </si>
  <si>
    <t>IN0020200112</t>
  </si>
  <si>
    <t>State Development Loan</t>
  </si>
  <si>
    <t>8.31% ANDHRA PRADESH SDL RED 29-07-2025</t>
  </si>
  <si>
    <t>IN1020150042</t>
  </si>
  <si>
    <t>8.31% UTTAR PRADESH SDL 29-07-2025</t>
  </si>
  <si>
    <t>IN3320150250</t>
  </si>
  <si>
    <t>8.30% JHARKHAND SDL RED 29-07-2025</t>
  </si>
  <si>
    <t>IN3720150017</t>
  </si>
  <si>
    <t>8.21% WEST BENGAL SDL RED 24-06-2025</t>
  </si>
  <si>
    <t>IN3420150036</t>
  </si>
  <si>
    <t>7.99% MAHARASHTRA SDL RED 28-10-2025</t>
  </si>
  <si>
    <t>IN2220150113</t>
  </si>
  <si>
    <t>7.97% TAMIL NADU SDL RED 14-10-2025</t>
  </si>
  <si>
    <t>IN3120150112</t>
  </si>
  <si>
    <t>8.24% KERALA SDL RED 13-05-2025</t>
  </si>
  <si>
    <t>IN2020150032</t>
  </si>
  <si>
    <t>8.22% TAMIL NADU SDL RED 13-05-2025</t>
  </si>
  <si>
    <t>IN3120150039</t>
  </si>
  <si>
    <t>8.36% MADHYA PRADESH SDL RED 15-07-2025</t>
  </si>
  <si>
    <t>IN2120150023</t>
  </si>
  <si>
    <t>8.25% MAHARASHTRA SDL RED 10-06-2025</t>
  </si>
  <si>
    <t>IN2220150030</t>
  </si>
  <si>
    <t>8.16% MAHARASHTRA SDL RED 23-09-2025</t>
  </si>
  <si>
    <t>IN2220150097</t>
  </si>
  <si>
    <t>5.95% TAMIL NADU SDL RED 13-05-2025</t>
  </si>
  <si>
    <t>IN3120200057</t>
  </si>
  <si>
    <t>8.29% KERALA SDL RED 29-07-2025</t>
  </si>
  <si>
    <t>IN2020150065</t>
  </si>
  <si>
    <t>8.28% MAHARASHTRA SDL RED 29-07-2025</t>
  </si>
  <si>
    <t>IN2220150055</t>
  </si>
  <si>
    <t>8% TAMIL NADU SDL RED 28-10-2025</t>
  </si>
  <si>
    <t>IN3120150120</t>
  </si>
  <si>
    <t>Investment in Mutual fund</t>
  </si>
  <si>
    <t>BHARAT BOND ETF-APRIL 2023-GROWTH</t>
  </si>
  <si>
    <t>INF754K01KN4</t>
  </si>
  <si>
    <t>BHARAT BOND ETF-APRIL 2025-GROWTH</t>
  </si>
  <si>
    <t>INF754K01LD3</t>
  </si>
  <si>
    <t>BHARAT BOND ETF-APRIL 2030-GROWTH</t>
  </si>
  <si>
    <t>INF754K01KO2</t>
  </si>
  <si>
    <t>BHARAT BOND ETF-APRIL 2031-GROWTH</t>
  </si>
  <si>
    <t>INF754K01LE1</t>
  </si>
  <si>
    <t>BHARAT BOND ETF–APRIL 2032-GROWTH</t>
  </si>
  <si>
    <t>INF754K01OB1</t>
  </si>
  <si>
    <t>(a) Listed / Awaiting listing on Stock Exchanges</t>
  </si>
  <si>
    <t>8.15% GOVT OF INDIA RED 11-06-2022</t>
  </si>
  <si>
    <t>IN0020120013</t>
  </si>
  <si>
    <t>5.74% GOVT OF INDIA RED 15-11-2026</t>
  </si>
  <si>
    <t>IN0020210186</t>
  </si>
  <si>
    <t>7.54% GOVT OF INDIA RED 23-05-2036</t>
  </si>
  <si>
    <t>IN0020220029</t>
  </si>
  <si>
    <t>6.95% GOVT OF INDIA RED 16-12-2061</t>
  </si>
  <si>
    <t>IN0020210202</t>
  </si>
  <si>
    <t>7.80% KERALA SDL RED 15-03-2027</t>
  </si>
  <si>
    <t>IN2020160155</t>
  </si>
  <si>
    <t>8.38% GUJARAT SDL RED 27-02-2029</t>
  </si>
  <si>
    <t>IN1520180309</t>
  </si>
  <si>
    <t>6.14% IND OIL COR NCD 18-02-27**</t>
  </si>
  <si>
    <t>INE242A08502</t>
  </si>
  <si>
    <t>7.83% IRFC LTD NCD RED 19-03-2027**</t>
  </si>
  <si>
    <t>INE053F07983</t>
  </si>
  <si>
    <t>7.89% POWER GRID CORP NCD RED 09-03-2027**</t>
  </si>
  <si>
    <t>INE752E07OE0</t>
  </si>
  <si>
    <t>7.95% RECL SR 147 NCD RED 12-03-2027**</t>
  </si>
  <si>
    <t>INE020B08AH8</t>
  </si>
  <si>
    <t>7.25% EXIM BANK NCD RED 01-02-2027**</t>
  </si>
  <si>
    <t>INE514E08FJ9</t>
  </si>
  <si>
    <t>7.13% NHPC STRPP B NCD 11-02-2027**</t>
  </si>
  <si>
    <t>INE848E07AZ0</t>
  </si>
  <si>
    <t>7.52% REC LTD NCD RED 07-11-26**</t>
  </si>
  <si>
    <t>INE020B08AA3</t>
  </si>
  <si>
    <t>7.18% POWER FIN GOI SERVICD NCD 20-01-27**</t>
  </si>
  <si>
    <t>INE134E08IR3</t>
  </si>
  <si>
    <t>7.54% REC LTD NCD RED 30-12-2026**</t>
  </si>
  <si>
    <t>INE020B08AC9</t>
  </si>
  <si>
    <t>9.25% POWER GRID CORP NCD  RED 09-03-27**</t>
  </si>
  <si>
    <t>INE752E07JN1</t>
  </si>
  <si>
    <t>7.23% POWER FIN COR NCD RED- 05-01-2027**</t>
  </si>
  <si>
    <t>INE134E08IO0</t>
  </si>
  <si>
    <t>7.78% BIHAR SDL RED 01-03-2027</t>
  </si>
  <si>
    <t>IN1320160170</t>
  </si>
  <si>
    <t>7.20% UTTAR PRADESH SDL 25-01-2027</t>
  </si>
  <si>
    <t>IN3320160309</t>
  </si>
  <si>
    <t>6.58% GUJARAT SDL RED 31-03-2027</t>
  </si>
  <si>
    <t>IN1520200347</t>
  </si>
  <si>
    <t>7.75% KARNATAKA SDL RED 01-03-2027</t>
  </si>
  <si>
    <t>IN1920160109</t>
  </si>
  <si>
    <t>7.59% GUJARAT SDL RED 15-02-2027</t>
  </si>
  <si>
    <t>IN1520160194</t>
  </si>
  <si>
    <t>8.31% RAJASTHAN SDL RED 08-04-2027</t>
  </si>
  <si>
    <t>IN2920200036</t>
  </si>
  <si>
    <t>7.92% WEST BENGAL SDL 15-03-2027</t>
  </si>
  <si>
    <t>IN3420160175</t>
  </si>
  <si>
    <t>7.61% TAMIL NADU SDL RED 15-02-2027</t>
  </si>
  <si>
    <t>IN3120160194</t>
  </si>
  <si>
    <t>7.59% RAJASTHAN SDL RED 15-02-2027</t>
  </si>
  <si>
    <t>IN2920160412</t>
  </si>
  <si>
    <t>7.78% WEST BENGAL SDL 01-03-2027</t>
  </si>
  <si>
    <t>IN3420160167</t>
  </si>
  <si>
    <t>7.74% TAMIL NADU SDL RED 01-03-2027</t>
  </si>
  <si>
    <t>IN3120161309</t>
  </si>
  <si>
    <t>7.64% HARYANA SDL RED 29-03-2027</t>
  </si>
  <si>
    <t>IN1620160292</t>
  </si>
  <si>
    <t>7.61% ANDHRA PRADESH SDL RED 15-02-2027</t>
  </si>
  <si>
    <t>IN1020160439</t>
  </si>
  <si>
    <t>7.59% HARYANA SDL RED 15-02-2027</t>
  </si>
  <si>
    <t>IN1620160268</t>
  </si>
  <si>
    <t>7.59% BIHAR SDL RED 15-02-2027</t>
  </si>
  <si>
    <t>IN1320160162</t>
  </si>
  <si>
    <t>6.72% KERALA SDL RED 24-03-2027</t>
  </si>
  <si>
    <t>IN2020200290</t>
  </si>
  <si>
    <t>7.86% KARNATAKA SDL RED 15-03-2027</t>
  </si>
  <si>
    <t>IN1920160117</t>
  </si>
  <si>
    <t>7.85% TAMIL NADU SDL RED 15-03-2027</t>
  </si>
  <si>
    <t>IN3120161317</t>
  </si>
  <si>
    <t>7.16% TAMILNADU SDL RED 11-01-2027</t>
  </si>
  <si>
    <t>IN3120160178</t>
  </si>
  <si>
    <t>7.15% KERALA SDL RED 11-01-2027</t>
  </si>
  <si>
    <t>IN2020160130</t>
  </si>
  <si>
    <t>7.14% GUJARAT SDL RED 11-01-2027</t>
  </si>
  <si>
    <t>IN1520160178</t>
  </si>
  <si>
    <t>7.17% UTTAR PRADESH SDL 11-01-2027</t>
  </si>
  <si>
    <t>IN3320160291</t>
  </si>
  <si>
    <t>7.59% Karnataka SDL RED 29-03-2027</t>
  </si>
  <si>
    <t>IN1920160125</t>
  </si>
  <si>
    <t>7.21% WEST BENGAL SDL 25-01-2027</t>
  </si>
  <si>
    <t>IN3420160142</t>
  </si>
  <si>
    <t>7.59% KARNATAKA SDL 15-02-2027</t>
  </si>
  <si>
    <t>IN1920160091</t>
  </si>
  <si>
    <t>7.15% RAJASTHAN SDL 11-01-2027</t>
  </si>
  <si>
    <t>IN2920160222</t>
  </si>
  <si>
    <t>7.14% ANDHRA PRADESH SDL RED 11-01-2027</t>
  </si>
  <si>
    <t>IN1020160421</t>
  </si>
  <si>
    <t>7.64% WEST BENGAL SDL RED 29-03-2027</t>
  </si>
  <si>
    <t>IN3420160183</t>
  </si>
  <si>
    <t>7.20% KARNATAKA SDL RED 25-01-2027</t>
  </si>
  <si>
    <t>IN1920160083</t>
  </si>
  <si>
    <t>7.15% KARNATAKA SDL RED 11-01-2027</t>
  </si>
  <si>
    <t>IN1920160075</t>
  </si>
  <si>
    <t>5.94% REC LTD. NCD RED 31-01-2026**</t>
  </si>
  <si>
    <t>INE020B08DK6</t>
  </si>
  <si>
    <t>9.18% NUCLEAR POWER NCD RED 23-01-2026**</t>
  </si>
  <si>
    <t>INE206D08188</t>
  </si>
  <si>
    <t>5.85% REC LTD NCD RED 20-12-2025**</t>
  </si>
  <si>
    <t>INE020B08DF6</t>
  </si>
  <si>
    <t>5.81% REC LTD. NCD RED 31-12-2025**</t>
  </si>
  <si>
    <t>INE020B08DH2</t>
  </si>
  <si>
    <t>6.18% MANGALORE REF &amp; PET NCD 29-12-2025**</t>
  </si>
  <si>
    <t>INE103A08043</t>
  </si>
  <si>
    <t>7.13% NHPC LTD AA STRPP A NCD 11-02-2026**</t>
  </si>
  <si>
    <t>INE848E07AY3</t>
  </si>
  <si>
    <t>8.18% EXIM BANK NCD RED 07-12-2025**</t>
  </si>
  <si>
    <t>INE514E08EU9</t>
  </si>
  <si>
    <t>9.09% INDIAN RAIL FIN NCD RED 29-03-2026**</t>
  </si>
  <si>
    <t>INE053F09HM3</t>
  </si>
  <si>
    <t>8.02% EXIM BANK NCD RED 20-04-2026**</t>
  </si>
  <si>
    <t>INE514E08FB6</t>
  </si>
  <si>
    <t>8.32% POWER GRID CORP NCD RED 23/12/2025**</t>
  </si>
  <si>
    <t>INE752E07NK9</t>
  </si>
  <si>
    <t>6.89% NHPC SR AA1 STRPP A NCD 11-03-2026**</t>
  </si>
  <si>
    <t>INE848E07BD5</t>
  </si>
  <si>
    <t>7.38% NHPC SR Y1 STRPP A NCD 03-01-2026**</t>
  </si>
  <si>
    <t>INE848E07AT3</t>
  </si>
  <si>
    <t>9.09% IRFC NCD RED 31-03-2026**</t>
  </si>
  <si>
    <t>INE053F09HN1</t>
  </si>
  <si>
    <t>8.14% NUCLEAR POWER NCD RED 25-03-2026**</t>
  </si>
  <si>
    <t>INE206D08261</t>
  </si>
  <si>
    <t>8.19% NTPC LTD NCD RED 15-12-2025**</t>
  </si>
  <si>
    <t>INE733E07JX0</t>
  </si>
  <si>
    <t>6.05% NLC INDIA LTD NCD RED 12-02-2026**</t>
  </si>
  <si>
    <t>INE589A08035</t>
  </si>
  <si>
    <t>8.85% NHPC LTD NCD 11-02-2026**</t>
  </si>
  <si>
    <t>INE848E07377</t>
  </si>
  <si>
    <t>8.78% NHPC LTD NCD 11-02-2026**</t>
  </si>
  <si>
    <t>INE848E07468</t>
  </si>
  <si>
    <t>9.25% POWER GRID CORP NCD RED 26-12-2025**</t>
  </si>
  <si>
    <t>INE752E07JL5</t>
  </si>
  <si>
    <t>5.60% INDIAN OIL CORP NCD 23-01-2026**</t>
  </si>
  <si>
    <t>INE242A08494</t>
  </si>
  <si>
    <t>5.63% GOVT OF INDIA RED 12-04-2026</t>
  </si>
  <si>
    <t>IN0020210012</t>
  </si>
  <si>
    <t>6.18% GUJARAT SDL RED 31-03-2026</t>
  </si>
  <si>
    <t>IN1520200339</t>
  </si>
  <si>
    <t>8.38% KARNATAKA SDL RED 27-01-2026</t>
  </si>
  <si>
    <t>IN1920150084</t>
  </si>
  <si>
    <t>8.54% BIHAR SDL RED 10-02-2026</t>
  </si>
  <si>
    <t>IN1320150031</t>
  </si>
  <si>
    <t>8.51% MAHARASHTRA SDL RED 09-03-2026</t>
  </si>
  <si>
    <t>IN2220150204</t>
  </si>
  <si>
    <t>8.3% RAJASTHAN SDL RED 13-01-2026</t>
  </si>
  <si>
    <t>IN2920150223</t>
  </si>
  <si>
    <t>8.53% TAMIL NADU SDL RED 09-03-2026</t>
  </si>
  <si>
    <t>IN3120150211</t>
  </si>
  <si>
    <t>8.76% MADHYA PRADESH SDL RED 24-02-2026</t>
  </si>
  <si>
    <t>IN2120150106</t>
  </si>
  <si>
    <t>8.38% TAMILNADU SDL RED 27-01-2026</t>
  </si>
  <si>
    <t>IN3120150187</t>
  </si>
  <si>
    <t>8.57% ANDHRA PRADESH SDL RED 09-03-2026</t>
  </si>
  <si>
    <t>IN1020150141</t>
  </si>
  <si>
    <t>8.28% KARNATAKA SDL RED 06-03-2026</t>
  </si>
  <si>
    <t>IN1920180198</t>
  </si>
  <si>
    <t>8.48% RAJASTHAN SDL RED 10-02-2026</t>
  </si>
  <si>
    <t>IN2920150249</t>
  </si>
  <si>
    <t>8.39% MADHYA PRADESH SDL RED 27-01-2026</t>
  </si>
  <si>
    <t>IN2120150098</t>
  </si>
  <si>
    <t>8.88% WEST BENGAL SDL RED 24-02-2026</t>
  </si>
  <si>
    <t>IN3420150150</t>
  </si>
  <si>
    <t>8.60% BIHAR SDL RED 09-03-2026</t>
  </si>
  <si>
    <t>IN1320150056</t>
  </si>
  <si>
    <t>8.39% UTTAR PRADESH SDL 27-01-2026</t>
  </si>
  <si>
    <t>IN3320150367</t>
  </si>
  <si>
    <t>8.49% TAMIL NADU SDL RED 10-02-2026</t>
  </si>
  <si>
    <t>IN3120150195</t>
  </si>
  <si>
    <t>8.40% WEST BENGAL SDL RED 27-01-2026</t>
  </si>
  <si>
    <t>IN3420150135</t>
  </si>
  <si>
    <t>8.67% KARNATAKA SDL RED 24-02-2026</t>
  </si>
  <si>
    <t>IN1920150092</t>
  </si>
  <si>
    <t>8.67% MAHARASHTRA SDL RED 24-02-2026</t>
  </si>
  <si>
    <t>IN2220150196</t>
  </si>
  <si>
    <t>8.29% Andhra Pradesh SDL RED 13-01-2026</t>
  </si>
  <si>
    <t>IN1020150117</t>
  </si>
  <si>
    <t>8.30% MADHYA PRADESH SDL RED 13-01-2026</t>
  </si>
  <si>
    <t>IN2120150080</t>
  </si>
  <si>
    <t>8.00% GUJARAT SDL RED 20-04-2026</t>
  </si>
  <si>
    <t>IN1520160012</t>
  </si>
  <si>
    <t>8.57% WEST BENGAL SDL RED 09-03-2026</t>
  </si>
  <si>
    <t>IN3420150168</t>
  </si>
  <si>
    <t>8.34% UTTAR PRADESH SDL 13-01-2026</t>
  </si>
  <si>
    <t>IN3320150359</t>
  </si>
  <si>
    <t>8.83% UTTAR PRADESH SDL 24-02-2026</t>
  </si>
  <si>
    <t>IN3320150383</t>
  </si>
  <si>
    <t>8.53% UTTAR PRADESH SDL 10-02-2026</t>
  </si>
  <si>
    <t>IN3320150375</t>
  </si>
  <si>
    <t>8.51% WEST BENGAL SDL RED 10-02-2026</t>
  </si>
  <si>
    <t>IN3420150143</t>
  </si>
  <si>
    <t>8.72% ANDHRA PRADESH SDL RED 24-02-2026</t>
  </si>
  <si>
    <t>IN1020150133</t>
  </si>
  <si>
    <t>8.82% BIHAR SDL RED 24-02-2026</t>
  </si>
  <si>
    <t>IN1320150049</t>
  </si>
  <si>
    <t>8.36% MAHARASHTRA SDL RED 27-01-2026</t>
  </si>
  <si>
    <t>IN2220150170</t>
  </si>
  <si>
    <t>8.55% RAJASTHAN SDL RED 09-03-2026</t>
  </si>
  <si>
    <t>IN2920150264</t>
  </si>
  <si>
    <t>8.31% WEST BENGAL SDL RED 13-01-2026</t>
  </si>
  <si>
    <t>IN3420150127</t>
  </si>
  <si>
    <t>8.69% TAMIL NADU SDL RED 24-02-2026</t>
  </si>
  <si>
    <t>IN3120150203</t>
  </si>
  <si>
    <t>8.47% MAHARASHTRA SDL RED 10-02-2026</t>
  </si>
  <si>
    <t>IN2220150188</t>
  </si>
  <si>
    <t>8.38% RAJASTHAN SDL RED 27-01-2026</t>
  </si>
  <si>
    <t>IN2920150231</t>
  </si>
  <si>
    <t>7.90% RAJASTHAN SDL RED 08-04-2026</t>
  </si>
  <si>
    <t>IN2920200028</t>
  </si>
  <si>
    <t>8.39% ANDHRA PRADESH SDL RED 27-01-2026</t>
  </si>
  <si>
    <t>IN1020150125</t>
  </si>
  <si>
    <t>8.27% TAMIL NADU SDL RED 13-01-2026</t>
  </si>
  <si>
    <t>IN3120150179</t>
  </si>
  <si>
    <t>8.25% MAHARASHTRA SDL RED 13-01-2026</t>
  </si>
  <si>
    <t>IN2220150162</t>
  </si>
  <si>
    <t>8.27% KARNATAKA SDL RED 13-01-2026</t>
  </si>
  <si>
    <t>IN1920150076</t>
  </si>
  <si>
    <t>8.46% GUJARAT SDL RED 10-02-2026</t>
  </si>
  <si>
    <t>IN1520150120</t>
  </si>
  <si>
    <t>8.09% ANDHRA PRADESH SDL RED 23-03-2026</t>
  </si>
  <si>
    <t>IN1020150158</t>
  </si>
  <si>
    <t>8.09% RAJASTHAN SDL RED 23-03-2026</t>
  </si>
  <si>
    <t>IN2920150363</t>
  </si>
  <si>
    <t>7.96% TAMIL NADU SDL RED 27-04-2026</t>
  </si>
  <si>
    <t>IN3120160020</t>
  </si>
  <si>
    <t>7.96% GUJARAT SDL RED 27-04-2026</t>
  </si>
  <si>
    <t>IN1520160020</t>
  </si>
  <si>
    <t>6.70% ANDHRA PRADESH SDL RED 22-04-2026</t>
  </si>
  <si>
    <t>IN1020200078</t>
  </si>
  <si>
    <t>(a)Listed / Awaiting listing on Stock Exchanges</t>
  </si>
  <si>
    <t>HDFC Bank Ltd.</t>
  </si>
  <si>
    <t>INE040A01034</t>
  </si>
  <si>
    <t>Banks</t>
  </si>
  <si>
    <t>Housing Development Finance Corporation Ltd.</t>
  </si>
  <si>
    <t>INE001A01036</t>
  </si>
  <si>
    <t>Finance</t>
  </si>
  <si>
    <t>Bharti Airtel Ltd.</t>
  </si>
  <si>
    <t>INE397D01024</t>
  </si>
  <si>
    <t>Telecom - Services</t>
  </si>
  <si>
    <t>Adani Ports &amp; Special Economic Zone Ltd.</t>
  </si>
  <si>
    <t>INE742F01042</t>
  </si>
  <si>
    <t>Transport Infrastructure</t>
  </si>
  <si>
    <t>Adani Enterprises Ltd.</t>
  </si>
  <si>
    <t>INE423A01024</t>
  </si>
  <si>
    <t>Metals &amp; Minerals Trading</t>
  </si>
  <si>
    <t>HCL Technologies Ltd.</t>
  </si>
  <si>
    <t>INE860A01027</t>
  </si>
  <si>
    <t>IT - Software</t>
  </si>
  <si>
    <t>Hindalco Industries Ltd.</t>
  </si>
  <si>
    <t>INE038A01020</t>
  </si>
  <si>
    <t>Non - Ferrous Metals</t>
  </si>
  <si>
    <t>Bandhan Bank Ltd.</t>
  </si>
  <si>
    <t>INE545U01014</t>
  </si>
  <si>
    <t>Zee Entertainment Enterprises Ltd.</t>
  </si>
  <si>
    <t>INE256A01028</t>
  </si>
  <si>
    <t>Entertainment</t>
  </si>
  <si>
    <t>SRF Ltd.</t>
  </si>
  <si>
    <t>INE647A01010</t>
  </si>
  <si>
    <t>Chemicals &amp; Petrochemicals</t>
  </si>
  <si>
    <t>Bajaj Finance Ltd.</t>
  </si>
  <si>
    <t>INE296A01024</t>
  </si>
  <si>
    <t>IndusInd Bank Ltd.</t>
  </si>
  <si>
    <t>INE095A01012</t>
  </si>
  <si>
    <t>Axis Bank Ltd.</t>
  </si>
  <si>
    <t>INE238A01034</t>
  </si>
  <si>
    <t>Vedanta Ltd.</t>
  </si>
  <si>
    <t>INE205A01025</t>
  </si>
  <si>
    <t>Diversified Metals</t>
  </si>
  <si>
    <t>Vodafone Idea Ltd.</t>
  </si>
  <si>
    <t>INE669E01016</t>
  </si>
  <si>
    <t>Infosys Ltd.</t>
  </si>
  <si>
    <t>INE009A01021</t>
  </si>
  <si>
    <t>Bharat Electronics Ltd.</t>
  </si>
  <si>
    <t>INE263A01024</t>
  </si>
  <si>
    <t>Aerospace &amp; Defense</t>
  </si>
  <si>
    <t>Grasim Industries Ltd.</t>
  </si>
  <si>
    <t>INE047A01021</t>
  </si>
  <si>
    <t>Cement &amp; Cement Products</t>
  </si>
  <si>
    <t>Punjab National Bank</t>
  </si>
  <si>
    <t>INE160A01022</t>
  </si>
  <si>
    <t>HDFC Asset Management Company Ltd.</t>
  </si>
  <si>
    <t>INE127D01025</t>
  </si>
  <si>
    <t>Capital Markets</t>
  </si>
  <si>
    <t>RBL Bank Ltd.</t>
  </si>
  <si>
    <t>INE976G01028</t>
  </si>
  <si>
    <t>ITC Ltd.</t>
  </si>
  <si>
    <t>INE154A01025</t>
  </si>
  <si>
    <t>Diversified FMCG</t>
  </si>
  <si>
    <t>Tata Consultancy Services Ltd.</t>
  </si>
  <si>
    <t>INE467B01029</t>
  </si>
  <si>
    <t>JSW Steel Ltd.</t>
  </si>
  <si>
    <t>INE019A01038</t>
  </si>
  <si>
    <t>Ferrous Metals</t>
  </si>
  <si>
    <t>DLF Ltd.</t>
  </si>
  <si>
    <t>INE271C01023</t>
  </si>
  <si>
    <t>Realty</t>
  </si>
  <si>
    <t>Power Finance Corporation Ltd.</t>
  </si>
  <si>
    <t>INE134E01011</t>
  </si>
  <si>
    <t>Larsen &amp; Toubro Ltd.</t>
  </si>
  <si>
    <t>INE018A01030</t>
  </si>
  <si>
    <t>Construction</t>
  </si>
  <si>
    <t>MindTree Ltd.</t>
  </si>
  <si>
    <t>INE018I01017</t>
  </si>
  <si>
    <t>Sun TV Network Ltd.</t>
  </si>
  <si>
    <t>INE424H01027</t>
  </si>
  <si>
    <t>IDFC Ltd.</t>
  </si>
  <si>
    <t>INE043D01016</t>
  </si>
  <si>
    <t>Tata Steel Ltd.</t>
  </si>
  <si>
    <t>INE081A01012</t>
  </si>
  <si>
    <t>Larsen &amp; Toubro Infotech Ltd.</t>
  </si>
  <si>
    <t>INE214T01019</t>
  </si>
  <si>
    <t>Multi Commodity Exchange Of India Ltd.</t>
  </si>
  <si>
    <t>INE745G01035</t>
  </si>
  <si>
    <t>Tata Power Company Ltd.</t>
  </si>
  <si>
    <t>INE245A01021</t>
  </si>
  <si>
    <t>Power</t>
  </si>
  <si>
    <t>Reliance Industries Ltd.</t>
  </si>
  <si>
    <t>INE002A01018</t>
  </si>
  <si>
    <t>Petroleum Products</t>
  </si>
  <si>
    <t>State Bank of India</t>
  </si>
  <si>
    <t>INE062A01020</t>
  </si>
  <si>
    <t>Muthoot Finance Ltd.</t>
  </si>
  <si>
    <t>INE414G01012</t>
  </si>
  <si>
    <t>L&amp;T Technology Services Ltd.</t>
  </si>
  <si>
    <t>INE010V01017</t>
  </si>
  <si>
    <t>IT - Services</t>
  </si>
  <si>
    <t>Maruti Suzuki India Ltd.</t>
  </si>
  <si>
    <t>INE585B01010</t>
  </si>
  <si>
    <t>Automobiles</t>
  </si>
  <si>
    <t>Canara Bank</t>
  </si>
  <si>
    <t>INE476A01014</t>
  </si>
  <si>
    <t>Coforge Ltd.</t>
  </si>
  <si>
    <t>INE591G01017</t>
  </si>
  <si>
    <t>P I INDUSTRIES LIMITED</t>
  </si>
  <si>
    <t>INE603J01030</t>
  </si>
  <si>
    <t>Fertilizers &amp; Agrochemicals</t>
  </si>
  <si>
    <t>Steel Authority of India Ltd.</t>
  </si>
  <si>
    <t>INE114A01011</t>
  </si>
  <si>
    <t>ICICI Bank Ltd.</t>
  </si>
  <si>
    <t>INE090A01021</t>
  </si>
  <si>
    <t>TVS Motor Company Ltd.</t>
  </si>
  <si>
    <t>INE494B01023</t>
  </si>
  <si>
    <t>LIC Housing Finance Ltd.</t>
  </si>
  <si>
    <t>INE115A01026</t>
  </si>
  <si>
    <t>Hero MotoCorp Ltd.</t>
  </si>
  <si>
    <t>INE158A01026</t>
  </si>
  <si>
    <t>Motherson Sumi Systems Ltd.</t>
  </si>
  <si>
    <t>INE775A01035</t>
  </si>
  <si>
    <t>Auto Components</t>
  </si>
  <si>
    <t>Ambuja Cements Ltd.</t>
  </si>
  <si>
    <t>INE079A01024</t>
  </si>
  <si>
    <t>IDFC First Bank Ltd.</t>
  </si>
  <si>
    <t>INE092T01019</t>
  </si>
  <si>
    <t>Nestle India Ltd.</t>
  </si>
  <si>
    <t>INE239A01016</t>
  </si>
  <si>
    <t>Food Products</t>
  </si>
  <si>
    <t>Cipla Ltd.</t>
  </si>
  <si>
    <t>INE059A01026</t>
  </si>
  <si>
    <t>Pharmaceuticals &amp; Biotechnology</t>
  </si>
  <si>
    <t>Hindustan Aeronautics Ltd.</t>
  </si>
  <si>
    <t>INE066F01012</t>
  </si>
  <si>
    <t>UPL Ltd.</t>
  </si>
  <si>
    <t>INE628A01036</t>
  </si>
  <si>
    <t>National Aluminium Company Ltd.</t>
  </si>
  <si>
    <t>INE139A01034</t>
  </si>
  <si>
    <t>Bank of Baroda</t>
  </si>
  <si>
    <t>INE028A01039</t>
  </si>
  <si>
    <t>Godrej Properties Ltd.</t>
  </si>
  <si>
    <t>INE484J01027</t>
  </si>
  <si>
    <t>Mphasis Ltd.</t>
  </si>
  <si>
    <t>INE356A01018</t>
  </si>
  <si>
    <t>United Spirits Ltd.</t>
  </si>
  <si>
    <t>INE854D01024</t>
  </si>
  <si>
    <t>Beverages</t>
  </si>
  <si>
    <t>Aurobindo Pharma Ltd.</t>
  </si>
  <si>
    <t>INE406A01037</t>
  </si>
  <si>
    <t>Piramal Enterprises Ltd.</t>
  </si>
  <si>
    <t>INE140A01024</t>
  </si>
  <si>
    <t>InterGlobe Aviation Ltd.</t>
  </si>
  <si>
    <t>INE646L01027</t>
  </si>
  <si>
    <t>Transport Services</t>
  </si>
  <si>
    <t>Ashok Leyland Ltd.</t>
  </si>
  <si>
    <t>INE208A01029</t>
  </si>
  <si>
    <t>Agricultural, Commercial &amp; Construction Vehicles</t>
  </si>
  <si>
    <t>SBI Cards &amp; Payment Services Ltd.</t>
  </si>
  <si>
    <t>INE018E01016</t>
  </si>
  <si>
    <t>Trent Ltd.</t>
  </si>
  <si>
    <t>INE849A01020</t>
  </si>
  <si>
    <t>Retailing</t>
  </si>
  <si>
    <t>Kotak Mahindra Bank Ltd.</t>
  </si>
  <si>
    <t>INE237A01028</t>
  </si>
  <si>
    <t>Wipro Ltd.</t>
  </si>
  <si>
    <t>INE075A01022</t>
  </si>
  <si>
    <t>Tech Mahindra Ltd.</t>
  </si>
  <si>
    <t>INE669C01036</t>
  </si>
  <si>
    <t>Aarti Industries Ltd.</t>
  </si>
  <si>
    <t>INE769A01020</t>
  </si>
  <si>
    <t>Oberoi Realty Ltd.</t>
  </si>
  <si>
    <t>INE093I01010</t>
  </si>
  <si>
    <t>PVR Ltd.</t>
  </si>
  <si>
    <t>INE191H01014</t>
  </si>
  <si>
    <t>Gujarat Narmada Valley Fert &amp; Chem Ltd.</t>
  </si>
  <si>
    <t>INE113A01013</t>
  </si>
  <si>
    <t>NTPC Ltd.</t>
  </si>
  <si>
    <t>INE733E01010</t>
  </si>
  <si>
    <t>Escorts Ltd.</t>
  </si>
  <si>
    <t>INE042A01014</t>
  </si>
  <si>
    <t>L&amp;T Finance Holdings Ltd.</t>
  </si>
  <si>
    <t>INE498L01015</t>
  </si>
  <si>
    <t>Container Corporation Of India Ltd.</t>
  </si>
  <si>
    <t>INE111A01025</t>
  </si>
  <si>
    <t>Tata Motors Ltd.</t>
  </si>
  <si>
    <t>INE155A01022</t>
  </si>
  <si>
    <t>Balrampur Chini Mills Ltd.</t>
  </si>
  <si>
    <t>INE119A01028</t>
  </si>
  <si>
    <t>Agricultural Food &amp; other Products</t>
  </si>
  <si>
    <t>Tata Communications Ltd.</t>
  </si>
  <si>
    <t>INE151A01013</t>
  </si>
  <si>
    <t>Ultratech Cement Ltd.</t>
  </si>
  <si>
    <t>INE481G01011</t>
  </si>
  <si>
    <t>Laurus Labs Ltd.</t>
  </si>
  <si>
    <t>INE947Q01028</t>
  </si>
  <si>
    <t>NMDC Ltd.</t>
  </si>
  <si>
    <t>INE584A01023</t>
  </si>
  <si>
    <t>Minerals &amp; Mining</t>
  </si>
  <si>
    <t>Bata India Ltd.</t>
  </si>
  <si>
    <t>INE176A01028</t>
  </si>
  <si>
    <t>Consumer Durables</t>
  </si>
  <si>
    <t>Indiabulls Housing Finance Ltd.</t>
  </si>
  <si>
    <t>INE148I01020</t>
  </si>
  <si>
    <t>Aditya Birla Capital Ltd.</t>
  </si>
  <si>
    <t>INE674K01013</t>
  </si>
  <si>
    <t>Insurance</t>
  </si>
  <si>
    <t>Havells India Ltd.</t>
  </si>
  <si>
    <t>INE176B01034</t>
  </si>
  <si>
    <t>Jindal Steel &amp; Power Ltd.</t>
  </si>
  <si>
    <t>INE749A01030</t>
  </si>
  <si>
    <t>GMR Infrastructure Ltd.</t>
  </si>
  <si>
    <t>INE776C01039</t>
  </si>
  <si>
    <t>Bharat Petroleum Corporation Ltd.</t>
  </si>
  <si>
    <t>INE029A01011</t>
  </si>
  <si>
    <t>Manappuram Finance Ltd.</t>
  </si>
  <si>
    <t>INE522D01027</t>
  </si>
  <si>
    <t>The Indian Hotels Company Ltd.</t>
  </si>
  <si>
    <t>INE053A01029</t>
  </si>
  <si>
    <t>Leisure Services</t>
  </si>
  <si>
    <t>Oil &amp; Natural Gas Corporation Ltd.</t>
  </si>
  <si>
    <t>INE213A01029</t>
  </si>
  <si>
    <t>Oil</t>
  </si>
  <si>
    <t>Amara Raja Batteries Ltd.</t>
  </si>
  <si>
    <t>INE885A01032</t>
  </si>
  <si>
    <t>Firstsource Solutions Ltd.</t>
  </si>
  <si>
    <t>INE684F01012</t>
  </si>
  <si>
    <t>Bharat Heavy Electricals Ltd.</t>
  </si>
  <si>
    <t>INE257A01026</t>
  </si>
  <si>
    <t>Electrical Equipment</t>
  </si>
  <si>
    <t>Dabur India Ltd.</t>
  </si>
  <si>
    <t>INE016A01026</t>
  </si>
  <si>
    <t>Personal Products</t>
  </si>
  <si>
    <t>Britannia Industries Ltd.</t>
  </si>
  <si>
    <t>INE216A01030</t>
  </si>
  <si>
    <t>Exide Industries Ltd.</t>
  </si>
  <si>
    <t>INE302A01020</t>
  </si>
  <si>
    <t>Mahanagar Gas Ltd.</t>
  </si>
  <si>
    <t>INE002S01010</t>
  </si>
  <si>
    <t>Gas</t>
  </si>
  <si>
    <t>Bajaj Finserv Ltd.</t>
  </si>
  <si>
    <t>INE918I01018</t>
  </si>
  <si>
    <t>ICICI Prudential Life Insurance Co Ltd.</t>
  </si>
  <si>
    <t>INE726G01019</t>
  </si>
  <si>
    <t>Tata Chemicals Ltd.</t>
  </si>
  <si>
    <t>INE092A01019</t>
  </si>
  <si>
    <t>Delta Corp Ltd.</t>
  </si>
  <si>
    <t>INE124G01033</t>
  </si>
  <si>
    <t>Polycab India Ltd.</t>
  </si>
  <si>
    <t>INE455K01017</t>
  </si>
  <si>
    <t>Industrial Products</t>
  </si>
  <si>
    <t>Hindustan Petroleum Corporation Ltd.</t>
  </si>
  <si>
    <t>INE094A01015</t>
  </si>
  <si>
    <t>Indus Towers Ltd.</t>
  </si>
  <si>
    <t>INE121J01017</t>
  </si>
  <si>
    <t>Lupin Ltd.</t>
  </si>
  <si>
    <t>INE326A01037</t>
  </si>
  <si>
    <t>The India Cements Ltd.</t>
  </si>
  <si>
    <t>INE383A01012</t>
  </si>
  <si>
    <t>Chambal Fertilizers &amp; Chemicals Ltd.</t>
  </si>
  <si>
    <t>INE085A01013</t>
  </si>
  <si>
    <t>Torrent Power Ltd.</t>
  </si>
  <si>
    <t>INE813H01021</t>
  </si>
  <si>
    <t>Rain Industries Ltd.</t>
  </si>
  <si>
    <t>INE855B01025</t>
  </si>
  <si>
    <t>Coromandel International Ltd.</t>
  </si>
  <si>
    <t>INE169A01031</t>
  </si>
  <si>
    <t>Bosch Ltd.</t>
  </si>
  <si>
    <t>INE323A01026</t>
  </si>
  <si>
    <t>Gujarat Gas Ltd.</t>
  </si>
  <si>
    <t>INE844O01030</t>
  </si>
  <si>
    <t>REC Ltd.</t>
  </si>
  <si>
    <t>INE020B01018</t>
  </si>
  <si>
    <t>Hindustan Unilever Ltd.</t>
  </si>
  <si>
    <t>INE030A01027</t>
  </si>
  <si>
    <t>HDFC Life Insurance Company Ltd.</t>
  </si>
  <si>
    <t>INE795G01014</t>
  </si>
  <si>
    <t>Strides Pharma Science Ltd.</t>
  </si>
  <si>
    <t>INE939A01011</t>
  </si>
  <si>
    <t>Tata Consumer Products Ltd.</t>
  </si>
  <si>
    <t>INE192A01025</t>
  </si>
  <si>
    <t>Jubilant Foodworks Ltd.</t>
  </si>
  <si>
    <t>INE797F01020</t>
  </si>
  <si>
    <t>Can Fin Homes Ltd.</t>
  </si>
  <si>
    <t>INE477A01020</t>
  </si>
  <si>
    <t>SBI Life Insurance Company Ltd.</t>
  </si>
  <si>
    <t>INE123W01016</t>
  </si>
  <si>
    <t>Astral Ltd.</t>
  </si>
  <si>
    <t>INE006I01046</t>
  </si>
  <si>
    <t>Divi's Laboratories Ltd.</t>
  </si>
  <si>
    <t>INE361B01024</t>
  </si>
  <si>
    <t>Whirlpool of India Ltd.</t>
  </si>
  <si>
    <t>INE716A01013</t>
  </si>
  <si>
    <t>ICICI Lombard General Insurance Co. Ltd.</t>
  </si>
  <si>
    <t>INE765G01017</t>
  </si>
  <si>
    <t>Granules India Ltd.</t>
  </si>
  <si>
    <t>INE101D01020</t>
  </si>
  <si>
    <t>Balkrishna Industries Ltd.</t>
  </si>
  <si>
    <t>INE787D01026</t>
  </si>
  <si>
    <t>National Buildings Construction Corporation Ltd.</t>
  </si>
  <si>
    <t>INE095N01031</t>
  </si>
  <si>
    <t>Biocon Ltd.</t>
  </si>
  <si>
    <t>INE376G01013</t>
  </si>
  <si>
    <t>Mahindra &amp; Mahindra Ltd.</t>
  </si>
  <si>
    <t>INE101A01026</t>
  </si>
  <si>
    <t>Syngene International Ltd.</t>
  </si>
  <si>
    <t>INE398R01022</t>
  </si>
  <si>
    <t>Healthcare Services</t>
  </si>
  <si>
    <t>Info Edge (India) Ltd.</t>
  </si>
  <si>
    <t>INE663F01024</t>
  </si>
  <si>
    <t>Nippon Life India Asset Management Ltd.</t>
  </si>
  <si>
    <t>INE298J01013</t>
  </si>
  <si>
    <t>City Union Bank Ltd.</t>
  </si>
  <si>
    <t>INE491A01021</t>
  </si>
  <si>
    <t>Dalmia Bharat Ltd.</t>
  </si>
  <si>
    <t>INE00R701025</t>
  </si>
  <si>
    <t>Shriram Transport Finance Company Ltd.</t>
  </si>
  <si>
    <t>INE721A01013</t>
  </si>
  <si>
    <t>IPCA Laboratories Ltd.</t>
  </si>
  <si>
    <t>INE571A01038</t>
  </si>
  <si>
    <t>Persistent Systems Ltd.</t>
  </si>
  <si>
    <t>INE262H01013</t>
  </si>
  <si>
    <t>Alkem Laboratories Ltd.</t>
  </si>
  <si>
    <t>INE540L01014</t>
  </si>
  <si>
    <t>Deepak Nitrite Ltd.</t>
  </si>
  <si>
    <t>INE288B01029</t>
  </si>
  <si>
    <t>Power Grid Corporation of India Ltd.</t>
  </si>
  <si>
    <t>INE752E01010</t>
  </si>
  <si>
    <t>Torrent Pharmaceuticals Ltd.</t>
  </si>
  <si>
    <t>INE685A01028</t>
  </si>
  <si>
    <t>Voltas Ltd.</t>
  </si>
  <si>
    <t>INE226A01021</t>
  </si>
  <si>
    <t>Sun Pharmaceutical Industries Ltd.</t>
  </si>
  <si>
    <t>INE044A01036</t>
  </si>
  <si>
    <t>Max Financial Services Ltd.</t>
  </si>
  <si>
    <t>INE180A01020</t>
  </si>
  <si>
    <t>JK Cement Ltd.</t>
  </si>
  <si>
    <t>INE823G01014</t>
  </si>
  <si>
    <t>Alembic Pharmaceuticals Ltd.</t>
  </si>
  <si>
    <t>INE901L01018</t>
  </si>
  <si>
    <t>Titan Company Ltd.</t>
  </si>
  <si>
    <t>INE280A01028</t>
  </si>
  <si>
    <t>United Breweries Ltd.</t>
  </si>
  <si>
    <t>INE686F01025</t>
  </si>
  <si>
    <t>Apollo Tyres Ltd.</t>
  </si>
  <si>
    <t>INE438A01022</t>
  </si>
  <si>
    <t>ACC Ltd.</t>
  </si>
  <si>
    <t>INE012A01025</t>
  </si>
  <si>
    <t>Siemens Ltd.</t>
  </si>
  <si>
    <t>INE003A01024</t>
  </si>
  <si>
    <t>Gujarat State Petronet Ltd.</t>
  </si>
  <si>
    <t>INE246F01010</t>
  </si>
  <si>
    <t>Marico Ltd.</t>
  </si>
  <si>
    <t>INE196A01026</t>
  </si>
  <si>
    <t>Bharat Forge Ltd.</t>
  </si>
  <si>
    <t>INE465A01025</t>
  </si>
  <si>
    <t>(b) Unlisted</t>
  </si>
  <si>
    <t>Derivatives</t>
  </si>
  <si>
    <t>(a) Index/Stock Future</t>
  </si>
  <si>
    <t>Reliance Industries Ltd.30/06/2022</t>
  </si>
  <si>
    <t>Bharat Forge Ltd.30/06/2022</t>
  </si>
  <si>
    <t>Marico Ltd.30/06/2022</t>
  </si>
  <si>
    <t>Gujarat State Petronet Ltd.30/06/2022</t>
  </si>
  <si>
    <t>Siemens Ltd.30/06/2022</t>
  </si>
  <si>
    <t>ACC Ltd.30/06/2022</t>
  </si>
  <si>
    <t>Apollo Tyres Ltd.28/07/2022</t>
  </si>
  <si>
    <t>United Breweries Ltd.30/06/2022</t>
  </si>
  <si>
    <t>Titan Company Ltd.30/06/2022</t>
  </si>
  <si>
    <t>Alembic Pharmaceuticals Ltd.30/06/2022</t>
  </si>
  <si>
    <t>JK Cement Ltd.30/06/2022</t>
  </si>
  <si>
    <t>Max Financial Services Ltd.30/06/2022</t>
  </si>
  <si>
    <t>Sun Pharmaceutical Industries Ltd.30/06/2022</t>
  </si>
  <si>
    <t>Voltas Ltd.30/06/2022</t>
  </si>
  <si>
    <t>Torrent Pharmaceuticals Ltd.30/06/2022</t>
  </si>
  <si>
    <t>Power Grid Corporation of India Ltd.30/06/2022</t>
  </si>
  <si>
    <t>Deepak Nitrite Ltd.30/06/2022</t>
  </si>
  <si>
    <t>Alkem Laboratories Ltd.30/06/2022</t>
  </si>
  <si>
    <t>Persistent Systems Ltd.30/06/2022</t>
  </si>
  <si>
    <t>IPCA Laboratories Ltd.30/06/2022</t>
  </si>
  <si>
    <t>Shriram Transport Finance Company Ltd.30/06/2022</t>
  </si>
  <si>
    <t>Dalmia Bharat Ltd.30/06/2022</t>
  </si>
  <si>
    <t>Nippon Life India Asset Management Ltd.30/06/2022</t>
  </si>
  <si>
    <t>City Union Bank Ltd.30/06/2022</t>
  </si>
  <si>
    <t>Info Edge (India) Ltd.30/06/2022</t>
  </si>
  <si>
    <t>Syngene International Ltd.30/06/2022</t>
  </si>
  <si>
    <t>Mahindra &amp; Mahindra Ltd.30/06/2022</t>
  </si>
  <si>
    <t>Biocon Ltd.30/06/2022</t>
  </si>
  <si>
    <t>National Buildings Construction Corporation Ltd.30/06/2022</t>
  </si>
  <si>
    <t>Balkrishna Industries Ltd.30/06/2022</t>
  </si>
  <si>
    <t>Granules India Ltd.30/06/2022</t>
  </si>
  <si>
    <t>ICICI Lombard General Insurance Co. Ltd.30/06/2022</t>
  </si>
  <si>
    <t>Whirlpool of India Ltd.30/06/2022</t>
  </si>
  <si>
    <t>Divi's Laboratories Ltd.30/06/2022</t>
  </si>
  <si>
    <t>Astral Ltd.30/06/2022</t>
  </si>
  <si>
    <t>SBI Life Insurance Company Ltd.30/06/2022</t>
  </si>
  <si>
    <t>Can Fin Homes Ltd.30/06/2022</t>
  </si>
  <si>
    <t>Jubilant Foodworks Ltd.30/06/2022</t>
  </si>
  <si>
    <t>Tata Consumer Products Ltd.30/06/2022</t>
  </si>
  <si>
    <t>Strides Pharma Science Ltd.30/06/2022</t>
  </si>
  <si>
    <t>HDFC Life Insurance Company Ltd.30/06/2022</t>
  </si>
  <si>
    <t>Hindustan Unilever Ltd.30/06/2022</t>
  </si>
  <si>
    <t>REC Ltd.30/06/2022</t>
  </si>
  <si>
    <t>Gujarat Gas Ltd.30/06/2022</t>
  </si>
  <si>
    <t>Bosch Ltd.30/06/2022</t>
  </si>
  <si>
    <t>Coromandel International Ltd.30/06/2022</t>
  </si>
  <si>
    <t>Rain Industries Ltd.30/06/2022</t>
  </si>
  <si>
    <t>Torrent Power Ltd.30/06/2022</t>
  </si>
  <si>
    <t>Vodafone Idea Ltd.28/07/2022</t>
  </si>
  <si>
    <t>Chambal Fertilizers &amp; Chemicals Ltd.30/06/2022</t>
  </si>
  <si>
    <t>The India Cements Ltd.30/06/2022</t>
  </si>
  <si>
    <t>Lupin Ltd.30/06/2022</t>
  </si>
  <si>
    <t>Indus Towers Ltd.30/06/2022</t>
  </si>
  <si>
    <t>Hindustan Petroleum Corporation Ltd.30/06/2022</t>
  </si>
  <si>
    <t>Polycab India Ltd.30/06/2022</t>
  </si>
  <si>
    <t>Delta Corp Ltd.30/06/2022</t>
  </si>
  <si>
    <t>Tata Chemicals Ltd.30/06/2022</t>
  </si>
  <si>
    <t>ICICI Prudential Life Insurance Co Ltd.30/06/2022</t>
  </si>
  <si>
    <t>Bajaj Finserv Ltd.30/06/2022</t>
  </si>
  <si>
    <t>Mahanagar Gas Ltd.30/06/2022</t>
  </si>
  <si>
    <t>Exide Industries Ltd.30/06/2022</t>
  </si>
  <si>
    <t>Britannia Industries Ltd.30/06/2022</t>
  </si>
  <si>
    <t>Dabur India Ltd.30/06/2022</t>
  </si>
  <si>
    <t>Bharat Heavy Electricals Ltd.30/06/2022</t>
  </si>
  <si>
    <t>Firstsource Solutions Ltd.30/06/2022</t>
  </si>
  <si>
    <t>Amara Raja Batteries Ltd.30/06/2022</t>
  </si>
  <si>
    <t>Oil &amp; Natural Gas Corporation Ltd.30/06/2022</t>
  </si>
  <si>
    <t>The Indian Hotels Company Ltd.30/06/2022</t>
  </si>
  <si>
    <t>Manappuram Finance Ltd.30/06/2022</t>
  </si>
  <si>
    <t>Bharat Petroleum Corporation Ltd.30/06/2022</t>
  </si>
  <si>
    <t>GMR Infrastructure Ltd.30/06/2022</t>
  </si>
  <si>
    <t>Jindal Steel &amp; Power Ltd.30/06/2022</t>
  </si>
  <si>
    <t>Havells India Ltd.30/06/2022</t>
  </si>
  <si>
    <t>Aditya Birla Capital Ltd.30/06/2022</t>
  </si>
  <si>
    <t>Indiabulls Housing Finance Ltd.30/06/2022</t>
  </si>
  <si>
    <t>Bata India Ltd.30/06/2022</t>
  </si>
  <si>
    <t>NMDC Ltd.30/06/2022</t>
  </si>
  <si>
    <t>Tata Communications Ltd.30/06/2022</t>
  </si>
  <si>
    <t>Laurus Labs Ltd.30/06/2022</t>
  </si>
  <si>
    <t>Ultratech Cement Ltd.30/06/2022</t>
  </si>
  <si>
    <t>Balrampur Chini Mills Ltd.30/06/2022</t>
  </si>
  <si>
    <t>Tata Motors Ltd.30/06/2022</t>
  </si>
  <si>
    <t>Container Corporation Of India Ltd.30/06/2022</t>
  </si>
  <si>
    <t>L&amp;T Finance Holdings Ltd.30/06/2022</t>
  </si>
  <si>
    <t>Escorts Ltd.30/06/2022</t>
  </si>
  <si>
    <t>NTPC Ltd.30/06/2022</t>
  </si>
  <si>
    <t>Gujarat Narmada Valley Fert &amp; Chem Ltd.30/06/2022</t>
  </si>
  <si>
    <t>PVR Ltd.30/06/2022</t>
  </si>
  <si>
    <t>Oberoi Realty Ltd.30/06/2022</t>
  </si>
  <si>
    <t>Aarti Industries Ltd.30/06/2022</t>
  </si>
  <si>
    <t>Tech Mahindra Ltd.30/06/2022</t>
  </si>
  <si>
    <t>Wipro Ltd.30/06/2022</t>
  </si>
  <si>
    <t>Kotak Mahindra Bank Ltd.30/06/2022</t>
  </si>
  <si>
    <t>Trent Ltd.30/06/2022</t>
  </si>
  <si>
    <t>SBI Cards &amp; Payment Services Ltd.30/06/2022</t>
  </si>
  <si>
    <t>Ashok Leyland Ltd.30/06/2022</t>
  </si>
  <si>
    <t>InterGlobe Aviation Ltd.30/06/2022</t>
  </si>
  <si>
    <t>Piramal Enterprises Ltd.30/06/2022</t>
  </si>
  <si>
    <t>Aurobindo Pharma Ltd.30/06/2022</t>
  </si>
  <si>
    <t>United Spirits Ltd.30/06/2022</t>
  </si>
  <si>
    <t>Mphasis Ltd.30/06/2022</t>
  </si>
  <si>
    <t>Bank of Baroda30/06/2022</t>
  </si>
  <si>
    <t>Godrej Properties Ltd.30/06/2022</t>
  </si>
  <si>
    <t>UPL Ltd.30/06/2022</t>
  </si>
  <si>
    <t>National Aluminium Company Ltd.30/06/2022</t>
  </si>
  <si>
    <t>Hindustan Aeronautics Ltd.30/06/2022</t>
  </si>
  <si>
    <t>Cipla Ltd.30/06/2022</t>
  </si>
  <si>
    <t>Nestle India Ltd.30/06/2022</t>
  </si>
  <si>
    <t>IDFC First Bank Ltd.30/06/2022</t>
  </si>
  <si>
    <t>Ambuja Cements Ltd.30/06/2022</t>
  </si>
  <si>
    <t>Motherson Sumi Systems Ltd.30/06/2022</t>
  </si>
  <si>
    <t>Hero MotoCorp Ltd.30/06/2022</t>
  </si>
  <si>
    <t>TVS Motor Company Ltd.30/06/2022</t>
  </si>
  <si>
    <t>LIC Housing Finance Ltd.30/06/2022</t>
  </si>
  <si>
    <t>ICICI Bank Ltd.30/06/2022</t>
  </si>
  <si>
    <t>Steel Authority of India Ltd.30/06/2022</t>
  </si>
  <si>
    <t>P I INDUSTRIES LIMITED30/06/2022</t>
  </si>
  <si>
    <t>Canara Bank30/06/2022</t>
  </si>
  <si>
    <t>Coforge Ltd.30/06/2022</t>
  </si>
  <si>
    <t>Maruti Suzuki India Ltd.30/06/2022</t>
  </si>
  <si>
    <t>L&amp;T Technology Services Ltd.30/06/2022</t>
  </si>
  <si>
    <t>Muthoot Finance Ltd.30/06/2022</t>
  </si>
  <si>
    <t>State Bank of India30/06/2022</t>
  </si>
  <si>
    <t>Tata Steel Ltd.30/06/2022</t>
  </si>
  <si>
    <t>Tata Power Company Ltd.30/06/2022</t>
  </si>
  <si>
    <t>Multi Commodity Exchange Of India Ltd.30/06/2022</t>
  </si>
  <si>
    <t>Larsen &amp; Toubro Infotech Ltd.30/06/2022</t>
  </si>
  <si>
    <t>Sun TV Network Ltd.30/06/2022</t>
  </si>
  <si>
    <t>IDFC Ltd.30/06/2022</t>
  </si>
  <si>
    <t>MindTree Ltd.30/06/2022</t>
  </si>
  <si>
    <t>Power Finance Corporation Ltd.30/06/2022</t>
  </si>
  <si>
    <t>Larsen &amp; Toubro Ltd.30/06/2022</t>
  </si>
  <si>
    <t>DLF Ltd.30/06/2022</t>
  </si>
  <si>
    <t>JSW Steel Ltd.30/06/2022</t>
  </si>
  <si>
    <t>Tata Consultancy Services Ltd.30/06/2022</t>
  </si>
  <si>
    <t>ITC Ltd.30/06/2022</t>
  </si>
  <si>
    <t>RBL Bank Ltd.30/06/2022</t>
  </si>
  <si>
    <t>HDFC Asset Management Company Ltd.30/06/2022</t>
  </si>
  <si>
    <t>Punjab National Bank30/06/2022</t>
  </si>
  <si>
    <t>Grasim Industries Ltd.30/06/2022</t>
  </si>
  <si>
    <t>Vodafone Idea Ltd.30/06/2022</t>
  </si>
  <si>
    <t>Bharat Electronics Ltd.30/06/2022</t>
  </si>
  <si>
    <t>Infosys Ltd.30/06/2022</t>
  </si>
  <si>
    <t>Vedanta Ltd.30/06/2022</t>
  </si>
  <si>
    <t>Axis Bank Ltd.30/06/2022</t>
  </si>
  <si>
    <t>IndusInd Bank Ltd.30/06/2022</t>
  </si>
  <si>
    <t>Bajaj Finance Ltd.30/06/2022</t>
  </si>
  <si>
    <t>SRF Ltd.30/06/2022</t>
  </si>
  <si>
    <t>Zee Entertainment Enterprises Ltd.30/06/2022</t>
  </si>
  <si>
    <t>Reliance Industries Ltd.28/07/2022</t>
  </si>
  <si>
    <t>Bandhan Bank Ltd.30/06/2022</t>
  </si>
  <si>
    <t>Hindalco Industries Ltd.30/06/2022</t>
  </si>
  <si>
    <t>HCL Technologies Ltd.30/06/2022</t>
  </si>
  <si>
    <t>Adani Enterprises Ltd.30/06/2022</t>
  </si>
  <si>
    <t>Adani Ports &amp; Special Economic Zone Ltd.30/06/2022</t>
  </si>
  <si>
    <t>Bharti Airtel Ltd.30/06/2022</t>
  </si>
  <si>
    <t>Housing Development Finance Corporation Ltd.30/06/2022</t>
  </si>
  <si>
    <t>HDFC Bank Ltd.30/06/2022</t>
  </si>
  <si>
    <t>7.16% GOVT OF INDIA RED 20-05-2023</t>
  </si>
  <si>
    <t>IN0020130012</t>
  </si>
  <si>
    <t>6.84% GOVT OF INDIA RED 19-12-2022</t>
  </si>
  <si>
    <t>IN0020160050</t>
  </si>
  <si>
    <t>8.08% GOVT OF INDIA RED 02-08-2022</t>
  </si>
  <si>
    <t>IN0020070028</t>
  </si>
  <si>
    <t>3.96% GOVT OF INDIA RED 09-11-2022</t>
  </si>
  <si>
    <t>IN0020200260</t>
  </si>
  <si>
    <t>182 DAYS TBILL RED 14-07-2022</t>
  </si>
  <si>
    <t>IN002021Y445</t>
  </si>
  <si>
    <t>182 DAYS TBILL RED 21-07-2022</t>
  </si>
  <si>
    <t>IN002021Y452</t>
  </si>
  <si>
    <t>182 DAYS TBILL RED 25-08-2022</t>
  </si>
  <si>
    <t>IN002021Y502</t>
  </si>
  <si>
    <t>182 DAYS TBILL RED 04-08-2022</t>
  </si>
  <si>
    <t>IN002021Y478</t>
  </si>
  <si>
    <t>182 DAYS TBILL RED 11-08-2022</t>
  </si>
  <si>
    <t>IN002021Y486</t>
  </si>
  <si>
    <t>364 DAYS TBILL RED 19-01-2023</t>
  </si>
  <si>
    <t>IN002021Z442</t>
  </si>
  <si>
    <t>364 DAYS TBILL RED 20-10-2022</t>
  </si>
  <si>
    <t>IN002021Z301</t>
  </si>
  <si>
    <t>364 DAYS TBILL RED 05-01-2023</t>
  </si>
  <si>
    <t>IN002021Z426</t>
  </si>
  <si>
    <t>INE476A16SW8</t>
  </si>
  <si>
    <t>HDFC BANK CD RED 25-07-2022#**</t>
  </si>
  <si>
    <t>INE040A16CW6</t>
  </si>
  <si>
    <t>INE028A16CQ3</t>
  </si>
  <si>
    <t>ICRA A1+</t>
  </si>
  <si>
    <t>INE860H14X34</t>
  </si>
  <si>
    <t>INE018A14IN3</t>
  </si>
  <si>
    <t>INE028E14JM4</t>
  </si>
  <si>
    <t>INE860H14W43</t>
  </si>
  <si>
    <t>INE763G14MI3</t>
  </si>
  <si>
    <t>INE556F14IC4</t>
  </si>
  <si>
    <t>Net Receivables/(Payables) include Net Current Assets as well as the Mark to Market on derivative trades.</t>
  </si>
  <si>
    <t>Gland Pharma Ltd.</t>
  </si>
  <si>
    <t>INE068V01023</t>
  </si>
  <si>
    <t>Orient Electric Ltd.</t>
  </si>
  <si>
    <t>INE142Z01019</t>
  </si>
  <si>
    <t>Tata Elxsi Ltd.</t>
  </si>
  <si>
    <t>INE670A01012</t>
  </si>
  <si>
    <t>Petronet LNG Ltd.</t>
  </si>
  <si>
    <t>INE347G01014</t>
  </si>
  <si>
    <t>Schaeffler India Ltd.</t>
  </si>
  <si>
    <t>INE513A01022</t>
  </si>
  <si>
    <t>Equitas Holdings Ltd.</t>
  </si>
  <si>
    <t>INE988K01017</t>
  </si>
  <si>
    <t>Colgate Palmolive (India) Ltd.</t>
  </si>
  <si>
    <t>INE259A01022</t>
  </si>
  <si>
    <t>BROOKFIELD INDIA REAL ESTATE TRUST</t>
  </si>
  <si>
    <t>INE0FDU25010</t>
  </si>
  <si>
    <t>Page Industries Ltd.</t>
  </si>
  <si>
    <t>INE761H01022</t>
  </si>
  <si>
    <t>Textiles &amp; Apparels</t>
  </si>
  <si>
    <t>Eicher Motors Ltd.</t>
  </si>
  <si>
    <t>INE066A01021</t>
  </si>
  <si>
    <t>Hindustan Zinc Ltd.</t>
  </si>
  <si>
    <t>INE267A01025</t>
  </si>
  <si>
    <t>Abbott India Ltd.</t>
  </si>
  <si>
    <t>INE358A01014</t>
  </si>
  <si>
    <t>Computer Age Management Services Ltd.</t>
  </si>
  <si>
    <t>INE596I01012</t>
  </si>
  <si>
    <t>GlaxoSmithKline Pharmaceuticals Ltd.</t>
  </si>
  <si>
    <t>INE159A01016</t>
  </si>
  <si>
    <t>Tube Investments Of India Ltd.</t>
  </si>
  <si>
    <t>INE974X01010</t>
  </si>
  <si>
    <t>Brigade Enterprises Ltd.</t>
  </si>
  <si>
    <t>INE791I01019</t>
  </si>
  <si>
    <t>V-Mart Retail Ltd.</t>
  </si>
  <si>
    <t>INE665J01013</t>
  </si>
  <si>
    <t>Gujarat Fluorochemicals Ltd.</t>
  </si>
  <si>
    <t>INE09N301011</t>
  </si>
  <si>
    <t>Timken India Ltd.</t>
  </si>
  <si>
    <t>INE325A01013</t>
  </si>
  <si>
    <t>Apollo Hospitals Enterprise Ltd.</t>
  </si>
  <si>
    <t>INE437A01024</t>
  </si>
  <si>
    <t>Minda Industries Ltd.</t>
  </si>
  <si>
    <t>INE405E01023</t>
  </si>
  <si>
    <t>Aptus Value Housing Finance India Ltd.</t>
  </si>
  <si>
    <t>INE852O01025</t>
  </si>
  <si>
    <t>GAIL (India) Ltd.</t>
  </si>
  <si>
    <t>INE129A01019</t>
  </si>
  <si>
    <t>Alkyl Amines Chemicals Ltd.</t>
  </si>
  <si>
    <t>INE150B01039</t>
  </si>
  <si>
    <t>Asian Paints Ltd.</t>
  </si>
  <si>
    <t>INE021A01026</t>
  </si>
  <si>
    <t>KNR Constructions Ltd.</t>
  </si>
  <si>
    <t>INE634I01029</t>
  </si>
  <si>
    <t>Amber Enterprises India Ltd.</t>
  </si>
  <si>
    <t>INE371P01015</t>
  </si>
  <si>
    <t>ICICI Securities Ltd.</t>
  </si>
  <si>
    <t>INE763G01038</t>
  </si>
  <si>
    <t>Motherson Sumi Wiring India Ltd.</t>
  </si>
  <si>
    <t>INE0FS801015</t>
  </si>
  <si>
    <t>Oil India Ltd.</t>
  </si>
  <si>
    <t>INE274J01014</t>
  </si>
  <si>
    <t>IN9397D01014</t>
  </si>
  <si>
    <t>HDFC LTD WARRANTS</t>
  </si>
  <si>
    <t>INE001A13049</t>
  </si>
  <si>
    <t>Godrej Consumer Products Ltd.</t>
  </si>
  <si>
    <t>INE102D01028</t>
  </si>
  <si>
    <t>Bajaj Auto Ltd.</t>
  </si>
  <si>
    <t>INE917I01010</t>
  </si>
  <si>
    <t>Nifty Bank 30/06/2022</t>
  </si>
  <si>
    <t>INDEX FUTURES</t>
  </si>
  <si>
    <t>Bajaj Auto Ltd.30/06/2022</t>
  </si>
  <si>
    <t>GAIL (India) Ltd.30/06/2022</t>
  </si>
  <si>
    <t>NIFTY 30/06/2022</t>
  </si>
  <si>
    <t>(B)Index / Stock Option</t>
  </si>
  <si>
    <t>PUT NIFTY 30/06/2022 17500</t>
  </si>
  <si>
    <t>INDEX OPTIONS</t>
  </si>
  <si>
    <t>PUT NIFTY 30/06/2022 17000</t>
  </si>
  <si>
    <t>5.14% NABARD NCD RED 31-01-2024**</t>
  </si>
  <si>
    <t>INE261F08CK9</t>
  </si>
  <si>
    <t>5.32% NATIONAL HOUSING BANK RED 01-09-23**</t>
  </si>
  <si>
    <t>INE557F08FK3</t>
  </si>
  <si>
    <t>8.2% IND GR TRU SR V CAT III&amp;IV 06-05-31**</t>
  </si>
  <si>
    <t>INE219X07264</t>
  </si>
  <si>
    <t>7.40% IND GR TRU SR K 26-12-25 C 270925**</t>
  </si>
  <si>
    <t>INE219X07132</t>
  </si>
  <si>
    <t>5.5% BRITANNIA INDUST NCD RED 03-06-2024**</t>
  </si>
  <si>
    <t>INE216A08027</t>
  </si>
  <si>
    <t>7.37% GOVT OF INDIA RED 16-04-2023</t>
  </si>
  <si>
    <t>IN0020180025</t>
  </si>
  <si>
    <t>7.18% TAMIL NADU SDL RED 26-07-2027</t>
  </si>
  <si>
    <t>IN3120170078</t>
  </si>
  <si>
    <t>364 DAYS TBILL RED 12-01-2023</t>
  </si>
  <si>
    <t>IN002021Z434</t>
  </si>
  <si>
    <t>AXIS BANK LTD CD RED 09-03-2023#**</t>
  </si>
  <si>
    <t>INE238A163Z9</t>
  </si>
  <si>
    <t>EDEL CRIS PSU+ SDL 50:50 OCT-25 IDX GDP</t>
  </si>
  <si>
    <t>INF754K01OG0</t>
  </si>
  <si>
    <t>Pidilite Industries Ltd.</t>
  </si>
  <si>
    <t>INE318A01026</t>
  </si>
  <si>
    <t>CRISIL Ltd.</t>
  </si>
  <si>
    <t>INE007A01025</t>
  </si>
  <si>
    <t>364 DAYS TBILL RED 09-06-2022</t>
  </si>
  <si>
    <t>IN002021Z103</t>
  </si>
  <si>
    <t>ABB India Ltd.</t>
  </si>
  <si>
    <t>INE117A01022</t>
  </si>
  <si>
    <t>Navin Fluorine International Ltd.</t>
  </si>
  <si>
    <t>INE048G01026</t>
  </si>
  <si>
    <t>Max Healthcare Institute Ltd.</t>
  </si>
  <si>
    <t>INE027H01010</t>
  </si>
  <si>
    <t>The Phoenix Mills Ltd.</t>
  </si>
  <si>
    <t>INE211B01039</t>
  </si>
  <si>
    <t>Cholamandalam Investment &amp; Finance Company Ltd.</t>
  </si>
  <si>
    <t>INE121A01024</t>
  </si>
  <si>
    <t>Cummins India Ltd.</t>
  </si>
  <si>
    <t>INE298A01020</t>
  </si>
  <si>
    <t>Dr. Reddy's Laboratories Ltd.</t>
  </si>
  <si>
    <t>INE089A01023</t>
  </si>
  <si>
    <t>Century Plyboards (India) Ltd.</t>
  </si>
  <si>
    <t>INE348B01021</t>
  </si>
  <si>
    <t>Emami Ltd.</t>
  </si>
  <si>
    <t>INE548C01032</t>
  </si>
  <si>
    <t>GMM Pfaudler Ltd.</t>
  </si>
  <si>
    <t>INE541A01023</t>
  </si>
  <si>
    <t>Industrial Manufacturing</t>
  </si>
  <si>
    <t>Praj Industries Ltd.</t>
  </si>
  <si>
    <t>INE074A01025</t>
  </si>
  <si>
    <t>Gateway Distriparks Ltd.</t>
  </si>
  <si>
    <t>INE079J01017</t>
  </si>
  <si>
    <t>Creditaccess Grameen Ltd.</t>
  </si>
  <si>
    <t>INE741K01010</t>
  </si>
  <si>
    <t>Crompton Greaves Cons Electrical Ltd.</t>
  </si>
  <si>
    <t>INE299U01018</t>
  </si>
  <si>
    <t>APL Apollo Tubes Ltd.</t>
  </si>
  <si>
    <t>INE702C01027</t>
  </si>
  <si>
    <t>Action Construction Equipment Ltd.</t>
  </si>
  <si>
    <t>INE731H01025</t>
  </si>
  <si>
    <t>Kajaria Ceramics Ltd.</t>
  </si>
  <si>
    <t>INE217B01036</t>
  </si>
  <si>
    <t>Honeywell Automation India Ltd.</t>
  </si>
  <si>
    <t>INE671A01010</t>
  </si>
  <si>
    <t>Mahindra Logistics Ltd.</t>
  </si>
  <si>
    <t>INE766P01016</t>
  </si>
  <si>
    <t>Greenpanel Industries Ltd.</t>
  </si>
  <si>
    <t>INE08ZM01014</t>
  </si>
  <si>
    <t>Birlasoft Ltd.</t>
  </si>
  <si>
    <t>INE836A01035</t>
  </si>
  <si>
    <t>Ratnamani Metals &amp; Tubes Ltd.</t>
  </si>
  <si>
    <t>INE703B01027</t>
  </si>
  <si>
    <t>JK Lakshmi Cement Ltd.</t>
  </si>
  <si>
    <t>INE786A01032</t>
  </si>
  <si>
    <t>Dixon Technologies (India) Ltd.</t>
  </si>
  <si>
    <t>INE935N01020</t>
  </si>
  <si>
    <t>Atul Ltd.</t>
  </si>
  <si>
    <t>INE100A01010</t>
  </si>
  <si>
    <t>AIA Engineering Ltd.</t>
  </si>
  <si>
    <t>INE212H01026</t>
  </si>
  <si>
    <t>Kansai Nerolac Paints Ltd.</t>
  </si>
  <si>
    <t>INE531A01024</t>
  </si>
  <si>
    <t>JB Chemicals &amp; Pharmaceuticals Ltd.</t>
  </si>
  <si>
    <t>INE572A01028</t>
  </si>
  <si>
    <t>K.P.R. Mill Ltd.</t>
  </si>
  <si>
    <t>INE930H01031</t>
  </si>
  <si>
    <t>KEI Industries Ltd.</t>
  </si>
  <si>
    <t>INE878B01027</t>
  </si>
  <si>
    <t>Grindwell Norton Ltd.</t>
  </si>
  <si>
    <t>INE536A01023</t>
  </si>
  <si>
    <t>The Federal Bank Ltd.</t>
  </si>
  <si>
    <t>INE171A01029</t>
  </si>
  <si>
    <t>Mold-Tek Packaging Ltd.</t>
  </si>
  <si>
    <t>INE893J01029</t>
  </si>
  <si>
    <t>Fine Organic Industries Ltd.</t>
  </si>
  <si>
    <t>INE686Y01026</t>
  </si>
  <si>
    <t>Voltamp Transformers Ltd.</t>
  </si>
  <si>
    <t>INE540H01012</t>
  </si>
  <si>
    <t>Mastek Ltd.</t>
  </si>
  <si>
    <t>INE759A01021</t>
  </si>
  <si>
    <t>TCI Express Ltd.</t>
  </si>
  <si>
    <t>INE586V01016</t>
  </si>
  <si>
    <t>Indian Bank</t>
  </si>
  <si>
    <t>INE562A01011</t>
  </si>
  <si>
    <t>Jamna Auto Industries Ltd.</t>
  </si>
  <si>
    <t>INE039C01032</t>
  </si>
  <si>
    <t>Garware Technical Fibres Ltd.</t>
  </si>
  <si>
    <t>INE276A01018</t>
  </si>
  <si>
    <t>KEC International Ltd.</t>
  </si>
  <si>
    <t>INE389H01022</t>
  </si>
  <si>
    <t>Teamlease Services Ltd.</t>
  </si>
  <si>
    <t>INE985S01024</t>
  </si>
  <si>
    <t>Commercial Services &amp; Supplies</t>
  </si>
  <si>
    <t>PNC Infratech Ltd.</t>
  </si>
  <si>
    <t>INE195J01029</t>
  </si>
  <si>
    <t>The Great Eastern Shipping Company Ltd.</t>
  </si>
  <si>
    <t>INE017A01032</t>
  </si>
  <si>
    <t>RHI Magnesita India Ltd.</t>
  </si>
  <si>
    <t>INE743M01012</t>
  </si>
  <si>
    <t>CSB Bank Ltd.</t>
  </si>
  <si>
    <t>INE679A01013</t>
  </si>
  <si>
    <t>Zydus Wellness Ltd.</t>
  </si>
  <si>
    <t>INE768C01010</t>
  </si>
  <si>
    <t>Angel One Ltd.</t>
  </si>
  <si>
    <t>INE732I01013</t>
  </si>
  <si>
    <t>Westlife Development Ltd.</t>
  </si>
  <si>
    <t>INE274F01020</t>
  </si>
  <si>
    <t>Apar Industries Ltd.</t>
  </si>
  <si>
    <t>INE372A01015</t>
  </si>
  <si>
    <t>Subros Ltd.</t>
  </si>
  <si>
    <t>INE287B01021</t>
  </si>
  <si>
    <t>Tejas Networks Ltd.</t>
  </si>
  <si>
    <t>INE010J01012</t>
  </si>
  <si>
    <t>Telecom - Equipment &amp; Accessories</t>
  </si>
  <si>
    <t>Agro Tech Foods Ltd.</t>
  </si>
  <si>
    <t>INE209A01019</t>
  </si>
  <si>
    <t>Suven Pharmaceuticals Ltd.</t>
  </si>
  <si>
    <t>INE03QK01018</t>
  </si>
  <si>
    <t>Sudarshan Chemical Industries Ltd.</t>
  </si>
  <si>
    <t>INE659A01023</t>
  </si>
  <si>
    <t>Vedant Fashions Ltd.</t>
  </si>
  <si>
    <t>INE825V01034</t>
  </si>
  <si>
    <t>Cholamandalam Financial Holdings Ltd.</t>
  </si>
  <si>
    <t>INE149A01033</t>
  </si>
  <si>
    <t>NOCIL Ltd.</t>
  </si>
  <si>
    <t>INE163A01018</t>
  </si>
  <si>
    <t>Ahluwalia Contracts (India) Ltd.</t>
  </si>
  <si>
    <t>INE758C01029</t>
  </si>
  <si>
    <t>Vinati Organics Ltd.</t>
  </si>
  <si>
    <t>INE410B01037</t>
  </si>
  <si>
    <t>Rategain Travel Technologies Ltd.</t>
  </si>
  <si>
    <t>INE0CLI01024</t>
  </si>
  <si>
    <t>Ashoka Buildcon Ltd.</t>
  </si>
  <si>
    <t>INE442H01029</t>
  </si>
  <si>
    <t>Butterfly Gandhimathi Appliances Ltd.</t>
  </si>
  <si>
    <t>INE295F01017</t>
  </si>
  <si>
    <t>PB Fintech Ltd.</t>
  </si>
  <si>
    <t>INE417T01026</t>
  </si>
  <si>
    <t>Financial Technology (Fintech)</t>
  </si>
  <si>
    <t>Tarsons Products Ltd.</t>
  </si>
  <si>
    <t>INE144Z01023</t>
  </si>
  <si>
    <t>Healthcare Equipment &amp; Supplies</t>
  </si>
  <si>
    <t>BEML Ltd.</t>
  </si>
  <si>
    <t>INE258A01016</t>
  </si>
  <si>
    <t>ZF Commercial Vehicle Ctrl Sys Ind Ltd.</t>
  </si>
  <si>
    <t>INE342J01019</t>
  </si>
  <si>
    <t>RailTel Corporation of India Ltd.</t>
  </si>
  <si>
    <t>INE0DD101019</t>
  </si>
  <si>
    <t>MINDSPACE BUSINESS PARKS REIT</t>
  </si>
  <si>
    <t>INE0CCU25019</t>
  </si>
  <si>
    <t>CALL SUNPHARMA 30/06/2022 910</t>
  </si>
  <si>
    <t>SHARE OPTIONS</t>
  </si>
  <si>
    <t>CALL TCS 30/06/2022 3550</t>
  </si>
  <si>
    <t>CALL LT 30/06/2022 1760</t>
  </si>
  <si>
    <t>CALL AXIS BANK LTD 30/06/2022 740</t>
  </si>
  <si>
    <t>CALL STATE BANK OF INDIA 30/06/2022 500</t>
  </si>
  <si>
    <t>CALL MARUTI SUZUKI 30/06/2022 8500</t>
  </si>
  <si>
    <t>CALL INFOSYS LTD 30/06/2022 1600</t>
  </si>
  <si>
    <t>CALL ICICI BANK LTD 30/06/2022 800</t>
  </si>
  <si>
    <t>EDELWEISS LIQUID FUND - DIRECT PL -GR</t>
  </si>
  <si>
    <t>INF754K01GM4</t>
  </si>
  <si>
    <t>Coal India Ltd.</t>
  </si>
  <si>
    <t>INE522F01014</t>
  </si>
  <si>
    <t>Consumable Fuels</t>
  </si>
  <si>
    <t>Berger Paints (I) Ltd.</t>
  </si>
  <si>
    <t>INE463A01038</t>
  </si>
  <si>
    <t>Indraprastha Gas Ltd.</t>
  </si>
  <si>
    <t>INE203G01027</t>
  </si>
  <si>
    <t>Shree Cement Ltd.</t>
  </si>
  <si>
    <t>INE070A01015</t>
  </si>
  <si>
    <t>Yes Bank Ltd.</t>
  </si>
  <si>
    <t>Adani Total Gas Ltd.</t>
  </si>
  <si>
    <t>INE399L01023</t>
  </si>
  <si>
    <t>AU Small Finance Bank Ltd.</t>
  </si>
  <si>
    <t>INE949L01017</t>
  </si>
  <si>
    <t>Indian Railway Catering &amp;Tou. Corp. Ltd.</t>
  </si>
  <si>
    <t>INE335Y01020</t>
  </si>
  <si>
    <t>INE528G01035</t>
  </si>
  <si>
    <t>MRF Ltd.</t>
  </si>
  <si>
    <t>INE883A01011</t>
  </si>
  <si>
    <t>VARUN BEVERAGES LIMITED</t>
  </si>
  <si>
    <t>INE200M01013</t>
  </si>
  <si>
    <t>Indian Energy Exchange Ltd.</t>
  </si>
  <si>
    <t>INE022Q01020</t>
  </si>
  <si>
    <t>Adani Green Energy Ltd.</t>
  </si>
  <si>
    <t>INE364U01010</t>
  </si>
  <si>
    <t>FORTIS HEALTHCARE LIMITED</t>
  </si>
  <si>
    <t>INE061F01013</t>
  </si>
  <si>
    <t>Avenue Supermarts Ltd.</t>
  </si>
  <si>
    <t>INE192R01011</t>
  </si>
  <si>
    <t>Supreme Industries Ltd.</t>
  </si>
  <si>
    <t>INE195A01028</t>
  </si>
  <si>
    <t>Adani Transmission Ltd.</t>
  </si>
  <si>
    <t>INE931S01010</t>
  </si>
  <si>
    <t>JSW Energy Ltd.</t>
  </si>
  <si>
    <t>INE121E01018</t>
  </si>
  <si>
    <t>Sundaram Finance Ltd.</t>
  </si>
  <si>
    <t>INE660A01013</t>
  </si>
  <si>
    <t>Sona BLW Precision Forgings Ltd.</t>
  </si>
  <si>
    <t>INE073K01018</t>
  </si>
  <si>
    <t>Mahindra &amp; Mahindra Financial Services Ltd</t>
  </si>
  <si>
    <t>INE774D01024</t>
  </si>
  <si>
    <t>CG Power and Industrial Solutions Ltd.</t>
  </si>
  <si>
    <t>INE067A01029</t>
  </si>
  <si>
    <t>Aavas Financiers Ltd.</t>
  </si>
  <si>
    <t>INE216P01012</t>
  </si>
  <si>
    <t>Aditya Birla Fashion and Retail Ltd.</t>
  </si>
  <si>
    <t>INE647O01011</t>
  </si>
  <si>
    <t>NHPC Ltd.</t>
  </si>
  <si>
    <t>INE848E01016</t>
  </si>
  <si>
    <t>The Ramco Cements Ltd.</t>
  </si>
  <si>
    <t>INE331A01037</t>
  </si>
  <si>
    <t>Macrotech Developers Ltd.</t>
  </si>
  <si>
    <t>INE670K01029</t>
  </si>
  <si>
    <t>SKF India Ltd.</t>
  </si>
  <si>
    <t>INE640A01023</t>
  </si>
  <si>
    <t>Sundram Fasteners Ltd.</t>
  </si>
  <si>
    <t>INE387A01021</t>
  </si>
  <si>
    <t>Thermax Ltd.</t>
  </si>
  <si>
    <t>INE152A01029</t>
  </si>
  <si>
    <t>Oracle Financial Services Software Ltd.</t>
  </si>
  <si>
    <t>INE881D01027</t>
  </si>
  <si>
    <t>Rajesh Exports Ltd.</t>
  </si>
  <si>
    <t>INE343B01030</t>
  </si>
  <si>
    <t>Relaxo Footwears Ltd.</t>
  </si>
  <si>
    <t>INE131B01039</t>
  </si>
  <si>
    <t>Bayer Cropscience Ltd.</t>
  </si>
  <si>
    <t>INE462A01022</t>
  </si>
  <si>
    <t>Indiamart Intermesh Ltd.</t>
  </si>
  <si>
    <t>INE933S01016</t>
  </si>
  <si>
    <t>Dr. Lal Path Labs Ltd.</t>
  </si>
  <si>
    <t>INE600L01024</t>
  </si>
  <si>
    <t>Pfizer Ltd.</t>
  </si>
  <si>
    <t>INE182A01018</t>
  </si>
  <si>
    <t>Natco Pharma Ltd.</t>
  </si>
  <si>
    <t>INE987B01026</t>
  </si>
  <si>
    <t>Solar Industries India Ltd.</t>
  </si>
  <si>
    <t>INE343H01029</t>
  </si>
  <si>
    <t>Tata Teleservices (Maharashtra) Ltd.</t>
  </si>
  <si>
    <t>INE517B01013</t>
  </si>
  <si>
    <t>Linde India Ltd.</t>
  </si>
  <si>
    <t>INE473A01011</t>
  </si>
  <si>
    <t>Sanofi India Ltd.</t>
  </si>
  <si>
    <t>INE058A01010</t>
  </si>
  <si>
    <t>Trident Ltd.</t>
  </si>
  <si>
    <t>INE064C01022</t>
  </si>
  <si>
    <t>Prestige Estates Projects Ltd.</t>
  </si>
  <si>
    <t>INE811K01011</t>
  </si>
  <si>
    <t>Indian Oil Corporation Ltd.</t>
  </si>
  <si>
    <t>INE242A01010</t>
  </si>
  <si>
    <t>Glenmark Pharmaceuticals Ltd.</t>
  </si>
  <si>
    <t>INE935A01035</t>
  </si>
  <si>
    <t>Sumitomo Chemical India Ltd.</t>
  </si>
  <si>
    <t>INE258G01013</t>
  </si>
  <si>
    <t>Happiest Minds Technologies Ltd.</t>
  </si>
  <si>
    <t>INE419U01012</t>
  </si>
  <si>
    <t>3M India Ltd.</t>
  </si>
  <si>
    <t>INE470A01017</t>
  </si>
  <si>
    <t>Diversified</t>
  </si>
  <si>
    <t>Affle (India) Ltd.</t>
  </si>
  <si>
    <t>INE00WC01027</t>
  </si>
  <si>
    <t>Hatsun Agro Product Ltd.</t>
  </si>
  <si>
    <t>INE473B01035</t>
  </si>
  <si>
    <t>Bajaj Holdings &amp; Investment Ltd.</t>
  </si>
  <si>
    <t>INE118A01012</t>
  </si>
  <si>
    <t>Endurance Technologies Ltd.</t>
  </si>
  <si>
    <t>INE913H01037</t>
  </si>
  <si>
    <t>Ajanta Pharma Ltd.</t>
  </si>
  <si>
    <t>INE031B01049</t>
  </si>
  <si>
    <t>Blue Dart Express Ltd.</t>
  </si>
  <si>
    <t>INE233B01017</t>
  </si>
  <si>
    <t>Union Bank of India</t>
  </si>
  <si>
    <t>INE692A01016</t>
  </si>
  <si>
    <t>Metropolis Healthcare Ltd.</t>
  </si>
  <si>
    <t>INE112L01020</t>
  </si>
  <si>
    <t>Indian Railway Finance Corporation Ltd.</t>
  </si>
  <si>
    <t>INE053F01010</t>
  </si>
  <si>
    <t>Bank of India</t>
  </si>
  <si>
    <t>INE084A01016</t>
  </si>
  <si>
    <t>Star Health &amp; Allied Insurance Co Ltd.</t>
  </si>
  <si>
    <t>INE575P01011</t>
  </si>
  <si>
    <t>Nuvoco Vistas Corporation Ltd.</t>
  </si>
  <si>
    <t>INE118D01016</t>
  </si>
  <si>
    <t>Godrej Industries Ltd.</t>
  </si>
  <si>
    <t>INE233A01035</t>
  </si>
  <si>
    <t>Clean Science and Technology Ltd.</t>
  </si>
  <si>
    <t>INE227W01023</t>
  </si>
  <si>
    <t>General Insurance Corporation of India</t>
  </si>
  <si>
    <t>INE481Y01014</t>
  </si>
  <si>
    <t>Procter &amp; Gamble Hygiene&amp;HealthCare Ltd.</t>
  </si>
  <si>
    <t>INE179A01014</t>
  </si>
  <si>
    <t>The New India Assurance Company Ltd.</t>
  </si>
  <si>
    <t>INE470Y01017</t>
  </si>
  <si>
    <t>Zomato Ltd.</t>
  </si>
  <si>
    <t>INE758T01015</t>
  </si>
  <si>
    <t>IDBI Bank Ltd.</t>
  </si>
  <si>
    <t>INE008A01015</t>
  </si>
  <si>
    <t>Zydus Lifesciences Ltd.</t>
  </si>
  <si>
    <t>INE010B01027</t>
  </si>
  <si>
    <t>FSN E-Commerce Ventures Ltd.</t>
  </si>
  <si>
    <t>INE388Y01029</t>
  </si>
  <si>
    <t>One 97 Communications Ltd.</t>
  </si>
  <si>
    <t>INE982J01020</t>
  </si>
  <si>
    <t>MTAR Technologies Ltd.</t>
  </si>
  <si>
    <t>INE864I01014</t>
  </si>
  <si>
    <t>Go Fashion (India) Ltd.</t>
  </si>
  <si>
    <t>INE0BJS01011</t>
  </si>
  <si>
    <t>Metro Brands Ltd.</t>
  </si>
  <si>
    <t>INE317I01021</t>
  </si>
  <si>
    <t>Devyani International Ltd.</t>
  </si>
  <si>
    <t>INE872J01023</t>
  </si>
  <si>
    <t>C.E. Info Systems Ltd.</t>
  </si>
  <si>
    <t>INE0BV301023</t>
  </si>
  <si>
    <t>Latent View Analytics Ltd.</t>
  </si>
  <si>
    <t>INE0I7C01011</t>
  </si>
  <si>
    <t>Data Patterns (India) Ltd.</t>
  </si>
  <si>
    <t>INE0IX101010</t>
  </si>
  <si>
    <t>G R Infraprojects Ltd.</t>
  </si>
  <si>
    <t>INE201P01022</t>
  </si>
  <si>
    <t>Medplus Health Services Ltd.</t>
  </si>
  <si>
    <t>INE804L01022</t>
  </si>
  <si>
    <t>Indigo Paints Ltd.</t>
  </si>
  <si>
    <t>INE09VQ01012</t>
  </si>
  <si>
    <t>Rossari Biotech Ltd.</t>
  </si>
  <si>
    <t>INE02A801020</t>
  </si>
  <si>
    <t>Dodla Dairy Ltd.</t>
  </si>
  <si>
    <t>INE021O01019</t>
  </si>
  <si>
    <t>Ami Organics Ltd.</t>
  </si>
  <si>
    <t>INE00FF01017</t>
  </si>
  <si>
    <t>TCNS Clothing Company Ltd.</t>
  </si>
  <si>
    <t>INE778U01029</t>
  </si>
  <si>
    <t>Krishna Inst of Medical Sciences Ltd.</t>
  </si>
  <si>
    <t>INE967H01017</t>
  </si>
  <si>
    <t>Aditya Birla Sun Life AMC Ltd.</t>
  </si>
  <si>
    <t>INE404A01024</t>
  </si>
  <si>
    <t>Vijaya Diagnostic Centre Ltd.</t>
  </si>
  <si>
    <t>INE043W01024</t>
  </si>
  <si>
    <t>Krsnaa Diagnostics Ltd.</t>
  </si>
  <si>
    <t>INE08LI01020</t>
  </si>
  <si>
    <t>Route Mobile Ltd.</t>
  </si>
  <si>
    <t>INE450U01017</t>
  </si>
  <si>
    <t>Metropolis Healthcare Ltd.30/06/2022</t>
  </si>
  <si>
    <t>Sonata Software Ltd.</t>
  </si>
  <si>
    <t>INE269A01021</t>
  </si>
  <si>
    <t>Procter &amp; Gamble Health Ltd.</t>
  </si>
  <si>
    <t>INE199A01012</t>
  </si>
  <si>
    <t>91 DAYS TBILL RED 13-07-2022</t>
  </si>
  <si>
    <t>IN002022X023</t>
  </si>
  <si>
    <t>91 DAYS TBILL RED 23-06-2022</t>
  </si>
  <si>
    <t>IN002021X587</t>
  </si>
  <si>
    <t>91 DAYS TBILL RED 28-07-2022</t>
  </si>
  <si>
    <t>IN002022X049</t>
  </si>
  <si>
    <t>INE562A16KD2</t>
  </si>
  <si>
    <t>FITCH A1+</t>
  </si>
  <si>
    <t>IDFC FIRST BANK LTD. CD RED 10-06-2022#**</t>
  </si>
  <si>
    <t>INE092T16QU1</t>
  </si>
  <si>
    <t>BANK OF BARODA CD RED 13-06-2022#**</t>
  </si>
  <si>
    <t>INE028A16CS9</t>
  </si>
  <si>
    <t>AXIS BANK LTD CD RED 20-06-2022#**</t>
  </si>
  <si>
    <t>INE238A161Y6</t>
  </si>
  <si>
    <t>IDFC FIRST BANK LTD. CD RED 07-06-2022#**</t>
  </si>
  <si>
    <t>INE092T16QV9</t>
  </si>
  <si>
    <t>HDFC BANK CD RED 21-06-2022#**</t>
  </si>
  <si>
    <t>INE040A16CM7</t>
  </si>
  <si>
    <t>INE476A16SQ0</t>
  </si>
  <si>
    <t>INE070A14570</t>
  </si>
  <si>
    <t>INE233A14US2</t>
  </si>
  <si>
    <t>INE331A14ME1</t>
  </si>
  <si>
    <t>INE094A14IR5</t>
  </si>
  <si>
    <t>INE463A14LU0</t>
  </si>
  <si>
    <t>INE463A14LW6</t>
  </si>
  <si>
    <t>INE982D14AG5</t>
  </si>
  <si>
    <t>INE700G14AW1</t>
  </si>
  <si>
    <t>INE700G14BP3</t>
  </si>
  <si>
    <t>INE414G14SK6</t>
  </si>
  <si>
    <t>INE763G14LN5</t>
  </si>
  <si>
    <t>INE110L14QJ6</t>
  </si>
  <si>
    <t>INE865C14HG9</t>
  </si>
  <si>
    <t>INE001A14YM8</t>
  </si>
  <si>
    <t>INE733E14AV9</t>
  </si>
  <si>
    <t>INE514E14QK2</t>
  </si>
  <si>
    <t>Foreign Securities and/or Overseas ETFs</t>
  </si>
  <si>
    <t>International  Mutual Fund Units</t>
  </si>
  <si>
    <t>JPM ASEAN EQUITY-I ACC USD</t>
  </si>
  <si>
    <t>LU0441852299</t>
  </si>
  <si>
    <t>JPM GREATER CHINA-I-I2 USD</t>
  </si>
  <si>
    <t>LU1727356906</t>
  </si>
  <si>
    <t>JOHNSON &amp; JOHNSON</t>
  </si>
  <si>
    <t>US4781601046</t>
  </si>
  <si>
    <t>Pharmaceuticals</t>
  </si>
  <si>
    <t>PFIZER INC</t>
  </si>
  <si>
    <t>US7170811035</t>
  </si>
  <si>
    <t>ABBVIE INC</t>
  </si>
  <si>
    <t>US00287Y1091</t>
  </si>
  <si>
    <t>Biotechnology</t>
  </si>
  <si>
    <t>MERCK &amp; CO.INC</t>
  </si>
  <si>
    <t>US58933Y1055</t>
  </si>
  <si>
    <t>THERMO FISHER SCIENTIFIC INC</t>
  </si>
  <si>
    <t>US8835561023</t>
  </si>
  <si>
    <t>Life Sciences Tools &amp; Services</t>
  </si>
  <si>
    <t>ABBOTT LABORATORIES</t>
  </si>
  <si>
    <t>US0028241000</t>
  </si>
  <si>
    <t>Health Care Equipment &amp; Supplies</t>
  </si>
  <si>
    <t>NOVARTIS AG</t>
  </si>
  <si>
    <t>US66987V1098</t>
  </si>
  <si>
    <t>DANAHER CORP</t>
  </si>
  <si>
    <t>US2358511028</t>
  </si>
  <si>
    <t>BRISTOL-MYERS SQUIBB COMPANY</t>
  </si>
  <si>
    <t>US1101221083</t>
  </si>
  <si>
    <t>AMGEN INC</t>
  </si>
  <si>
    <t>US0311621009</t>
  </si>
  <si>
    <t>MEDTRONIC PLC</t>
  </si>
  <si>
    <t>IE00BTN1Y115</t>
  </si>
  <si>
    <t>GILEAD SCIENCES INC</t>
  </si>
  <si>
    <t>US3755581036</t>
  </si>
  <si>
    <t>INTUITIVE SURGICAL INC</t>
  </si>
  <si>
    <t>US46120E6023</t>
  </si>
  <si>
    <t>STRYKER CORP</t>
  </si>
  <si>
    <t>US8636671013</t>
  </si>
  <si>
    <t>BECTON DICKINSON AND CO</t>
  </si>
  <si>
    <t>US0758871091</t>
  </si>
  <si>
    <t>VERTEX PHARMACEUTICALS INC</t>
  </si>
  <si>
    <t>US92532F1003</t>
  </si>
  <si>
    <t>MODERNA INC</t>
  </si>
  <si>
    <t>US60770K1079</t>
  </si>
  <si>
    <t>PHARMACEUTICALS</t>
  </si>
  <si>
    <t>IQVIA HOLDINGS INC</t>
  </si>
  <si>
    <t>US46266C1053</t>
  </si>
  <si>
    <t>AGILENT TECHNOLOGIES INC</t>
  </si>
  <si>
    <t>US00846U1016</t>
  </si>
  <si>
    <t>ILLUMINA INC</t>
  </si>
  <si>
    <t>US4523271090</t>
  </si>
  <si>
    <t>JPMORGAN F-EUROPE DYNAM-I-A</t>
  </si>
  <si>
    <t>LU0248045857</t>
  </si>
  <si>
    <t>JPMORGAN ASSET MGM - EMG MKT OPPS I USD</t>
  </si>
  <si>
    <t>LU0431993749</t>
  </si>
  <si>
    <t>JPMORGAN F-JPM US VALUE-I AC</t>
  </si>
  <si>
    <t>LU0248060658</t>
  </si>
  <si>
    <t>JPMORGAN F-US TECHNOLOGY-I A</t>
  </si>
  <si>
    <t>LU0248060906</t>
  </si>
  <si>
    <t>Notes:</t>
  </si>
  <si>
    <t>1. Security in default beyond its maturiy date</t>
  </si>
  <si>
    <t>2. NAV at the beginning of the period (Rs. per unit)</t>
  </si>
  <si>
    <t>Plan /option (Face Value 10)</t>
  </si>
  <si>
    <t>As on</t>
  </si>
  <si>
    <t>Direct Plan Annual IDCW Option</t>
  </si>
  <si>
    <t>Direct Plan Bonus Option</t>
  </si>
  <si>
    <t>^</t>
  </si>
  <si>
    <t>Direct Plan Growth Option</t>
  </si>
  <si>
    <t>Direct Plan IDCW Option</t>
  </si>
  <si>
    <t>Institutional Annual IDCW Option</t>
  </si>
  <si>
    <t>Institutional Growth Option</t>
  </si>
  <si>
    <t>Institutional IDCW Option</t>
  </si>
  <si>
    <t>Regular Plan - Annual IDCW Option</t>
  </si>
  <si>
    <t>Regular Plan - Bonus Option</t>
  </si>
  <si>
    <t>Regular Plan - Growth</t>
  </si>
  <si>
    <t>Regular Plan - IDCW Option</t>
  </si>
  <si>
    <t>Regular Plan Bonus Option</t>
  </si>
  <si>
    <t>^ There were no investors in this option.</t>
  </si>
  <si>
    <t xml:space="preserve">3. Total Dividend (Net) declared during the month </t>
  </si>
  <si>
    <t>4. Bonus was declared during the month</t>
  </si>
  <si>
    <t>5. Investment in Repo of Corporate Debt Securities during the month ended May 31, 2022</t>
  </si>
  <si>
    <t>6. Investment in foreign securities/ADRs/GDRs at the end of the month</t>
  </si>
  <si>
    <t>7. Average Portfolio Maturity</t>
  </si>
  <si>
    <t>8. Total gross exposure to derivative instruments (excluding reversed positions) at the end of the month (Rs. in Lakhs)</t>
  </si>
  <si>
    <t>9. Margin Deposits includes Margin money placed on derivatives other than margin money placed with bank</t>
  </si>
  <si>
    <t>Plan /option (Face Value 1000)</t>
  </si>
  <si>
    <t>Growth Option</t>
  </si>
  <si>
    <t>10. Value of investment made by other schemes under same management (Rs. In Lakhs)</t>
  </si>
  <si>
    <t>Direct Plan Fortnightly IDCW Option</t>
  </si>
  <si>
    <t>Direct Plan Monthly IDCW Option</t>
  </si>
  <si>
    <t>Direct Plan Weekly IDCW Option</t>
  </si>
  <si>
    <t>Regular Plan Fortnightly IDCW Option</t>
  </si>
  <si>
    <t>Regular Plan Growth Option</t>
  </si>
  <si>
    <t>Regular Plan IDCW Option</t>
  </si>
  <si>
    <t>Regular Plan Monthly IDCW Option</t>
  </si>
  <si>
    <t>Regular Plan Weekly IDCW Option</t>
  </si>
  <si>
    <t>3. Total Dividend (Net) declared during the month</t>
  </si>
  <si>
    <t>Plan/Option Name</t>
  </si>
  <si>
    <t xml:space="preserve"> </t>
  </si>
  <si>
    <t>individual &amp; HUF</t>
  </si>
  <si>
    <t>others</t>
  </si>
  <si>
    <t>Direct Plan Fortnightly IDCW</t>
  </si>
  <si>
    <t>Regular Plan Fortnightly IDCW</t>
  </si>
  <si>
    <t>Direct Plan weekly IDCW</t>
  </si>
  <si>
    <t>Direct Plan Daily IDCW Option</t>
  </si>
  <si>
    <t>Regular Annual IDCW Option</t>
  </si>
  <si>
    <t>Regular Daily IDCW Option</t>
  </si>
  <si>
    <t>Direct Daily IDCW</t>
  </si>
  <si>
    <t>Direct Monthly IDCW</t>
  </si>
  <si>
    <t>Regular Daily IDCW</t>
  </si>
  <si>
    <t>Regular Fortnightly IDCW</t>
  </si>
  <si>
    <t>Regular Monthly IDCW</t>
  </si>
  <si>
    <t>Regular Weekly IDCW</t>
  </si>
  <si>
    <t>7. Portfolio Turnover Ratio</t>
  </si>
  <si>
    <t>Direct plan -Quarterly IDCW option</t>
  </si>
  <si>
    <t>Regular Plan -Quarterly IDCW option</t>
  </si>
  <si>
    <t>Direct Plan – Monthly IDCW</t>
  </si>
  <si>
    <t>Regular Plan - Monthly IDCW</t>
  </si>
  <si>
    <t>Plan B - Growth option</t>
  </si>
  <si>
    <t>Plan B - IDCW option</t>
  </si>
  <si>
    <t>Plan C - Growth option</t>
  </si>
  <si>
    <t>Plan C - IDCW option</t>
  </si>
  <si>
    <t>Direct Plan Monthly IDCW</t>
  </si>
  <si>
    <t>Regular Plan Monthly IDCW</t>
  </si>
  <si>
    <t>Direct Plan IDCW</t>
  </si>
  <si>
    <t>Regular Plan IDCW</t>
  </si>
  <si>
    <t>Regular Plan Annual IDCW</t>
  </si>
  <si>
    <t>Regular Plan Daily IDCW</t>
  </si>
  <si>
    <t>Regular Plan Growth</t>
  </si>
  <si>
    <t>Regular Plan Weekly IDCW</t>
  </si>
  <si>
    <t>Retail Annual IDCW Option</t>
  </si>
  <si>
    <t>Retail Bonus Option</t>
  </si>
  <si>
    <t>Retail Daily IDCW Option</t>
  </si>
  <si>
    <t>Retail Fortnightly IDCW Option</t>
  </si>
  <si>
    <t>Retail Growth Option</t>
  </si>
  <si>
    <t>Retail IDCW Option</t>
  </si>
  <si>
    <t>Retail Monthly IDCW Option</t>
  </si>
  <si>
    <t>Retail Weekly IDCW Option</t>
  </si>
  <si>
    <t>Unclaimed IDCW less than 3 yrs</t>
  </si>
  <si>
    <t>Unclaimed IDCW more than 3 yrs</t>
  </si>
  <si>
    <t>Unclaimed Redemption less than 3 yrs</t>
  </si>
  <si>
    <t>Unclaimed Redemption more than 3 yrs</t>
  </si>
  <si>
    <t>Direct Plan daily IDCW</t>
  </si>
  <si>
    <t>Retail Plan Monthly IDCW</t>
  </si>
  <si>
    <t>Retail Plan Weekly IDCW</t>
  </si>
  <si>
    <t>7. Total gross exposure to derivative instruments (excluding reversed positions) at the end of the month (Rs. in Lakhs)</t>
  </si>
  <si>
    <t>8. Margin Deposits includes Margin money placed on derivatives other than margin money placed with bank</t>
  </si>
  <si>
    <t>Fund Id</t>
  </si>
  <si>
    <t>Fund Desc</t>
  </si>
  <si>
    <t>EDELWEISS MUTUAL FUND</t>
  </si>
  <si>
    <t>PORTFOLIO STATEMENT as on 31 May 02022</t>
  </si>
  <si>
    <t>EDACBF</t>
  </si>
  <si>
    <t>EDBE23</t>
  </si>
  <si>
    <t>EDBE25</t>
  </si>
  <si>
    <t>EDBE30</t>
  </si>
  <si>
    <t>EDBE31</t>
  </si>
  <si>
    <t>EDBE32</t>
  </si>
  <si>
    <t>EDBPDF</t>
  </si>
  <si>
    <t>EDCPSF</t>
  </si>
  <si>
    <t>EDFF23</t>
  </si>
  <si>
    <t>EDFF25</t>
  </si>
  <si>
    <t>EDFF30</t>
  </si>
  <si>
    <t>EDFF31</t>
  </si>
  <si>
    <t>EDFF32</t>
  </si>
  <si>
    <t>EDGSEC</t>
  </si>
  <si>
    <t>EDNP27</t>
  </si>
  <si>
    <t>EDNPSF</t>
  </si>
  <si>
    <t>EDONTF</t>
  </si>
  <si>
    <t>EEARBF</t>
  </si>
  <si>
    <t>EEARFD</t>
  </si>
  <si>
    <t>EEDGEF</t>
  </si>
  <si>
    <t>EEECRF</t>
  </si>
  <si>
    <t>EEELSS</t>
  </si>
  <si>
    <t>EEEQTF</t>
  </si>
  <si>
    <t>EEESCF</t>
  </si>
  <si>
    <t>EEESSF</t>
  </si>
  <si>
    <t>EEIF30</t>
  </si>
  <si>
    <t>EEIF50</t>
  </si>
  <si>
    <t>EELMIF</t>
  </si>
  <si>
    <t>EEMOF1</t>
  </si>
  <si>
    <t>EENFBA</t>
  </si>
  <si>
    <t>EEPRUA</t>
  </si>
  <si>
    <t>EESMCF</t>
  </si>
  <si>
    <t>ELLIQF</t>
  </si>
  <si>
    <t>EOASEF</t>
  </si>
  <si>
    <t>EOCHIF</t>
  </si>
  <si>
    <t>EODWHF</t>
  </si>
  <si>
    <t>EOEDOF</t>
  </si>
  <si>
    <t>EOEMOP</t>
  </si>
  <si>
    <t>EOUSEF</t>
  </si>
  <si>
    <t>EOUSTF</t>
  </si>
  <si>
    <t>SBI CARDS &amp; PAYM SERV CP RED 28-09-2022**</t>
  </si>
  <si>
    <t>ADITYA BIRLA FIN LTD CP 26-07-22**</t>
  </si>
  <si>
    <t>ADITYA BIRLA FIN LTD CP RED 18-11-2022**</t>
  </si>
  <si>
    <t>ICICI SECURITIES CP 28-06-2022**</t>
  </si>
  <si>
    <t>SHREE CEMENTS LTD. CP 17-06-2022**</t>
  </si>
  <si>
    <t>GODREJ INDUSTRIES LTD CP 29-07-22**</t>
  </si>
  <si>
    <t>THE RAMCO CEMENTS CP RED 03-06-2022**</t>
  </si>
  <si>
    <t>HINDUSTAN PETRO CORP CP 17-06-22**</t>
  </si>
  <si>
    <t>BERGER PAINTS CP RED 20-06-2022**</t>
  </si>
  <si>
    <t>BERGER PAINTS CP RED 29-06-2022**</t>
  </si>
  <si>
    <t>GODREJ &amp; BOYCE MFG CO  CP RED 11-07-2022**</t>
  </si>
  <si>
    <t>HDFC SECURITIES LTD. CP RED 15-07-2022**</t>
  </si>
  <si>
    <t>HDFC SECURITIES LTD. CP 22-07-22**</t>
  </si>
  <si>
    <t>RELIANCE JIO INFO LTD CP RED 13-06-2022**</t>
  </si>
  <si>
    <t>ADITYA BIRLA MONEY CP 20-06-2022**</t>
  </si>
  <si>
    <t>HDFC LTD CP RED 23-06-2022**</t>
  </si>
  <si>
    <t>NTPC LTD CP RED 11-07-2022**</t>
  </si>
  <si>
    <t>EXIM BANK CP RED 29-07-2022**</t>
  </si>
  <si>
    <t>SIDBI CP RED 06-06-2022</t>
  </si>
  <si>
    <t>CANARA BANK CD RED 08-07-2022#</t>
  </si>
  <si>
    <t>MUTHOOT FINANCE CP RED 07-06-2022</t>
  </si>
  <si>
    <t>BANK OF BARODA CD RED 01-06-2022#</t>
  </si>
  <si>
    <t>ICICI SECURITIES CP 10-06-2022</t>
  </si>
  <si>
    <t>INDIAN BANK CD RED 15-06-2022#</t>
  </si>
  <si>
    <t>LARSEN &amp; TOUBRO LTD CP RED 30-09-2022</t>
  </si>
  <si>
    <t>CANARA BANK CD RED 09-06-2022#</t>
  </si>
  <si>
    <t>KOTAK SECURITIES LTD CP RED 10-06-2022</t>
  </si>
  <si>
    <t>LIC HSG FIN CP RED 12-08-2022</t>
  </si>
  <si>
    <t>CHOLAMANDALAM INV &amp; FI CP RED 16-06-2022</t>
  </si>
  <si>
    <t>AXIS BANK LTD CD RED 08-03-2023#</t>
  </si>
  <si>
    <t>Yes Bank Ltd.@</t>
  </si>
  <si>
    <t>@ These equity shares are under lock-in of three years till March 12, 2023 pursuant to the Gazette notification (Reference no: G.S.R.174(E)) issued by Ministry of Finance on March 13, 2020, for Yes Bank Limited Reconstruction Scheme, 2020. Further, in accordance with AMFI guidance, these equity shares are valued at ZERO with effect from March 16,  2020. For any realisation beyond the carrying value shall be distributed to the set of investors existing the unit holders’ register /BENPOS as on March 13, 2020.</t>
  </si>
  <si>
    <t>10. Number of instance of deviation In valuation of securities</t>
  </si>
  <si>
    <t>11. Total value and percentage of illiquid equity shares / securities</t>
  </si>
  <si>
    <t>11. Number of instance of deviation In valuation of securities</t>
  </si>
  <si>
    <t>12. Total value and percentage of illiquid equity shares / securities</t>
  </si>
  <si>
    <t>9. Number of instance of deviation In valuation of securities</t>
  </si>
  <si>
    <t>10. Total value and percentage of illiquid equity shares / securities</t>
  </si>
  <si>
    <t>(c) Listed / Awaiting listing on International Stock Exchanges</t>
  </si>
  <si>
    <t>Scheme Risk- O - Meter</t>
  </si>
  <si>
    <t>Benchmark of the Scheme</t>
  </si>
  <si>
    <t>Benchmark Risk-o-meter</t>
  </si>
  <si>
    <t>NIFTY Money Market Index B-I (TIER-1)</t>
  </si>
  <si>
    <t>NIFTY Money Market
Index A-I (TIER-2)</t>
  </si>
  <si>
    <t>NIFTY BHARAT Bond Index - April 2023</t>
  </si>
  <si>
    <t>NIFTY BHARAT Bond Index - April 2025</t>
  </si>
  <si>
    <t>NIFTY BHARAT Bond Index - April 2030</t>
  </si>
  <si>
    <t>NIFTY BHARAT Bond Index - April 2031</t>
  </si>
  <si>
    <t>Nifty BHARAT Bond Index – April 2032</t>
  </si>
  <si>
    <t>CRISIL [IBX] 50:50 PSU + SDL Index - October 2025</t>
  </si>
  <si>
    <t>Nifty PSU Bond Plus SDL Apr 2027 50:50 Index</t>
  </si>
  <si>
    <t>Nifty PSU Bond Plus SDL Apr 2026 50:50 Index</t>
  </si>
  <si>
    <t>NIFTY 1D Rate Index</t>
  </si>
  <si>
    <t>Nifty 50 Arbitrage Index</t>
  </si>
  <si>
    <t>CRISIL Hybrid 50+50 Moderate Index</t>
  </si>
  <si>
    <t>Nifty 50 Total Return Index</t>
  </si>
  <si>
    <t>Nifty 500 Total Return Index</t>
  </si>
  <si>
    <t>Nifty Large Midcap 250 Index - Total Return Index</t>
  </si>
  <si>
    <t>Nifty Smallcap 250 TR Index</t>
  </si>
  <si>
    <t>NIFTY Equity Savings Index</t>
  </si>
  <si>
    <t>Nifty 100 Quality 30</t>
  </si>
  <si>
    <t>Nifty 50</t>
  </si>
  <si>
    <t>NIFTY LargeMidcap 250 Total Return Index</t>
  </si>
  <si>
    <t>India Recent 100 IPO</t>
  </si>
  <si>
    <t>Nifty Bank</t>
  </si>
  <si>
    <t>CRISIL Hybrid 35+65 - Aggressive Index</t>
  </si>
  <si>
    <t>Nifty Midcap 100 Total Return Index</t>
  </si>
  <si>
    <t>NIFTY Liquid Index B-I (TIER-1)</t>
  </si>
  <si>
    <t>NIFTY Liquid Index  A-I (TIER-2)</t>
  </si>
  <si>
    <t>MSCI AC ASEAN Index</t>
  </si>
  <si>
    <t>MSCI Golden Dragon Index (Total Return Net)</t>
  </si>
  <si>
    <t>MSCI India Domestic &amp; World Healthcare 45 Index           </t>
  </si>
  <si>
    <t>MSCI Europe Index (Total Return Net)</t>
  </si>
  <si>
    <t>MSCI Emerging Market Index</t>
  </si>
  <si>
    <t>Russell 1000 Equal Weighted Technology Index</t>
  </si>
  <si>
    <t>NIFTY All Duration G-Sec Index (TIER - 1)</t>
  </si>
  <si>
    <t>Nifty G -Sec Index A -III (TIER - 2)</t>
  </si>
  <si>
    <t>NIFTY Banking and PSU Debt Index (TIER - 1)</t>
  </si>
  <si>
    <t>Nifty Banking &amp; PSU Debt Index - A-III (TIER - 2)</t>
  </si>
  <si>
    <t>Scheme Name</t>
  </si>
  <si>
    <t>Risk- O -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</si>
</sst>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0_);\(##,##0\)"/>
    <numFmt numFmtId="166" formatCode="#,##0.00_);\(##,##0.00\)"/>
    <numFmt numFmtId="167" formatCode="0.00%_);\(0.00%\)"/>
    <numFmt numFmtId="168" formatCode="mmmm\ dd\,\ yyyy"/>
    <numFmt numFmtId="169" formatCode="#,##0.000000"/>
  </numFmts>
  <fonts count="7" x14ac:knownFonts="1">
    <font>
      <sz val="11"/>
      <color theme="1"/>
      <name val="Calibri"/>
      <family val="2"/>
      <scheme val="minor"/>
    </font>
    <font>
      <b/>
      <sz val="14"/>
      <color theme="0"/>
      <name val="Calibri"/>
      <family val="2"/>
      <scheme val="minor"/>
    </font>
    <font>
      <b/>
      <sz val="9"/>
      <color theme="1" tint="4.9989318521683403E-2"/>
      <name val="Arial"/>
      <family val="2"/>
    </font>
    <font>
      <b/>
      <sz val="11"/>
      <color theme="1"/>
      <name val="Calibri"/>
      <family val="2"/>
      <scheme val="minor"/>
    </font>
    <font>
      <u/>
      <sz val="11"/>
      <color theme="10"/>
      <name val="Calibri"/>
      <family val="2"/>
      <scheme val="minor"/>
    </font>
    <font>
      <u/>
      <sz val="11"/>
      <name val="Calibri"/>
      <family val="2"/>
      <scheme val="minor"/>
    </font>
    <font>
      <sz val="11"/>
      <color theme="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medium">
        <color indexed="64"/>
      </left>
      <right/>
      <top/>
      <bottom/>
      <diagonal/>
    </border>
  </borders>
  <cellStyleXfs count="2">
    <xf numFmtId="0" fontId="0" fillId="0" borderId="0"/>
    <xf numFmtId="0" fontId="4" fillId="0" borderId="0" applyNumberFormat="0" applyFill="0" applyBorder="0" applyAlignment="0" applyProtection="0"/>
  </cellStyleXfs>
  <cellXfs count="71">
    <xf numFmtId="0" fontId="0" fillId="0" borderId="0" xfId="0"/>
    <xf numFmtId="0" fontId="3" fillId="0" borderId="0" xfId="0" applyFont="1"/>
    <xf numFmtId="10" fontId="0" fillId="0" borderId="0" xfId="0" applyNumberFormat="1"/>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0" fontId="2" fillId="0" borderId="2" xfId="0" applyNumberFormat="1" applyFont="1" applyFill="1" applyBorder="1" applyAlignment="1">
      <alignment horizontal="center" vertical="center"/>
    </xf>
    <xf numFmtId="0" fontId="0" fillId="0" borderId="3" xfId="0" applyBorder="1"/>
    <xf numFmtId="165" fontId="0" fillId="0" borderId="3" xfId="0" applyNumberFormat="1" applyBorder="1"/>
    <xf numFmtId="166" fontId="0" fillId="0" borderId="3" xfId="0" applyNumberFormat="1" applyBorder="1"/>
    <xf numFmtId="167" fontId="0" fillId="0" borderId="3" xfId="0" applyNumberFormat="1" applyBorder="1"/>
    <xf numFmtId="10" fontId="0" fillId="0" borderId="3" xfId="0" applyNumberFormat="1" applyBorder="1"/>
    <xf numFmtId="0" fontId="0" fillId="0" borderId="4" xfId="0" applyBorder="1"/>
    <xf numFmtId="164" fontId="0" fillId="0" borderId="4" xfId="0" applyNumberFormat="1" applyBorder="1"/>
    <xf numFmtId="4" fontId="0" fillId="0" borderId="4" xfId="0" applyNumberFormat="1" applyBorder="1"/>
    <xf numFmtId="10" fontId="0" fillId="0" borderId="4" xfId="0" applyNumberFormat="1" applyBorder="1"/>
    <xf numFmtId="0" fontId="3" fillId="0" borderId="4" xfId="0" applyFont="1" applyBorder="1"/>
    <xf numFmtId="164" fontId="3" fillId="0" borderId="4" xfId="0" applyNumberFormat="1" applyFont="1" applyBorder="1"/>
    <xf numFmtId="4" fontId="3" fillId="0" borderId="5" xfId="0" applyNumberFormat="1" applyFont="1" applyBorder="1"/>
    <xf numFmtId="10" fontId="3" fillId="0" borderId="5" xfId="0" applyNumberFormat="1" applyFont="1" applyBorder="1"/>
    <xf numFmtId="10" fontId="3" fillId="0" borderId="4" xfId="0" applyNumberFormat="1" applyFont="1" applyBorder="1"/>
    <xf numFmtId="0" fontId="3" fillId="0" borderId="5" xfId="0" applyFont="1" applyBorder="1"/>
    <xf numFmtId="164" fontId="3" fillId="0" borderId="5" xfId="0" applyNumberFormat="1" applyFont="1" applyBorder="1"/>
    <xf numFmtId="0" fontId="3" fillId="0" borderId="6" xfId="0" applyFont="1" applyBorder="1"/>
    <xf numFmtId="164" fontId="3" fillId="0" borderId="6" xfId="0" applyNumberFormat="1" applyFont="1" applyBorder="1"/>
    <xf numFmtId="4" fontId="3" fillId="0" borderId="6" xfId="0" applyNumberFormat="1" applyFont="1" applyBorder="1"/>
    <xf numFmtId="10" fontId="3" fillId="0" borderId="6" xfId="0" applyNumberFormat="1" applyFont="1" applyBorder="1"/>
    <xf numFmtId="0" fontId="0" fillId="0" borderId="3"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right"/>
    </xf>
    <xf numFmtId="4" fontId="0" fillId="0" borderId="5" xfId="0" applyNumberFormat="1" applyBorder="1" applyAlignment="1">
      <alignment horizontal="right"/>
    </xf>
    <xf numFmtId="10" fontId="0" fillId="0" borderId="5" xfId="0" applyNumberFormat="1" applyBorder="1" applyAlignment="1">
      <alignment horizontal="right"/>
    </xf>
    <xf numFmtId="167" fontId="0" fillId="0" borderId="4" xfId="0" applyNumberFormat="1" applyBorder="1"/>
    <xf numFmtId="166" fontId="0" fillId="0" borderId="4" xfId="0" applyNumberFormat="1" applyBorder="1"/>
    <xf numFmtId="4" fontId="3" fillId="0" borderId="7" xfId="0" applyNumberFormat="1" applyFont="1" applyBorder="1"/>
    <xf numFmtId="10" fontId="3" fillId="0" borderId="7" xfId="0" applyNumberFormat="1" applyFont="1" applyBorder="1"/>
    <xf numFmtId="4" fontId="0" fillId="0" borderId="7" xfId="0" applyNumberFormat="1" applyBorder="1" applyAlignment="1">
      <alignment horizontal="right"/>
    </xf>
    <xf numFmtId="10" fontId="0" fillId="0" borderId="7" xfId="0" applyNumberFormat="1" applyBorder="1" applyAlignment="1">
      <alignment horizontal="right"/>
    </xf>
    <xf numFmtId="165" fontId="0" fillId="0" borderId="4" xfId="0" applyNumberFormat="1" applyBorder="1"/>
    <xf numFmtId="166" fontId="3" fillId="0" borderId="7" xfId="0" applyNumberFormat="1" applyFont="1" applyBorder="1"/>
    <xf numFmtId="167" fontId="3" fillId="0" borderId="7" xfId="0" applyNumberFormat="1" applyFont="1" applyBorder="1"/>
    <xf numFmtId="166" fontId="3" fillId="0" borderId="5" xfId="0" applyNumberFormat="1" applyFont="1" applyBorder="1"/>
    <xf numFmtId="167" fontId="3" fillId="0" borderId="5" xfId="0" applyNumberFormat="1" applyFont="1" applyBorder="1"/>
    <xf numFmtId="4" fontId="3" fillId="0" borderId="4" xfId="0" applyNumberFormat="1" applyFont="1" applyBorder="1"/>
    <xf numFmtId="0" fontId="0" fillId="0" borderId="0" xfId="0" applyAlignment="1">
      <alignment wrapText="1"/>
    </xf>
    <xf numFmtId="168" fontId="3" fillId="0" borderId="0" xfId="0" applyNumberFormat="1" applyFont="1"/>
    <xf numFmtId="4" fontId="0" fillId="0" borderId="0" xfId="0" applyNumberFormat="1" applyAlignment="1">
      <alignment horizontal="right"/>
    </xf>
    <xf numFmtId="169" fontId="0" fillId="0" borderId="1" xfId="0" applyNumberFormat="1" applyBorder="1"/>
    <xf numFmtId="0" fontId="4" fillId="0" borderId="0" xfId="1"/>
    <xf numFmtId="4" fontId="0" fillId="0" borderId="0" xfId="0" applyNumberFormat="1"/>
    <xf numFmtId="4" fontId="0" fillId="0" borderId="6" xfId="0" applyNumberFormat="1" applyBorder="1" applyAlignment="1">
      <alignment horizontal="right"/>
    </xf>
    <xf numFmtId="10" fontId="0" fillId="0" borderId="6" xfId="0" applyNumberFormat="1" applyBorder="1" applyAlignment="1">
      <alignment horizontal="right"/>
    </xf>
    <xf numFmtId="0" fontId="3" fillId="0" borderId="0" xfId="0" applyFont="1"/>
    <xf numFmtId="0" fontId="3" fillId="0" borderId="0" xfId="0" applyFont="1"/>
    <xf numFmtId="0" fontId="1" fillId="2" borderId="0" xfId="0" applyFont="1" applyFill="1" applyAlignment="1">
      <alignment horizontal="center" vertical="center" wrapText="1"/>
    </xf>
    <xf numFmtId="0" fontId="3" fillId="0" borderId="8" xfId="0" quotePrefix="1" applyFont="1" applyBorder="1" applyAlignment="1">
      <alignment horizontal="left" vertical="top" wrapText="1"/>
    </xf>
    <xf numFmtId="0" fontId="3" fillId="0" borderId="0" xfId="0" quotePrefix="1" applyFont="1" applyAlignment="1">
      <alignment horizontal="left" vertical="top" wrapText="1"/>
    </xf>
    <xf numFmtId="0" fontId="3" fillId="0" borderId="7" xfId="0" applyFont="1" applyBorder="1"/>
    <xf numFmtId="0" fontId="3" fillId="0" borderId="7" xfId="0" applyFont="1" applyBorder="1" applyAlignment="1">
      <alignment vertical="top"/>
    </xf>
    <xf numFmtId="0" fontId="0" fillId="0" borderId="7" xfId="0" applyBorder="1" applyAlignment="1">
      <alignment vertical="top"/>
    </xf>
    <xf numFmtId="0" fontId="0" fillId="0" borderId="7" xfId="0" applyBorder="1" applyAlignment="1">
      <alignment vertical="top" wrapText="1"/>
    </xf>
    <xf numFmtId="0" fontId="5" fillId="0" borderId="7" xfId="1" applyFont="1" applyFill="1" applyBorder="1" applyAlignment="1">
      <alignment vertical="top"/>
    </xf>
    <xf numFmtId="0" fontId="0" fillId="0" borderId="7" xfId="0" applyBorder="1"/>
    <xf numFmtId="0" fontId="0" fillId="0" borderId="7" xfId="0" applyBorder="1" applyAlignment="1">
      <alignment horizontal="left" vertical="top" wrapText="1"/>
    </xf>
    <xf numFmtId="0" fontId="0" fillId="0" borderId="7" xfId="0" applyBorder="1" applyAlignment="1">
      <alignment horizontal="center" vertical="center"/>
    </xf>
    <xf numFmtId="0" fontId="6" fillId="0" borderId="7" xfId="0" applyFont="1" applyBorder="1" applyAlignment="1">
      <alignment vertical="top" wrapText="1"/>
    </xf>
    <xf numFmtId="0" fontId="3" fillId="0" borderId="7" xfId="0" applyFont="1" applyBorder="1" applyAlignment="1">
      <alignment vertical="top" wrapText="1"/>
    </xf>
    <xf numFmtId="0" fontId="4" fillId="0" borderId="7" xfId="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9.png"/></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3.xml.rels><?xml version="1.0" encoding="UTF-8" standalone="yes"?>
<Relationships xmlns="http://schemas.openxmlformats.org/package/2006/relationships"><Relationship Id="rId1" Type="http://schemas.openxmlformats.org/officeDocument/2006/relationships/image" Target="../media/image7.png"/></Relationships>
</file>

<file path=xl/drawings/_rels/drawing2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7.png"/></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8.png"/></Relationships>
</file>

<file path=xl/drawings/_rels/drawing27.xml.rels><?xml version="1.0" encoding="UTF-8" standalone="yes"?>
<Relationships xmlns="http://schemas.openxmlformats.org/package/2006/relationships"><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7.png"/></Relationships>
</file>

<file path=xl/drawings/_rels/drawing31.xml.rels><?xml version="1.0" encoding="UTF-8" standalone="yes"?>
<Relationships xmlns="http://schemas.openxmlformats.org/package/2006/relationships"><Relationship Id="rId1" Type="http://schemas.openxmlformats.org/officeDocument/2006/relationships/image" Target="../media/image7.png"/></Relationships>
</file>

<file path=xl/drawings/_rels/drawing3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1" Type="http://schemas.openxmlformats.org/officeDocument/2006/relationships/image" Target="../media/image7.png"/></Relationships>
</file>

<file path=xl/drawings/_rels/drawing37.xml.rels><?xml version="1.0" encoding="UTF-8" standalone="yes"?>
<Relationships xmlns="http://schemas.openxmlformats.org/package/2006/relationships"><Relationship Id="rId1" Type="http://schemas.openxmlformats.org/officeDocument/2006/relationships/image" Target="../media/image7.png"/></Relationships>
</file>

<file path=xl/drawings/_rels/drawing38.xml.rels><?xml version="1.0" encoding="UTF-8" standalone="yes"?>
<Relationships xmlns="http://schemas.openxmlformats.org/package/2006/relationships"><Relationship Id="rId1" Type="http://schemas.openxmlformats.org/officeDocument/2006/relationships/image" Target="../media/image7.png"/></Relationships>
</file>

<file path=xl/drawings/_rels/drawing39.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7.png"/></Relationships>
</file>

<file path=xl/drawings/_rels/drawing41.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1</xdr:colOff>
      <xdr:row>18</xdr:row>
      <xdr:rowOff>0</xdr:rowOff>
    </xdr:from>
    <xdr:to>
      <xdr:col>5</xdr:col>
      <xdr:colOff>1</xdr:colOff>
      <xdr:row>19</xdr:row>
      <xdr:rowOff>0</xdr:rowOff>
    </xdr:to>
    <xdr:pic>
      <xdr:nvPicPr>
        <xdr:cNvPr id="32" name="Picture 3">
          <a:extLst>
            <a:ext uri="{FF2B5EF4-FFF2-40B4-BE49-F238E27FC236}">
              <a16:creationId xmlns:a16="http://schemas.microsoft.com/office/drawing/2014/main" id="{B22459B8-729C-4B00-95CB-8A0E01BFE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1" y="12893040"/>
          <a:ext cx="151638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19051</xdr:colOff>
      <xdr:row>21</xdr:row>
      <xdr:rowOff>2</xdr:rowOff>
    </xdr:from>
    <xdr:to>
      <xdr:col>4</xdr:col>
      <xdr:colOff>1501141</xdr:colOff>
      <xdr:row>21</xdr:row>
      <xdr:rowOff>883920</xdr:rowOff>
    </xdr:to>
    <xdr:pic>
      <xdr:nvPicPr>
        <xdr:cNvPr id="38" name="Picture 37">
          <a:extLst>
            <a:ext uri="{FF2B5EF4-FFF2-40B4-BE49-F238E27FC236}">
              <a16:creationId xmlns:a16="http://schemas.microsoft.com/office/drawing/2014/main" id="{40AD2857-9680-46ED-A722-AC74858DAFDE}"/>
            </a:ext>
          </a:extLst>
        </xdr:cNvPr>
        <xdr:cNvPicPr>
          <a:picLocks noChangeAspect="1"/>
        </xdr:cNvPicPr>
      </xdr:nvPicPr>
      <xdr:blipFill>
        <a:blip xmlns:r="http://schemas.openxmlformats.org/officeDocument/2006/relationships" r:embed="rId2"/>
        <a:stretch>
          <a:fillRect/>
        </a:stretch>
      </xdr:blipFill>
      <xdr:spPr>
        <a:xfrm>
          <a:off x="7418071" y="16596362"/>
          <a:ext cx="1482090" cy="883918"/>
        </a:xfrm>
        <a:prstGeom prst="rect">
          <a:avLst/>
        </a:prstGeom>
      </xdr:spPr>
    </xdr:pic>
    <xdr:clientData/>
  </xdr:twoCellAnchor>
  <xdr:twoCellAnchor>
    <xdr:from>
      <xdr:col>4</xdr:col>
      <xdr:colOff>0</xdr:colOff>
      <xdr:row>24</xdr:row>
      <xdr:rowOff>0</xdr:rowOff>
    </xdr:from>
    <xdr:to>
      <xdr:col>4</xdr:col>
      <xdr:colOff>1504950</xdr:colOff>
      <xdr:row>25</xdr:row>
      <xdr:rowOff>0</xdr:rowOff>
    </xdr:to>
    <xdr:pic>
      <xdr:nvPicPr>
        <xdr:cNvPr id="44" name="Picture 43">
          <a:extLst>
            <a:ext uri="{FF2B5EF4-FFF2-40B4-BE49-F238E27FC236}">
              <a16:creationId xmlns:a16="http://schemas.microsoft.com/office/drawing/2014/main" id="{B833940C-4B46-449D-83F6-FC04E6D4939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15200" y="17830800"/>
          <a:ext cx="150495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34</xdr:row>
      <xdr:rowOff>0</xdr:rowOff>
    </xdr:from>
    <xdr:to>
      <xdr:col>4</xdr:col>
      <xdr:colOff>1501140</xdr:colOff>
      <xdr:row>34</xdr:row>
      <xdr:rowOff>876300</xdr:rowOff>
    </xdr:to>
    <xdr:pic>
      <xdr:nvPicPr>
        <xdr:cNvPr id="66" name="Picture 65">
          <a:extLst>
            <a:ext uri="{FF2B5EF4-FFF2-40B4-BE49-F238E27FC236}">
              <a16:creationId xmlns:a16="http://schemas.microsoft.com/office/drawing/2014/main" id="{9CCD7E0D-CC46-4395-825A-CB76559178C3}"/>
            </a:ext>
          </a:extLst>
        </xdr:cNvPr>
        <xdr:cNvPicPr>
          <a:picLocks noChangeAspect="1"/>
        </xdr:cNvPicPr>
      </xdr:nvPicPr>
      <xdr:blipFill>
        <a:blip xmlns:r="http://schemas.openxmlformats.org/officeDocument/2006/relationships" r:embed="rId2"/>
        <a:stretch>
          <a:fillRect/>
        </a:stretch>
      </xdr:blipFill>
      <xdr:spPr>
        <a:xfrm>
          <a:off x="7427595" y="28186380"/>
          <a:ext cx="1472565" cy="876300"/>
        </a:xfrm>
        <a:prstGeom prst="rect">
          <a:avLst/>
        </a:prstGeom>
      </xdr:spPr>
    </xdr:pic>
    <xdr:clientData/>
  </xdr:twoCellAnchor>
  <xdr:oneCellAnchor>
    <xdr:from>
      <xdr:col>4</xdr:col>
      <xdr:colOff>30480</xdr:colOff>
      <xdr:row>33</xdr:row>
      <xdr:rowOff>30480</xdr:rowOff>
    </xdr:from>
    <xdr:ext cx="1478279" cy="845820"/>
    <xdr:pic>
      <xdr:nvPicPr>
        <xdr:cNvPr id="68" name="Picture 67">
          <a:extLst>
            <a:ext uri="{FF2B5EF4-FFF2-40B4-BE49-F238E27FC236}">
              <a16:creationId xmlns:a16="http://schemas.microsoft.com/office/drawing/2014/main" id="{617A085C-163D-4A44-8F03-05EAF2CF7226}"/>
            </a:ext>
          </a:extLst>
        </xdr:cNvPr>
        <xdr:cNvPicPr>
          <a:picLocks noChangeAspect="1"/>
        </xdr:cNvPicPr>
      </xdr:nvPicPr>
      <xdr:blipFill>
        <a:blip xmlns:r="http://schemas.openxmlformats.org/officeDocument/2006/relationships" r:embed="rId2"/>
        <a:stretch>
          <a:fillRect/>
        </a:stretch>
      </xdr:blipFill>
      <xdr:spPr>
        <a:xfrm>
          <a:off x="7429500" y="27325320"/>
          <a:ext cx="1478279" cy="845820"/>
        </a:xfrm>
        <a:prstGeom prst="rect">
          <a:avLst/>
        </a:prstGeom>
      </xdr:spPr>
    </xdr:pic>
    <xdr:clientData/>
  </xdr:oneCellAnchor>
  <xdr:twoCellAnchor editAs="oneCell">
    <xdr:from>
      <xdr:col>2</xdr:col>
      <xdr:colOff>0</xdr:colOff>
      <xdr:row>3</xdr:row>
      <xdr:rowOff>0</xdr:rowOff>
    </xdr:from>
    <xdr:to>
      <xdr:col>2</xdr:col>
      <xdr:colOff>1471295</xdr:colOff>
      <xdr:row>4</xdr:row>
      <xdr:rowOff>7620</xdr:rowOff>
    </xdr:to>
    <xdr:pic>
      <xdr:nvPicPr>
        <xdr:cNvPr id="106" name="Picture 105">
          <a:extLst>
            <a:ext uri="{FF2B5EF4-FFF2-40B4-BE49-F238E27FC236}">
              <a16:creationId xmlns:a16="http://schemas.microsoft.com/office/drawing/2014/main" id="{E5923C64-8ADD-D602-67C0-9C777C170A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82440" y="548640"/>
          <a:ext cx="1471295" cy="899160"/>
        </a:xfrm>
        <a:prstGeom prst="rect">
          <a:avLst/>
        </a:prstGeom>
        <a:noFill/>
        <a:ln>
          <a:noFill/>
        </a:ln>
      </xdr:spPr>
    </xdr:pic>
    <xdr:clientData/>
  </xdr:twoCellAnchor>
  <xdr:twoCellAnchor editAs="oneCell">
    <xdr:from>
      <xdr:col>2</xdr:col>
      <xdr:colOff>0</xdr:colOff>
      <xdr:row>4</xdr:row>
      <xdr:rowOff>0</xdr:rowOff>
    </xdr:from>
    <xdr:to>
      <xdr:col>2</xdr:col>
      <xdr:colOff>1471295</xdr:colOff>
      <xdr:row>5</xdr:row>
      <xdr:rowOff>7620</xdr:rowOff>
    </xdr:to>
    <xdr:pic>
      <xdr:nvPicPr>
        <xdr:cNvPr id="107" name="Picture 106">
          <a:extLst>
            <a:ext uri="{FF2B5EF4-FFF2-40B4-BE49-F238E27FC236}">
              <a16:creationId xmlns:a16="http://schemas.microsoft.com/office/drawing/2014/main" id="{269AC95D-6EC8-4EEA-B710-D9471EA2FF0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82440" y="1440180"/>
          <a:ext cx="1471295" cy="899160"/>
        </a:xfrm>
        <a:prstGeom prst="rect">
          <a:avLst/>
        </a:prstGeom>
        <a:noFill/>
        <a:ln>
          <a:noFill/>
        </a:ln>
      </xdr:spPr>
    </xdr:pic>
    <xdr:clientData/>
  </xdr:twoCellAnchor>
  <xdr:twoCellAnchor editAs="oneCell">
    <xdr:from>
      <xdr:col>2</xdr:col>
      <xdr:colOff>0</xdr:colOff>
      <xdr:row>5</xdr:row>
      <xdr:rowOff>0</xdr:rowOff>
    </xdr:from>
    <xdr:to>
      <xdr:col>2</xdr:col>
      <xdr:colOff>1471295</xdr:colOff>
      <xdr:row>6</xdr:row>
      <xdr:rowOff>7620</xdr:rowOff>
    </xdr:to>
    <xdr:pic>
      <xdr:nvPicPr>
        <xdr:cNvPr id="108" name="Picture 107">
          <a:extLst>
            <a:ext uri="{FF2B5EF4-FFF2-40B4-BE49-F238E27FC236}">
              <a16:creationId xmlns:a16="http://schemas.microsoft.com/office/drawing/2014/main" id="{137B4BBA-2961-41EA-95D4-AB6996435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82440" y="2331720"/>
          <a:ext cx="1471295" cy="899160"/>
        </a:xfrm>
        <a:prstGeom prst="rect">
          <a:avLst/>
        </a:prstGeom>
        <a:noFill/>
        <a:ln>
          <a:noFill/>
        </a:ln>
      </xdr:spPr>
    </xdr:pic>
    <xdr:clientData/>
  </xdr:twoCellAnchor>
  <xdr:twoCellAnchor editAs="oneCell">
    <xdr:from>
      <xdr:col>4</xdr:col>
      <xdr:colOff>0</xdr:colOff>
      <xdr:row>4</xdr:row>
      <xdr:rowOff>0</xdr:rowOff>
    </xdr:from>
    <xdr:to>
      <xdr:col>4</xdr:col>
      <xdr:colOff>1471295</xdr:colOff>
      <xdr:row>5</xdr:row>
      <xdr:rowOff>7620</xdr:rowOff>
    </xdr:to>
    <xdr:pic>
      <xdr:nvPicPr>
        <xdr:cNvPr id="109" name="Picture 108">
          <a:extLst>
            <a:ext uri="{FF2B5EF4-FFF2-40B4-BE49-F238E27FC236}">
              <a16:creationId xmlns:a16="http://schemas.microsoft.com/office/drawing/2014/main" id="{E2FF19C2-5494-4732-8BEF-287B562781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15200" y="1440180"/>
          <a:ext cx="1471295" cy="899160"/>
        </a:xfrm>
        <a:prstGeom prst="rect">
          <a:avLst/>
        </a:prstGeom>
        <a:noFill/>
        <a:ln>
          <a:noFill/>
        </a:ln>
      </xdr:spPr>
    </xdr:pic>
    <xdr:clientData/>
  </xdr:twoCellAnchor>
  <xdr:twoCellAnchor editAs="oneCell">
    <xdr:from>
      <xdr:col>4</xdr:col>
      <xdr:colOff>0</xdr:colOff>
      <xdr:row>3</xdr:row>
      <xdr:rowOff>0</xdr:rowOff>
    </xdr:from>
    <xdr:to>
      <xdr:col>5</xdr:col>
      <xdr:colOff>0</xdr:colOff>
      <xdr:row>3</xdr:row>
      <xdr:rowOff>886460</xdr:rowOff>
    </xdr:to>
    <xdr:pic>
      <xdr:nvPicPr>
        <xdr:cNvPr id="110" name="Picture 109">
          <a:extLst>
            <a:ext uri="{FF2B5EF4-FFF2-40B4-BE49-F238E27FC236}">
              <a16:creationId xmlns:a16="http://schemas.microsoft.com/office/drawing/2014/main" id="{D4E9DC49-6EB9-5D0B-7BC5-5658B67A63E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548640"/>
          <a:ext cx="1516380" cy="886460"/>
        </a:xfrm>
        <a:prstGeom prst="rect">
          <a:avLst/>
        </a:prstGeom>
        <a:noFill/>
        <a:ln>
          <a:noFill/>
        </a:ln>
      </xdr:spPr>
    </xdr:pic>
    <xdr:clientData/>
  </xdr:twoCellAnchor>
  <xdr:twoCellAnchor editAs="oneCell">
    <xdr:from>
      <xdr:col>6</xdr:col>
      <xdr:colOff>22860</xdr:colOff>
      <xdr:row>3</xdr:row>
      <xdr:rowOff>22860</xdr:rowOff>
    </xdr:from>
    <xdr:to>
      <xdr:col>6</xdr:col>
      <xdr:colOff>1494155</xdr:colOff>
      <xdr:row>4</xdr:row>
      <xdr:rowOff>15240</xdr:rowOff>
    </xdr:to>
    <xdr:pic>
      <xdr:nvPicPr>
        <xdr:cNvPr id="111" name="Picture 110">
          <a:extLst>
            <a:ext uri="{FF2B5EF4-FFF2-40B4-BE49-F238E27FC236}">
              <a16:creationId xmlns:a16="http://schemas.microsoft.com/office/drawing/2014/main" id="{B200DE46-C6D1-4E3A-BF58-4D3F95FB86D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546080" y="571500"/>
          <a:ext cx="1471295" cy="883920"/>
        </a:xfrm>
        <a:prstGeom prst="rect">
          <a:avLst/>
        </a:prstGeom>
        <a:noFill/>
        <a:ln>
          <a:noFill/>
        </a:ln>
      </xdr:spPr>
    </xdr:pic>
    <xdr:clientData/>
  </xdr:twoCellAnchor>
  <xdr:twoCellAnchor editAs="oneCell">
    <xdr:from>
      <xdr:col>4</xdr:col>
      <xdr:colOff>0</xdr:colOff>
      <xdr:row>5</xdr:row>
      <xdr:rowOff>0</xdr:rowOff>
    </xdr:from>
    <xdr:to>
      <xdr:col>5</xdr:col>
      <xdr:colOff>0</xdr:colOff>
      <xdr:row>5</xdr:row>
      <xdr:rowOff>886460</xdr:rowOff>
    </xdr:to>
    <xdr:pic>
      <xdr:nvPicPr>
        <xdr:cNvPr id="112" name="Picture 111">
          <a:extLst>
            <a:ext uri="{FF2B5EF4-FFF2-40B4-BE49-F238E27FC236}">
              <a16:creationId xmlns:a16="http://schemas.microsoft.com/office/drawing/2014/main" id="{3185FCAC-1E6E-4A3F-9E48-838AFD5A9D6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2331720"/>
          <a:ext cx="1516380" cy="886460"/>
        </a:xfrm>
        <a:prstGeom prst="rect">
          <a:avLst/>
        </a:prstGeom>
        <a:noFill/>
        <a:ln>
          <a:noFill/>
        </a:ln>
      </xdr:spPr>
    </xdr:pic>
    <xdr:clientData/>
  </xdr:twoCellAnchor>
  <xdr:twoCellAnchor editAs="oneCell">
    <xdr:from>
      <xdr:col>4</xdr:col>
      <xdr:colOff>0</xdr:colOff>
      <xdr:row>6</xdr:row>
      <xdr:rowOff>0</xdr:rowOff>
    </xdr:from>
    <xdr:to>
      <xdr:col>5</xdr:col>
      <xdr:colOff>0</xdr:colOff>
      <xdr:row>6</xdr:row>
      <xdr:rowOff>886460</xdr:rowOff>
    </xdr:to>
    <xdr:pic>
      <xdr:nvPicPr>
        <xdr:cNvPr id="113" name="Picture 112">
          <a:extLst>
            <a:ext uri="{FF2B5EF4-FFF2-40B4-BE49-F238E27FC236}">
              <a16:creationId xmlns:a16="http://schemas.microsoft.com/office/drawing/2014/main" id="{C02341E8-19B7-4FE4-AC31-F4FF60F940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3223260"/>
          <a:ext cx="1516380" cy="886460"/>
        </a:xfrm>
        <a:prstGeom prst="rect">
          <a:avLst/>
        </a:prstGeom>
        <a:noFill/>
        <a:ln>
          <a:noFill/>
        </a:ln>
      </xdr:spPr>
    </xdr:pic>
    <xdr:clientData/>
  </xdr:twoCellAnchor>
  <xdr:twoCellAnchor editAs="oneCell">
    <xdr:from>
      <xdr:col>4</xdr:col>
      <xdr:colOff>0</xdr:colOff>
      <xdr:row>7</xdr:row>
      <xdr:rowOff>0</xdr:rowOff>
    </xdr:from>
    <xdr:to>
      <xdr:col>5</xdr:col>
      <xdr:colOff>0</xdr:colOff>
      <xdr:row>7</xdr:row>
      <xdr:rowOff>886460</xdr:rowOff>
    </xdr:to>
    <xdr:pic>
      <xdr:nvPicPr>
        <xdr:cNvPr id="114" name="Picture 113">
          <a:extLst>
            <a:ext uri="{FF2B5EF4-FFF2-40B4-BE49-F238E27FC236}">
              <a16:creationId xmlns:a16="http://schemas.microsoft.com/office/drawing/2014/main" id="{37BFF4FA-5ABF-482B-82B0-803F0C25B62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4114800"/>
          <a:ext cx="1516380" cy="886460"/>
        </a:xfrm>
        <a:prstGeom prst="rect">
          <a:avLst/>
        </a:prstGeom>
        <a:noFill/>
        <a:ln>
          <a:noFill/>
        </a:ln>
      </xdr:spPr>
    </xdr:pic>
    <xdr:clientData/>
  </xdr:twoCellAnchor>
  <xdr:twoCellAnchor editAs="oneCell">
    <xdr:from>
      <xdr:col>2</xdr:col>
      <xdr:colOff>0</xdr:colOff>
      <xdr:row>6</xdr:row>
      <xdr:rowOff>0</xdr:rowOff>
    </xdr:from>
    <xdr:to>
      <xdr:col>3</xdr:col>
      <xdr:colOff>7620</xdr:colOff>
      <xdr:row>6</xdr:row>
      <xdr:rowOff>886460</xdr:rowOff>
    </xdr:to>
    <xdr:pic>
      <xdr:nvPicPr>
        <xdr:cNvPr id="115" name="Picture 114">
          <a:extLst>
            <a:ext uri="{FF2B5EF4-FFF2-40B4-BE49-F238E27FC236}">
              <a16:creationId xmlns:a16="http://schemas.microsoft.com/office/drawing/2014/main" id="{9ED4D52A-8840-4D81-B498-A1E0E57D1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82440" y="3223260"/>
          <a:ext cx="1516380" cy="886460"/>
        </a:xfrm>
        <a:prstGeom prst="rect">
          <a:avLst/>
        </a:prstGeom>
        <a:noFill/>
        <a:ln>
          <a:noFill/>
        </a:ln>
      </xdr:spPr>
    </xdr:pic>
    <xdr:clientData/>
  </xdr:twoCellAnchor>
  <xdr:twoCellAnchor editAs="oneCell">
    <xdr:from>
      <xdr:col>2</xdr:col>
      <xdr:colOff>0</xdr:colOff>
      <xdr:row>7</xdr:row>
      <xdr:rowOff>0</xdr:rowOff>
    </xdr:from>
    <xdr:to>
      <xdr:col>3</xdr:col>
      <xdr:colOff>7620</xdr:colOff>
      <xdr:row>7</xdr:row>
      <xdr:rowOff>886460</xdr:rowOff>
    </xdr:to>
    <xdr:pic>
      <xdr:nvPicPr>
        <xdr:cNvPr id="116" name="Picture 115">
          <a:extLst>
            <a:ext uri="{FF2B5EF4-FFF2-40B4-BE49-F238E27FC236}">
              <a16:creationId xmlns:a16="http://schemas.microsoft.com/office/drawing/2014/main" id="{5691A643-BAE8-4F11-8C96-FABFB2359D3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82440" y="4114800"/>
          <a:ext cx="1516380" cy="886460"/>
        </a:xfrm>
        <a:prstGeom prst="rect">
          <a:avLst/>
        </a:prstGeom>
        <a:noFill/>
        <a:ln>
          <a:noFill/>
        </a:ln>
      </xdr:spPr>
    </xdr:pic>
    <xdr:clientData/>
  </xdr:twoCellAnchor>
  <xdr:twoCellAnchor editAs="oneCell">
    <xdr:from>
      <xdr:col>2</xdr:col>
      <xdr:colOff>0</xdr:colOff>
      <xdr:row>8</xdr:row>
      <xdr:rowOff>0</xdr:rowOff>
    </xdr:from>
    <xdr:to>
      <xdr:col>3</xdr:col>
      <xdr:colOff>7620</xdr:colOff>
      <xdr:row>8</xdr:row>
      <xdr:rowOff>886460</xdr:rowOff>
    </xdr:to>
    <xdr:pic>
      <xdr:nvPicPr>
        <xdr:cNvPr id="117" name="Picture 116">
          <a:extLst>
            <a:ext uri="{FF2B5EF4-FFF2-40B4-BE49-F238E27FC236}">
              <a16:creationId xmlns:a16="http://schemas.microsoft.com/office/drawing/2014/main" id="{4CE86AF7-4A3D-4FF2-8E19-6D1B877D438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82440" y="5006340"/>
          <a:ext cx="1516380" cy="886460"/>
        </a:xfrm>
        <a:prstGeom prst="rect">
          <a:avLst/>
        </a:prstGeom>
        <a:noFill/>
        <a:ln>
          <a:noFill/>
        </a:ln>
      </xdr:spPr>
    </xdr:pic>
    <xdr:clientData/>
  </xdr:twoCellAnchor>
  <xdr:twoCellAnchor editAs="oneCell">
    <xdr:from>
      <xdr:col>2</xdr:col>
      <xdr:colOff>0</xdr:colOff>
      <xdr:row>9</xdr:row>
      <xdr:rowOff>0</xdr:rowOff>
    </xdr:from>
    <xdr:to>
      <xdr:col>3</xdr:col>
      <xdr:colOff>7620</xdr:colOff>
      <xdr:row>9</xdr:row>
      <xdr:rowOff>886460</xdr:rowOff>
    </xdr:to>
    <xdr:pic>
      <xdr:nvPicPr>
        <xdr:cNvPr id="118" name="Picture 117">
          <a:extLst>
            <a:ext uri="{FF2B5EF4-FFF2-40B4-BE49-F238E27FC236}">
              <a16:creationId xmlns:a16="http://schemas.microsoft.com/office/drawing/2014/main" id="{88D08BFA-25C8-4373-87A3-8B0EFB69792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82440" y="5897880"/>
          <a:ext cx="1516380" cy="886460"/>
        </a:xfrm>
        <a:prstGeom prst="rect">
          <a:avLst/>
        </a:prstGeom>
        <a:noFill/>
        <a:ln>
          <a:noFill/>
        </a:ln>
      </xdr:spPr>
    </xdr:pic>
    <xdr:clientData/>
  </xdr:twoCellAnchor>
  <xdr:twoCellAnchor editAs="oneCell">
    <xdr:from>
      <xdr:col>2</xdr:col>
      <xdr:colOff>0</xdr:colOff>
      <xdr:row>10</xdr:row>
      <xdr:rowOff>0</xdr:rowOff>
    </xdr:from>
    <xdr:to>
      <xdr:col>3</xdr:col>
      <xdr:colOff>7620</xdr:colOff>
      <xdr:row>10</xdr:row>
      <xdr:rowOff>886460</xdr:rowOff>
    </xdr:to>
    <xdr:pic>
      <xdr:nvPicPr>
        <xdr:cNvPr id="119" name="Picture 118">
          <a:extLst>
            <a:ext uri="{FF2B5EF4-FFF2-40B4-BE49-F238E27FC236}">
              <a16:creationId xmlns:a16="http://schemas.microsoft.com/office/drawing/2014/main" id="{BC38410A-2204-426E-8263-B8E3464D341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82440" y="6789420"/>
          <a:ext cx="1516380" cy="886460"/>
        </a:xfrm>
        <a:prstGeom prst="rect">
          <a:avLst/>
        </a:prstGeom>
        <a:noFill/>
        <a:ln>
          <a:noFill/>
        </a:ln>
      </xdr:spPr>
    </xdr:pic>
    <xdr:clientData/>
  </xdr:twoCellAnchor>
  <xdr:twoCellAnchor editAs="oneCell">
    <xdr:from>
      <xdr:col>4</xdr:col>
      <xdr:colOff>0</xdr:colOff>
      <xdr:row>8</xdr:row>
      <xdr:rowOff>0</xdr:rowOff>
    </xdr:from>
    <xdr:to>
      <xdr:col>5</xdr:col>
      <xdr:colOff>0</xdr:colOff>
      <xdr:row>8</xdr:row>
      <xdr:rowOff>886460</xdr:rowOff>
    </xdr:to>
    <xdr:pic>
      <xdr:nvPicPr>
        <xdr:cNvPr id="120" name="Picture 119">
          <a:extLst>
            <a:ext uri="{FF2B5EF4-FFF2-40B4-BE49-F238E27FC236}">
              <a16:creationId xmlns:a16="http://schemas.microsoft.com/office/drawing/2014/main" id="{F5085279-8A5C-4BCD-BB7D-6DE8B057B9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5006340"/>
          <a:ext cx="1516380" cy="886460"/>
        </a:xfrm>
        <a:prstGeom prst="rect">
          <a:avLst/>
        </a:prstGeom>
        <a:noFill/>
        <a:ln>
          <a:noFill/>
        </a:ln>
      </xdr:spPr>
    </xdr:pic>
    <xdr:clientData/>
  </xdr:twoCellAnchor>
  <xdr:twoCellAnchor editAs="oneCell">
    <xdr:from>
      <xdr:col>4</xdr:col>
      <xdr:colOff>0</xdr:colOff>
      <xdr:row>9</xdr:row>
      <xdr:rowOff>0</xdr:rowOff>
    </xdr:from>
    <xdr:to>
      <xdr:col>5</xdr:col>
      <xdr:colOff>0</xdr:colOff>
      <xdr:row>9</xdr:row>
      <xdr:rowOff>886460</xdr:rowOff>
    </xdr:to>
    <xdr:pic>
      <xdr:nvPicPr>
        <xdr:cNvPr id="121" name="Picture 120">
          <a:extLst>
            <a:ext uri="{FF2B5EF4-FFF2-40B4-BE49-F238E27FC236}">
              <a16:creationId xmlns:a16="http://schemas.microsoft.com/office/drawing/2014/main" id="{5CCB0DD8-3B24-42B1-83D5-A03005D5C81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5897880"/>
          <a:ext cx="1516380" cy="886460"/>
        </a:xfrm>
        <a:prstGeom prst="rect">
          <a:avLst/>
        </a:prstGeom>
        <a:noFill/>
        <a:ln>
          <a:noFill/>
        </a:ln>
      </xdr:spPr>
    </xdr:pic>
    <xdr:clientData/>
  </xdr:twoCellAnchor>
  <xdr:twoCellAnchor editAs="oneCell">
    <xdr:from>
      <xdr:col>4</xdr:col>
      <xdr:colOff>0</xdr:colOff>
      <xdr:row>10</xdr:row>
      <xdr:rowOff>0</xdr:rowOff>
    </xdr:from>
    <xdr:to>
      <xdr:col>5</xdr:col>
      <xdr:colOff>0</xdr:colOff>
      <xdr:row>10</xdr:row>
      <xdr:rowOff>886460</xdr:rowOff>
    </xdr:to>
    <xdr:pic>
      <xdr:nvPicPr>
        <xdr:cNvPr id="122" name="Picture 121">
          <a:extLst>
            <a:ext uri="{FF2B5EF4-FFF2-40B4-BE49-F238E27FC236}">
              <a16:creationId xmlns:a16="http://schemas.microsoft.com/office/drawing/2014/main" id="{E14775F0-D803-44AA-B192-DCD9EC8F40A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twoCellAnchor>
  <xdr:twoCellAnchor editAs="oneCell">
    <xdr:from>
      <xdr:col>2</xdr:col>
      <xdr:colOff>22860</xdr:colOff>
      <xdr:row>11</xdr:row>
      <xdr:rowOff>22860</xdr:rowOff>
    </xdr:from>
    <xdr:to>
      <xdr:col>2</xdr:col>
      <xdr:colOff>1494155</xdr:colOff>
      <xdr:row>11</xdr:row>
      <xdr:rowOff>867410</xdr:rowOff>
    </xdr:to>
    <xdr:pic>
      <xdr:nvPicPr>
        <xdr:cNvPr id="123" name="Picture 122">
          <a:extLst>
            <a:ext uri="{FF2B5EF4-FFF2-40B4-BE49-F238E27FC236}">
              <a16:creationId xmlns:a16="http://schemas.microsoft.com/office/drawing/2014/main" id="{2D212C17-CF69-DD70-C7EA-6923E13C234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05300" y="7703820"/>
          <a:ext cx="1471295" cy="844550"/>
        </a:xfrm>
        <a:prstGeom prst="rect">
          <a:avLst/>
        </a:prstGeom>
        <a:noFill/>
        <a:ln>
          <a:noFill/>
        </a:ln>
      </xdr:spPr>
    </xdr:pic>
    <xdr:clientData/>
  </xdr:twoCellAnchor>
  <xdr:twoCellAnchor editAs="oneCell">
    <xdr:from>
      <xdr:col>2</xdr:col>
      <xdr:colOff>22860</xdr:colOff>
      <xdr:row>12</xdr:row>
      <xdr:rowOff>22860</xdr:rowOff>
    </xdr:from>
    <xdr:to>
      <xdr:col>2</xdr:col>
      <xdr:colOff>1494155</xdr:colOff>
      <xdr:row>12</xdr:row>
      <xdr:rowOff>867410</xdr:rowOff>
    </xdr:to>
    <xdr:pic>
      <xdr:nvPicPr>
        <xdr:cNvPr id="124" name="Picture 123">
          <a:extLst>
            <a:ext uri="{FF2B5EF4-FFF2-40B4-BE49-F238E27FC236}">
              <a16:creationId xmlns:a16="http://schemas.microsoft.com/office/drawing/2014/main" id="{428C1E52-4899-BC45-97D5-FD361CD3F8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05300" y="8595360"/>
          <a:ext cx="1471295" cy="844550"/>
        </a:xfrm>
        <a:prstGeom prst="rect">
          <a:avLst/>
        </a:prstGeom>
        <a:noFill/>
        <a:ln>
          <a:noFill/>
        </a:ln>
      </xdr:spPr>
    </xdr:pic>
    <xdr:clientData/>
  </xdr:twoCellAnchor>
  <xdr:oneCellAnchor>
    <xdr:from>
      <xdr:col>4</xdr:col>
      <xdr:colOff>22860</xdr:colOff>
      <xdr:row>11</xdr:row>
      <xdr:rowOff>22860</xdr:rowOff>
    </xdr:from>
    <xdr:ext cx="1471295" cy="844550"/>
    <xdr:pic>
      <xdr:nvPicPr>
        <xdr:cNvPr id="125" name="Picture 124">
          <a:extLst>
            <a:ext uri="{FF2B5EF4-FFF2-40B4-BE49-F238E27FC236}">
              <a16:creationId xmlns:a16="http://schemas.microsoft.com/office/drawing/2014/main" id="{F2627E99-5BCF-4A65-83D9-9BD775D81DF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05300" y="7703820"/>
          <a:ext cx="1471295" cy="844550"/>
        </a:xfrm>
        <a:prstGeom prst="rect">
          <a:avLst/>
        </a:prstGeom>
        <a:noFill/>
        <a:ln>
          <a:noFill/>
        </a:ln>
      </xdr:spPr>
    </xdr:pic>
    <xdr:clientData/>
  </xdr:oneCellAnchor>
  <xdr:oneCellAnchor>
    <xdr:from>
      <xdr:col>4</xdr:col>
      <xdr:colOff>0</xdr:colOff>
      <xdr:row>12</xdr:row>
      <xdr:rowOff>0</xdr:rowOff>
    </xdr:from>
    <xdr:ext cx="1516380" cy="886460"/>
    <xdr:pic>
      <xdr:nvPicPr>
        <xdr:cNvPr id="126" name="Picture 125">
          <a:extLst>
            <a:ext uri="{FF2B5EF4-FFF2-40B4-BE49-F238E27FC236}">
              <a16:creationId xmlns:a16="http://schemas.microsoft.com/office/drawing/2014/main" id="{F090A7DF-D1DC-4E7E-AC8B-AF2218E7BC5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4</xdr:col>
      <xdr:colOff>0</xdr:colOff>
      <xdr:row>13</xdr:row>
      <xdr:rowOff>0</xdr:rowOff>
    </xdr:from>
    <xdr:ext cx="1516380" cy="886460"/>
    <xdr:pic>
      <xdr:nvPicPr>
        <xdr:cNvPr id="127" name="Picture 126">
          <a:extLst>
            <a:ext uri="{FF2B5EF4-FFF2-40B4-BE49-F238E27FC236}">
              <a16:creationId xmlns:a16="http://schemas.microsoft.com/office/drawing/2014/main" id="{ACC85245-2B4E-40AA-AA66-F20BB2D72A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4</xdr:col>
      <xdr:colOff>0</xdr:colOff>
      <xdr:row>14</xdr:row>
      <xdr:rowOff>0</xdr:rowOff>
    </xdr:from>
    <xdr:ext cx="1516380" cy="886460"/>
    <xdr:pic>
      <xdr:nvPicPr>
        <xdr:cNvPr id="128" name="Picture 127">
          <a:extLst>
            <a:ext uri="{FF2B5EF4-FFF2-40B4-BE49-F238E27FC236}">
              <a16:creationId xmlns:a16="http://schemas.microsoft.com/office/drawing/2014/main" id="{7751487A-F64D-4A43-BE0A-4A9C799FCA0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2</xdr:col>
      <xdr:colOff>0</xdr:colOff>
      <xdr:row>13</xdr:row>
      <xdr:rowOff>0</xdr:rowOff>
    </xdr:from>
    <xdr:ext cx="1516380" cy="886460"/>
    <xdr:pic>
      <xdr:nvPicPr>
        <xdr:cNvPr id="129" name="Picture 128">
          <a:extLst>
            <a:ext uri="{FF2B5EF4-FFF2-40B4-BE49-F238E27FC236}">
              <a16:creationId xmlns:a16="http://schemas.microsoft.com/office/drawing/2014/main" id="{2FB2E1AA-B381-4D8F-BC83-B8084C5B091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2</xdr:col>
      <xdr:colOff>0</xdr:colOff>
      <xdr:row>14</xdr:row>
      <xdr:rowOff>0</xdr:rowOff>
    </xdr:from>
    <xdr:ext cx="1516380" cy="886460"/>
    <xdr:pic>
      <xdr:nvPicPr>
        <xdr:cNvPr id="130" name="Picture 129">
          <a:extLst>
            <a:ext uri="{FF2B5EF4-FFF2-40B4-BE49-F238E27FC236}">
              <a16:creationId xmlns:a16="http://schemas.microsoft.com/office/drawing/2014/main" id="{57EF3CCD-2834-47C1-BAFF-CDEBA13946A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2</xdr:col>
      <xdr:colOff>0</xdr:colOff>
      <xdr:row>15</xdr:row>
      <xdr:rowOff>0</xdr:rowOff>
    </xdr:from>
    <xdr:ext cx="1516380" cy="886460"/>
    <xdr:pic>
      <xdr:nvPicPr>
        <xdr:cNvPr id="131" name="Picture 130">
          <a:extLst>
            <a:ext uri="{FF2B5EF4-FFF2-40B4-BE49-F238E27FC236}">
              <a16:creationId xmlns:a16="http://schemas.microsoft.com/office/drawing/2014/main" id="{C2276A57-7172-4146-8DDE-56B8E15B119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4</xdr:col>
      <xdr:colOff>0</xdr:colOff>
      <xdr:row>15</xdr:row>
      <xdr:rowOff>0</xdr:rowOff>
    </xdr:from>
    <xdr:ext cx="1516380" cy="886460"/>
    <xdr:pic>
      <xdr:nvPicPr>
        <xdr:cNvPr id="132" name="Picture 131">
          <a:extLst>
            <a:ext uri="{FF2B5EF4-FFF2-40B4-BE49-F238E27FC236}">
              <a16:creationId xmlns:a16="http://schemas.microsoft.com/office/drawing/2014/main" id="{13A36BAF-1A53-4063-9066-A4886F25BD2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4</xdr:col>
      <xdr:colOff>0</xdr:colOff>
      <xdr:row>16</xdr:row>
      <xdr:rowOff>0</xdr:rowOff>
    </xdr:from>
    <xdr:ext cx="1516380" cy="886460"/>
    <xdr:pic>
      <xdr:nvPicPr>
        <xdr:cNvPr id="133" name="Picture 132">
          <a:extLst>
            <a:ext uri="{FF2B5EF4-FFF2-40B4-BE49-F238E27FC236}">
              <a16:creationId xmlns:a16="http://schemas.microsoft.com/office/drawing/2014/main" id="{9C6533AB-C1D9-4E25-8B04-C5E2E606E3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4</xdr:col>
      <xdr:colOff>0</xdr:colOff>
      <xdr:row>17</xdr:row>
      <xdr:rowOff>0</xdr:rowOff>
    </xdr:from>
    <xdr:ext cx="1516380" cy="886460"/>
    <xdr:pic>
      <xdr:nvPicPr>
        <xdr:cNvPr id="134" name="Picture 133">
          <a:extLst>
            <a:ext uri="{FF2B5EF4-FFF2-40B4-BE49-F238E27FC236}">
              <a16:creationId xmlns:a16="http://schemas.microsoft.com/office/drawing/2014/main" id="{9CB6918F-1B5E-4174-BE5F-4F2BA8554E8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oneCellAnchor>
  <xdr:oneCellAnchor>
    <xdr:from>
      <xdr:col>2</xdr:col>
      <xdr:colOff>0</xdr:colOff>
      <xdr:row>17</xdr:row>
      <xdr:rowOff>0</xdr:rowOff>
    </xdr:from>
    <xdr:ext cx="1516380" cy="886460"/>
    <xdr:pic>
      <xdr:nvPicPr>
        <xdr:cNvPr id="136" name="Picture 135">
          <a:extLst>
            <a:ext uri="{FF2B5EF4-FFF2-40B4-BE49-F238E27FC236}">
              <a16:creationId xmlns:a16="http://schemas.microsoft.com/office/drawing/2014/main" id="{9B4A6300-5B15-4928-A207-CBC9FEA03B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13030200"/>
          <a:ext cx="1516380" cy="886460"/>
        </a:xfrm>
        <a:prstGeom prst="rect">
          <a:avLst/>
        </a:prstGeom>
        <a:noFill/>
        <a:ln>
          <a:noFill/>
        </a:ln>
      </xdr:spPr>
    </xdr:pic>
    <xdr:clientData/>
  </xdr:oneCellAnchor>
  <xdr:oneCellAnchor>
    <xdr:from>
      <xdr:col>2</xdr:col>
      <xdr:colOff>0</xdr:colOff>
      <xdr:row>18</xdr:row>
      <xdr:rowOff>0</xdr:rowOff>
    </xdr:from>
    <xdr:ext cx="1516380" cy="886460"/>
    <xdr:pic>
      <xdr:nvPicPr>
        <xdr:cNvPr id="137" name="Picture 136">
          <a:extLst>
            <a:ext uri="{FF2B5EF4-FFF2-40B4-BE49-F238E27FC236}">
              <a16:creationId xmlns:a16="http://schemas.microsoft.com/office/drawing/2014/main" id="{3571F204-1760-4492-B11A-84711592629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13030200"/>
          <a:ext cx="1516380" cy="886460"/>
        </a:xfrm>
        <a:prstGeom prst="rect">
          <a:avLst/>
        </a:prstGeom>
        <a:noFill/>
        <a:ln>
          <a:noFill/>
        </a:ln>
      </xdr:spPr>
    </xdr:pic>
    <xdr:clientData/>
  </xdr:oneCellAnchor>
  <xdr:twoCellAnchor editAs="oneCell">
    <xdr:from>
      <xdr:col>2</xdr:col>
      <xdr:colOff>22860</xdr:colOff>
      <xdr:row>19</xdr:row>
      <xdr:rowOff>7621</xdr:rowOff>
    </xdr:from>
    <xdr:to>
      <xdr:col>2</xdr:col>
      <xdr:colOff>1493520</xdr:colOff>
      <xdr:row>19</xdr:row>
      <xdr:rowOff>876300</xdr:rowOff>
    </xdr:to>
    <xdr:pic>
      <xdr:nvPicPr>
        <xdr:cNvPr id="138" name="Picture 137">
          <a:extLst>
            <a:ext uri="{FF2B5EF4-FFF2-40B4-BE49-F238E27FC236}">
              <a16:creationId xmlns:a16="http://schemas.microsoft.com/office/drawing/2014/main" id="{6B399269-1528-1AF9-7649-F8F4E8AE1C4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05300" y="14820901"/>
          <a:ext cx="1470660" cy="868679"/>
        </a:xfrm>
        <a:prstGeom prst="rect">
          <a:avLst/>
        </a:prstGeom>
        <a:noFill/>
        <a:ln>
          <a:noFill/>
        </a:ln>
      </xdr:spPr>
    </xdr:pic>
    <xdr:clientData/>
  </xdr:twoCellAnchor>
  <xdr:oneCellAnchor>
    <xdr:from>
      <xdr:col>2</xdr:col>
      <xdr:colOff>22860</xdr:colOff>
      <xdr:row>20</xdr:row>
      <xdr:rowOff>7621</xdr:rowOff>
    </xdr:from>
    <xdr:ext cx="1470660" cy="868679"/>
    <xdr:pic>
      <xdr:nvPicPr>
        <xdr:cNvPr id="139" name="Picture 138">
          <a:extLst>
            <a:ext uri="{FF2B5EF4-FFF2-40B4-BE49-F238E27FC236}">
              <a16:creationId xmlns:a16="http://schemas.microsoft.com/office/drawing/2014/main" id="{ECA309A3-7951-459D-B7BD-563486D2F8F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05300" y="14820901"/>
          <a:ext cx="1470660" cy="868679"/>
        </a:xfrm>
        <a:prstGeom prst="rect">
          <a:avLst/>
        </a:prstGeom>
        <a:noFill/>
        <a:ln>
          <a:noFill/>
        </a:ln>
      </xdr:spPr>
    </xdr:pic>
    <xdr:clientData/>
  </xdr:oneCellAnchor>
  <xdr:oneCellAnchor>
    <xdr:from>
      <xdr:col>4</xdr:col>
      <xdr:colOff>22860</xdr:colOff>
      <xdr:row>19</xdr:row>
      <xdr:rowOff>7621</xdr:rowOff>
    </xdr:from>
    <xdr:ext cx="1470660" cy="868679"/>
    <xdr:pic>
      <xdr:nvPicPr>
        <xdr:cNvPr id="140" name="Picture 139">
          <a:extLst>
            <a:ext uri="{FF2B5EF4-FFF2-40B4-BE49-F238E27FC236}">
              <a16:creationId xmlns:a16="http://schemas.microsoft.com/office/drawing/2014/main" id="{EAD916B6-A568-4ABC-8BA8-2E0813C46D4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05300" y="14820901"/>
          <a:ext cx="1470660" cy="868679"/>
        </a:xfrm>
        <a:prstGeom prst="rect">
          <a:avLst/>
        </a:prstGeom>
        <a:noFill/>
        <a:ln>
          <a:noFill/>
        </a:ln>
      </xdr:spPr>
    </xdr:pic>
    <xdr:clientData/>
  </xdr:oneCellAnchor>
  <xdr:oneCellAnchor>
    <xdr:from>
      <xdr:col>4</xdr:col>
      <xdr:colOff>22860</xdr:colOff>
      <xdr:row>20</xdr:row>
      <xdr:rowOff>7621</xdr:rowOff>
    </xdr:from>
    <xdr:ext cx="1470660" cy="868679"/>
    <xdr:pic>
      <xdr:nvPicPr>
        <xdr:cNvPr id="141" name="Picture 140">
          <a:extLst>
            <a:ext uri="{FF2B5EF4-FFF2-40B4-BE49-F238E27FC236}">
              <a16:creationId xmlns:a16="http://schemas.microsoft.com/office/drawing/2014/main" id="{E6D8B35E-4123-4E05-B80C-77C25D6E5B1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05300" y="14820901"/>
          <a:ext cx="1470660" cy="868679"/>
        </a:xfrm>
        <a:prstGeom prst="rect">
          <a:avLst/>
        </a:prstGeom>
        <a:noFill/>
        <a:ln>
          <a:noFill/>
        </a:ln>
      </xdr:spPr>
    </xdr:pic>
    <xdr:clientData/>
  </xdr:oneCellAnchor>
  <xdr:twoCellAnchor editAs="oneCell">
    <xdr:from>
      <xdr:col>2</xdr:col>
      <xdr:colOff>22861</xdr:colOff>
      <xdr:row>21</xdr:row>
      <xdr:rowOff>7621</xdr:rowOff>
    </xdr:from>
    <xdr:to>
      <xdr:col>3</xdr:col>
      <xdr:colOff>1</xdr:colOff>
      <xdr:row>21</xdr:row>
      <xdr:rowOff>876301</xdr:rowOff>
    </xdr:to>
    <xdr:pic>
      <xdr:nvPicPr>
        <xdr:cNvPr id="142" name="Picture 141">
          <a:extLst>
            <a:ext uri="{FF2B5EF4-FFF2-40B4-BE49-F238E27FC236}">
              <a16:creationId xmlns:a16="http://schemas.microsoft.com/office/drawing/2014/main" id="{2E08822B-B936-8397-2F1A-A699C331E43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twoCellAnchor>
  <xdr:oneCellAnchor>
    <xdr:from>
      <xdr:col>2</xdr:col>
      <xdr:colOff>22861</xdr:colOff>
      <xdr:row>22</xdr:row>
      <xdr:rowOff>7621</xdr:rowOff>
    </xdr:from>
    <xdr:ext cx="1485900" cy="868680"/>
    <xdr:pic>
      <xdr:nvPicPr>
        <xdr:cNvPr id="143" name="Picture 142">
          <a:extLst>
            <a:ext uri="{FF2B5EF4-FFF2-40B4-BE49-F238E27FC236}">
              <a16:creationId xmlns:a16="http://schemas.microsoft.com/office/drawing/2014/main" id="{06AF0410-D27C-457D-AB25-8D324A7F8AA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oneCellAnchor>
  <xdr:oneCellAnchor>
    <xdr:from>
      <xdr:col>2</xdr:col>
      <xdr:colOff>22861</xdr:colOff>
      <xdr:row>23</xdr:row>
      <xdr:rowOff>7621</xdr:rowOff>
    </xdr:from>
    <xdr:ext cx="1485900" cy="868680"/>
    <xdr:pic>
      <xdr:nvPicPr>
        <xdr:cNvPr id="144" name="Picture 143">
          <a:extLst>
            <a:ext uri="{FF2B5EF4-FFF2-40B4-BE49-F238E27FC236}">
              <a16:creationId xmlns:a16="http://schemas.microsoft.com/office/drawing/2014/main" id="{429C4A86-74B9-4D04-B5B2-A7D3875816E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oneCellAnchor>
  <xdr:oneCellAnchor>
    <xdr:from>
      <xdr:col>4</xdr:col>
      <xdr:colOff>22861</xdr:colOff>
      <xdr:row>22</xdr:row>
      <xdr:rowOff>7621</xdr:rowOff>
    </xdr:from>
    <xdr:ext cx="1485900" cy="868680"/>
    <xdr:pic>
      <xdr:nvPicPr>
        <xdr:cNvPr id="145" name="Picture 144">
          <a:extLst>
            <a:ext uri="{FF2B5EF4-FFF2-40B4-BE49-F238E27FC236}">
              <a16:creationId xmlns:a16="http://schemas.microsoft.com/office/drawing/2014/main" id="{4D38EDE6-F788-4D1E-A959-E35431B29D1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oneCellAnchor>
  <xdr:oneCellAnchor>
    <xdr:from>
      <xdr:col>4</xdr:col>
      <xdr:colOff>22861</xdr:colOff>
      <xdr:row>23</xdr:row>
      <xdr:rowOff>7621</xdr:rowOff>
    </xdr:from>
    <xdr:ext cx="1485900" cy="868680"/>
    <xdr:pic>
      <xdr:nvPicPr>
        <xdr:cNvPr id="146" name="Picture 145">
          <a:extLst>
            <a:ext uri="{FF2B5EF4-FFF2-40B4-BE49-F238E27FC236}">
              <a16:creationId xmlns:a16="http://schemas.microsoft.com/office/drawing/2014/main" id="{E23F4D0F-F6BF-4C86-9B20-2A5EDDBD9F9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oneCellAnchor>
  <xdr:oneCellAnchor>
    <xdr:from>
      <xdr:col>4</xdr:col>
      <xdr:colOff>22861</xdr:colOff>
      <xdr:row>25</xdr:row>
      <xdr:rowOff>7621</xdr:rowOff>
    </xdr:from>
    <xdr:ext cx="1485900" cy="868680"/>
    <xdr:pic>
      <xdr:nvPicPr>
        <xdr:cNvPr id="147" name="Picture 146">
          <a:extLst>
            <a:ext uri="{FF2B5EF4-FFF2-40B4-BE49-F238E27FC236}">
              <a16:creationId xmlns:a16="http://schemas.microsoft.com/office/drawing/2014/main" id="{7BC8B3E6-C0D7-479D-A661-7B10D075220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oneCellAnchor>
  <xdr:oneCellAnchor>
    <xdr:from>
      <xdr:col>4</xdr:col>
      <xdr:colOff>22861</xdr:colOff>
      <xdr:row>26</xdr:row>
      <xdr:rowOff>7621</xdr:rowOff>
    </xdr:from>
    <xdr:ext cx="1485900" cy="868680"/>
    <xdr:pic>
      <xdr:nvPicPr>
        <xdr:cNvPr id="148" name="Picture 147">
          <a:extLst>
            <a:ext uri="{FF2B5EF4-FFF2-40B4-BE49-F238E27FC236}">
              <a16:creationId xmlns:a16="http://schemas.microsoft.com/office/drawing/2014/main" id="{4CD72EE9-2D65-4DB2-8B3B-36C0E4803D5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oneCellAnchor>
  <xdr:oneCellAnchor>
    <xdr:from>
      <xdr:col>2</xdr:col>
      <xdr:colOff>22861</xdr:colOff>
      <xdr:row>24</xdr:row>
      <xdr:rowOff>7621</xdr:rowOff>
    </xdr:from>
    <xdr:ext cx="1485900" cy="868680"/>
    <xdr:pic>
      <xdr:nvPicPr>
        <xdr:cNvPr id="149" name="Picture 148">
          <a:extLst>
            <a:ext uri="{FF2B5EF4-FFF2-40B4-BE49-F238E27FC236}">
              <a16:creationId xmlns:a16="http://schemas.microsoft.com/office/drawing/2014/main" id="{354F1833-13A3-416C-B526-8182AD60F8B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1881" y="21061681"/>
          <a:ext cx="1485900" cy="868680"/>
        </a:xfrm>
        <a:prstGeom prst="rect">
          <a:avLst/>
        </a:prstGeom>
        <a:noFill/>
        <a:ln>
          <a:noFill/>
        </a:ln>
      </xdr:spPr>
    </xdr:pic>
    <xdr:clientData/>
  </xdr:oneCellAnchor>
  <xdr:oneCellAnchor>
    <xdr:from>
      <xdr:col>2</xdr:col>
      <xdr:colOff>22861</xdr:colOff>
      <xdr:row>25</xdr:row>
      <xdr:rowOff>7621</xdr:rowOff>
    </xdr:from>
    <xdr:ext cx="1485900" cy="868680"/>
    <xdr:pic>
      <xdr:nvPicPr>
        <xdr:cNvPr id="150" name="Picture 149">
          <a:extLst>
            <a:ext uri="{FF2B5EF4-FFF2-40B4-BE49-F238E27FC236}">
              <a16:creationId xmlns:a16="http://schemas.microsoft.com/office/drawing/2014/main" id="{6995E356-2382-4DA8-9D31-4DE5AFE9FF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1881" y="21061681"/>
          <a:ext cx="1485900" cy="868680"/>
        </a:xfrm>
        <a:prstGeom prst="rect">
          <a:avLst/>
        </a:prstGeom>
        <a:noFill/>
        <a:ln>
          <a:noFill/>
        </a:ln>
      </xdr:spPr>
    </xdr:pic>
    <xdr:clientData/>
  </xdr:oneCellAnchor>
  <xdr:oneCellAnchor>
    <xdr:from>
      <xdr:col>2</xdr:col>
      <xdr:colOff>22861</xdr:colOff>
      <xdr:row>26</xdr:row>
      <xdr:rowOff>7621</xdr:rowOff>
    </xdr:from>
    <xdr:ext cx="1485900" cy="868680"/>
    <xdr:pic>
      <xdr:nvPicPr>
        <xdr:cNvPr id="151" name="Picture 150">
          <a:extLst>
            <a:ext uri="{FF2B5EF4-FFF2-40B4-BE49-F238E27FC236}">
              <a16:creationId xmlns:a16="http://schemas.microsoft.com/office/drawing/2014/main" id="{BE1AA4A6-73B0-4E7C-8F1A-719C893C324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1881" y="21061681"/>
          <a:ext cx="1485900" cy="868680"/>
        </a:xfrm>
        <a:prstGeom prst="rect">
          <a:avLst/>
        </a:prstGeom>
        <a:noFill/>
        <a:ln>
          <a:noFill/>
        </a:ln>
      </xdr:spPr>
    </xdr:pic>
    <xdr:clientData/>
  </xdr:oneCellAnchor>
  <xdr:twoCellAnchor editAs="oneCell">
    <xdr:from>
      <xdr:col>2</xdr:col>
      <xdr:colOff>7621</xdr:colOff>
      <xdr:row>27</xdr:row>
      <xdr:rowOff>22860</xdr:rowOff>
    </xdr:from>
    <xdr:to>
      <xdr:col>3</xdr:col>
      <xdr:colOff>1</xdr:colOff>
      <xdr:row>27</xdr:row>
      <xdr:rowOff>879475</xdr:rowOff>
    </xdr:to>
    <xdr:pic>
      <xdr:nvPicPr>
        <xdr:cNvPr id="152" name="Picture 151">
          <a:extLst>
            <a:ext uri="{FF2B5EF4-FFF2-40B4-BE49-F238E27FC236}">
              <a16:creationId xmlns:a16="http://schemas.microsoft.com/office/drawing/2014/main" id="{6D129B9F-52CA-2171-8C31-49374CCD975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90061" y="21968460"/>
          <a:ext cx="1501140" cy="856615"/>
        </a:xfrm>
        <a:prstGeom prst="rect">
          <a:avLst/>
        </a:prstGeom>
        <a:noFill/>
        <a:ln>
          <a:noFill/>
        </a:ln>
      </xdr:spPr>
    </xdr:pic>
    <xdr:clientData/>
  </xdr:twoCellAnchor>
  <xdr:oneCellAnchor>
    <xdr:from>
      <xdr:col>4</xdr:col>
      <xdr:colOff>0</xdr:colOff>
      <xdr:row>27</xdr:row>
      <xdr:rowOff>0</xdr:rowOff>
    </xdr:from>
    <xdr:ext cx="1516380" cy="886460"/>
    <xdr:pic>
      <xdr:nvPicPr>
        <xdr:cNvPr id="153" name="Picture 152">
          <a:extLst>
            <a:ext uri="{FF2B5EF4-FFF2-40B4-BE49-F238E27FC236}">
              <a16:creationId xmlns:a16="http://schemas.microsoft.com/office/drawing/2014/main" id="{EA84C3B7-0044-48C0-8D96-2A83A9D1EF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82440" y="13921740"/>
          <a:ext cx="1516380" cy="886460"/>
        </a:xfrm>
        <a:prstGeom prst="rect">
          <a:avLst/>
        </a:prstGeom>
        <a:noFill/>
        <a:ln>
          <a:noFill/>
        </a:ln>
      </xdr:spPr>
    </xdr:pic>
    <xdr:clientData/>
  </xdr:oneCellAnchor>
  <xdr:oneCellAnchor>
    <xdr:from>
      <xdr:col>2</xdr:col>
      <xdr:colOff>22861</xdr:colOff>
      <xdr:row>28</xdr:row>
      <xdr:rowOff>7621</xdr:rowOff>
    </xdr:from>
    <xdr:ext cx="1485900" cy="868680"/>
    <xdr:pic>
      <xdr:nvPicPr>
        <xdr:cNvPr id="154" name="Picture 153">
          <a:extLst>
            <a:ext uri="{FF2B5EF4-FFF2-40B4-BE49-F238E27FC236}">
              <a16:creationId xmlns:a16="http://schemas.microsoft.com/office/drawing/2014/main" id="{0B173F9B-D8B8-4E02-99FA-5C8F4093012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2</xdr:col>
      <xdr:colOff>22861</xdr:colOff>
      <xdr:row>29</xdr:row>
      <xdr:rowOff>7621</xdr:rowOff>
    </xdr:from>
    <xdr:ext cx="1485900" cy="868680"/>
    <xdr:pic>
      <xdr:nvPicPr>
        <xdr:cNvPr id="155" name="Picture 154">
          <a:extLst>
            <a:ext uri="{FF2B5EF4-FFF2-40B4-BE49-F238E27FC236}">
              <a16:creationId xmlns:a16="http://schemas.microsoft.com/office/drawing/2014/main" id="{E1B5760B-1D49-44FF-B6BE-B81465FAB85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4</xdr:col>
      <xdr:colOff>22861</xdr:colOff>
      <xdr:row>28</xdr:row>
      <xdr:rowOff>7621</xdr:rowOff>
    </xdr:from>
    <xdr:ext cx="1485900" cy="868680"/>
    <xdr:pic>
      <xdr:nvPicPr>
        <xdr:cNvPr id="156" name="Picture 155">
          <a:extLst>
            <a:ext uri="{FF2B5EF4-FFF2-40B4-BE49-F238E27FC236}">
              <a16:creationId xmlns:a16="http://schemas.microsoft.com/office/drawing/2014/main" id="{78434B46-DAA7-48EF-95D0-8985E877BE4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4</xdr:col>
      <xdr:colOff>22861</xdr:colOff>
      <xdr:row>29</xdr:row>
      <xdr:rowOff>7621</xdr:rowOff>
    </xdr:from>
    <xdr:ext cx="1485900" cy="868680"/>
    <xdr:pic>
      <xdr:nvPicPr>
        <xdr:cNvPr id="157" name="Picture 156">
          <a:extLst>
            <a:ext uri="{FF2B5EF4-FFF2-40B4-BE49-F238E27FC236}">
              <a16:creationId xmlns:a16="http://schemas.microsoft.com/office/drawing/2014/main" id="{B87A7142-FCA2-41C9-8861-06BB1B5C93E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2</xdr:col>
      <xdr:colOff>22861</xdr:colOff>
      <xdr:row>30</xdr:row>
      <xdr:rowOff>7621</xdr:rowOff>
    </xdr:from>
    <xdr:ext cx="1485900" cy="868680"/>
    <xdr:pic>
      <xdr:nvPicPr>
        <xdr:cNvPr id="158" name="Picture 157">
          <a:extLst>
            <a:ext uri="{FF2B5EF4-FFF2-40B4-BE49-F238E27FC236}">
              <a16:creationId xmlns:a16="http://schemas.microsoft.com/office/drawing/2014/main" id="{B0B9709F-5F68-4912-A0B4-F363ADA0CA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4</xdr:col>
      <xdr:colOff>22861</xdr:colOff>
      <xdr:row>30</xdr:row>
      <xdr:rowOff>7621</xdr:rowOff>
    </xdr:from>
    <xdr:ext cx="1485900" cy="868680"/>
    <xdr:pic>
      <xdr:nvPicPr>
        <xdr:cNvPr id="159" name="Picture 158">
          <a:extLst>
            <a:ext uri="{FF2B5EF4-FFF2-40B4-BE49-F238E27FC236}">
              <a16:creationId xmlns:a16="http://schemas.microsoft.com/office/drawing/2014/main" id="{5334C64B-E466-44D5-BD14-984BED5EDB6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2</xdr:col>
      <xdr:colOff>22861</xdr:colOff>
      <xdr:row>31</xdr:row>
      <xdr:rowOff>7621</xdr:rowOff>
    </xdr:from>
    <xdr:ext cx="1485900" cy="868680"/>
    <xdr:pic>
      <xdr:nvPicPr>
        <xdr:cNvPr id="160" name="Picture 159">
          <a:extLst>
            <a:ext uri="{FF2B5EF4-FFF2-40B4-BE49-F238E27FC236}">
              <a16:creationId xmlns:a16="http://schemas.microsoft.com/office/drawing/2014/main" id="{692AE279-7313-4161-B83E-D08866DDC8D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4</xdr:col>
      <xdr:colOff>22861</xdr:colOff>
      <xdr:row>31</xdr:row>
      <xdr:rowOff>7621</xdr:rowOff>
    </xdr:from>
    <xdr:ext cx="1485900" cy="868680"/>
    <xdr:pic>
      <xdr:nvPicPr>
        <xdr:cNvPr id="161" name="Picture 160">
          <a:extLst>
            <a:ext uri="{FF2B5EF4-FFF2-40B4-BE49-F238E27FC236}">
              <a16:creationId xmlns:a16="http://schemas.microsoft.com/office/drawing/2014/main" id="{C4E1315E-B75F-44A0-B456-0C94367602A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2</xdr:col>
      <xdr:colOff>22861</xdr:colOff>
      <xdr:row>32</xdr:row>
      <xdr:rowOff>7621</xdr:rowOff>
    </xdr:from>
    <xdr:ext cx="1485900" cy="868680"/>
    <xdr:pic>
      <xdr:nvPicPr>
        <xdr:cNvPr id="162" name="Picture 161">
          <a:extLst>
            <a:ext uri="{FF2B5EF4-FFF2-40B4-BE49-F238E27FC236}">
              <a16:creationId xmlns:a16="http://schemas.microsoft.com/office/drawing/2014/main" id="{72D0CE40-0E3B-4082-B651-1FE560928A3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4</xdr:col>
      <xdr:colOff>22861</xdr:colOff>
      <xdr:row>32</xdr:row>
      <xdr:rowOff>7621</xdr:rowOff>
    </xdr:from>
    <xdr:ext cx="1485900" cy="868680"/>
    <xdr:pic>
      <xdr:nvPicPr>
        <xdr:cNvPr id="163" name="Picture 162">
          <a:extLst>
            <a:ext uri="{FF2B5EF4-FFF2-40B4-BE49-F238E27FC236}">
              <a16:creationId xmlns:a16="http://schemas.microsoft.com/office/drawing/2014/main" id="{E161C6FD-7457-4047-991C-185B3D5E43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2</xdr:col>
      <xdr:colOff>22861</xdr:colOff>
      <xdr:row>33</xdr:row>
      <xdr:rowOff>7621</xdr:rowOff>
    </xdr:from>
    <xdr:ext cx="1485900" cy="868680"/>
    <xdr:pic>
      <xdr:nvPicPr>
        <xdr:cNvPr id="164" name="Picture 163">
          <a:extLst>
            <a:ext uri="{FF2B5EF4-FFF2-40B4-BE49-F238E27FC236}">
              <a16:creationId xmlns:a16="http://schemas.microsoft.com/office/drawing/2014/main" id="{9C442A22-EF38-4C90-B265-BECF4E4A09C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oneCellAnchor>
    <xdr:from>
      <xdr:col>2</xdr:col>
      <xdr:colOff>22861</xdr:colOff>
      <xdr:row>34</xdr:row>
      <xdr:rowOff>15241</xdr:rowOff>
    </xdr:from>
    <xdr:ext cx="1485900" cy="868680"/>
    <xdr:pic>
      <xdr:nvPicPr>
        <xdr:cNvPr id="165" name="Picture 164">
          <a:extLst>
            <a:ext uri="{FF2B5EF4-FFF2-40B4-BE49-F238E27FC236}">
              <a16:creationId xmlns:a16="http://schemas.microsoft.com/office/drawing/2014/main" id="{8429058C-D8CB-4001-99F1-F3096EC3ADF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2</xdr:col>
      <xdr:colOff>0</xdr:colOff>
      <xdr:row>35</xdr:row>
      <xdr:rowOff>0</xdr:rowOff>
    </xdr:from>
    <xdr:ext cx="1516380" cy="886460"/>
    <xdr:pic>
      <xdr:nvPicPr>
        <xdr:cNvPr id="166" name="Picture 165">
          <a:extLst>
            <a:ext uri="{FF2B5EF4-FFF2-40B4-BE49-F238E27FC236}">
              <a16:creationId xmlns:a16="http://schemas.microsoft.com/office/drawing/2014/main" id="{84474A49-42E6-46CB-967D-637B576803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21945600"/>
          <a:ext cx="1516380" cy="886460"/>
        </a:xfrm>
        <a:prstGeom prst="rect">
          <a:avLst/>
        </a:prstGeom>
        <a:noFill/>
        <a:ln>
          <a:noFill/>
        </a:ln>
      </xdr:spPr>
    </xdr:pic>
    <xdr:clientData/>
  </xdr:oneCellAnchor>
  <xdr:oneCellAnchor>
    <xdr:from>
      <xdr:col>4</xdr:col>
      <xdr:colOff>0</xdr:colOff>
      <xdr:row>35</xdr:row>
      <xdr:rowOff>0</xdr:rowOff>
    </xdr:from>
    <xdr:ext cx="1516380" cy="886460"/>
    <xdr:pic>
      <xdr:nvPicPr>
        <xdr:cNvPr id="168" name="Picture 167">
          <a:extLst>
            <a:ext uri="{FF2B5EF4-FFF2-40B4-BE49-F238E27FC236}">
              <a16:creationId xmlns:a16="http://schemas.microsoft.com/office/drawing/2014/main" id="{2FD0DBE9-F1B2-438F-A151-1009C0DA2F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21945600"/>
          <a:ext cx="1516380" cy="886460"/>
        </a:xfrm>
        <a:prstGeom prst="rect">
          <a:avLst/>
        </a:prstGeom>
        <a:noFill/>
        <a:ln>
          <a:noFill/>
        </a:ln>
      </xdr:spPr>
    </xdr:pic>
    <xdr:clientData/>
  </xdr:oneCellAnchor>
  <xdr:oneCellAnchor>
    <xdr:from>
      <xdr:col>6</xdr:col>
      <xdr:colOff>22860</xdr:colOff>
      <xdr:row>35</xdr:row>
      <xdr:rowOff>22860</xdr:rowOff>
    </xdr:from>
    <xdr:ext cx="1471295" cy="844550"/>
    <xdr:pic>
      <xdr:nvPicPr>
        <xdr:cNvPr id="169" name="Picture 168">
          <a:extLst>
            <a:ext uri="{FF2B5EF4-FFF2-40B4-BE49-F238E27FC236}">
              <a16:creationId xmlns:a16="http://schemas.microsoft.com/office/drawing/2014/main" id="{91E73FE2-9F65-46D1-9799-AFF2E12D6B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05300" y="12161520"/>
          <a:ext cx="1471295" cy="844550"/>
        </a:xfrm>
        <a:prstGeom prst="rect">
          <a:avLst/>
        </a:prstGeom>
        <a:noFill/>
        <a:ln>
          <a:noFill/>
        </a:ln>
      </xdr:spPr>
    </xdr:pic>
    <xdr:clientData/>
  </xdr:oneCellAnchor>
  <xdr:oneCellAnchor>
    <xdr:from>
      <xdr:col>2</xdr:col>
      <xdr:colOff>22861</xdr:colOff>
      <xdr:row>36</xdr:row>
      <xdr:rowOff>15241</xdr:rowOff>
    </xdr:from>
    <xdr:ext cx="1485900" cy="868680"/>
    <xdr:pic>
      <xdr:nvPicPr>
        <xdr:cNvPr id="170" name="Picture 169">
          <a:extLst>
            <a:ext uri="{FF2B5EF4-FFF2-40B4-BE49-F238E27FC236}">
              <a16:creationId xmlns:a16="http://schemas.microsoft.com/office/drawing/2014/main" id="{D934CAC9-61CB-45CB-8610-7CC4360D38C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2</xdr:col>
      <xdr:colOff>22861</xdr:colOff>
      <xdr:row>37</xdr:row>
      <xdr:rowOff>15241</xdr:rowOff>
    </xdr:from>
    <xdr:ext cx="1485900" cy="868680"/>
    <xdr:pic>
      <xdr:nvPicPr>
        <xdr:cNvPr id="171" name="Picture 170">
          <a:extLst>
            <a:ext uri="{FF2B5EF4-FFF2-40B4-BE49-F238E27FC236}">
              <a16:creationId xmlns:a16="http://schemas.microsoft.com/office/drawing/2014/main" id="{D22B325F-780C-4627-AFCE-DD7A02759B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4</xdr:col>
      <xdr:colOff>22861</xdr:colOff>
      <xdr:row>36</xdr:row>
      <xdr:rowOff>15241</xdr:rowOff>
    </xdr:from>
    <xdr:ext cx="1485900" cy="868680"/>
    <xdr:pic>
      <xdr:nvPicPr>
        <xdr:cNvPr id="172" name="Picture 171">
          <a:extLst>
            <a:ext uri="{FF2B5EF4-FFF2-40B4-BE49-F238E27FC236}">
              <a16:creationId xmlns:a16="http://schemas.microsoft.com/office/drawing/2014/main" id="{5463BF81-CA64-44A7-88B7-042F5AB7843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4</xdr:col>
      <xdr:colOff>22861</xdr:colOff>
      <xdr:row>37</xdr:row>
      <xdr:rowOff>15241</xdr:rowOff>
    </xdr:from>
    <xdr:ext cx="1485900" cy="868680"/>
    <xdr:pic>
      <xdr:nvPicPr>
        <xdr:cNvPr id="173" name="Picture 172">
          <a:extLst>
            <a:ext uri="{FF2B5EF4-FFF2-40B4-BE49-F238E27FC236}">
              <a16:creationId xmlns:a16="http://schemas.microsoft.com/office/drawing/2014/main" id="{A7FCED88-A5E7-4BF2-AEC7-C50591CDD91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2</xdr:col>
      <xdr:colOff>22861</xdr:colOff>
      <xdr:row>38</xdr:row>
      <xdr:rowOff>15241</xdr:rowOff>
    </xdr:from>
    <xdr:ext cx="1485900" cy="868680"/>
    <xdr:pic>
      <xdr:nvPicPr>
        <xdr:cNvPr id="174" name="Picture 173">
          <a:extLst>
            <a:ext uri="{FF2B5EF4-FFF2-40B4-BE49-F238E27FC236}">
              <a16:creationId xmlns:a16="http://schemas.microsoft.com/office/drawing/2014/main" id="{BCEC21F0-C3E6-4DCA-A51E-8A286DC103F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2</xdr:col>
      <xdr:colOff>22861</xdr:colOff>
      <xdr:row>39</xdr:row>
      <xdr:rowOff>15241</xdr:rowOff>
    </xdr:from>
    <xdr:ext cx="1485900" cy="868680"/>
    <xdr:pic>
      <xdr:nvPicPr>
        <xdr:cNvPr id="175" name="Picture 174">
          <a:extLst>
            <a:ext uri="{FF2B5EF4-FFF2-40B4-BE49-F238E27FC236}">
              <a16:creationId xmlns:a16="http://schemas.microsoft.com/office/drawing/2014/main" id="{04DD1F5A-DE35-410F-922F-9AE0979339E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2</xdr:col>
      <xdr:colOff>22861</xdr:colOff>
      <xdr:row>40</xdr:row>
      <xdr:rowOff>15241</xdr:rowOff>
    </xdr:from>
    <xdr:ext cx="1485900" cy="868680"/>
    <xdr:pic>
      <xdr:nvPicPr>
        <xdr:cNvPr id="176" name="Picture 175">
          <a:extLst>
            <a:ext uri="{FF2B5EF4-FFF2-40B4-BE49-F238E27FC236}">
              <a16:creationId xmlns:a16="http://schemas.microsoft.com/office/drawing/2014/main" id="{F1B7744C-730A-48B5-BF3E-3AC50C90004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2</xdr:col>
      <xdr:colOff>22861</xdr:colOff>
      <xdr:row>41</xdr:row>
      <xdr:rowOff>15241</xdr:rowOff>
    </xdr:from>
    <xdr:ext cx="1485900" cy="868680"/>
    <xdr:pic>
      <xdr:nvPicPr>
        <xdr:cNvPr id="177" name="Picture 176">
          <a:extLst>
            <a:ext uri="{FF2B5EF4-FFF2-40B4-BE49-F238E27FC236}">
              <a16:creationId xmlns:a16="http://schemas.microsoft.com/office/drawing/2014/main" id="{A0311528-8D6E-4FDD-80AD-C4A462AFD2D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4</xdr:col>
      <xdr:colOff>22861</xdr:colOff>
      <xdr:row>41</xdr:row>
      <xdr:rowOff>15241</xdr:rowOff>
    </xdr:from>
    <xdr:ext cx="1485900" cy="868680"/>
    <xdr:pic>
      <xdr:nvPicPr>
        <xdr:cNvPr id="178" name="Picture 177">
          <a:extLst>
            <a:ext uri="{FF2B5EF4-FFF2-40B4-BE49-F238E27FC236}">
              <a16:creationId xmlns:a16="http://schemas.microsoft.com/office/drawing/2014/main" id="{860BD84A-89B6-422A-BCD9-A4B9D0CAF22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4</xdr:col>
      <xdr:colOff>22861</xdr:colOff>
      <xdr:row>40</xdr:row>
      <xdr:rowOff>15241</xdr:rowOff>
    </xdr:from>
    <xdr:ext cx="1485900" cy="868680"/>
    <xdr:pic>
      <xdr:nvPicPr>
        <xdr:cNvPr id="179" name="Picture 178">
          <a:extLst>
            <a:ext uri="{FF2B5EF4-FFF2-40B4-BE49-F238E27FC236}">
              <a16:creationId xmlns:a16="http://schemas.microsoft.com/office/drawing/2014/main" id="{5B38B654-7A03-4736-9A30-D4DC7284526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4</xdr:col>
      <xdr:colOff>22861</xdr:colOff>
      <xdr:row>39</xdr:row>
      <xdr:rowOff>15241</xdr:rowOff>
    </xdr:from>
    <xdr:ext cx="1485900" cy="868680"/>
    <xdr:pic>
      <xdr:nvPicPr>
        <xdr:cNvPr id="180" name="Picture 179">
          <a:extLst>
            <a:ext uri="{FF2B5EF4-FFF2-40B4-BE49-F238E27FC236}">
              <a16:creationId xmlns:a16="http://schemas.microsoft.com/office/drawing/2014/main" id="{B3FB090D-1E02-4831-A68E-DB5DA7CABC5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4</xdr:col>
      <xdr:colOff>22861</xdr:colOff>
      <xdr:row>38</xdr:row>
      <xdr:rowOff>15241</xdr:rowOff>
    </xdr:from>
    <xdr:ext cx="1485900" cy="868680"/>
    <xdr:pic>
      <xdr:nvPicPr>
        <xdr:cNvPr id="181" name="Picture 180">
          <a:extLst>
            <a:ext uri="{FF2B5EF4-FFF2-40B4-BE49-F238E27FC236}">
              <a16:creationId xmlns:a16="http://schemas.microsoft.com/office/drawing/2014/main" id="{7CD99147-ADA5-4C91-9AB0-A84DF6BADF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oneCellAnchor>
    <xdr:from>
      <xdr:col>2</xdr:col>
      <xdr:colOff>22861</xdr:colOff>
      <xdr:row>42</xdr:row>
      <xdr:rowOff>15241</xdr:rowOff>
    </xdr:from>
    <xdr:ext cx="1485900" cy="868680"/>
    <xdr:pic>
      <xdr:nvPicPr>
        <xdr:cNvPr id="182" name="Picture 181">
          <a:extLst>
            <a:ext uri="{FF2B5EF4-FFF2-40B4-BE49-F238E27FC236}">
              <a16:creationId xmlns:a16="http://schemas.microsoft.com/office/drawing/2014/main" id="{00A1CE1A-CA34-496D-B292-DAFAFB70A9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34442401"/>
          <a:ext cx="1485900" cy="868680"/>
        </a:xfrm>
        <a:prstGeom prst="rect">
          <a:avLst/>
        </a:prstGeom>
        <a:noFill/>
        <a:ln>
          <a:noFill/>
        </a:ln>
      </xdr:spPr>
    </xdr:pic>
    <xdr:clientData/>
  </xdr:oneCellAnchor>
  <xdr:oneCellAnchor>
    <xdr:from>
      <xdr:col>4</xdr:col>
      <xdr:colOff>22861</xdr:colOff>
      <xdr:row>42</xdr:row>
      <xdr:rowOff>15241</xdr:rowOff>
    </xdr:from>
    <xdr:ext cx="1485900" cy="868680"/>
    <xdr:pic>
      <xdr:nvPicPr>
        <xdr:cNvPr id="183" name="Picture 182">
          <a:extLst>
            <a:ext uri="{FF2B5EF4-FFF2-40B4-BE49-F238E27FC236}">
              <a16:creationId xmlns:a16="http://schemas.microsoft.com/office/drawing/2014/main" id="{1A758179-EE5B-4347-8D11-DAF3D133092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305301" y="34442401"/>
          <a:ext cx="1485900" cy="868680"/>
        </a:xfrm>
        <a:prstGeom prst="rect">
          <a:avLst/>
        </a:prstGeom>
        <a:noFill/>
        <a:ln>
          <a:noFill/>
        </a:ln>
      </xdr:spPr>
    </xdr:pic>
    <xdr:clientData/>
  </xdr:oneCellAnchor>
  <xdr:oneCellAnchor>
    <xdr:from>
      <xdr:col>2</xdr:col>
      <xdr:colOff>0</xdr:colOff>
      <xdr:row>16</xdr:row>
      <xdr:rowOff>0</xdr:rowOff>
    </xdr:from>
    <xdr:ext cx="1516380" cy="886460"/>
    <xdr:pic>
      <xdr:nvPicPr>
        <xdr:cNvPr id="184" name="Picture 183">
          <a:extLst>
            <a:ext uri="{FF2B5EF4-FFF2-40B4-BE49-F238E27FC236}">
              <a16:creationId xmlns:a16="http://schemas.microsoft.com/office/drawing/2014/main" id="{DE87683C-783B-4AA5-9853-5D5AF90B7C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12138660"/>
          <a:ext cx="1516380" cy="886460"/>
        </a:xfrm>
        <a:prstGeom prst="rect">
          <a:avLst/>
        </a:prstGeom>
        <a:noFill/>
        <a:ln>
          <a:noFill/>
        </a:ln>
      </xdr:spPr>
    </xdr:pic>
    <xdr:clientData/>
  </xdr:oneCellAnchor>
  <xdr:oneCellAnchor>
    <xdr:from>
      <xdr:col>6</xdr:col>
      <xdr:colOff>0</xdr:colOff>
      <xdr:row>16</xdr:row>
      <xdr:rowOff>0</xdr:rowOff>
    </xdr:from>
    <xdr:ext cx="1516380" cy="886460"/>
    <xdr:pic>
      <xdr:nvPicPr>
        <xdr:cNvPr id="186" name="Picture 185">
          <a:extLst>
            <a:ext uri="{FF2B5EF4-FFF2-40B4-BE49-F238E27FC236}">
              <a16:creationId xmlns:a16="http://schemas.microsoft.com/office/drawing/2014/main" id="{1B821A3D-6A5C-4CF6-A7D9-6FB24485DBC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12138660"/>
          <a:ext cx="1516380" cy="886460"/>
        </a:xfrm>
        <a:prstGeom prst="rect">
          <a:avLst/>
        </a:prstGeom>
        <a:noFill/>
        <a:ln>
          <a:noFill/>
        </a:ln>
      </xdr:spPr>
    </xdr:pic>
    <xdr:clientData/>
  </xdr:oneCellAnchor>
  <xdr:oneCellAnchor>
    <xdr:from>
      <xdr:col>6</xdr:col>
      <xdr:colOff>0</xdr:colOff>
      <xdr:row>9</xdr:row>
      <xdr:rowOff>0</xdr:rowOff>
    </xdr:from>
    <xdr:ext cx="1516380" cy="886460"/>
    <xdr:pic>
      <xdr:nvPicPr>
        <xdr:cNvPr id="187" name="Picture 186">
          <a:extLst>
            <a:ext uri="{FF2B5EF4-FFF2-40B4-BE49-F238E27FC236}">
              <a16:creationId xmlns:a16="http://schemas.microsoft.com/office/drawing/2014/main" id="{0BABFDBD-70D5-4B9C-8413-99864BA8A6A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020" y="5897880"/>
          <a:ext cx="1516380" cy="886460"/>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22860</xdr:colOff>
      <xdr:row>48</xdr:row>
      <xdr:rowOff>22860</xdr:rowOff>
    </xdr:from>
    <xdr:to>
      <xdr:col>1</xdr:col>
      <xdr:colOff>1494155</xdr:colOff>
      <xdr:row>48</xdr:row>
      <xdr:rowOff>867410</xdr:rowOff>
    </xdr:to>
    <xdr:pic>
      <xdr:nvPicPr>
        <xdr:cNvPr id="2" name="Picture 1">
          <a:extLst>
            <a:ext uri="{FF2B5EF4-FFF2-40B4-BE49-F238E27FC236}">
              <a16:creationId xmlns:a16="http://schemas.microsoft.com/office/drawing/2014/main" id="{5A995E9D-65C5-4F81-A63E-50B1307355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7703820"/>
          <a:ext cx="1471295" cy="844550"/>
        </a:xfrm>
        <a:prstGeom prst="rect">
          <a:avLst/>
        </a:prstGeom>
        <a:noFill/>
        <a:ln>
          <a:noFill/>
        </a:ln>
      </xdr:spPr>
    </xdr:pic>
    <xdr:clientData/>
  </xdr:twoCellAnchor>
  <xdr:oneCellAnchor>
    <xdr:from>
      <xdr:col>3</xdr:col>
      <xdr:colOff>22860</xdr:colOff>
      <xdr:row>48</xdr:row>
      <xdr:rowOff>22860</xdr:rowOff>
    </xdr:from>
    <xdr:ext cx="1471295" cy="844550"/>
    <xdr:pic>
      <xdr:nvPicPr>
        <xdr:cNvPr id="3" name="Picture 2">
          <a:extLst>
            <a:ext uri="{FF2B5EF4-FFF2-40B4-BE49-F238E27FC236}">
              <a16:creationId xmlns:a16="http://schemas.microsoft.com/office/drawing/2014/main" id="{80448DC3-B880-437C-91E9-752C4E284F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0" y="7703820"/>
          <a:ext cx="1471295" cy="84455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22860</xdr:colOff>
      <xdr:row>48</xdr:row>
      <xdr:rowOff>22860</xdr:rowOff>
    </xdr:from>
    <xdr:to>
      <xdr:col>1</xdr:col>
      <xdr:colOff>1494155</xdr:colOff>
      <xdr:row>48</xdr:row>
      <xdr:rowOff>867410</xdr:rowOff>
    </xdr:to>
    <xdr:pic>
      <xdr:nvPicPr>
        <xdr:cNvPr id="2" name="Picture 1">
          <a:extLst>
            <a:ext uri="{FF2B5EF4-FFF2-40B4-BE49-F238E27FC236}">
              <a16:creationId xmlns:a16="http://schemas.microsoft.com/office/drawing/2014/main" id="{DB89DB0C-C81D-4237-B434-85C5CDF9FF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8595360"/>
          <a:ext cx="1471295" cy="844550"/>
        </a:xfrm>
        <a:prstGeom prst="rect">
          <a:avLst/>
        </a:prstGeom>
        <a:noFill/>
        <a:ln>
          <a:noFill/>
        </a:ln>
      </xdr:spPr>
    </xdr:pic>
    <xdr:clientData/>
  </xdr:twoCellAnchor>
  <xdr:oneCellAnchor>
    <xdr:from>
      <xdr:col>3</xdr:col>
      <xdr:colOff>0</xdr:colOff>
      <xdr:row>48</xdr:row>
      <xdr:rowOff>0</xdr:rowOff>
    </xdr:from>
    <xdr:ext cx="1516380" cy="886460"/>
    <xdr:pic>
      <xdr:nvPicPr>
        <xdr:cNvPr id="3" name="Picture 2">
          <a:extLst>
            <a:ext uri="{FF2B5EF4-FFF2-40B4-BE49-F238E27FC236}">
              <a16:creationId xmlns:a16="http://schemas.microsoft.com/office/drawing/2014/main" id="{3EDC93AE-37BF-4545-8C1A-B1E2D2BADA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9020" y="8572500"/>
          <a:ext cx="1516380" cy="886460"/>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48</xdr:row>
      <xdr:rowOff>0</xdr:rowOff>
    </xdr:from>
    <xdr:ext cx="1516380" cy="886460"/>
    <xdr:pic>
      <xdr:nvPicPr>
        <xdr:cNvPr id="2" name="Picture 1">
          <a:extLst>
            <a:ext uri="{FF2B5EF4-FFF2-40B4-BE49-F238E27FC236}">
              <a16:creationId xmlns:a16="http://schemas.microsoft.com/office/drawing/2014/main" id="{437CBD9A-957F-4783-BCDB-4061E64124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9464040"/>
          <a:ext cx="1516380" cy="886460"/>
        </a:xfrm>
        <a:prstGeom prst="rect">
          <a:avLst/>
        </a:prstGeom>
        <a:noFill/>
        <a:ln>
          <a:noFill/>
        </a:ln>
      </xdr:spPr>
    </xdr:pic>
    <xdr:clientData/>
  </xdr:oneCellAnchor>
  <xdr:oneCellAnchor>
    <xdr:from>
      <xdr:col>1</xdr:col>
      <xdr:colOff>0</xdr:colOff>
      <xdr:row>48</xdr:row>
      <xdr:rowOff>0</xdr:rowOff>
    </xdr:from>
    <xdr:ext cx="1516380" cy="886460"/>
    <xdr:pic>
      <xdr:nvPicPr>
        <xdr:cNvPr id="3" name="Picture 2">
          <a:extLst>
            <a:ext uri="{FF2B5EF4-FFF2-40B4-BE49-F238E27FC236}">
              <a16:creationId xmlns:a16="http://schemas.microsoft.com/office/drawing/2014/main" id="{B77CD15B-1066-4E4C-A876-9F2058D461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9464040"/>
          <a:ext cx="1516380" cy="886460"/>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48</xdr:row>
      <xdr:rowOff>0</xdr:rowOff>
    </xdr:from>
    <xdr:ext cx="1516380" cy="886460"/>
    <xdr:pic>
      <xdr:nvPicPr>
        <xdr:cNvPr id="2" name="Picture 1">
          <a:extLst>
            <a:ext uri="{FF2B5EF4-FFF2-40B4-BE49-F238E27FC236}">
              <a16:creationId xmlns:a16="http://schemas.microsoft.com/office/drawing/2014/main" id="{9FD492EE-EACE-40F4-8C6D-DC5A48F32F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10355580"/>
          <a:ext cx="1516380" cy="886460"/>
        </a:xfrm>
        <a:prstGeom prst="rect">
          <a:avLst/>
        </a:prstGeom>
        <a:noFill/>
        <a:ln>
          <a:noFill/>
        </a:ln>
      </xdr:spPr>
    </xdr:pic>
    <xdr:clientData/>
  </xdr:oneCellAnchor>
  <xdr:oneCellAnchor>
    <xdr:from>
      <xdr:col>1</xdr:col>
      <xdr:colOff>0</xdr:colOff>
      <xdr:row>48</xdr:row>
      <xdr:rowOff>0</xdr:rowOff>
    </xdr:from>
    <xdr:ext cx="1516380" cy="886460"/>
    <xdr:pic>
      <xdr:nvPicPr>
        <xdr:cNvPr id="3" name="Picture 2">
          <a:extLst>
            <a:ext uri="{FF2B5EF4-FFF2-40B4-BE49-F238E27FC236}">
              <a16:creationId xmlns:a16="http://schemas.microsoft.com/office/drawing/2014/main" id="{EA2992D5-F2D7-43E7-9E9C-73C25662C8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10355580"/>
          <a:ext cx="1516380" cy="88646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49</xdr:row>
      <xdr:rowOff>0</xdr:rowOff>
    </xdr:from>
    <xdr:ext cx="1516380" cy="886460"/>
    <xdr:pic>
      <xdr:nvPicPr>
        <xdr:cNvPr id="2" name="Picture 1">
          <a:extLst>
            <a:ext uri="{FF2B5EF4-FFF2-40B4-BE49-F238E27FC236}">
              <a16:creationId xmlns:a16="http://schemas.microsoft.com/office/drawing/2014/main" id="{31DD6FDF-8538-440F-8793-E899EFBD6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11247120"/>
          <a:ext cx="1516380" cy="886460"/>
        </a:xfrm>
        <a:prstGeom prst="rect">
          <a:avLst/>
        </a:prstGeom>
        <a:noFill/>
        <a:ln>
          <a:noFill/>
        </a:ln>
      </xdr:spPr>
    </xdr:pic>
    <xdr:clientData/>
  </xdr:oneCellAnchor>
  <xdr:oneCellAnchor>
    <xdr:from>
      <xdr:col>3</xdr:col>
      <xdr:colOff>0</xdr:colOff>
      <xdr:row>49</xdr:row>
      <xdr:rowOff>0</xdr:rowOff>
    </xdr:from>
    <xdr:ext cx="1516380" cy="886460"/>
    <xdr:pic>
      <xdr:nvPicPr>
        <xdr:cNvPr id="3" name="Picture 2">
          <a:extLst>
            <a:ext uri="{FF2B5EF4-FFF2-40B4-BE49-F238E27FC236}">
              <a16:creationId xmlns:a16="http://schemas.microsoft.com/office/drawing/2014/main" id="{490A3334-A318-4D36-8232-9670E41BBA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11247120"/>
          <a:ext cx="1516380" cy="886460"/>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83</xdr:row>
      <xdr:rowOff>0</xdr:rowOff>
    </xdr:from>
    <xdr:ext cx="1516380" cy="886460"/>
    <xdr:pic>
      <xdr:nvPicPr>
        <xdr:cNvPr id="2" name="Picture 1">
          <a:extLst>
            <a:ext uri="{FF2B5EF4-FFF2-40B4-BE49-F238E27FC236}">
              <a16:creationId xmlns:a16="http://schemas.microsoft.com/office/drawing/2014/main" id="{5CB45CAE-5F13-440B-A555-7A77052921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12138660"/>
          <a:ext cx="1516380" cy="886460"/>
        </a:xfrm>
        <a:prstGeom prst="rect">
          <a:avLst/>
        </a:prstGeom>
        <a:noFill/>
        <a:ln>
          <a:noFill/>
        </a:ln>
      </xdr:spPr>
    </xdr:pic>
    <xdr:clientData/>
  </xdr:oneCellAnchor>
  <xdr:oneCellAnchor>
    <xdr:from>
      <xdr:col>1</xdr:col>
      <xdr:colOff>0</xdr:colOff>
      <xdr:row>83</xdr:row>
      <xdr:rowOff>0</xdr:rowOff>
    </xdr:from>
    <xdr:ext cx="1516380" cy="886460"/>
    <xdr:pic>
      <xdr:nvPicPr>
        <xdr:cNvPr id="3" name="Picture 2">
          <a:extLst>
            <a:ext uri="{FF2B5EF4-FFF2-40B4-BE49-F238E27FC236}">
              <a16:creationId xmlns:a16="http://schemas.microsoft.com/office/drawing/2014/main" id="{AB8F4603-719E-4171-A3DB-1723D0F59C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12138660"/>
          <a:ext cx="1516380" cy="886460"/>
        </a:xfrm>
        <a:prstGeom prst="rect">
          <a:avLst/>
        </a:prstGeom>
        <a:noFill/>
        <a:ln>
          <a:noFill/>
        </a:ln>
      </xdr:spPr>
    </xdr:pic>
    <xdr:clientData/>
  </xdr:oneCellAnchor>
  <xdr:oneCellAnchor>
    <xdr:from>
      <xdr:col>5</xdr:col>
      <xdr:colOff>0</xdr:colOff>
      <xdr:row>83</xdr:row>
      <xdr:rowOff>0</xdr:rowOff>
    </xdr:from>
    <xdr:ext cx="1516380" cy="886460"/>
    <xdr:pic>
      <xdr:nvPicPr>
        <xdr:cNvPr id="4" name="Picture 3">
          <a:extLst>
            <a:ext uri="{FF2B5EF4-FFF2-40B4-BE49-F238E27FC236}">
              <a16:creationId xmlns:a16="http://schemas.microsoft.com/office/drawing/2014/main" id="{50FD213F-A110-4118-94C7-922D198A35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3220" y="12138660"/>
          <a:ext cx="1516380" cy="886460"/>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104</xdr:row>
      <xdr:rowOff>0</xdr:rowOff>
    </xdr:from>
    <xdr:ext cx="1516380" cy="886460"/>
    <xdr:pic>
      <xdr:nvPicPr>
        <xdr:cNvPr id="2" name="Picture 1">
          <a:extLst>
            <a:ext uri="{FF2B5EF4-FFF2-40B4-BE49-F238E27FC236}">
              <a16:creationId xmlns:a16="http://schemas.microsoft.com/office/drawing/2014/main" id="{DBE1F194-99D9-491A-929B-44FD67BBE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13030200"/>
          <a:ext cx="1516380" cy="886460"/>
        </a:xfrm>
        <a:prstGeom prst="rect">
          <a:avLst/>
        </a:prstGeom>
        <a:noFill/>
        <a:ln>
          <a:noFill/>
        </a:ln>
      </xdr:spPr>
    </xdr:pic>
    <xdr:clientData/>
  </xdr:oneCellAnchor>
  <xdr:oneCellAnchor>
    <xdr:from>
      <xdr:col>1</xdr:col>
      <xdr:colOff>0</xdr:colOff>
      <xdr:row>104</xdr:row>
      <xdr:rowOff>0</xdr:rowOff>
    </xdr:from>
    <xdr:ext cx="1516380" cy="886460"/>
    <xdr:pic>
      <xdr:nvPicPr>
        <xdr:cNvPr id="3" name="Picture 2">
          <a:extLst>
            <a:ext uri="{FF2B5EF4-FFF2-40B4-BE49-F238E27FC236}">
              <a16:creationId xmlns:a16="http://schemas.microsoft.com/office/drawing/2014/main" id="{830BE1E7-8B91-4FCF-A65D-2E615D48F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13030200"/>
          <a:ext cx="1516380" cy="886460"/>
        </a:xfrm>
        <a:prstGeom prst="rect">
          <a:avLst/>
        </a:prstGeom>
        <a:noFill/>
        <a:ln>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127</xdr:row>
      <xdr:rowOff>0</xdr:rowOff>
    </xdr:from>
    <xdr:ext cx="1516380" cy="886460"/>
    <xdr:pic>
      <xdr:nvPicPr>
        <xdr:cNvPr id="3" name="Picture 2">
          <a:extLst>
            <a:ext uri="{FF2B5EF4-FFF2-40B4-BE49-F238E27FC236}">
              <a16:creationId xmlns:a16="http://schemas.microsoft.com/office/drawing/2014/main" id="{69FF5870-C709-4FC5-BA04-EC4BDBB34F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13921740"/>
          <a:ext cx="1516380" cy="886460"/>
        </a:xfrm>
        <a:prstGeom prst="rect">
          <a:avLst/>
        </a:prstGeom>
        <a:noFill/>
        <a:ln>
          <a:noFill/>
        </a:ln>
      </xdr:spPr>
    </xdr:pic>
    <xdr:clientData/>
  </xdr:oneCellAnchor>
  <xdr:oneCellAnchor>
    <xdr:from>
      <xdr:col>3</xdr:col>
      <xdr:colOff>0</xdr:colOff>
      <xdr:row>127</xdr:row>
      <xdr:rowOff>0</xdr:rowOff>
    </xdr:from>
    <xdr:ext cx="1516380" cy="886460"/>
    <xdr:pic>
      <xdr:nvPicPr>
        <xdr:cNvPr id="4" name="Picture 3">
          <a:extLst>
            <a:ext uri="{FF2B5EF4-FFF2-40B4-BE49-F238E27FC236}">
              <a16:creationId xmlns:a16="http://schemas.microsoft.com/office/drawing/2014/main" id="{5B81A03E-8C87-4B9D-9AC8-A0F6FFD29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8660" y="23987760"/>
          <a:ext cx="1516380" cy="886460"/>
        </a:xfrm>
        <a:prstGeom prst="rect">
          <a:avLst/>
        </a:prstGeom>
        <a:noFill/>
        <a:ln>
          <a:noFill/>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xdr:col>
      <xdr:colOff>22860</xdr:colOff>
      <xdr:row>65</xdr:row>
      <xdr:rowOff>7621</xdr:rowOff>
    </xdr:from>
    <xdr:to>
      <xdr:col>1</xdr:col>
      <xdr:colOff>1493520</xdr:colOff>
      <xdr:row>65</xdr:row>
      <xdr:rowOff>876300</xdr:rowOff>
    </xdr:to>
    <xdr:pic>
      <xdr:nvPicPr>
        <xdr:cNvPr id="2" name="Picture 1">
          <a:extLst>
            <a:ext uri="{FF2B5EF4-FFF2-40B4-BE49-F238E27FC236}">
              <a16:creationId xmlns:a16="http://schemas.microsoft.com/office/drawing/2014/main" id="{E058CAB7-FC40-4226-B339-00F4D3550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14820901"/>
          <a:ext cx="1470660" cy="868679"/>
        </a:xfrm>
        <a:prstGeom prst="rect">
          <a:avLst/>
        </a:prstGeom>
        <a:noFill/>
        <a:ln>
          <a:noFill/>
        </a:ln>
      </xdr:spPr>
    </xdr:pic>
    <xdr:clientData/>
  </xdr:twoCellAnchor>
  <xdr:oneCellAnchor>
    <xdr:from>
      <xdr:col>3</xdr:col>
      <xdr:colOff>22860</xdr:colOff>
      <xdr:row>65</xdr:row>
      <xdr:rowOff>7621</xdr:rowOff>
    </xdr:from>
    <xdr:ext cx="1470660" cy="868679"/>
    <xdr:pic>
      <xdr:nvPicPr>
        <xdr:cNvPr id="3" name="Picture 2">
          <a:extLst>
            <a:ext uri="{FF2B5EF4-FFF2-40B4-BE49-F238E27FC236}">
              <a16:creationId xmlns:a16="http://schemas.microsoft.com/office/drawing/2014/main" id="{FA6E5771-AC8D-4581-A1EB-25F57A205B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0" y="14820901"/>
          <a:ext cx="1470660" cy="868679"/>
        </a:xfrm>
        <a:prstGeom prst="rect">
          <a:avLst/>
        </a:prstGeom>
        <a:noFill/>
        <a:ln>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22860</xdr:colOff>
      <xdr:row>422</xdr:row>
      <xdr:rowOff>7621</xdr:rowOff>
    </xdr:from>
    <xdr:ext cx="1470660" cy="868679"/>
    <xdr:pic>
      <xdr:nvPicPr>
        <xdr:cNvPr id="2" name="Picture 1">
          <a:extLst>
            <a:ext uri="{FF2B5EF4-FFF2-40B4-BE49-F238E27FC236}">
              <a16:creationId xmlns:a16="http://schemas.microsoft.com/office/drawing/2014/main" id="{CE9951AC-5EDA-495B-B264-618ACB8BF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15712441"/>
          <a:ext cx="1470660" cy="868679"/>
        </a:xfrm>
        <a:prstGeom prst="rect">
          <a:avLst/>
        </a:prstGeom>
        <a:noFill/>
        <a:ln>
          <a:noFill/>
        </a:ln>
      </xdr:spPr>
    </xdr:pic>
    <xdr:clientData/>
  </xdr:oneCellAnchor>
  <xdr:oneCellAnchor>
    <xdr:from>
      <xdr:col>3</xdr:col>
      <xdr:colOff>22860</xdr:colOff>
      <xdr:row>422</xdr:row>
      <xdr:rowOff>7621</xdr:rowOff>
    </xdr:from>
    <xdr:ext cx="1470660" cy="868679"/>
    <xdr:pic>
      <xdr:nvPicPr>
        <xdr:cNvPr id="3" name="Picture 2">
          <a:extLst>
            <a:ext uri="{FF2B5EF4-FFF2-40B4-BE49-F238E27FC236}">
              <a16:creationId xmlns:a16="http://schemas.microsoft.com/office/drawing/2014/main" id="{44453DAA-7311-4B31-8E08-95F7B3F7DA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0" y="15712441"/>
          <a:ext cx="1470660" cy="86867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77</xdr:row>
      <xdr:rowOff>0</xdr:rowOff>
    </xdr:from>
    <xdr:to>
      <xdr:col>1</xdr:col>
      <xdr:colOff>1533638</xdr:colOff>
      <xdr:row>77</xdr:row>
      <xdr:rowOff>937260</xdr:rowOff>
    </xdr:to>
    <xdr:pic>
      <xdr:nvPicPr>
        <xdr:cNvPr id="5" name="Picture 4">
          <a:extLst>
            <a:ext uri="{FF2B5EF4-FFF2-40B4-BE49-F238E27FC236}">
              <a16:creationId xmlns:a16="http://schemas.microsoft.com/office/drawing/2014/main" id="{0625F2C8-C788-44F3-AD22-D9CD3CDA08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8660" y="15095220"/>
          <a:ext cx="1533638" cy="937260"/>
        </a:xfrm>
        <a:prstGeom prst="rect">
          <a:avLst/>
        </a:prstGeom>
        <a:noFill/>
        <a:ln>
          <a:noFill/>
        </a:ln>
      </xdr:spPr>
    </xdr:pic>
    <xdr:clientData/>
  </xdr:twoCellAnchor>
  <xdr:twoCellAnchor editAs="oneCell">
    <xdr:from>
      <xdr:col>3</xdr:col>
      <xdr:colOff>0</xdr:colOff>
      <xdr:row>77</xdr:row>
      <xdr:rowOff>0</xdr:rowOff>
    </xdr:from>
    <xdr:to>
      <xdr:col>3</xdr:col>
      <xdr:colOff>1516380</xdr:colOff>
      <xdr:row>77</xdr:row>
      <xdr:rowOff>886460</xdr:rowOff>
    </xdr:to>
    <xdr:pic>
      <xdr:nvPicPr>
        <xdr:cNvPr id="6" name="Picture 5">
          <a:extLst>
            <a:ext uri="{FF2B5EF4-FFF2-40B4-BE49-F238E27FC236}">
              <a16:creationId xmlns:a16="http://schemas.microsoft.com/office/drawing/2014/main" id="{791B3EF4-4696-4EB5-8D2D-1C49168C1E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9020" y="548640"/>
          <a:ext cx="1516380" cy="886460"/>
        </a:xfrm>
        <a:prstGeom prst="rect">
          <a:avLst/>
        </a:prstGeom>
        <a:noFill/>
        <a:ln>
          <a:noFill/>
        </a:ln>
      </xdr:spPr>
    </xdr:pic>
    <xdr:clientData/>
  </xdr:twoCellAnchor>
  <xdr:twoCellAnchor editAs="oneCell">
    <xdr:from>
      <xdr:col>5</xdr:col>
      <xdr:colOff>22860</xdr:colOff>
      <xdr:row>77</xdr:row>
      <xdr:rowOff>22860</xdr:rowOff>
    </xdr:from>
    <xdr:to>
      <xdr:col>6</xdr:col>
      <xdr:colOff>635</xdr:colOff>
      <xdr:row>77</xdr:row>
      <xdr:rowOff>906780</xdr:rowOff>
    </xdr:to>
    <xdr:pic>
      <xdr:nvPicPr>
        <xdr:cNvPr id="7" name="Picture 6">
          <a:extLst>
            <a:ext uri="{FF2B5EF4-FFF2-40B4-BE49-F238E27FC236}">
              <a16:creationId xmlns:a16="http://schemas.microsoft.com/office/drawing/2014/main" id="{2A4B2FAE-749B-4955-969E-4F058824CA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46080" y="571500"/>
          <a:ext cx="1471295" cy="88392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34291</xdr:colOff>
      <xdr:row>238</xdr:row>
      <xdr:rowOff>15242</xdr:rowOff>
    </xdr:from>
    <xdr:to>
      <xdr:col>3</xdr:col>
      <xdr:colOff>1516381</xdr:colOff>
      <xdr:row>238</xdr:row>
      <xdr:rowOff>1082040</xdr:rowOff>
    </xdr:to>
    <xdr:pic>
      <xdr:nvPicPr>
        <xdr:cNvPr id="2" name="Picture 1">
          <a:extLst>
            <a:ext uri="{FF2B5EF4-FFF2-40B4-BE49-F238E27FC236}">
              <a16:creationId xmlns:a16="http://schemas.microsoft.com/office/drawing/2014/main" id="{CDC456A3-335B-4B31-ACC4-9E437429191E}"/>
            </a:ext>
          </a:extLst>
        </xdr:cNvPr>
        <xdr:cNvPicPr>
          <a:picLocks noChangeAspect="1"/>
        </xdr:cNvPicPr>
      </xdr:nvPicPr>
      <xdr:blipFill>
        <a:blip xmlns:r="http://schemas.openxmlformats.org/officeDocument/2006/relationships" r:embed="rId1"/>
        <a:stretch>
          <a:fillRect/>
        </a:stretch>
      </xdr:blipFill>
      <xdr:spPr>
        <a:xfrm>
          <a:off x="7905751" y="44302682"/>
          <a:ext cx="1482090" cy="1066798"/>
        </a:xfrm>
        <a:prstGeom prst="rect">
          <a:avLst/>
        </a:prstGeom>
      </xdr:spPr>
    </xdr:pic>
    <xdr:clientData/>
  </xdr:twoCellAnchor>
  <xdr:twoCellAnchor editAs="oneCell">
    <xdr:from>
      <xdr:col>1</xdr:col>
      <xdr:colOff>22861</xdr:colOff>
      <xdr:row>238</xdr:row>
      <xdr:rowOff>7621</xdr:rowOff>
    </xdr:from>
    <xdr:to>
      <xdr:col>1</xdr:col>
      <xdr:colOff>1508761</xdr:colOff>
      <xdr:row>238</xdr:row>
      <xdr:rowOff>1059181</xdr:rowOff>
    </xdr:to>
    <xdr:pic>
      <xdr:nvPicPr>
        <xdr:cNvPr id="3" name="Picture 2">
          <a:extLst>
            <a:ext uri="{FF2B5EF4-FFF2-40B4-BE49-F238E27FC236}">
              <a16:creationId xmlns:a16="http://schemas.microsoft.com/office/drawing/2014/main" id="{1A59DD1D-F041-4CCE-8DFB-C50D9E2D07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5301" y="16603981"/>
          <a:ext cx="1485900" cy="86868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22861</xdr:colOff>
      <xdr:row>136</xdr:row>
      <xdr:rowOff>7621</xdr:rowOff>
    </xdr:from>
    <xdr:ext cx="1485900" cy="868680"/>
    <xdr:pic>
      <xdr:nvPicPr>
        <xdr:cNvPr id="2" name="Picture 1">
          <a:extLst>
            <a:ext uri="{FF2B5EF4-FFF2-40B4-BE49-F238E27FC236}">
              <a16:creationId xmlns:a16="http://schemas.microsoft.com/office/drawing/2014/main" id="{F1EC52A2-2087-40AE-981F-E163DD7B8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17495521"/>
          <a:ext cx="1485900" cy="868680"/>
        </a:xfrm>
        <a:prstGeom prst="rect">
          <a:avLst/>
        </a:prstGeom>
        <a:noFill/>
        <a:ln>
          <a:noFill/>
        </a:ln>
      </xdr:spPr>
    </xdr:pic>
    <xdr:clientData/>
  </xdr:oneCellAnchor>
  <xdr:oneCellAnchor>
    <xdr:from>
      <xdr:col>3</xdr:col>
      <xdr:colOff>22861</xdr:colOff>
      <xdr:row>136</xdr:row>
      <xdr:rowOff>7621</xdr:rowOff>
    </xdr:from>
    <xdr:ext cx="1485900" cy="868680"/>
    <xdr:pic>
      <xdr:nvPicPr>
        <xdr:cNvPr id="3" name="Picture 2">
          <a:extLst>
            <a:ext uri="{FF2B5EF4-FFF2-40B4-BE49-F238E27FC236}">
              <a16:creationId xmlns:a16="http://schemas.microsoft.com/office/drawing/2014/main" id="{858E5F69-00D8-4CEA-8318-7F5FBFCBA6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17495521"/>
          <a:ext cx="1485900" cy="868680"/>
        </a:xfrm>
        <a:prstGeom prst="rect">
          <a:avLst/>
        </a:prstGeom>
        <a:noFill/>
        <a:ln>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22861</xdr:colOff>
      <xdr:row>103</xdr:row>
      <xdr:rowOff>7621</xdr:rowOff>
    </xdr:from>
    <xdr:ext cx="1485900" cy="868680"/>
    <xdr:pic>
      <xdr:nvPicPr>
        <xdr:cNvPr id="2" name="Picture 1">
          <a:extLst>
            <a:ext uri="{FF2B5EF4-FFF2-40B4-BE49-F238E27FC236}">
              <a16:creationId xmlns:a16="http://schemas.microsoft.com/office/drawing/2014/main" id="{41F28CC2-7220-4907-AC66-9AC2009DC5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18387061"/>
          <a:ext cx="1485900" cy="868680"/>
        </a:xfrm>
        <a:prstGeom prst="rect">
          <a:avLst/>
        </a:prstGeom>
        <a:noFill/>
        <a:ln>
          <a:noFill/>
        </a:ln>
      </xdr:spPr>
    </xdr:pic>
    <xdr:clientData/>
  </xdr:oneCellAnchor>
  <xdr:oneCellAnchor>
    <xdr:from>
      <xdr:col>3</xdr:col>
      <xdr:colOff>22861</xdr:colOff>
      <xdr:row>103</xdr:row>
      <xdr:rowOff>7621</xdr:rowOff>
    </xdr:from>
    <xdr:ext cx="1485900" cy="868680"/>
    <xdr:pic>
      <xdr:nvPicPr>
        <xdr:cNvPr id="3" name="Picture 2">
          <a:extLst>
            <a:ext uri="{FF2B5EF4-FFF2-40B4-BE49-F238E27FC236}">
              <a16:creationId xmlns:a16="http://schemas.microsoft.com/office/drawing/2014/main" id="{8B47AD7D-AF9D-4953-AF02-FBB54E13C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18387061"/>
          <a:ext cx="1485900" cy="868680"/>
        </a:xfrm>
        <a:prstGeom prst="rect">
          <a:avLst/>
        </a:prstGeom>
        <a:noFill/>
        <a:ln>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22861</xdr:colOff>
      <xdr:row>100</xdr:row>
      <xdr:rowOff>7621</xdr:rowOff>
    </xdr:from>
    <xdr:ext cx="1485900" cy="868680"/>
    <xdr:pic>
      <xdr:nvPicPr>
        <xdr:cNvPr id="3" name="Picture 2">
          <a:extLst>
            <a:ext uri="{FF2B5EF4-FFF2-40B4-BE49-F238E27FC236}">
              <a16:creationId xmlns:a16="http://schemas.microsoft.com/office/drawing/2014/main" id="{10228A05-EB5D-44E5-BEF0-E85728954C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19278601"/>
          <a:ext cx="1485900" cy="868680"/>
        </a:xfrm>
        <a:prstGeom prst="rect">
          <a:avLst/>
        </a:prstGeom>
        <a:noFill/>
        <a:ln>
          <a:noFill/>
        </a:ln>
      </xdr:spPr>
    </xdr:pic>
    <xdr:clientData/>
  </xdr:oneCellAnchor>
  <xdr:oneCellAnchor>
    <xdr:from>
      <xdr:col>3</xdr:col>
      <xdr:colOff>22861</xdr:colOff>
      <xdr:row>100</xdr:row>
      <xdr:rowOff>7621</xdr:rowOff>
    </xdr:from>
    <xdr:ext cx="1485900" cy="868680"/>
    <xdr:pic>
      <xdr:nvPicPr>
        <xdr:cNvPr id="4" name="Picture 3">
          <a:extLst>
            <a:ext uri="{FF2B5EF4-FFF2-40B4-BE49-F238E27FC236}">
              <a16:creationId xmlns:a16="http://schemas.microsoft.com/office/drawing/2014/main" id="{B5FF75E3-2D51-40D9-8A67-25E754EFB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1521" y="19057621"/>
          <a:ext cx="1485900" cy="868680"/>
        </a:xfrm>
        <a:prstGeom prst="rect">
          <a:avLst/>
        </a:prstGeom>
        <a:noFill/>
        <a:ln>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22861</xdr:colOff>
      <xdr:row>111</xdr:row>
      <xdr:rowOff>7621</xdr:rowOff>
    </xdr:from>
    <xdr:ext cx="1485900" cy="868680"/>
    <xdr:pic>
      <xdr:nvPicPr>
        <xdr:cNvPr id="2" name="Picture 1">
          <a:extLst>
            <a:ext uri="{FF2B5EF4-FFF2-40B4-BE49-F238E27FC236}">
              <a16:creationId xmlns:a16="http://schemas.microsoft.com/office/drawing/2014/main" id="{2602E117-1F32-47EE-AFC2-95AAE3622E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0170141"/>
          <a:ext cx="1485900" cy="868680"/>
        </a:xfrm>
        <a:prstGeom prst="rect">
          <a:avLst/>
        </a:prstGeom>
        <a:noFill/>
        <a:ln>
          <a:noFill/>
        </a:ln>
      </xdr:spPr>
    </xdr:pic>
    <xdr:clientData/>
  </xdr:oneCellAnchor>
  <xdr:oneCellAnchor>
    <xdr:from>
      <xdr:col>1</xdr:col>
      <xdr:colOff>22861</xdr:colOff>
      <xdr:row>111</xdr:row>
      <xdr:rowOff>7621</xdr:rowOff>
    </xdr:from>
    <xdr:ext cx="1485900" cy="868680"/>
    <xdr:pic>
      <xdr:nvPicPr>
        <xdr:cNvPr id="3" name="Picture 2">
          <a:extLst>
            <a:ext uri="{FF2B5EF4-FFF2-40B4-BE49-F238E27FC236}">
              <a16:creationId xmlns:a16="http://schemas.microsoft.com/office/drawing/2014/main" id="{3F172C26-1BDA-47BD-97E9-A3F29E247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0170141"/>
          <a:ext cx="1485900" cy="868680"/>
        </a:xfrm>
        <a:prstGeom prst="rect">
          <a:avLst/>
        </a:prstGeom>
        <a:noFill/>
        <a:ln>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3</xdr:col>
      <xdr:colOff>22861</xdr:colOff>
      <xdr:row>123</xdr:row>
      <xdr:rowOff>7621</xdr:rowOff>
    </xdr:from>
    <xdr:ext cx="1485900" cy="868680"/>
    <xdr:pic>
      <xdr:nvPicPr>
        <xdr:cNvPr id="2" name="Picture 1">
          <a:extLst>
            <a:ext uri="{FF2B5EF4-FFF2-40B4-BE49-F238E27FC236}">
              <a16:creationId xmlns:a16="http://schemas.microsoft.com/office/drawing/2014/main" id="{3BFC3E93-0F22-4E28-BF6D-DC0322AA88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1061681"/>
          <a:ext cx="1485900" cy="868680"/>
        </a:xfrm>
        <a:prstGeom prst="rect">
          <a:avLst/>
        </a:prstGeom>
        <a:noFill/>
        <a:ln>
          <a:noFill/>
        </a:ln>
      </xdr:spPr>
    </xdr:pic>
    <xdr:clientData/>
  </xdr:oneCellAnchor>
  <xdr:oneCellAnchor>
    <xdr:from>
      <xdr:col>1</xdr:col>
      <xdr:colOff>22861</xdr:colOff>
      <xdr:row>123</xdr:row>
      <xdr:rowOff>7621</xdr:rowOff>
    </xdr:from>
    <xdr:ext cx="1485900" cy="868680"/>
    <xdr:pic>
      <xdr:nvPicPr>
        <xdr:cNvPr id="3" name="Picture 2">
          <a:extLst>
            <a:ext uri="{FF2B5EF4-FFF2-40B4-BE49-F238E27FC236}">
              <a16:creationId xmlns:a16="http://schemas.microsoft.com/office/drawing/2014/main" id="{0DBA197B-EEAC-4ACC-A7B4-F9B54780D4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1061681"/>
          <a:ext cx="1485900" cy="868680"/>
        </a:xfrm>
        <a:prstGeom prst="rect">
          <a:avLst/>
        </a:prstGeom>
        <a:noFill/>
        <a:ln>
          <a:noFill/>
        </a:ln>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1</xdr:col>
      <xdr:colOff>7621</xdr:colOff>
      <xdr:row>201</xdr:row>
      <xdr:rowOff>22860</xdr:rowOff>
    </xdr:from>
    <xdr:to>
      <xdr:col>2</xdr:col>
      <xdr:colOff>7621</xdr:colOff>
      <xdr:row>201</xdr:row>
      <xdr:rowOff>879475</xdr:rowOff>
    </xdr:to>
    <xdr:pic>
      <xdr:nvPicPr>
        <xdr:cNvPr id="2" name="Picture 1">
          <a:extLst>
            <a:ext uri="{FF2B5EF4-FFF2-40B4-BE49-F238E27FC236}">
              <a16:creationId xmlns:a16="http://schemas.microsoft.com/office/drawing/2014/main" id="{CECF3CB5-3AE9-423A-8489-2DE012C94C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0061" y="21968460"/>
          <a:ext cx="1501140" cy="856615"/>
        </a:xfrm>
        <a:prstGeom prst="rect">
          <a:avLst/>
        </a:prstGeom>
        <a:noFill/>
        <a:ln>
          <a:noFill/>
        </a:ln>
      </xdr:spPr>
    </xdr:pic>
    <xdr:clientData/>
  </xdr:twoCellAnchor>
  <xdr:oneCellAnchor>
    <xdr:from>
      <xdr:col>3</xdr:col>
      <xdr:colOff>0</xdr:colOff>
      <xdr:row>201</xdr:row>
      <xdr:rowOff>0</xdr:rowOff>
    </xdr:from>
    <xdr:ext cx="1516380" cy="886460"/>
    <xdr:pic>
      <xdr:nvPicPr>
        <xdr:cNvPr id="3" name="Picture 2">
          <a:extLst>
            <a:ext uri="{FF2B5EF4-FFF2-40B4-BE49-F238E27FC236}">
              <a16:creationId xmlns:a16="http://schemas.microsoft.com/office/drawing/2014/main" id="{8475D6DB-22BF-480D-A0F0-10D55C4311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9020" y="21945600"/>
          <a:ext cx="1516380" cy="886460"/>
        </a:xfrm>
        <a:prstGeom prst="rect">
          <a:avLst/>
        </a:prstGeom>
        <a:noFill/>
        <a:ln>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22861</xdr:colOff>
      <xdr:row>89</xdr:row>
      <xdr:rowOff>7621</xdr:rowOff>
    </xdr:from>
    <xdr:ext cx="1485900" cy="868680"/>
    <xdr:pic>
      <xdr:nvPicPr>
        <xdr:cNvPr id="2" name="Picture 1">
          <a:extLst>
            <a:ext uri="{FF2B5EF4-FFF2-40B4-BE49-F238E27FC236}">
              <a16:creationId xmlns:a16="http://schemas.microsoft.com/office/drawing/2014/main" id="{34648712-B193-48F7-9408-2DDB5AFD2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2844761"/>
          <a:ext cx="1485900" cy="868680"/>
        </a:xfrm>
        <a:prstGeom prst="rect">
          <a:avLst/>
        </a:prstGeom>
        <a:noFill/>
        <a:ln>
          <a:noFill/>
        </a:ln>
      </xdr:spPr>
    </xdr:pic>
    <xdr:clientData/>
  </xdr:oneCellAnchor>
  <xdr:oneCellAnchor>
    <xdr:from>
      <xdr:col>3</xdr:col>
      <xdr:colOff>22861</xdr:colOff>
      <xdr:row>89</xdr:row>
      <xdr:rowOff>7621</xdr:rowOff>
    </xdr:from>
    <xdr:ext cx="1485900" cy="868680"/>
    <xdr:pic>
      <xdr:nvPicPr>
        <xdr:cNvPr id="3" name="Picture 2">
          <a:extLst>
            <a:ext uri="{FF2B5EF4-FFF2-40B4-BE49-F238E27FC236}">
              <a16:creationId xmlns:a16="http://schemas.microsoft.com/office/drawing/2014/main" id="{4F5F6623-D451-40A3-8C6B-45AF3AF28A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2844761"/>
          <a:ext cx="1485900" cy="868680"/>
        </a:xfrm>
        <a:prstGeom prst="rect">
          <a:avLst/>
        </a:prstGeom>
        <a:noFill/>
        <a:ln>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22861</xdr:colOff>
      <xdr:row>110</xdr:row>
      <xdr:rowOff>7621</xdr:rowOff>
    </xdr:from>
    <xdr:ext cx="1485900" cy="868680"/>
    <xdr:pic>
      <xdr:nvPicPr>
        <xdr:cNvPr id="2" name="Picture 1">
          <a:extLst>
            <a:ext uri="{FF2B5EF4-FFF2-40B4-BE49-F238E27FC236}">
              <a16:creationId xmlns:a16="http://schemas.microsoft.com/office/drawing/2014/main" id="{D8A59A54-AAD4-4F25-AD8C-4191329E8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3736301"/>
          <a:ext cx="1485900" cy="868680"/>
        </a:xfrm>
        <a:prstGeom prst="rect">
          <a:avLst/>
        </a:prstGeom>
        <a:noFill/>
        <a:ln>
          <a:noFill/>
        </a:ln>
      </xdr:spPr>
    </xdr:pic>
    <xdr:clientData/>
  </xdr:oneCellAnchor>
  <xdr:oneCellAnchor>
    <xdr:from>
      <xdr:col>3</xdr:col>
      <xdr:colOff>22861</xdr:colOff>
      <xdr:row>110</xdr:row>
      <xdr:rowOff>7621</xdr:rowOff>
    </xdr:from>
    <xdr:ext cx="1485900" cy="868680"/>
    <xdr:pic>
      <xdr:nvPicPr>
        <xdr:cNvPr id="3" name="Picture 2">
          <a:extLst>
            <a:ext uri="{FF2B5EF4-FFF2-40B4-BE49-F238E27FC236}">
              <a16:creationId xmlns:a16="http://schemas.microsoft.com/office/drawing/2014/main" id="{1920BE64-69E9-4627-8035-509C7842F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3736301"/>
          <a:ext cx="1485900" cy="868680"/>
        </a:xfrm>
        <a:prstGeom prst="rect">
          <a:avLst/>
        </a:prstGeom>
        <a:noFill/>
        <a:ln>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22861</xdr:colOff>
      <xdr:row>297</xdr:row>
      <xdr:rowOff>7621</xdr:rowOff>
    </xdr:from>
    <xdr:ext cx="1485900" cy="868680"/>
    <xdr:pic>
      <xdr:nvPicPr>
        <xdr:cNvPr id="2" name="Picture 1">
          <a:extLst>
            <a:ext uri="{FF2B5EF4-FFF2-40B4-BE49-F238E27FC236}">
              <a16:creationId xmlns:a16="http://schemas.microsoft.com/office/drawing/2014/main" id="{CD005E35-D3C7-43AF-A5C9-D4049EB1B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4627841"/>
          <a:ext cx="1485900" cy="868680"/>
        </a:xfrm>
        <a:prstGeom prst="rect">
          <a:avLst/>
        </a:prstGeom>
        <a:noFill/>
        <a:ln>
          <a:noFill/>
        </a:ln>
      </xdr:spPr>
    </xdr:pic>
    <xdr:clientData/>
  </xdr:oneCellAnchor>
  <xdr:oneCellAnchor>
    <xdr:from>
      <xdr:col>3</xdr:col>
      <xdr:colOff>22861</xdr:colOff>
      <xdr:row>297</xdr:row>
      <xdr:rowOff>7621</xdr:rowOff>
    </xdr:from>
    <xdr:ext cx="1485900" cy="868680"/>
    <xdr:pic>
      <xdr:nvPicPr>
        <xdr:cNvPr id="3" name="Picture 2">
          <a:extLst>
            <a:ext uri="{FF2B5EF4-FFF2-40B4-BE49-F238E27FC236}">
              <a16:creationId xmlns:a16="http://schemas.microsoft.com/office/drawing/2014/main" id="{6D0C2127-253B-4A63-85B7-028F42F56B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4627841"/>
          <a:ext cx="1485900" cy="86868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68580</xdr:colOff>
      <xdr:row>90</xdr:row>
      <xdr:rowOff>68580</xdr:rowOff>
    </xdr:from>
    <xdr:to>
      <xdr:col>1</xdr:col>
      <xdr:colOff>1539875</xdr:colOff>
      <xdr:row>90</xdr:row>
      <xdr:rowOff>967740</xdr:rowOff>
    </xdr:to>
    <xdr:pic>
      <xdr:nvPicPr>
        <xdr:cNvPr id="2" name="Picture 1">
          <a:extLst>
            <a:ext uri="{FF2B5EF4-FFF2-40B4-BE49-F238E27FC236}">
              <a16:creationId xmlns:a16="http://schemas.microsoft.com/office/drawing/2014/main" id="{BAC99A91-9438-4BAE-9F88-907012A76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7240" y="17472660"/>
          <a:ext cx="1471295" cy="899160"/>
        </a:xfrm>
        <a:prstGeom prst="rect">
          <a:avLst/>
        </a:prstGeom>
        <a:noFill/>
        <a:ln>
          <a:noFill/>
        </a:ln>
      </xdr:spPr>
    </xdr:pic>
    <xdr:clientData/>
  </xdr:twoCellAnchor>
  <xdr:twoCellAnchor editAs="oneCell">
    <xdr:from>
      <xdr:col>3</xdr:col>
      <xdr:colOff>0</xdr:colOff>
      <xdr:row>90</xdr:row>
      <xdr:rowOff>83820</xdr:rowOff>
    </xdr:from>
    <xdr:to>
      <xdr:col>3</xdr:col>
      <xdr:colOff>1471295</xdr:colOff>
      <xdr:row>90</xdr:row>
      <xdr:rowOff>982980</xdr:rowOff>
    </xdr:to>
    <xdr:pic>
      <xdr:nvPicPr>
        <xdr:cNvPr id="4" name="Picture 3">
          <a:extLst>
            <a:ext uri="{FF2B5EF4-FFF2-40B4-BE49-F238E27FC236}">
              <a16:creationId xmlns:a16="http://schemas.microsoft.com/office/drawing/2014/main" id="{88576264-490C-48D4-8F08-B28D8BA20D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8140" y="17487900"/>
          <a:ext cx="1471295" cy="89916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oneCellAnchor>
    <xdr:from>
      <xdr:col>1</xdr:col>
      <xdr:colOff>22861</xdr:colOff>
      <xdr:row>109</xdr:row>
      <xdr:rowOff>7621</xdr:rowOff>
    </xdr:from>
    <xdr:ext cx="1485900" cy="868680"/>
    <xdr:pic>
      <xdr:nvPicPr>
        <xdr:cNvPr id="2" name="Picture 1">
          <a:extLst>
            <a:ext uri="{FF2B5EF4-FFF2-40B4-BE49-F238E27FC236}">
              <a16:creationId xmlns:a16="http://schemas.microsoft.com/office/drawing/2014/main" id="{68EE42DA-0E01-412C-9D80-3FE5120B34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5519381"/>
          <a:ext cx="1485900" cy="868680"/>
        </a:xfrm>
        <a:prstGeom prst="rect">
          <a:avLst/>
        </a:prstGeom>
        <a:noFill/>
        <a:ln>
          <a:noFill/>
        </a:ln>
      </xdr:spPr>
    </xdr:pic>
    <xdr:clientData/>
  </xdr:oneCellAnchor>
  <xdr:oneCellAnchor>
    <xdr:from>
      <xdr:col>3</xdr:col>
      <xdr:colOff>22861</xdr:colOff>
      <xdr:row>109</xdr:row>
      <xdr:rowOff>7621</xdr:rowOff>
    </xdr:from>
    <xdr:ext cx="1485900" cy="868680"/>
    <xdr:pic>
      <xdr:nvPicPr>
        <xdr:cNvPr id="3" name="Picture 2">
          <a:extLst>
            <a:ext uri="{FF2B5EF4-FFF2-40B4-BE49-F238E27FC236}">
              <a16:creationId xmlns:a16="http://schemas.microsoft.com/office/drawing/2014/main" id="{60839EF1-64F2-40B5-9930-1D18A9B016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5519381"/>
          <a:ext cx="1485900" cy="868680"/>
        </a:xfrm>
        <a:prstGeom prst="rect">
          <a:avLst/>
        </a:prstGeom>
        <a:noFill/>
        <a:ln>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22861</xdr:colOff>
      <xdr:row>57</xdr:row>
      <xdr:rowOff>7621</xdr:rowOff>
    </xdr:from>
    <xdr:ext cx="1485900" cy="868680"/>
    <xdr:pic>
      <xdr:nvPicPr>
        <xdr:cNvPr id="2" name="Picture 1">
          <a:extLst>
            <a:ext uri="{FF2B5EF4-FFF2-40B4-BE49-F238E27FC236}">
              <a16:creationId xmlns:a16="http://schemas.microsoft.com/office/drawing/2014/main" id="{B965E936-CDB5-48D3-A3B1-4F6933B59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6410921"/>
          <a:ext cx="1485900" cy="868680"/>
        </a:xfrm>
        <a:prstGeom prst="rect">
          <a:avLst/>
        </a:prstGeom>
        <a:noFill/>
        <a:ln>
          <a:noFill/>
        </a:ln>
      </xdr:spPr>
    </xdr:pic>
    <xdr:clientData/>
  </xdr:oneCellAnchor>
  <xdr:oneCellAnchor>
    <xdr:from>
      <xdr:col>3</xdr:col>
      <xdr:colOff>22861</xdr:colOff>
      <xdr:row>57</xdr:row>
      <xdr:rowOff>7621</xdr:rowOff>
    </xdr:from>
    <xdr:ext cx="1485900" cy="868680"/>
    <xdr:pic>
      <xdr:nvPicPr>
        <xdr:cNvPr id="3" name="Picture 2">
          <a:extLst>
            <a:ext uri="{FF2B5EF4-FFF2-40B4-BE49-F238E27FC236}">
              <a16:creationId xmlns:a16="http://schemas.microsoft.com/office/drawing/2014/main" id="{D0FBF476-8075-4500-874D-88811A9ABC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6410921"/>
          <a:ext cx="1485900" cy="868680"/>
        </a:xfrm>
        <a:prstGeom prst="rect">
          <a:avLst/>
        </a:prstGeom>
        <a:noFill/>
        <a:ln>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30480</xdr:colOff>
      <xdr:row>154</xdr:row>
      <xdr:rowOff>30480</xdr:rowOff>
    </xdr:from>
    <xdr:ext cx="1478279" cy="845820"/>
    <xdr:pic>
      <xdr:nvPicPr>
        <xdr:cNvPr id="2" name="Picture 1">
          <a:extLst>
            <a:ext uri="{FF2B5EF4-FFF2-40B4-BE49-F238E27FC236}">
              <a16:creationId xmlns:a16="http://schemas.microsoft.com/office/drawing/2014/main" id="{3AC2DF29-14E5-445C-8868-DC8D68A727B1}"/>
            </a:ext>
          </a:extLst>
        </xdr:cNvPr>
        <xdr:cNvPicPr>
          <a:picLocks noChangeAspect="1"/>
        </xdr:cNvPicPr>
      </xdr:nvPicPr>
      <xdr:blipFill>
        <a:blip xmlns:r="http://schemas.openxmlformats.org/officeDocument/2006/relationships" r:embed="rId1"/>
        <a:stretch>
          <a:fillRect/>
        </a:stretch>
      </xdr:blipFill>
      <xdr:spPr>
        <a:xfrm>
          <a:off x="7429500" y="27325320"/>
          <a:ext cx="1478279" cy="845820"/>
        </a:xfrm>
        <a:prstGeom prst="rect">
          <a:avLst/>
        </a:prstGeom>
      </xdr:spPr>
    </xdr:pic>
    <xdr:clientData/>
  </xdr:oneCellAnchor>
  <xdr:oneCellAnchor>
    <xdr:from>
      <xdr:col>1</xdr:col>
      <xdr:colOff>22861</xdr:colOff>
      <xdr:row>154</xdr:row>
      <xdr:rowOff>7621</xdr:rowOff>
    </xdr:from>
    <xdr:ext cx="1485900" cy="868680"/>
    <xdr:pic>
      <xdr:nvPicPr>
        <xdr:cNvPr id="3" name="Picture 2">
          <a:extLst>
            <a:ext uri="{FF2B5EF4-FFF2-40B4-BE49-F238E27FC236}">
              <a16:creationId xmlns:a16="http://schemas.microsoft.com/office/drawing/2014/main" id="{826C553B-0A82-4335-B24C-144FD0CFBD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5301" y="27302461"/>
          <a:ext cx="1485900" cy="868680"/>
        </a:xfrm>
        <a:prstGeom prst="rect">
          <a:avLst/>
        </a:prstGeom>
        <a:noFill/>
        <a:ln>
          <a:noFill/>
        </a:ln>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3</xdr:col>
      <xdr:colOff>20955</xdr:colOff>
      <xdr:row>106</xdr:row>
      <xdr:rowOff>15241</xdr:rowOff>
    </xdr:from>
    <xdr:to>
      <xdr:col>3</xdr:col>
      <xdr:colOff>1417320</xdr:colOff>
      <xdr:row>106</xdr:row>
      <xdr:rowOff>906780</xdr:rowOff>
    </xdr:to>
    <xdr:pic>
      <xdr:nvPicPr>
        <xdr:cNvPr id="2" name="Picture 1">
          <a:extLst>
            <a:ext uri="{FF2B5EF4-FFF2-40B4-BE49-F238E27FC236}">
              <a16:creationId xmlns:a16="http://schemas.microsoft.com/office/drawing/2014/main" id="{531D7D7C-74E1-492A-9709-AC8D7101E434}"/>
            </a:ext>
          </a:extLst>
        </xdr:cNvPr>
        <xdr:cNvPicPr>
          <a:picLocks noChangeAspect="1"/>
        </xdr:cNvPicPr>
      </xdr:nvPicPr>
      <xdr:blipFill>
        <a:blip xmlns:r="http://schemas.openxmlformats.org/officeDocument/2006/relationships" r:embed="rId1"/>
        <a:stretch>
          <a:fillRect/>
        </a:stretch>
      </xdr:blipFill>
      <xdr:spPr>
        <a:xfrm>
          <a:off x="7465695" y="20162521"/>
          <a:ext cx="1396365" cy="891539"/>
        </a:xfrm>
        <a:prstGeom prst="rect">
          <a:avLst/>
        </a:prstGeom>
      </xdr:spPr>
    </xdr:pic>
    <xdr:clientData/>
  </xdr:twoCellAnchor>
  <xdr:oneCellAnchor>
    <xdr:from>
      <xdr:col>1</xdr:col>
      <xdr:colOff>22861</xdr:colOff>
      <xdr:row>106</xdr:row>
      <xdr:rowOff>15241</xdr:rowOff>
    </xdr:from>
    <xdr:ext cx="1485900" cy="868680"/>
    <xdr:pic>
      <xdr:nvPicPr>
        <xdr:cNvPr id="3" name="Picture 2">
          <a:extLst>
            <a:ext uri="{FF2B5EF4-FFF2-40B4-BE49-F238E27FC236}">
              <a16:creationId xmlns:a16="http://schemas.microsoft.com/office/drawing/2014/main" id="{C72E002A-42DF-47EC-9043-23E39D5E1F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5301" y="28201621"/>
          <a:ext cx="1485900" cy="868680"/>
        </a:xfrm>
        <a:prstGeom prst="rect">
          <a:avLst/>
        </a:prstGeom>
        <a:noFill/>
        <a:ln>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0</xdr:colOff>
      <xdr:row>122</xdr:row>
      <xdr:rowOff>0</xdr:rowOff>
    </xdr:from>
    <xdr:ext cx="1516380" cy="886460"/>
    <xdr:pic>
      <xdr:nvPicPr>
        <xdr:cNvPr id="2" name="Picture 1">
          <a:extLst>
            <a:ext uri="{FF2B5EF4-FFF2-40B4-BE49-F238E27FC236}">
              <a16:creationId xmlns:a16="http://schemas.microsoft.com/office/drawing/2014/main" id="{C1905C55-FB46-4FD0-B832-52F1D994F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29077920"/>
          <a:ext cx="1516380" cy="886460"/>
        </a:xfrm>
        <a:prstGeom prst="rect">
          <a:avLst/>
        </a:prstGeom>
        <a:noFill/>
        <a:ln>
          <a:noFill/>
        </a:ln>
      </xdr:spPr>
    </xdr:pic>
    <xdr:clientData/>
  </xdr:oneCellAnchor>
  <xdr:oneCellAnchor>
    <xdr:from>
      <xdr:col>3</xdr:col>
      <xdr:colOff>0</xdr:colOff>
      <xdr:row>122</xdr:row>
      <xdr:rowOff>0</xdr:rowOff>
    </xdr:from>
    <xdr:ext cx="1516380" cy="886460"/>
    <xdr:pic>
      <xdr:nvPicPr>
        <xdr:cNvPr id="3" name="Picture 2">
          <a:extLst>
            <a:ext uri="{FF2B5EF4-FFF2-40B4-BE49-F238E27FC236}">
              <a16:creationId xmlns:a16="http://schemas.microsoft.com/office/drawing/2014/main" id="{7DCF6C71-1BE1-4E5C-816F-1633E05A1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29077920"/>
          <a:ext cx="1516380" cy="886460"/>
        </a:xfrm>
        <a:prstGeom prst="rect">
          <a:avLst/>
        </a:prstGeom>
        <a:noFill/>
        <a:ln>
          <a:noFill/>
        </a:ln>
      </xdr:spPr>
    </xdr:pic>
    <xdr:clientData/>
  </xdr:oneCellAnchor>
  <xdr:oneCellAnchor>
    <xdr:from>
      <xdr:col>5</xdr:col>
      <xdr:colOff>22860</xdr:colOff>
      <xdr:row>122</xdr:row>
      <xdr:rowOff>22860</xdr:rowOff>
    </xdr:from>
    <xdr:ext cx="1471295" cy="844550"/>
    <xdr:pic>
      <xdr:nvPicPr>
        <xdr:cNvPr id="4" name="Picture 3">
          <a:extLst>
            <a:ext uri="{FF2B5EF4-FFF2-40B4-BE49-F238E27FC236}">
              <a16:creationId xmlns:a16="http://schemas.microsoft.com/office/drawing/2014/main" id="{20CE45E8-B143-4DDA-BDFF-95224BE601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46080" y="29100780"/>
          <a:ext cx="1471295" cy="844550"/>
        </a:xfrm>
        <a:prstGeom prst="rect">
          <a:avLst/>
        </a:prstGeom>
        <a:noFill/>
        <a:ln>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4" name="Picture 3">
          <a:extLst>
            <a:ext uri="{FF2B5EF4-FFF2-40B4-BE49-F238E27FC236}">
              <a16:creationId xmlns:a16="http://schemas.microsoft.com/office/drawing/2014/main" id="{FC5FA28A-F1C1-40CE-9FE7-1D670B2B6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2998470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5" name="Picture 4">
          <a:extLst>
            <a:ext uri="{FF2B5EF4-FFF2-40B4-BE49-F238E27FC236}">
              <a16:creationId xmlns:a16="http://schemas.microsoft.com/office/drawing/2014/main" id="{CB6431C8-85A2-4490-AD4E-8311B921CF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29984701"/>
          <a:ext cx="1485900" cy="868680"/>
        </a:xfrm>
        <a:prstGeom prst="rect">
          <a:avLst/>
        </a:prstGeom>
        <a:noFill/>
        <a:ln>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1F79AFDD-4B3C-477C-B775-3F7C18C3B0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3087624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F70CB978-6B91-4C23-ACB0-475497B6A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30876241"/>
          <a:ext cx="1485900" cy="868680"/>
        </a:xfrm>
        <a:prstGeom prst="rect">
          <a:avLst/>
        </a:prstGeom>
        <a:noFill/>
        <a:ln>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22861</xdr:colOff>
      <xdr:row>95</xdr:row>
      <xdr:rowOff>15241</xdr:rowOff>
    </xdr:from>
    <xdr:ext cx="1485900" cy="868680"/>
    <xdr:pic>
      <xdr:nvPicPr>
        <xdr:cNvPr id="2" name="Picture 1">
          <a:extLst>
            <a:ext uri="{FF2B5EF4-FFF2-40B4-BE49-F238E27FC236}">
              <a16:creationId xmlns:a16="http://schemas.microsoft.com/office/drawing/2014/main" id="{D97DDBF4-91AE-419E-81C5-8AD7760BE4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31767781"/>
          <a:ext cx="1485900" cy="868680"/>
        </a:xfrm>
        <a:prstGeom prst="rect">
          <a:avLst/>
        </a:prstGeom>
        <a:noFill/>
        <a:ln>
          <a:noFill/>
        </a:ln>
      </xdr:spPr>
    </xdr:pic>
    <xdr:clientData/>
  </xdr:oneCellAnchor>
  <xdr:oneCellAnchor>
    <xdr:from>
      <xdr:col>3</xdr:col>
      <xdr:colOff>22861</xdr:colOff>
      <xdr:row>95</xdr:row>
      <xdr:rowOff>15241</xdr:rowOff>
    </xdr:from>
    <xdr:ext cx="1485900" cy="868680"/>
    <xdr:pic>
      <xdr:nvPicPr>
        <xdr:cNvPr id="3" name="Picture 2">
          <a:extLst>
            <a:ext uri="{FF2B5EF4-FFF2-40B4-BE49-F238E27FC236}">
              <a16:creationId xmlns:a16="http://schemas.microsoft.com/office/drawing/2014/main" id="{F262B217-7980-4D40-9819-0FFD4830C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31767781"/>
          <a:ext cx="1485900" cy="868680"/>
        </a:xfrm>
        <a:prstGeom prst="rect">
          <a:avLst/>
        </a:prstGeom>
        <a:noFill/>
        <a:ln>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EE402A55-75A2-4523-95E8-AA294BF94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3265932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A4798381-6B24-49B5-833B-27875DC85E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32659321"/>
          <a:ext cx="1485900" cy="868680"/>
        </a:xfrm>
        <a:prstGeom prst="rect">
          <a:avLst/>
        </a:prstGeom>
        <a:noFill/>
        <a:ln>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64F0E390-94B1-4560-9C5D-7766AA1E6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3355086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1BF3819F-D005-46B7-AE09-5B2F84ACF8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33550861"/>
          <a:ext cx="1485900" cy="86868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99</xdr:row>
      <xdr:rowOff>0</xdr:rowOff>
    </xdr:from>
    <xdr:to>
      <xdr:col>1</xdr:col>
      <xdr:colOff>1471295</xdr:colOff>
      <xdr:row>99</xdr:row>
      <xdr:rowOff>899160</xdr:rowOff>
    </xdr:to>
    <xdr:pic>
      <xdr:nvPicPr>
        <xdr:cNvPr id="2" name="Picture 1">
          <a:extLst>
            <a:ext uri="{FF2B5EF4-FFF2-40B4-BE49-F238E27FC236}">
              <a16:creationId xmlns:a16="http://schemas.microsoft.com/office/drawing/2014/main" id="{41EB1816-1B4E-47A1-B2E1-729E6F1BC3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2331720"/>
          <a:ext cx="1471295" cy="899160"/>
        </a:xfrm>
        <a:prstGeom prst="rect">
          <a:avLst/>
        </a:prstGeom>
        <a:noFill/>
        <a:ln>
          <a:noFill/>
        </a:ln>
      </xdr:spPr>
    </xdr:pic>
    <xdr:clientData/>
  </xdr:twoCellAnchor>
  <xdr:twoCellAnchor editAs="oneCell">
    <xdr:from>
      <xdr:col>3</xdr:col>
      <xdr:colOff>0</xdr:colOff>
      <xdr:row>99</xdr:row>
      <xdr:rowOff>53340</xdr:rowOff>
    </xdr:from>
    <xdr:to>
      <xdr:col>3</xdr:col>
      <xdr:colOff>1471295</xdr:colOff>
      <xdr:row>99</xdr:row>
      <xdr:rowOff>952500</xdr:rowOff>
    </xdr:to>
    <xdr:pic>
      <xdr:nvPicPr>
        <xdr:cNvPr id="3" name="Picture 2">
          <a:extLst>
            <a:ext uri="{FF2B5EF4-FFF2-40B4-BE49-F238E27FC236}">
              <a16:creationId xmlns:a16="http://schemas.microsoft.com/office/drawing/2014/main" id="{10E3B0ED-7207-48EB-AB94-D5C7C2AF6E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9103340"/>
          <a:ext cx="1471295" cy="89916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B1E5A606-FB29-4E27-AD51-CBAEA56C2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3444240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26B04E7B-E6E9-4DA7-8529-CF86020E49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34442401"/>
          <a:ext cx="1485900" cy="868680"/>
        </a:xfrm>
        <a:prstGeom prst="rect">
          <a:avLst/>
        </a:prstGeom>
        <a:noFill/>
        <a:ln>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22861</xdr:colOff>
      <xdr:row>45</xdr:row>
      <xdr:rowOff>15241</xdr:rowOff>
    </xdr:from>
    <xdr:ext cx="1485900" cy="868680"/>
    <xdr:pic>
      <xdr:nvPicPr>
        <xdr:cNvPr id="2" name="Picture 1">
          <a:extLst>
            <a:ext uri="{FF2B5EF4-FFF2-40B4-BE49-F238E27FC236}">
              <a16:creationId xmlns:a16="http://schemas.microsoft.com/office/drawing/2014/main" id="{19927710-415A-4BBD-8534-9DBF119EF7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35333941"/>
          <a:ext cx="1485900" cy="868680"/>
        </a:xfrm>
        <a:prstGeom prst="rect">
          <a:avLst/>
        </a:prstGeom>
        <a:noFill/>
        <a:ln>
          <a:noFill/>
        </a:ln>
      </xdr:spPr>
    </xdr:pic>
    <xdr:clientData/>
  </xdr:oneCellAnchor>
  <xdr:oneCellAnchor>
    <xdr:from>
      <xdr:col>3</xdr:col>
      <xdr:colOff>22861</xdr:colOff>
      <xdr:row>45</xdr:row>
      <xdr:rowOff>15241</xdr:rowOff>
    </xdr:from>
    <xdr:ext cx="1485900" cy="868680"/>
    <xdr:pic>
      <xdr:nvPicPr>
        <xdr:cNvPr id="3" name="Picture 2">
          <a:extLst>
            <a:ext uri="{FF2B5EF4-FFF2-40B4-BE49-F238E27FC236}">
              <a16:creationId xmlns:a16="http://schemas.microsoft.com/office/drawing/2014/main" id="{EC1C5D57-920A-408E-89E1-249CEC0040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1881" y="35333941"/>
          <a:ext cx="1485900" cy="86868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103</xdr:row>
      <xdr:rowOff>53340</xdr:rowOff>
    </xdr:from>
    <xdr:to>
      <xdr:col>1</xdr:col>
      <xdr:colOff>1471295</xdr:colOff>
      <xdr:row>103</xdr:row>
      <xdr:rowOff>1135380</xdr:rowOff>
    </xdr:to>
    <xdr:pic>
      <xdr:nvPicPr>
        <xdr:cNvPr id="2" name="Picture 1">
          <a:extLst>
            <a:ext uri="{FF2B5EF4-FFF2-40B4-BE49-F238E27FC236}">
              <a16:creationId xmlns:a16="http://schemas.microsoft.com/office/drawing/2014/main" id="{061BF57E-586D-421D-9200-4A4BC08B49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8660" y="19834860"/>
          <a:ext cx="1471295" cy="1082040"/>
        </a:xfrm>
        <a:prstGeom prst="rect">
          <a:avLst/>
        </a:prstGeom>
        <a:noFill/>
        <a:ln>
          <a:noFill/>
        </a:ln>
      </xdr:spPr>
    </xdr:pic>
    <xdr:clientData/>
  </xdr:twoCellAnchor>
  <xdr:twoCellAnchor editAs="oneCell">
    <xdr:from>
      <xdr:col>3</xdr:col>
      <xdr:colOff>0</xdr:colOff>
      <xdr:row>103</xdr:row>
      <xdr:rowOff>0</xdr:rowOff>
    </xdr:from>
    <xdr:to>
      <xdr:col>3</xdr:col>
      <xdr:colOff>1516380</xdr:colOff>
      <xdr:row>103</xdr:row>
      <xdr:rowOff>1069340</xdr:rowOff>
    </xdr:to>
    <xdr:pic>
      <xdr:nvPicPr>
        <xdr:cNvPr id="3" name="Picture 2">
          <a:extLst>
            <a:ext uri="{FF2B5EF4-FFF2-40B4-BE49-F238E27FC236}">
              <a16:creationId xmlns:a16="http://schemas.microsoft.com/office/drawing/2014/main" id="{C7D26BD6-C48C-482E-8B5B-109C8A7FAC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9020" y="3223260"/>
          <a:ext cx="1516380" cy="8864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82</xdr:row>
      <xdr:rowOff>0</xdr:rowOff>
    </xdr:from>
    <xdr:to>
      <xdr:col>3</xdr:col>
      <xdr:colOff>1516380</xdr:colOff>
      <xdr:row>82</xdr:row>
      <xdr:rowOff>886460</xdr:rowOff>
    </xdr:to>
    <xdr:pic>
      <xdr:nvPicPr>
        <xdr:cNvPr id="2" name="Picture 1">
          <a:extLst>
            <a:ext uri="{FF2B5EF4-FFF2-40B4-BE49-F238E27FC236}">
              <a16:creationId xmlns:a16="http://schemas.microsoft.com/office/drawing/2014/main" id="{227C768A-75DD-496C-B61A-ABAC57D078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4114800"/>
          <a:ext cx="1516380" cy="886460"/>
        </a:xfrm>
        <a:prstGeom prst="rect">
          <a:avLst/>
        </a:prstGeom>
        <a:noFill/>
        <a:ln>
          <a:noFill/>
        </a:ln>
      </xdr:spPr>
    </xdr:pic>
    <xdr:clientData/>
  </xdr:twoCellAnchor>
  <xdr:twoCellAnchor editAs="oneCell">
    <xdr:from>
      <xdr:col>1</xdr:col>
      <xdr:colOff>0</xdr:colOff>
      <xdr:row>82</xdr:row>
      <xdr:rowOff>0</xdr:rowOff>
    </xdr:from>
    <xdr:to>
      <xdr:col>1</xdr:col>
      <xdr:colOff>1516380</xdr:colOff>
      <xdr:row>82</xdr:row>
      <xdr:rowOff>886460</xdr:rowOff>
    </xdr:to>
    <xdr:pic>
      <xdr:nvPicPr>
        <xdr:cNvPr id="3" name="Picture 2">
          <a:extLst>
            <a:ext uri="{FF2B5EF4-FFF2-40B4-BE49-F238E27FC236}">
              <a16:creationId xmlns:a16="http://schemas.microsoft.com/office/drawing/2014/main" id="{17A8342E-5D6D-4A3E-B4FA-767AF0D8DF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4114800"/>
          <a:ext cx="1516380" cy="8864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1516380</xdr:colOff>
      <xdr:row>67</xdr:row>
      <xdr:rowOff>886460</xdr:rowOff>
    </xdr:to>
    <xdr:pic>
      <xdr:nvPicPr>
        <xdr:cNvPr id="2" name="Picture 1">
          <a:extLst>
            <a:ext uri="{FF2B5EF4-FFF2-40B4-BE49-F238E27FC236}">
              <a16:creationId xmlns:a16="http://schemas.microsoft.com/office/drawing/2014/main" id="{F9C869C4-8FCB-472D-BAD2-2621F27681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5006340"/>
          <a:ext cx="1516380" cy="886460"/>
        </a:xfrm>
        <a:prstGeom prst="rect">
          <a:avLst/>
        </a:prstGeom>
        <a:noFill/>
        <a:ln>
          <a:noFill/>
        </a:ln>
      </xdr:spPr>
    </xdr:pic>
    <xdr:clientData/>
  </xdr:twoCellAnchor>
  <xdr:twoCellAnchor editAs="oneCell">
    <xdr:from>
      <xdr:col>3</xdr:col>
      <xdr:colOff>0</xdr:colOff>
      <xdr:row>67</xdr:row>
      <xdr:rowOff>0</xdr:rowOff>
    </xdr:from>
    <xdr:to>
      <xdr:col>3</xdr:col>
      <xdr:colOff>1516380</xdr:colOff>
      <xdr:row>67</xdr:row>
      <xdr:rowOff>886460</xdr:rowOff>
    </xdr:to>
    <xdr:pic>
      <xdr:nvPicPr>
        <xdr:cNvPr id="3" name="Picture 2">
          <a:extLst>
            <a:ext uri="{FF2B5EF4-FFF2-40B4-BE49-F238E27FC236}">
              <a16:creationId xmlns:a16="http://schemas.microsoft.com/office/drawing/2014/main" id="{01A3EFAA-E971-45A8-B033-8F503D975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5006340"/>
          <a:ext cx="1516380" cy="88646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99</xdr:row>
      <xdr:rowOff>0</xdr:rowOff>
    </xdr:from>
    <xdr:to>
      <xdr:col>1</xdr:col>
      <xdr:colOff>1516380</xdr:colOff>
      <xdr:row>99</xdr:row>
      <xdr:rowOff>886460</xdr:rowOff>
    </xdr:to>
    <xdr:pic>
      <xdr:nvPicPr>
        <xdr:cNvPr id="2" name="Picture 1">
          <a:extLst>
            <a:ext uri="{FF2B5EF4-FFF2-40B4-BE49-F238E27FC236}">
              <a16:creationId xmlns:a16="http://schemas.microsoft.com/office/drawing/2014/main" id="{D32B9553-63B0-40DC-ADD8-282990BEF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5897880"/>
          <a:ext cx="1516380" cy="886460"/>
        </a:xfrm>
        <a:prstGeom prst="rect">
          <a:avLst/>
        </a:prstGeom>
        <a:noFill/>
        <a:ln>
          <a:noFill/>
        </a:ln>
      </xdr:spPr>
    </xdr:pic>
    <xdr:clientData/>
  </xdr:twoCellAnchor>
  <xdr:twoCellAnchor editAs="oneCell">
    <xdr:from>
      <xdr:col>3</xdr:col>
      <xdr:colOff>0</xdr:colOff>
      <xdr:row>99</xdr:row>
      <xdr:rowOff>0</xdr:rowOff>
    </xdr:from>
    <xdr:to>
      <xdr:col>3</xdr:col>
      <xdr:colOff>1516380</xdr:colOff>
      <xdr:row>99</xdr:row>
      <xdr:rowOff>886460</xdr:rowOff>
    </xdr:to>
    <xdr:pic>
      <xdr:nvPicPr>
        <xdr:cNvPr id="3" name="Picture 2">
          <a:extLst>
            <a:ext uri="{FF2B5EF4-FFF2-40B4-BE49-F238E27FC236}">
              <a16:creationId xmlns:a16="http://schemas.microsoft.com/office/drawing/2014/main" id="{58C2FDB9-40AB-4D76-B976-347A1F832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5897880"/>
          <a:ext cx="1516380" cy="886460"/>
        </a:xfrm>
        <a:prstGeom prst="rect">
          <a:avLst/>
        </a:prstGeom>
        <a:noFill/>
        <a:ln>
          <a:noFill/>
        </a:ln>
      </xdr:spPr>
    </xdr:pic>
    <xdr:clientData/>
  </xdr:twoCellAnchor>
  <xdr:oneCellAnchor>
    <xdr:from>
      <xdr:col>5</xdr:col>
      <xdr:colOff>0</xdr:colOff>
      <xdr:row>99</xdr:row>
      <xdr:rowOff>0</xdr:rowOff>
    </xdr:from>
    <xdr:ext cx="1516380" cy="886460"/>
    <xdr:pic>
      <xdr:nvPicPr>
        <xdr:cNvPr id="4" name="Picture 3">
          <a:extLst>
            <a:ext uri="{FF2B5EF4-FFF2-40B4-BE49-F238E27FC236}">
              <a16:creationId xmlns:a16="http://schemas.microsoft.com/office/drawing/2014/main" id="{9185BCAF-5032-44D5-BA73-859B8B8561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3220" y="5897880"/>
          <a:ext cx="1516380" cy="886460"/>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87</xdr:row>
      <xdr:rowOff>0</xdr:rowOff>
    </xdr:from>
    <xdr:to>
      <xdr:col>1</xdr:col>
      <xdr:colOff>1516380</xdr:colOff>
      <xdr:row>87</xdr:row>
      <xdr:rowOff>886460</xdr:rowOff>
    </xdr:to>
    <xdr:pic>
      <xdr:nvPicPr>
        <xdr:cNvPr id="2" name="Picture 1">
          <a:extLst>
            <a:ext uri="{FF2B5EF4-FFF2-40B4-BE49-F238E27FC236}">
              <a16:creationId xmlns:a16="http://schemas.microsoft.com/office/drawing/2014/main" id="{DC112289-611E-48AB-BE45-B18D7EF966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6789420"/>
          <a:ext cx="1516380" cy="886460"/>
        </a:xfrm>
        <a:prstGeom prst="rect">
          <a:avLst/>
        </a:prstGeom>
        <a:noFill/>
        <a:ln>
          <a:noFill/>
        </a:ln>
      </xdr:spPr>
    </xdr:pic>
    <xdr:clientData/>
  </xdr:twoCellAnchor>
  <xdr:twoCellAnchor editAs="oneCell">
    <xdr:from>
      <xdr:col>3</xdr:col>
      <xdr:colOff>0</xdr:colOff>
      <xdr:row>87</xdr:row>
      <xdr:rowOff>0</xdr:rowOff>
    </xdr:from>
    <xdr:to>
      <xdr:col>3</xdr:col>
      <xdr:colOff>1516380</xdr:colOff>
      <xdr:row>87</xdr:row>
      <xdr:rowOff>886460</xdr:rowOff>
    </xdr:to>
    <xdr:pic>
      <xdr:nvPicPr>
        <xdr:cNvPr id="3" name="Picture 2">
          <a:extLst>
            <a:ext uri="{FF2B5EF4-FFF2-40B4-BE49-F238E27FC236}">
              <a16:creationId xmlns:a16="http://schemas.microsoft.com/office/drawing/2014/main" id="{A7669C90-8FD8-409F-BC3A-E1F0F8E34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6789420"/>
          <a:ext cx="1516380" cy="8864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95466-1774-4240-B672-0EDA43C8B594}">
  <dimension ref="A1:G43"/>
  <sheetViews>
    <sheetView tabSelected="1" workbookViewId="0">
      <selection activeCell="A3" sqref="A3:G43"/>
    </sheetView>
  </sheetViews>
  <sheetFormatPr defaultRowHeight="14.4" x14ac:dyDescent="0.3"/>
  <cols>
    <col min="1" max="1" width="8.44140625" bestFit="1" customWidth="1"/>
    <col min="2" max="2" width="54" bestFit="1" customWidth="1"/>
    <col min="3" max="3" width="22" customWidth="1"/>
    <col min="4" max="4" width="23.44140625" bestFit="1" customWidth="1"/>
    <col min="5" max="5" width="22.109375" bestFit="1" customWidth="1"/>
    <col min="6" max="6" width="23.44140625" bestFit="1" customWidth="1"/>
    <col min="7" max="7" width="22.109375" bestFit="1" customWidth="1"/>
  </cols>
  <sheetData>
    <row r="1" spans="1:7" s="1" customFormat="1" x14ac:dyDescent="0.3">
      <c r="A1" s="56" t="s">
        <v>1949</v>
      </c>
      <c r="B1" s="56"/>
    </row>
    <row r="2" spans="1:7" s="1" customFormat="1" x14ac:dyDescent="0.3">
      <c r="A2" s="56" t="s">
        <v>1950</v>
      </c>
      <c r="B2" s="56"/>
    </row>
    <row r="3" spans="1:7" s="55" customFormat="1" x14ac:dyDescent="0.3">
      <c r="A3" s="60" t="s">
        <v>1947</v>
      </c>
      <c r="B3" s="60" t="s">
        <v>1948</v>
      </c>
      <c r="C3" s="61" t="s">
        <v>2030</v>
      </c>
      <c r="D3" s="61" t="s">
        <v>2031</v>
      </c>
      <c r="E3" s="61" t="s">
        <v>2032</v>
      </c>
      <c r="F3" s="61" t="s">
        <v>2031</v>
      </c>
      <c r="G3" s="61" t="s">
        <v>2032</v>
      </c>
    </row>
    <row r="4" spans="1:7" ht="70.2" customHeight="1" x14ac:dyDescent="0.3">
      <c r="A4" s="65" t="s">
        <v>1951</v>
      </c>
      <c r="B4" s="70" t="str">
        <f>HYPERLINK("[EDEL_Portfolio Monthly 31-May-2022.xlsx]EDACBF!A1","Edelweiss Money Market Fund")</f>
        <v>Edelweiss Money Market Fund</v>
      </c>
      <c r="C4" s="62"/>
      <c r="D4" s="63" t="s">
        <v>2033</v>
      </c>
      <c r="E4" s="64"/>
      <c r="F4" s="63" t="s">
        <v>2034</v>
      </c>
      <c r="G4" s="64"/>
    </row>
    <row r="5" spans="1:7" ht="70.2" customHeight="1" x14ac:dyDescent="0.3">
      <c r="A5" s="65" t="s">
        <v>1952</v>
      </c>
      <c r="B5" s="70" t="str">
        <f>HYPERLINK("[EDEL_Portfolio Monthly 31-May-2022.xlsx]EDBE23!A1","BHARAT Bond ETF - April 2023")</f>
        <v>BHARAT Bond ETF - April 2023</v>
      </c>
      <c r="C5" s="62"/>
      <c r="D5" s="63" t="s">
        <v>2035</v>
      </c>
      <c r="E5" s="62"/>
      <c r="F5" s="65"/>
      <c r="G5" s="65"/>
    </row>
    <row r="6" spans="1:7" ht="70.2" customHeight="1" x14ac:dyDescent="0.3">
      <c r="A6" s="65" t="s">
        <v>1953</v>
      </c>
      <c r="B6" s="70" t="str">
        <f>HYPERLINK("[EDEL_Portfolio Monthly 31-May-2022.xlsx]EDBE25!A1","BHARAT Bond ETF - April 2025")</f>
        <v>BHARAT Bond ETF - April 2025</v>
      </c>
      <c r="C6" s="64"/>
      <c r="D6" s="63" t="s">
        <v>2036</v>
      </c>
      <c r="E6" s="64"/>
      <c r="F6" s="65"/>
      <c r="G6" s="65"/>
    </row>
    <row r="7" spans="1:7" ht="70.2" customHeight="1" x14ac:dyDescent="0.3">
      <c r="A7" s="65" t="s">
        <v>1954</v>
      </c>
      <c r="B7" s="70" t="str">
        <f>HYPERLINK("[EDEL_Portfolio Monthly 31-May-2022.xlsx]EDBE30!A1","BHARAT Bond ETF - April 2030")</f>
        <v>BHARAT Bond ETF - April 2030</v>
      </c>
      <c r="C7" s="62"/>
      <c r="D7" s="63" t="s">
        <v>2037</v>
      </c>
      <c r="E7" s="62"/>
      <c r="F7" s="65"/>
      <c r="G7" s="65"/>
    </row>
    <row r="8" spans="1:7" ht="70.2" customHeight="1" x14ac:dyDescent="0.3">
      <c r="A8" s="65" t="s">
        <v>1955</v>
      </c>
      <c r="B8" s="70" t="str">
        <f>HYPERLINK("[EDEL_Portfolio Monthly 31-May-2022.xlsx]EDBE31!A1","BHARAT Bond ETF - April 2031")</f>
        <v>BHARAT Bond ETF - April 2031</v>
      </c>
      <c r="C8" s="62"/>
      <c r="D8" s="63" t="s">
        <v>2038</v>
      </c>
      <c r="E8" s="62"/>
      <c r="F8" s="65"/>
      <c r="G8" s="65"/>
    </row>
    <row r="9" spans="1:7" ht="70.2" customHeight="1" x14ac:dyDescent="0.3">
      <c r="A9" s="65" t="s">
        <v>1956</v>
      </c>
      <c r="B9" s="70" t="str">
        <f>HYPERLINK("[EDEL_Portfolio Monthly 31-May-2022.xlsx]EDBE32!A1","BHARAT Bond ETF - April 2032")</f>
        <v>BHARAT Bond ETF - April 2032</v>
      </c>
      <c r="C9" s="65"/>
      <c r="D9" s="63" t="s">
        <v>2039</v>
      </c>
      <c r="E9" s="65"/>
      <c r="F9" s="65"/>
      <c r="G9" s="65"/>
    </row>
    <row r="10" spans="1:7" ht="70.2" customHeight="1" x14ac:dyDescent="0.3">
      <c r="A10" s="65" t="s">
        <v>1957</v>
      </c>
      <c r="B10" s="70" t="str">
        <f>HYPERLINK("[EDEL_Portfolio Monthly 31-May-2022.xlsx]EDBPDF!A1","Edelweiss Banking and PSU Debt Fund")</f>
        <v>Edelweiss Banking and PSU Debt Fund</v>
      </c>
      <c r="C10" s="62"/>
      <c r="D10" s="68" t="s">
        <v>2068</v>
      </c>
      <c r="E10" s="62"/>
      <c r="F10" s="63" t="s">
        <v>2069</v>
      </c>
      <c r="G10" s="62"/>
    </row>
    <row r="11" spans="1:7" ht="70.2" customHeight="1" x14ac:dyDescent="0.3">
      <c r="A11" s="65" t="s">
        <v>1958</v>
      </c>
      <c r="B11" s="70" t="str">
        <f>HYPERLINK("[EDEL_Portfolio Monthly 31-May-2022.xlsx]EDCPSF!A1","Edelweiss CRL PSU PL SDL 50 50 Oct-25 FD")</f>
        <v>Edelweiss CRL PSU PL SDL 50 50 Oct-25 FD</v>
      </c>
      <c r="C11" s="65"/>
      <c r="D11" s="63" t="s">
        <v>2040</v>
      </c>
      <c r="E11" s="65"/>
      <c r="F11" s="65"/>
      <c r="G11" s="65"/>
    </row>
    <row r="12" spans="1:7" ht="70.2" customHeight="1" x14ac:dyDescent="0.3">
      <c r="A12" s="65" t="s">
        <v>1959</v>
      </c>
      <c r="B12" s="70" t="str">
        <f>HYPERLINK("[EDEL_Portfolio Monthly 31-May-2022.xlsx]EDFF23!A1","BHARAT Bond FOF - April 2023")</f>
        <v>BHARAT Bond FOF - April 2023</v>
      </c>
      <c r="C12" s="62"/>
      <c r="D12" s="63" t="s">
        <v>2035</v>
      </c>
      <c r="E12" s="62"/>
      <c r="F12" s="65"/>
      <c r="G12" s="65"/>
    </row>
    <row r="13" spans="1:7" ht="70.2" customHeight="1" x14ac:dyDescent="0.3">
      <c r="A13" s="65" t="s">
        <v>1960</v>
      </c>
      <c r="B13" s="70" t="str">
        <f>HYPERLINK("[EDEL_Portfolio Monthly 31-May-2022.xlsx]EDFF25!A1","BHARAT Bond FOF - April 2025")</f>
        <v>BHARAT Bond FOF - April 2025</v>
      </c>
      <c r="C13" s="62"/>
      <c r="D13" s="63" t="s">
        <v>2035</v>
      </c>
      <c r="E13" s="65"/>
      <c r="F13" s="65"/>
      <c r="G13" s="65"/>
    </row>
    <row r="14" spans="1:7" ht="70.2" customHeight="1" x14ac:dyDescent="0.3">
      <c r="A14" s="65" t="s">
        <v>1961</v>
      </c>
      <c r="B14" s="70" t="str">
        <f>HYPERLINK("[EDEL_Portfolio Monthly 31-May-2022.xlsx]EDFF30!A1","BHARAT Bond FOF - April 2030")</f>
        <v>BHARAT Bond FOF - April 2030</v>
      </c>
      <c r="C14" s="65"/>
      <c r="D14" s="63" t="s">
        <v>2037</v>
      </c>
      <c r="E14" s="65"/>
      <c r="F14" s="65"/>
      <c r="G14" s="65"/>
    </row>
    <row r="15" spans="1:7" ht="70.2" customHeight="1" x14ac:dyDescent="0.3">
      <c r="A15" s="65" t="s">
        <v>1962</v>
      </c>
      <c r="B15" s="70" t="str">
        <f>HYPERLINK("[EDEL_Portfolio Monthly 31-May-2022.xlsx]EDFF31!A1","BHARAT Bond FOF - April 2031")</f>
        <v>BHARAT Bond FOF - April 2031</v>
      </c>
      <c r="C15" s="65"/>
      <c r="D15" s="63" t="s">
        <v>2038</v>
      </c>
      <c r="E15" s="65"/>
      <c r="F15" s="65"/>
      <c r="G15" s="65"/>
    </row>
    <row r="16" spans="1:7" ht="70.2" customHeight="1" x14ac:dyDescent="0.3">
      <c r="A16" s="65" t="s">
        <v>1963</v>
      </c>
      <c r="B16" s="70" t="str">
        <f>HYPERLINK("[EDEL_Portfolio Monthly 31-May-2022.xlsx]EDFF32!A1","BHARAT Bond FOF - April 2032")</f>
        <v>BHARAT Bond FOF - April 2032</v>
      </c>
      <c r="C16" s="65"/>
      <c r="D16" s="63" t="s">
        <v>2039</v>
      </c>
      <c r="E16" s="65"/>
      <c r="F16" s="65"/>
      <c r="G16" s="65"/>
    </row>
    <row r="17" spans="1:7" ht="70.2" customHeight="1" x14ac:dyDescent="0.3">
      <c r="A17" s="65" t="s">
        <v>1964</v>
      </c>
      <c r="B17" s="70" t="str">
        <f>HYPERLINK("[EDEL_Portfolio Monthly 31-May-2022.xlsx]EDGSEC!A1","Edelweiss Government Securities Fund")</f>
        <v>Edelweiss Government Securities Fund</v>
      </c>
      <c r="C17" s="65"/>
      <c r="D17" s="63" t="s">
        <v>2066</v>
      </c>
      <c r="E17" s="65"/>
      <c r="F17" s="63" t="s">
        <v>2067</v>
      </c>
      <c r="G17" s="65"/>
    </row>
    <row r="18" spans="1:7" ht="70.2" customHeight="1" x14ac:dyDescent="0.3">
      <c r="A18" s="65" t="s">
        <v>1965</v>
      </c>
      <c r="B18" s="70" t="str">
        <f>HYPERLINK("[EDEL_Portfolio Monthly 31-May-2022.xlsx]EDNP27!A1","Edelweiss NY PSU BD PL SDL IDX Fund-2027")</f>
        <v>Edelweiss NY PSU BD PL SDL IDX Fund-2027</v>
      </c>
      <c r="C18" s="65"/>
      <c r="D18" s="63" t="s">
        <v>2041</v>
      </c>
      <c r="E18" s="65"/>
      <c r="F18" s="65"/>
      <c r="G18" s="65"/>
    </row>
    <row r="19" spans="1:7" ht="70.2" customHeight="1" x14ac:dyDescent="0.3">
      <c r="A19" s="65" t="s">
        <v>1966</v>
      </c>
      <c r="B19" s="70" t="str">
        <f>HYPERLINK("[EDEL_Portfolio Monthly 31-May-2022.xlsx]EDNPSF!A1","Edelweiss NY PSU BD Pl SDL Idx Fund-2026")</f>
        <v>Edelweiss NY PSU BD Pl SDL Idx Fund-2026</v>
      </c>
      <c r="C19" s="65"/>
      <c r="D19" s="63" t="s">
        <v>2042</v>
      </c>
      <c r="E19" s="62"/>
      <c r="F19" s="65"/>
      <c r="G19" s="65"/>
    </row>
    <row r="20" spans="1:7" ht="70.2" customHeight="1" x14ac:dyDescent="0.3">
      <c r="A20" s="65" t="s">
        <v>1967</v>
      </c>
      <c r="B20" s="70" t="str">
        <f>HYPERLINK("[EDEL_Portfolio Monthly 31-May-2022.xlsx]EDONTF!A1","EDELWEISS OVERNIGHT FUND")</f>
        <v>EDELWEISS OVERNIGHT FUND</v>
      </c>
      <c r="C20" s="62"/>
      <c r="D20" s="63" t="s">
        <v>2043</v>
      </c>
      <c r="E20" s="62"/>
      <c r="F20" s="65"/>
      <c r="G20" s="65"/>
    </row>
    <row r="21" spans="1:7" ht="70.2" customHeight="1" x14ac:dyDescent="0.3">
      <c r="A21" s="65" t="s">
        <v>1968</v>
      </c>
      <c r="B21" s="70" t="str">
        <f>HYPERLINK("[EDEL_Portfolio Monthly 31-May-2022.xlsx]EEARBF!A1","Edelweiss Arbitrage Fund")</f>
        <v>Edelweiss Arbitrage Fund</v>
      </c>
      <c r="C21" s="62"/>
      <c r="D21" s="62" t="s">
        <v>2044</v>
      </c>
      <c r="E21" s="62"/>
      <c r="F21" s="65"/>
      <c r="G21" s="65"/>
    </row>
    <row r="22" spans="1:7" ht="70.2" customHeight="1" x14ac:dyDescent="0.3">
      <c r="A22" s="65" t="s">
        <v>1969</v>
      </c>
      <c r="B22" s="70" t="str">
        <f>HYPERLINK("[EDEL_Portfolio Monthly 31-May-2022.xlsx]EEARFD!A1","Edelweiss Balanced Advantage Fund")</f>
        <v>Edelweiss Balanced Advantage Fund</v>
      </c>
      <c r="C22" s="62"/>
      <c r="D22" s="63" t="s">
        <v>2045</v>
      </c>
      <c r="E22" s="62"/>
      <c r="F22" s="65"/>
      <c r="G22" s="65"/>
    </row>
    <row r="23" spans="1:7" ht="70.2" customHeight="1" x14ac:dyDescent="0.3">
      <c r="A23" s="65" t="s">
        <v>1970</v>
      </c>
      <c r="B23" s="70" t="str">
        <f>HYPERLINK("[EDEL_Portfolio Monthly 31-May-2022.xlsx]EEDGEF!A1","Edelweiss Large Cap Fund")</f>
        <v>Edelweiss Large Cap Fund</v>
      </c>
      <c r="C23" s="62"/>
      <c r="D23" s="62" t="s">
        <v>2046</v>
      </c>
      <c r="E23" s="62"/>
      <c r="F23" s="65"/>
      <c r="G23" s="65"/>
    </row>
    <row r="24" spans="1:7" ht="70.2" customHeight="1" x14ac:dyDescent="0.3">
      <c r="A24" s="65" t="s">
        <v>1971</v>
      </c>
      <c r="B24" s="70" t="str">
        <f>HYPERLINK("[EDEL_Portfolio Monthly 31-May-2022.xlsx]EEECRF!A1","Edelweiss Flexi-Cap Fund")</f>
        <v>Edelweiss Flexi-Cap Fund</v>
      </c>
      <c r="C24" s="62"/>
      <c r="D24" s="62" t="s">
        <v>2047</v>
      </c>
      <c r="E24" s="62"/>
      <c r="F24" s="65"/>
      <c r="G24" s="65"/>
    </row>
    <row r="25" spans="1:7" ht="70.2" customHeight="1" x14ac:dyDescent="0.3">
      <c r="A25" s="65" t="s">
        <v>1972</v>
      </c>
      <c r="B25" s="70" t="str">
        <f>HYPERLINK("[EDEL_Portfolio Monthly 31-May-2022.xlsx]EEELSS!A1","Edelweiss Long Term Equity Fund")</f>
        <v>Edelweiss Long Term Equity Fund</v>
      </c>
      <c r="C25" s="62"/>
      <c r="D25" s="62" t="s">
        <v>2047</v>
      </c>
      <c r="E25" s="62"/>
      <c r="F25" s="65"/>
      <c r="G25" s="65"/>
    </row>
    <row r="26" spans="1:7" ht="70.2" customHeight="1" x14ac:dyDescent="0.3">
      <c r="A26" s="65" t="s">
        <v>1973</v>
      </c>
      <c r="B26" s="70" t="str">
        <f>HYPERLINK("[EDEL_Portfolio Monthly 31-May-2022.xlsx]EEEQTF!A1","Edelweiss Large &amp; Mid Cap Fund")</f>
        <v>Edelweiss Large &amp; Mid Cap Fund</v>
      </c>
      <c r="C26" s="62"/>
      <c r="D26" s="63" t="s">
        <v>2048</v>
      </c>
      <c r="E26" s="62"/>
      <c r="F26" s="65"/>
      <c r="G26" s="65"/>
    </row>
    <row r="27" spans="1:7" ht="70.2" customHeight="1" x14ac:dyDescent="0.3">
      <c r="A27" s="65" t="s">
        <v>1974</v>
      </c>
      <c r="B27" s="70" t="str">
        <f>HYPERLINK("[EDEL_Portfolio Monthly 31-May-2022.xlsx]EEESCF!A1","Edelweiss Small Cap Fund")</f>
        <v>Edelweiss Small Cap Fund</v>
      </c>
      <c r="C27" s="62"/>
      <c r="D27" s="62" t="s">
        <v>2049</v>
      </c>
      <c r="E27" s="62"/>
      <c r="F27" s="65"/>
      <c r="G27" s="65"/>
    </row>
    <row r="28" spans="1:7" ht="70.2" customHeight="1" x14ac:dyDescent="0.3">
      <c r="A28" s="65" t="s">
        <v>1975</v>
      </c>
      <c r="B28" s="70" t="str">
        <f>HYPERLINK("[EDEL_Portfolio Monthly 31-May-2022.xlsx]EEESSF!A1","Edelweiss Equity Savings Fund")</f>
        <v>Edelweiss Equity Savings Fund</v>
      </c>
      <c r="C28" s="62"/>
      <c r="D28" s="62" t="s">
        <v>2050</v>
      </c>
      <c r="E28" s="65"/>
      <c r="F28" s="65"/>
      <c r="G28" s="65"/>
    </row>
    <row r="29" spans="1:7" ht="70.2" customHeight="1" x14ac:dyDescent="0.3">
      <c r="A29" s="65" t="s">
        <v>1976</v>
      </c>
      <c r="B29" s="70" t="str">
        <f>HYPERLINK("[EDEL_Portfolio Monthly 31-May-2022.xlsx]EEIF30!A1","Edelweiss Nifty 100 Quality 30 Index Fnd")</f>
        <v>Edelweiss Nifty 100 Quality 30 Index Fnd</v>
      </c>
      <c r="C29" s="62"/>
      <c r="D29" s="62" t="s">
        <v>2051</v>
      </c>
      <c r="E29" s="62"/>
      <c r="F29" s="65"/>
      <c r="G29" s="65"/>
    </row>
    <row r="30" spans="1:7" ht="70.2" customHeight="1" x14ac:dyDescent="0.3">
      <c r="A30" s="65" t="s">
        <v>1977</v>
      </c>
      <c r="B30" s="70" t="str">
        <f>HYPERLINK("[EDEL_Portfolio Monthly 31-May-2022.xlsx]EEIF50!A1","Edelweiss Nifty 50 Index Fund")</f>
        <v>Edelweiss Nifty 50 Index Fund</v>
      </c>
      <c r="C30" s="62"/>
      <c r="D30" s="62" t="s">
        <v>2052</v>
      </c>
      <c r="E30" s="62"/>
      <c r="F30" s="65"/>
      <c r="G30" s="65"/>
    </row>
    <row r="31" spans="1:7" ht="70.2" customHeight="1" x14ac:dyDescent="0.3">
      <c r="A31" s="65" t="s">
        <v>1978</v>
      </c>
      <c r="B31" s="70" t="str">
        <f>HYPERLINK("[EDEL_Portfolio Monthly 31-May-2022.xlsx]EELMIF!A1","Edelweiss Large &amp; Midcap Index Fund")</f>
        <v>Edelweiss Large &amp; Midcap Index Fund</v>
      </c>
      <c r="C31" s="62"/>
      <c r="D31" s="63" t="s">
        <v>2053</v>
      </c>
      <c r="E31" s="62"/>
      <c r="F31" s="65"/>
      <c r="G31" s="65"/>
    </row>
    <row r="32" spans="1:7" ht="70.2" customHeight="1" x14ac:dyDescent="0.3">
      <c r="A32" s="65" t="s">
        <v>1979</v>
      </c>
      <c r="B32" s="70" t="str">
        <f>HYPERLINK("[EDEL_Portfolio Monthly 31-May-2022.xlsx]EEMOF1!A1","EDELWEISS RECENTLY LISTED IPO FUND")</f>
        <v>EDELWEISS RECENTLY LISTED IPO FUND</v>
      </c>
      <c r="C32" s="62"/>
      <c r="D32" s="62" t="s">
        <v>2054</v>
      </c>
      <c r="E32" s="62"/>
      <c r="F32" s="65"/>
      <c r="G32" s="65"/>
    </row>
    <row r="33" spans="1:7" ht="70.2" customHeight="1" x14ac:dyDescent="0.3">
      <c r="A33" s="65" t="s">
        <v>1980</v>
      </c>
      <c r="B33" s="70" t="str">
        <f>HYPERLINK("[EDEL_Portfolio Monthly 31-May-2022.xlsx]EENFBA!A1","Edelweiss ETF - Nifty Bank")</f>
        <v>Edelweiss ETF - Nifty Bank</v>
      </c>
      <c r="C33" s="62"/>
      <c r="D33" s="62" t="s">
        <v>2055</v>
      </c>
      <c r="E33" s="62"/>
      <c r="F33" s="65"/>
      <c r="G33" s="65"/>
    </row>
    <row r="34" spans="1:7" ht="70.2" customHeight="1" x14ac:dyDescent="0.3">
      <c r="A34" s="65" t="s">
        <v>1981</v>
      </c>
      <c r="B34" s="70" t="str">
        <f>HYPERLINK("[EDEL_Portfolio Monthly 31-May-2022.xlsx]EEPRUA!A1","Edelweiss Aggressive Hybrid Fund")</f>
        <v>Edelweiss Aggressive Hybrid Fund</v>
      </c>
      <c r="C34" s="62"/>
      <c r="D34" s="63" t="s">
        <v>2056</v>
      </c>
      <c r="E34" s="62"/>
      <c r="F34" s="65"/>
      <c r="G34" s="65"/>
    </row>
    <row r="35" spans="1:7" ht="70.2" customHeight="1" x14ac:dyDescent="0.3">
      <c r="A35" s="65" t="s">
        <v>1982</v>
      </c>
      <c r="B35" s="70" t="str">
        <f>HYPERLINK("[EDEL_Portfolio Monthly 31-May-2022.xlsx]EESMCF!A1","Edelweiss Mid Cap Fund")</f>
        <v>Edelweiss Mid Cap Fund</v>
      </c>
      <c r="C35" s="62"/>
      <c r="D35" s="63" t="s">
        <v>2057</v>
      </c>
      <c r="E35" s="62"/>
      <c r="F35" s="65"/>
      <c r="G35" s="65"/>
    </row>
    <row r="36" spans="1:7" ht="70.2" customHeight="1" x14ac:dyDescent="0.3">
      <c r="A36" s="65" t="s">
        <v>1983</v>
      </c>
      <c r="B36" s="70" t="str">
        <f>HYPERLINK("[EDEL_Portfolio Monthly 31-May-2022.xlsx]ELLIQF!A1","Edelweiss Liquid Fund")</f>
        <v>Edelweiss Liquid Fund</v>
      </c>
      <c r="C36" s="65"/>
      <c r="D36" s="63" t="s">
        <v>2058</v>
      </c>
      <c r="E36" s="65"/>
      <c r="F36" s="63" t="s">
        <v>2059</v>
      </c>
      <c r="G36" s="62"/>
    </row>
    <row r="37" spans="1:7" ht="70.2" customHeight="1" x14ac:dyDescent="0.3">
      <c r="A37" s="65" t="s">
        <v>1984</v>
      </c>
      <c r="B37" s="70" t="str">
        <f>HYPERLINK("[EDEL_Portfolio Monthly 31-May-2022.xlsx]EOASEF!A1","Edelweiss ASEAN Equity Off-shore Fund")</f>
        <v>Edelweiss ASEAN Equity Off-shore Fund</v>
      </c>
      <c r="C37" s="62"/>
      <c r="D37" s="62" t="s">
        <v>2060</v>
      </c>
      <c r="E37" s="62"/>
      <c r="F37" s="65"/>
      <c r="G37" s="65"/>
    </row>
    <row r="38" spans="1:7" ht="70.2" customHeight="1" x14ac:dyDescent="0.3">
      <c r="A38" s="65" t="s">
        <v>1985</v>
      </c>
      <c r="B38" s="70" t="str">
        <f>HYPERLINK("[EDEL_Portfolio Monthly 31-May-2022.xlsx]EOCHIF!A1","Edelweiss Greater China Equity Off-shore Fund")</f>
        <v>Edelweiss Greater China Equity Off-shore Fund</v>
      </c>
      <c r="C38" s="62"/>
      <c r="D38" s="63" t="s">
        <v>2061</v>
      </c>
      <c r="E38" s="62"/>
      <c r="F38" s="65"/>
      <c r="G38" s="65"/>
    </row>
    <row r="39" spans="1:7" ht="70.2" customHeight="1" x14ac:dyDescent="0.3">
      <c r="A39" s="65" t="s">
        <v>1986</v>
      </c>
      <c r="B39" s="70" t="str">
        <f>HYPERLINK("[EDEL_Portfolio Monthly 31-May-2022.xlsx]EODWHF!A1","Edelweiss MSCI (I) DM &amp; WD HC 45 ID Fund")</f>
        <v>Edelweiss MSCI (I) DM &amp; WD HC 45 ID Fund</v>
      </c>
      <c r="C39" s="62"/>
      <c r="D39" s="63" t="s">
        <v>2062</v>
      </c>
      <c r="E39" s="62"/>
      <c r="F39" s="65"/>
      <c r="G39" s="65"/>
    </row>
    <row r="40" spans="1:7" ht="70.2" customHeight="1" x14ac:dyDescent="0.3">
      <c r="A40" s="65" t="s">
        <v>1987</v>
      </c>
      <c r="B40" s="70" t="str">
        <f>HYPERLINK("[EDEL_Portfolio Monthly 31-May-2022.xlsx]EOEDOF!A1","Edelweiss Europe Dynamic Equity Offshore Fund")</f>
        <v>Edelweiss Europe Dynamic Equity Offshore Fund</v>
      </c>
      <c r="C40" s="62"/>
      <c r="D40" s="66" t="s">
        <v>2063</v>
      </c>
      <c r="E40" s="62"/>
      <c r="F40" s="65"/>
      <c r="G40" s="65"/>
    </row>
    <row r="41" spans="1:7" ht="70.2" customHeight="1" x14ac:dyDescent="0.3">
      <c r="A41" s="65" t="s">
        <v>1988</v>
      </c>
      <c r="B41" s="70" t="str">
        <f>HYPERLINK("[EDEL_Portfolio Monthly 31-May-2022.xlsx]EOEMOP!A1","Edelweiss Emerging Markets Opportunities Equity Offshore Fund")</f>
        <v>Edelweiss Emerging Markets Opportunities Equity Offshore Fund</v>
      </c>
      <c r="C41" s="62"/>
      <c r="D41" s="63" t="s">
        <v>2064</v>
      </c>
      <c r="E41" s="62"/>
      <c r="F41" s="65"/>
      <c r="G41" s="65"/>
    </row>
    <row r="42" spans="1:7" ht="70.2" customHeight="1" x14ac:dyDescent="0.3">
      <c r="A42" s="65" t="s">
        <v>1989</v>
      </c>
      <c r="B42" s="70" t="str">
        <f>HYPERLINK("[EDEL_Portfolio Monthly 31-May-2022.xlsx]EOUSEF!A1","Edelweiss US Value Equity Off-shore Fund")</f>
        <v>Edelweiss US Value Equity Off-shore Fund</v>
      </c>
      <c r="C42" s="62"/>
      <c r="D42" s="63" t="s">
        <v>2065</v>
      </c>
      <c r="E42" s="62"/>
      <c r="F42" s="65"/>
      <c r="G42" s="65"/>
    </row>
    <row r="43" spans="1:7" ht="70.2" customHeight="1" x14ac:dyDescent="0.3">
      <c r="A43" s="65" t="s">
        <v>1990</v>
      </c>
      <c r="B43" s="70" t="str">
        <f>HYPERLINK("[EDEL_Portfolio Monthly 31-May-2022.xlsx]EOUSTF!A1","EDELWEISS US TECHNOLOGY EQUITY FOF")</f>
        <v>EDELWEISS US TECHNOLOGY EQUITY FOF</v>
      </c>
      <c r="C43" s="62"/>
      <c r="D43" s="63" t="s">
        <v>2065</v>
      </c>
      <c r="E43" s="62"/>
      <c r="F43" s="67"/>
      <c r="G43" s="67"/>
    </row>
  </sheetData>
  <mergeCells count="2">
    <mergeCell ref="A1:B1"/>
    <mergeCell ref="A2:B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E04D-B28A-4FED-A288-4627C7EE76C4}">
  <dimension ref="A1:H49"/>
  <sheetViews>
    <sheetView showGridLines="0" workbookViewId="0">
      <pane ySplit="4" topLeftCell="A38" activePane="bottomLeft" state="frozen"/>
      <selection activeCell="A36" sqref="A36"/>
      <selection pane="bottomLeft" activeCell="A48" sqref="A48:D48"/>
    </sheetView>
  </sheetViews>
  <sheetFormatPr defaultRowHeight="14.4" x14ac:dyDescent="0.3"/>
  <cols>
    <col min="1" max="1" width="65.88671875" customWidth="1"/>
    <col min="2" max="2" width="22.21875" customWidth="1"/>
    <col min="3" max="3" width="26.77734375" customWidth="1"/>
    <col min="4" max="4" width="22.1093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23</v>
      </c>
      <c r="B1" s="57"/>
      <c r="C1" s="57"/>
      <c r="D1" s="57"/>
      <c r="E1" s="57"/>
      <c r="F1" s="57"/>
      <c r="G1" s="57"/>
      <c r="H1" s="51" t="str">
        <f>HYPERLINK("[EDEL_Portfolio Monthly 31-May-2022.xlsx]Index!A1","Index")</f>
        <v>Index</v>
      </c>
    </row>
    <row r="2" spans="1:8" ht="18" x14ac:dyDescent="0.3">
      <c r="A2" s="57" t="s">
        <v>24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2"/>
      <c r="B9" s="28"/>
      <c r="C9" s="28"/>
      <c r="D9" s="13"/>
      <c r="E9" s="14"/>
      <c r="F9" s="15"/>
      <c r="G9" s="15"/>
    </row>
    <row r="10" spans="1:8" x14ac:dyDescent="0.3">
      <c r="A10" s="16" t="s">
        <v>533</v>
      </c>
      <c r="B10" s="28"/>
      <c r="C10" s="28"/>
      <c r="D10" s="13"/>
      <c r="E10" s="14"/>
      <c r="F10" s="15"/>
      <c r="G10" s="15"/>
    </row>
    <row r="11" spans="1:8" x14ac:dyDescent="0.3">
      <c r="A11" s="12" t="s">
        <v>534</v>
      </c>
      <c r="B11" s="28" t="s">
        <v>535</v>
      </c>
      <c r="C11" s="28"/>
      <c r="D11" s="13">
        <v>13996751</v>
      </c>
      <c r="E11" s="14">
        <v>163457.47</v>
      </c>
      <c r="F11" s="15">
        <v>0.99629999999999996</v>
      </c>
      <c r="G11" s="15"/>
    </row>
    <row r="12" spans="1:8" x14ac:dyDescent="0.3">
      <c r="A12" s="16" t="s">
        <v>98</v>
      </c>
      <c r="B12" s="29"/>
      <c r="C12" s="29"/>
      <c r="D12" s="17"/>
      <c r="E12" s="18">
        <v>163457.47</v>
      </c>
      <c r="F12" s="19">
        <v>0.99629999999999996</v>
      </c>
      <c r="G12" s="20"/>
    </row>
    <row r="13" spans="1:8" x14ac:dyDescent="0.3">
      <c r="A13" s="12"/>
      <c r="B13" s="28"/>
      <c r="C13" s="28"/>
      <c r="D13" s="13"/>
      <c r="E13" s="14"/>
      <c r="F13" s="15"/>
      <c r="G13" s="15"/>
    </row>
    <row r="14" spans="1:8" x14ac:dyDescent="0.3">
      <c r="A14" s="21" t="s">
        <v>117</v>
      </c>
      <c r="B14" s="30"/>
      <c r="C14" s="30"/>
      <c r="D14" s="22"/>
      <c r="E14" s="18">
        <v>163457.47</v>
      </c>
      <c r="F14" s="19">
        <v>0.99629999999999996</v>
      </c>
      <c r="G14" s="20"/>
    </row>
    <row r="15" spans="1:8" x14ac:dyDescent="0.3">
      <c r="A15" s="12"/>
      <c r="B15" s="28"/>
      <c r="C15" s="28"/>
      <c r="D15" s="13"/>
      <c r="E15" s="14"/>
      <c r="F15" s="15"/>
      <c r="G15" s="15"/>
    </row>
    <row r="16" spans="1:8" x14ac:dyDescent="0.3">
      <c r="A16" s="16" t="s">
        <v>118</v>
      </c>
      <c r="B16" s="28"/>
      <c r="C16" s="28"/>
      <c r="D16" s="13"/>
      <c r="E16" s="14"/>
      <c r="F16" s="15"/>
      <c r="G16" s="15"/>
    </row>
    <row r="17" spans="1:7" x14ac:dyDescent="0.3">
      <c r="A17" s="12" t="s">
        <v>119</v>
      </c>
      <c r="B17" s="28"/>
      <c r="C17" s="28"/>
      <c r="D17" s="13"/>
      <c r="E17" s="14">
        <v>617.92999999999995</v>
      </c>
      <c r="F17" s="15">
        <v>3.8E-3</v>
      </c>
      <c r="G17" s="15">
        <v>4.1402000000000001E-2</v>
      </c>
    </row>
    <row r="18" spans="1:7" x14ac:dyDescent="0.3">
      <c r="A18" s="16" t="s">
        <v>98</v>
      </c>
      <c r="B18" s="29"/>
      <c r="C18" s="29"/>
      <c r="D18" s="17"/>
      <c r="E18" s="18">
        <v>617.92999999999995</v>
      </c>
      <c r="F18" s="19">
        <v>3.8E-3</v>
      </c>
      <c r="G18" s="20"/>
    </row>
    <row r="19" spans="1:7" x14ac:dyDescent="0.3">
      <c r="A19" s="12"/>
      <c r="B19" s="28"/>
      <c r="C19" s="28"/>
      <c r="D19" s="13"/>
      <c r="E19" s="14"/>
      <c r="F19" s="15"/>
      <c r="G19" s="15"/>
    </row>
    <row r="20" spans="1:7" x14ac:dyDescent="0.3">
      <c r="A20" s="21" t="s">
        <v>117</v>
      </c>
      <c r="B20" s="30"/>
      <c r="C20" s="30"/>
      <c r="D20" s="22"/>
      <c r="E20" s="18">
        <v>617.92999999999995</v>
      </c>
      <c r="F20" s="19">
        <v>3.8E-3</v>
      </c>
      <c r="G20" s="20"/>
    </row>
    <row r="21" spans="1:7" x14ac:dyDescent="0.3">
      <c r="A21" s="12" t="s">
        <v>120</v>
      </c>
      <c r="B21" s="28"/>
      <c r="C21" s="28"/>
      <c r="D21" s="13"/>
      <c r="E21" s="14">
        <v>7.0091899999999999E-2</v>
      </c>
      <c r="F21" s="15">
        <v>0</v>
      </c>
      <c r="G21" s="15"/>
    </row>
    <row r="22" spans="1:7" x14ac:dyDescent="0.3">
      <c r="A22" s="12" t="s">
        <v>121</v>
      </c>
      <c r="B22" s="28"/>
      <c r="C22" s="28"/>
      <c r="D22" s="13"/>
      <c r="E22" s="36">
        <v>-17.760091899999999</v>
      </c>
      <c r="F22" s="35">
        <v>-1E-4</v>
      </c>
      <c r="G22" s="15">
        <v>4.1402000000000001E-2</v>
      </c>
    </row>
    <row r="23" spans="1:7" x14ac:dyDescent="0.3">
      <c r="A23" s="23" t="s">
        <v>122</v>
      </c>
      <c r="B23" s="31"/>
      <c r="C23" s="31"/>
      <c r="D23" s="24"/>
      <c r="E23" s="25">
        <v>164057.71</v>
      </c>
      <c r="F23" s="26">
        <v>1</v>
      </c>
      <c r="G23" s="26"/>
    </row>
    <row r="28" spans="1:7" x14ac:dyDescent="0.3">
      <c r="A28" s="1" t="s">
        <v>1859</v>
      </c>
    </row>
    <row r="29" spans="1:7" x14ac:dyDescent="0.3">
      <c r="A29" s="47" t="s">
        <v>1860</v>
      </c>
      <c r="B29" s="32" t="s">
        <v>88</v>
      </c>
    </row>
    <row r="30" spans="1:7" x14ac:dyDescent="0.3">
      <c r="A30" t="s">
        <v>1861</v>
      </c>
    </row>
    <row r="31" spans="1:7" x14ac:dyDescent="0.3">
      <c r="A31" t="s">
        <v>1862</v>
      </c>
      <c r="B31" t="s">
        <v>1863</v>
      </c>
      <c r="C31" t="s">
        <v>1863</v>
      </c>
    </row>
    <row r="32" spans="1:7" x14ac:dyDescent="0.3">
      <c r="B32" s="48">
        <v>44680</v>
      </c>
      <c r="C32" s="48">
        <v>44712</v>
      </c>
    </row>
    <row r="33" spans="1:7" x14ac:dyDescent="0.3">
      <c r="A33" t="s">
        <v>1867</v>
      </c>
      <c r="B33">
        <v>11.6966</v>
      </c>
      <c r="C33">
        <v>11.6496</v>
      </c>
      <c r="E33" s="2"/>
      <c r="G33"/>
    </row>
    <row r="34" spans="1:7" x14ac:dyDescent="0.3">
      <c r="A34" t="s">
        <v>1868</v>
      </c>
      <c r="B34">
        <v>11.6966</v>
      </c>
      <c r="C34">
        <v>11.6496</v>
      </c>
      <c r="E34" s="2"/>
      <c r="G34"/>
    </row>
    <row r="35" spans="1:7" x14ac:dyDescent="0.3">
      <c r="A35" t="s">
        <v>1892</v>
      </c>
      <c r="B35">
        <v>11.6966</v>
      </c>
      <c r="C35">
        <v>11.6496</v>
      </c>
      <c r="E35" s="2"/>
      <c r="G35"/>
    </row>
    <row r="36" spans="1:7" x14ac:dyDescent="0.3">
      <c r="A36" t="s">
        <v>1893</v>
      </c>
      <c r="B36">
        <v>11.6966</v>
      </c>
      <c r="C36">
        <v>11.6496</v>
      </c>
      <c r="E36" s="2"/>
      <c r="G36"/>
    </row>
    <row r="37" spans="1:7" x14ac:dyDescent="0.3">
      <c r="E37" s="2"/>
      <c r="G37"/>
    </row>
    <row r="38" spans="1:7" x14ac:dyDescent="0.3">
      <c r="A38" t="s">
        <v>1878</v>
      </c>
      <c r="B38" s="32" t="s">
        <v>88</v>
      </c>
    </row>
    <row r="39" spans="1:7" x14ac:dyDescent="0.3">
      <c r="A39" t="s">
        <v>1879</v>
      </c>
      <c r="B39" s="32" t="s">
        <v>88</v>
      </c>
    </row>
    <row r="40" spans="1:7" ht="28.8" x14ac:dyDescent="0.3">
      <c r="A40" s="47" t="s">
        <v>1880</v>
      </c>
      <c r="B40" s="32" t="s">
        <v>88</v>
      </c>
    </row>
    <row r="41" spans="1:7" x14ac:dyDescent="0.3">
      <c r="A41" s="47" t="s">
        <v>1881</v>
      </c>
      <c r="B41" s="32" t="s">
        <v>88</v>
      </c>
    </row>
    <row r="42" spans="1:7" x14ac:dyDescent="0.3">
      <c r="A42" t="s">
        <v>1882</v>
      </c>
      <c r="B42" s="49" t="s">
        <v>88</v>
      </c>
    </row>
    <row r="43" spans="1:7" ht="28.8" x14ac:dyDescent="0.3">
      <c r="A43" s="47" t="s">
        <v>1883</v>
      </c>
      <c r="B43" s="32" t="s">
        <v>88</v>
      </c>
    </row>
    <row r="44" spans="1:7" ht="28.8" x14ac:dyDescent="0.3">
      <c r="A44" s="47" t="s">
        <v>1884</v>
      </c>
      <c r="B44" s="32" t="s">
        <v>88</v>
      </c>
    </row>
    <row r="45" spans="1:7" x14ac:dyDescent="0.3">
      <c r="A45" t="s">
        <v>2023</v>
      </c>
      <c r="B45" s="32" t="s">
        <v>88</v>
      </c>
    </row>
    <row r="46" spans="1:7" x14ac:dyDescent="0.3">
      <c r="A46" t="s">
        <v>2024</v>
      </c>
      <c r="B46" s="32" t="s">
        <v>88</v>
      </c>
    </row>
    <row r="48" spans="1:7" x14ac:dyDescent="0.3">
      <c r="A48" s="60" t="s">
        <v>2070</v>
      </c>
      <c r="B48" s="61" t="s">
        <v>2071</v>
      </c>
      <c r="C48" s="61" t="s">
        <v>2031</v>
      </c>
      <c r="D48" s="69" t="s">
        <v>2032</v>
      </c>
    </row>
    <row r="49" spans="1:4" ht="76.8" customHeight="1" x14ac:dyDescent="0.3">
      <c r="A49" s="70" t="str">
        <f>HYPERLINK("[EDEL_Portfolio Monthly 31-May-2022.xlsx]EDFF23!A1","BHARAT Bond FOF - April 2023")</f>
        <v>BHARAT Bond FOF - April 2023</v>
      </c>
      <c r="B49" s="62"/>
      <c r="C49" s="63" t="s">
        <v>2035</v>
      </c>
      <c r="D49"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99ECC-456D-40BA-8F93-D7740E746BB7}">
  <dimension ref="A1:H49"/>
  <sheetViews>
    <sheetView showGridLines="0" workbookViewId="0">
      <pane ySplit="4" topLeftCell="A38" activePane="bottomLeft" state="frozen"/>
      <selection activeCell="A36" sqref="A36"/>
      <selection pane="bottomLeft" activeCell="A48" sqref="A48:D48"/>
    </sheetView>
  </sheetViews>
  <sheetFormatPr defaultRowHeight="14.4" x14ac:dyDescent="0.3"/>
  <cols>
    <col min="1" max="1" width="65.88671875" customWidth="1"/>
    <col min="2" max="2" width="22.2187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25</v>
      </c>
      <c r="B1" s="57"/>
      <c r="C1" s="57"/>
      <c r="D1" s="57"/>
      <c r="E1" s="57"/>
      <c r="F1" s="57"/>
      <c r="G1" s="57"/>
      <c r="H1" s="51" t="str">
        <f>HYPERLINK("[EDEL_Portfolio Monthly 31-May-2022.xlsx]Index!A1","Index")</f>
        <v>Index</v>
      </c>
    </row>
    <row r="2" spans="1:8" ht="18" x14ac:dyDescent="0.3">
      <c r="A2" s="57" t="s">
        <v>26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2"/>
      <c r="B9" s="28"/>
      <c r="C9" s="28"/>
      <c r="D9" s="13"/>
      <c r="E9" s="14"/>
      <c r="F9" s="15"/>
      <c r="G9" s="15"/>
    </row>
    <row r="10" spans="1:8" x14ac:dyDescent="0.3">
      <c r="A10" s="16" t="s">
        <v>533</v>
      </c>
      <c r="B10" s="28"/>
      <c r="C10" s="28"/>
      <c r="D10" s="13"/>
      <c r="E10" s="14"/>
      <c r="F10" s="15"/>
      <c r="G10" s="15"/>
    </row>
    <row r="11" spans="1:8" x14ac:dyDescent="0.3">
      <c r="A11" s="12" t="s">
        <v>536</v>
      </c>
      <c r="B11" s="28" t="s">
        <v>537</v>
      </c>
      <c r="C11" s="28"/>
      <c r="D11" s="13">
        <v>37637511.000000007</v>
      </c>
      <c r="E11" s="14">
        <v>398997.21</v>
      </c>
      <c r="F11" s="15">
        <v>1.0005999999999999</v>
      </c>
      <c r="G11" s="15"/>
    </row>
    <row r="12" spans="1:8" x14ac:dyDescent="0.3">
      <c r="A12" s="16" t="s">
        <v>98</v>
      </c>
      <c r="B12" s="29"/>
      <c r="C12" s="29"/>
      <c r="D12" s="17"/>
      <c r="E12" s="18">
        <v>398997.21</v>
      </c>
      <c r="F12" s="19">
        <v>1.0005999999999999</v>
      </c>
      <c r="G12" s="20"/>
    </row>
    <row r="13" spans="1:8" x14ac:dyDescent="0.3">
      <c r="A13" s="12"/>
      <c r="B13" s="28"/>
      <c r="C13" s="28"/>
      <c r="D13" s="13"/>
      <c r="E13" s="14"/>
      <c r="F13" s="15"/>
      <c r="G13" s="15"/>
    </row>
    <row r="14" spans="1:8" x14ac:dyDescent="0.3">
      <c r="A14" s="21" t="s">
        <v>117</v>
      </c>
      <c r="B14" s="30"/>
      <c r="C14" s="30"/>
      <c r="D14" s="22"/>
      <c r="E14" s="18">
        <v>398997.21</v>
      </c>
      <c r="F14" s="19">
        <v>1.0005999999999999</v>
      </c>
      <c r="G14" s="20"/>
    </row>
    <row r="15" spans="1:8" x14ac:dyDescent="0.3">
      <c r="A15" s="12"/>
      <c r="B15" s="28"/>
      <c r="C15" s="28"/>
      <c r="D15" s="13"/>
      <c r="E15" s="14"/>
      <c r="F15" s="15"/>
      <c r="G15" s="15"/>
    </row>
    <row r="16" spans="1:8" x14ac:dyDescent="0.3">
      <c r="A16" s="16" t="s">
        <v>118</v>
      </c>
      <c r="B16" s="28"/>
      <c r="C16" s="28"/>
      <c r="D16" s="13"/>
      <c r="E16" s="14"/>
      <c r="F16" s="15"/>
      <c r="G16" s="15"/>
    </row>
    <row r="17" spans="1:7" x14ac:dyDescent="0.3">
      <c r="A17" s="12" t="s">
        <v>119</v>
      </c>
      <c r="B17" s="28"/>
      <c r="C17" s="28"/>
      <c r="D17" s="13"/>
      <c r="E17" s="14">
        <v>156.97999999999999</v>
      </c>
      <c r="F17" s="15">
        <v>4.0000000000000002E-4</v>
      </c>
      <c r="G17" s="15">
        <v>4.1402000000000001E-2</v>
      </c>
    </row>
    <row r="18" spans="1:7" x14ac:dyDescent="0.3">
      <c r="A18" s="16" t="s">
        <v>98</v>
      </c>
      <c r="B18" s="29"/>
      <c r="C18" s="29"/>
      <c r="D18" s="17"/>
      <c r="E18" s="18">
        <v>156.97999999999999</v>
      </c>
      <c r="F18" s="19">
        <v>4.0000000000000002E-4</v>
      </c>
      <c r="G18" s="20"/>
    </row>
    <row r="19" spans="1:7" x14ac:dyDescent="0.3">
      <c r="A19" s="12"/>
      <c r="B19" s="28"/>
      <c r="C19" s="28"/>
      <c r="D19" s="13"/>
      <c r="E19" s="14"/>
      <c r="F19" s="15"/>
      <c r="G19" s="15"/>
    </row>
    <row r="20" spans="1:7" x14ac:dyDescent="0.3">
      <c r="A20" s="21" t="s">
        <v>117</v>
      </c>
      <c r="B20" s="30"/>
      <c r="C20" s="30"/>
      <c r="D20" s="22"/>
      <c r="E20" s="18">
        <v>156.97999999999999</v>
      </c>
      <c r="F20" s="19">
        <v>4.0000000000000002E-4</v>
      </c>
      <c r="G20" s="20"/>
    </row>
    <row r="21" spans="1:7" x14ac:dyDescent="0.3">
      <c r="A21" s="12" t="s">
        <v>120</v>
      </c>
      <c r="B21" s="28"/>
      <c r="C21" s="28"/>
      <c r="D21" s="13"/>
      <c r="E21" s="14">
        <v>1.7806499999999999E-2</v>
      </c>
      <c r="F21" s="15">
        <v>0</v>
      </c>
      <c r="G21" s="15"/>
    </row>
    <row r="22" spans="1:7" x14ac:dyDescent="0.3">
      <c r="A22" s="12" t="s">
        <v>121</v>
      </c>
      <c r="B22" s="28"/>
      <c r="C22" s="28"/>
      <c r="D22" s="13"/>
      <c r="E22" s="36">
        <v>-376.69780650000001</v>
      </c>
      <c r="F22" s="35">
        <v>-1E-3</v>
      </c>
      <c r="G22" s="15">
        <v>4.1402000000000001E-2</v>
      </c>
    </row>
    <row r="23" spans="1:7" x14ac:dyDescent="0.3">
      <c r="A23" s="23" t="s">
        <v>122</v>
      </c>
      <c r="B23" s="31"/>
      <c r="C23" s="31"/>
      <c r="D23" s="24"/>
      <c r="E23" s="25">
        <v>398777.51</v>
      </c>
      <c r="F23" s="26">
        <v>1</v>
      </c>
      <c r="G23" s="26"/>
    </row>
    <row r="28" spans="1:7" x14ac:dyDescent="0.3">
      <c r="A28" s="1" t="s">
        <v>1859</v>
      </c>
    </row>
    <row r="29" spans="1:7" x14ac:dyDescent="0.3">
      <c r="A29" s="47" t="s">
        <v>1860</v>
      </c>
      <c r="B29" s="32" t="s">
        <v>88</v>
      </c>
    </row>
    <row r="30" spans="1:7" x14ac:dyDescent="0.3">
      <c r="A30" t="s">
        <v>1861</v>
      </c>
    </row>
    <row r="31" spans="1:7" x14ac:dyDescent="0.3">
      <c r="A31" t="s">
        <v>1862</v>
      </c>
      <c r="B31" t="s">
        <v>1863</v>
      </c>
      <c r="C31" t="s">
        <v>1863</v>
      </c>
    </row>
    <row r="32" spans="1:7" x14ac:dyDescent="0.3">
      <c r="B32" s="48">
        <v>44680</v>
      </c>
      <c r="C32" s="48">
        <v>44712</v>
      </c>
    </row>
    <row r="33" spans="1:7" x14ac:dyDescent="0.3">
      <c r="A33" t="s">
        <v>1867</v>
      </c>
      <c r="B33">
        <v>10.7479</v>
      </c>
      <c r="C33">
        <v>10.582100000000001</v>
      </c>
      <c r="E33" s="2"/>
      <c r="G33"/>
    </row>
    <row r="34" spans="1:7" x14ac:dyDescent="0.3">
      <c r="A34" t="s">
        <v>1868</v>
      </c>
      <c r="B34">
        <v>10.7479</v>
      </c>
      <c r="C34">
        <v>10.582100000000001</v>
      </c>
      <c r="E34" s="2"/>
      <c r="G34"/>
    </row>
    <row r="35" spans="1:7" x14ac:dyDescent="0.3">
      <c r="A35" t="s">
        <v>1892</v>
      </c>
      <c r="B35">
        <v>10.7479</v>
      </c>
      <c r="C35">
        <v>10.582100000000001</v>
      </c>
      <c r="E35" s="2"/>
      <c r="G35"/>
    </row>
    <row r="36" spans="1:7" x14ac:dyDescent="0.3">
      <c r="A36" t="s">
        <v>1893</v>
      </c>
      <c r="B36">
        <v>10.7479</v>
      </c>
      <c r="C36">
        <v>10.582100000000001</v>
      </c>
      <c r="E36" s="2"/>
      <c r="G36"/>
    </row>
    <row r="37" spans="1:7" x14ac:dyDescent="0.3">
      <c r="E37" s="2"/>
      <c r="G37"/>
    </row>
    <row r="38" spans="1:7" x14ac:dyDescent="0.3">
      <c r="A38" t="s">
        <v>1878</v>
      </c>
      <c r="B38" s="32" t="s">
        <v>88</v>
      </c>
    </row>
    <row r="39" spans="1:7" x14ac:dyDescent="0.3">
      <c r="A39" t="s">
        <v>1879</v>
      </c>
      <c r="B39" s="32" t="s">
        <v>88</v>
      </c>
    </row>
    <row r="40" spans="1:7" ht="28.8" x14ac:dyDescent="0.3">
      <c r="A40" s="47" t="s">
        <v>1880</v>
      </c>
      <c r="B40" s="32" t="s">
        <v>88</v>
      </c>
    </row>
    <row r="41" spans="1:7" x14ac:dyDescent="0.3">
      <c r="A41" s="47" t="s">
        <v>1881</v>
      </c>
      <c r="B41" s="32" t="s">
        <v>88</v>
      </c>
    </row>
    <row r="42" spans="1:7" x14ac:dyDescent="0.3">
      <c r="A42" t="s">
        <v>1882</v>
      </c>
      <c r="B42" s="49" t="s">
        <v>88</v>
      </c>
    </row>
    <row r="43" spans="1:7" ht="28.8" x14ac:dyDescent="0.3">
      <c r="A43" s="47" t="s">
        <v>1883</v>
      </c>
      <c r="B43" s="32" t="s">
        <v>88</v>
      </c>
    </row>
    <row r="44" spans="1:7" ht="28.8" x14ac:dyDescent="0.3">
      <c r="A44" s="47" t="s">
        <v>1884</v>
      </c>
      <c r="B44" s="32" t="s">
        <v>88</v>
      </c>
    </row>
    <row r="45" spans="1:7" x14ac:dyDescent="0.3">
      <c r="A45" t="s">
        <v>2023</v>
      </c>
      <c r="B45" s="32" t="s">
        <v>88</v>
      </c>
    </row>
    <row r="46" spans="1:7" x14ac:dyDescent="0.3">
      <c r="A46" t="s">
        <v>2024</v>
      </c>
      <c r="B46" s="32" t="s">
        <v>88</v>
      </c>
    </row>
    <row r="48" spans="1:7" x14ac:dyDescent="0.3">
      <c r="A48" s="60" t="s">
        <v>2070</v>
      </c>
      <c r="B48" s="61" t="s">
        <v>2071</v>
      </c>
      <c r="C48" s="61" t="s">
        <v>2031</v>
      </c>
      <c r="D48" s="69" t="s">
        <v>2032</v>
      </c>
    </row>
    <row r="49" spans="1:4" ht="82.2" customHeight="1" x14ac:dyDescent="0.3">
      <c r="A49" s="70" t="str">
        <f>HYPERLINK("[EDEL_Portfolio Monthly 31-May-2022.xlsx]EDFF25!A1","BHARAT Bond FOF - April 2025")</f>
        <v>BHARAT Bond FOF - April 2025</v>
      </c>
      <c r="B49" s="62"/>
      <c r="C49" s="63" t="s">
        <v>2035</v>
      </c>
      <c r="D49"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653B5-CA20-4A4B-93BA-188B1779BED1}">
  <dimension ref="A1:H49"/>
  <sheetViews>
    <sheetView showGridLines="0" workbookViewId="0">
      <pane ySplit="4" topLeftCell="A38" activePane="bottomLeft" state="frozen"/>
      <selection activeCell="A36" sqref="A36"/>
      <selection pane="bottomLeft" activeCell="A48" sqref="A48:D48"/>
    </sheetView>
  </sheetViews>
  <sheetFormatPr defaultRowHeight="14.4" x14ac:dyDescent="0.3"/>
  <cols>
    <col min="1" max="1" width="65.88671875" customWidth="1"/>
    <col min="2" max="2" width="23" customWidth="1"/>
    <col min="3" max="3" width="26.77734375" customWidth="1"/>
    <col min="4" max="4" width="22.8867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27</v>
      </c>
      <c r="B1" s="57"/>
      <c r="C1" s="57"/>
      <c r="D1" s="57"/>
      <c r="E1" s="57"/>
      <c r="F1" s="57"/>
      <c r="G1" s="57"/>
      <c r="H1" s="51" t="str">
        <f>HYPERLINK("[EDEL_Portfolio Monthly 31-May-2022.xlsx]Index!A1","Index")</f>
        <v>Index</v>
      </c>
    </row>
    <row r="2" spans="1:8" ht="18" x14ac:dyDescent="0.3">
      <c r="A2" s="57" t="s">
        <v>28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2"/>
      <c r="B9" s="28"/>
      <c r="C9" s="28"/>
      <c r="D9" s="13"/>
      <c r="E9" s="14"/>
      <c r="F9" s="15"/>
      <c r="G9" s="15"/>
    </row>
    <row r="10" spans="1:8" x14ac:dyDescent="0.3">
      <c r="A10" s="16" t="s">
        <v>533</v>
      </c>
      <c r="B10" s="28"/>
      <c r="C10" s="28"/>
      <c r="D10" s="13"/>
      <c r="E10" s="14"/>
      <c r="F10" s="15"/>
      <c r="G10" s="15"/>
    </row>
    <row r="11" spans="1:8" x14ac:dyDescent="0.3">
      <c r="A11" s="12" t="s">
        <v>538</v>
      </c>
      <c r="B11" s="28" t="s">
        <v>539</v>
      </c>
      <c r="C11" s="28"/>
      <c r="D11" s="13">
        <v>27855513.002099998</v>
      </c>
      <c r="E11" s="14">
        <v>326791.69</v>
      </c>
      <c r="F11" s="15">
        <v>0.99309999999999998</v>
      </c>
      <c r="G11" s="15"/>
    </row>
    <row r="12" spans="1:8" x14ac:dyDescent="0.3">
      <c r="A12" s="16" t="s">
        <v>98</v>
      </c>
      <c r="B12" s="29"/>
      <c r="C12" s="29"/>
      <c r="D12" s="17"/>
      <c r="E12" s="18">
        <v>326791.69</v>
      </c>
      <c r="F12" s="19">
        <v>0.99309999999999998</v>
      </c>
      <c r="G12" s="20"/>
    </row>
    <row r="13" spans="1:8" x14ac:dyDescent="0.3">
      <c r="A13" s="12"/>
      <c r="B13" s="28"/>
      <c r="C13" s="28"/>
      <c r="D13" s="13"/>
      <c r="E13" s="14"/>
      <c r="F13" s="15"/>
      <c r="G13" s="15"/>
    </row>
    <row r="14" spans="1:8" x14ac:dyDescent="0.3">
      <c r="A14" s="21" t="s">
        <v>117</v>
      </c>
      <c r="B14" s="30"/>
      <c r="C14" s="30"/>
      <c r="D14" s="22"/>
      <c r="E14" s="18">
        <v>326791.69</v>
      </c>
      <c r="F14" s="19">
        <v>0.99309999999999998</v>
      </c>
      <c r="G14" s="20"/>
    </row>
    <row r="15" spans="1:8" x14ac:dyDescent="0.3">
      <c r="A15" s="12"/>
      <c r="B15" s="28"/>
      <c r="C15" s="28"/>
      <c r="D15" s="13"/>
      <c r="E15" s="14"/>
      <c r="F15" s="15"/>
      <c r="G15" s="15"/>
    </row>
    <row r="16" spans="1:8" x14ac:dyDescent="0.3">
      <c r="A16" s="16" t="s">
        <v>118</v>
      </c>
      <c r="B16" s="28"/>
      <c r="C16" s="28"/>
      <c r="D16" s="13"/>
      <c r="E16" s="14"/>
      <c r="F16" s="15"/>
      <c r="G16" s="15"/>
    </row>
    <row r="17" spans="1:7" x14ac:dyDescent="0.3">
      <c r="A17" s="12" t="s">
        <v>119</v>
      </c>
      <c r="B17" s="28"/>
      <c r="C17" s="28"/>
      <c r="D17" s="13"/>
      <c r="E17" s="14">
        <v>2096.7600000000002</v>
      </c>
      <c r="F17" s="15">
        <v>6.4000000000000003E-3</v>
      </c>
      <c r="G17" s="15">
        <v>4.1402000000000001E-2</v>
      </c>
    </row>
    <row r="18" spans="1:7" x14ac:dyDescent="0.3">
      <c r="A18" s="16" t="s">
        <v>98</v>
      </c>
      <c r="B18" s="29"/>
      <c r="C18" s="29"/>
      <c r="D18" s="17"/>
      <c r="E18" s="18">
        <v>2096.7600000000002</v>
      </c>
      <c r="F18" s="19">
        <v>6.4000000000000003E-3</v>
      </c>
      <c r="G18" s="20"/>
    </row>
    <row r="19" spans="1:7" x14ac:dyDescent="0.3">
      <c r="A19" s="12"/>
      <c r="B19" s="28"/>
      <c r="C19" s="28"/>
      <c r="D19" s="13"/>
      <c r="E19" s="14"/>
      <c r="F19" s="15"/>
      <c r="G19" s="15"/>
    </row>
    <row r="20" spans="1:7" x14ac:dyDescent="0.3">
      <c r="A20" s="21" t="s">
        <v>117</v>
      </c>
      <c r="B20" s="30"/>
      <c r="C20" s="30"/>
      <c r="D20" s="22"/>
      <c r="E20" s="18">
        <v>2096.7600000000002</v>
      </c>
      <c r="F20" s="19">
        <v>6.4000000000000003E-3</v>
      </c>
      <c r="G20" s="20"/>
    </row>
    <row r="21" spans="1:7" x14ac:dyDescent="0.3">
      <c r="A21" s="12" t="s">
        <v>120</v>
      </c>
      <c r="B21" s="28"/>
      <c r="C21" s="28"/>
      <c r="D21" s="13"/>
      <c r="E21" s="14">
        <v>0.23783599999999999</v>
      </c>
      <c r="F21" s="15">
        <v>0</v>
      </c>
      <c r="G21" s="15"/>
    </row>
    <row r="22" spans="1:7" x14ac:dyDescent="0.3">
      <c r="A22" s="12" t="s">
        <v>121</v>
      </c>
      <c r="B22" s="28"/>
      <c r="C22" s="28"/>
      <c r="D22" s="13"/>
      <c r="E22" s="14">
        <v>159.10216399999999</v>
      </c>
      <c r="F22" s="15">
        <v>5.0000000000000001E-4</v>
      </c>
      <c r="G22" s="15">
        <v>4.1402000000000001E-2</v>
      </c>
    </row>
    <row r="23" spans="1:7" x14ac:dyDescent="0.3">
      <c r="A23" s="23" t="s">
        <v>122</v>
      </c>
      <c r="B23" s="31"/>
      <c r="C23" s="31"/>
      <c r="D23" s="24"/>
      <c r="E23" s="25">
        <v>329047.78999999998</v>
      </c>
      <c r="F23" s="26">
        <v>1</v>
      </c>
      <c r="G23" s="26"/>
    </row>
    <row r="28" spans="1:7" x14ac:dyDescent="0.3">
      <c r="A28" s="1" t="s">
        <v>1859</v>
      </c>
    </row>
    <row r="29" spans="1:7" x14ac:dyDescent="0.3">
      <c r="A29" s="47" t="s">
        <v>1860</v>
      </c>
      <c r="B29" s="32" t="s">
        <v>88</v>
      </c>
    </row>
    <row r="30" spans="1:7" x14ac:dyDescent="0.3">
      <c r="A30" t="s">
        <v>1861</v>
      </c>
    </row>
    <row r="31" spans="1:7" x14ac:dyDescent="0.3">
      <c r="A31" t="s">
        <v>1862</v>
      </c>
      <c r="B31" t="s">
        <v>1863</v>
      </c>
      <c r="C31" t="s">
        <v>1863</v>
      </c>
    </row>
    <row r="32" spans="1:7" x14ac:dyDescent="0.3">
      <c r="B32" s="48">
        <v>44680</v>
      </c>
      <c r="C32" s="48">
        <v>44712</v>
      </c>
    </row>
    <row r="33" spans="1:7" x14ac:dyDescent="0.3">
      <c r="A33" t="s">
        <v>1867</v>
      </c>
      <c r="B33">
        <v>11.8795</v>
      </c>
      <c r="C33">
        <v>11.7075</v>
      </c>
      <c r="E33" s="2"/>
      <c r="G33"/>
    </row>
    <row r="34" spans="1:7" x14ac:dyDescent="0.3">
      <c r="A34" t="s">
        <v>1868</v>
      </c>
      <c r="B34">
        <v>11.8795</v>
      </c>
      <c r="C34">
        <v>11.7075</v>
      </c>
      <c r="E34" s="2"/>
      <c r="G34"/>
    </row>
    <row r="35" spans="1:7" x14ac:dyDescent="0.3">
      <c r="A35" t="s">
        <v>1892</v>
      </c>
      <c r="B35">
        <v>11.8795</v>
      </c>
      <c r="C35">
        <v>11.7075</v>
      </c>
      <c r="E35" s="2"/>
      <c r="G35"/>
    </row>
    <row r="36" spans="1:7" x14ac:dyDescent="0.3">
      <c r="A36" t="s">
        <v>1893</v>
      </c>
      <c r="B36">
        <v>11.8795</v>
      </c>
      <c r="C36">
        <v>11.7075</v>
      </c>
      <c r="E36" s="2"/>
      <c r="G36"/>
    </row>
    <row r="37" spans="1:7" x14ac:dyDescent="0.3">
      <c r="E37" s="2"/>
      <c r="G37"/>
    </row>
    <row r="38" spans="1:7" x14ac:dyDescent="0.3">
      <c r="A38" t="s">
        <v>1878</v>
      </c>
      <c r="B38" s="32" t="s">
        <v>88</v>
      </c>
    </row>
    <row r="39" spans="1:7" x14ac:dyDescent="0.3">
      <c r="A39" t="s">
        <v>1879</v>
      </c>
      <c r="B39" s="32" t="s">
        <v>88</v>
      </c>
    </row>
    <row r="40" spans="1:7" ht="28.8" x14ac:dyDescent="0.3">
      <c r="A40" s="47" t="s">
        <v>1880</v>
      </c>
      <c r="B40" s="32" t="s">
        <v>88</v>
      </c>
    </row>
    <row r="41" spans="1:7" x14ac:dyDescent="0.3">
      <c r="A41" s="47" t="s">
        <v>1881</v>
      </c>
      <c r="B41" s="32" t="s">
        <v>88</v>
      </c>
    </row>
    <row r="42" spans="1:7" x14ac:dyDescent="0.3">
      <c r="A42" t="s">
        <v>1882</v>
      </c>
      <c r="B42" s="49" t="s">
        <v>88</v>
      </c>
    </row>
    <row r="43" spans="1:7" ht="28.8" x14ac:dyDescent="0.3">
      <c r="A43" s="47" t="s">
        <v>1883</v>
      </c>
      <c r="B43" s="32" t="s">
        <v>88</v>
      </c>
    </row>
    <row r="44" spans="1:7" ht="28.8" x14ac:dyDescent="0.3">
      <c r="A44" s="47" t="s">
        <v>1884</v>
      </c>
      <c r="B44" s="32" t="s">
        <v>88</v>
      </c>
    </row>
    <row r="45" spans="1:7" x14ac:dyDescent="0.3">
      <c r="A45" t="s">
        <v>2023</v>
      </c>
      <c r="B45" s="32" t="s">
        <v>88</v>
      </c>
    </row>
    <row r="46" spans="1:7" x14ac:dyDescent="0.3">
      <c r="A46" t="s">
        <v>2024</v>
      </c>
      <c r="B46" s="32" t="s">
        <v>88</v>
      </c>
    </row>
    <row r="48" spans="1:7" x14ac:dyDescent="0.3">
      <c r="A48" s="60" t="s">
        <v>2070</v>
      </c>
      <c r="B48" s="61" t="s">
        <v>2071</v>
      </c>
      <c r="C48" s="61" t="s">
        <v>2031</v>
      </c>
      <c r="D48" s="69" t="s">
        <v>2032</v>
      </c>
    </row>
    <row r="49" spans="1:4" ht="90" customHeight="1" x14ac:dyDescent="0.3">
      <c r="A49" s="70" t="str">
        <f>HYPERLINK("[EDEL_Portfolio Monthly 31-May-2022.xlsx]EDFF30!A1","BHARAT Bond FOF - April 2030")</f>
        <v>BHARAT Bond FOF - April 2030</v>
      </c>
      <c r="B49" s="65"/>
      <c r="C49" s="63" t="s">
        <v>2037</v>
      </c>
      <c r="D49"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90A1-7053-41A1-819B-1D6E6AD0C258}">
  <dimension ref="A1:H49"/>
  <sheetViews>
    <sheetView showGridLines="0" workbookViewId="0">
      <pane ySplit="4" topLeftCell="A38" activePane="bottomLeft" state="frozen"/>
      <selection activeCell="A36" sqref="A36"/>
      <selection pane="bottomLeft" activeCell="A48" sqref="A48:D48"/>
    </sheetView>
  </sheetViews>
  <sheetFormatPr defaultRowHeight="14.4" x14ac:dyDescent="0.3"/>
  <cols>
    <col min="1" max="1" width="65.88671875" customWidth="1"/>
    <col min="2" max="2" width="22.4414062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29</v>
      </c>
      <c r="B1" s="57"/>
      <c r="C1" s="57"/>
      <c r="D1" s="57"/>
      <c r="E1" s="57"/>
      <c r="F1" s="57"/>
      <c r="G1" s="57"/>
      <c r="H1" s="51" t="str">
        <f>HYPERLINK("[EDEL_Portfolio Monthly 31-May-2022.xlsx]Index!A1","Index")</f>
        <v>Index</v>
      </c>
    </row>
    <row r="2" spans="1:8" ht="18" x14ac:dyDescent="0.3">
      <c r="A2" s="57" t="s">
        <v>30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2"/>
      <c r="B9" s="28"/>
      <c r="C9" s="28"/>
      <c r="D9" s="13"/>
      <c r="E9" s="14"/>
      <c r="F9" s="15"/>
      <c r="G9" s="15"/>
    </row>
    <row r="10" spans="1:8" x14ac:dyDescent="0.3">
      <c r="A10" s="16" t="s">
        <v>533</v>
      </c>
      <c r="B10" s="28"/>
      <c r="C10" s="28"/>
      <c r="D10" s="13"/>
      <c r="E10" s="14"/>
      <c r="F10" s="15"/>
      <c r="G10" s="15"/>
    </row>
    <row r="11" spans="1:8" x14ac:dyDescent="0.3">
      <c r="A11" s="12" t="s">
        <v>540</v>
      </c>
      <c r="B11" s="28" t="s">
        <v>541</v>
      </c>
      <c r="C11" s="28"/>
      <c r="D11" s="13">
        <v>19984154</v>
      </c>
      <c r="E11" s="14">
        <v>209176.5</v>
      </c>
      <c r="F11" s="15">
        <v>1.0005999999999999</v>
      </c>
      <c r="G11" s="15"/>
    </row>
    <row r="12" spans="1:8" x14ac:dyDescent="0.3">
      <c r="A12" s="16" t="s">
        <v>98</v>
      </c>
      <c r="B12" s="29"/>
      <c r="C12" s="29"/>
      <c r="D12" s="17"/>
      <c r="E12" s="18">
        <v>209176.5</v>
      </c>
      <c r="F12" s="19">
        <v>1.0005999999999999</v>
      </c>
      <c r="G12" s="20"/>
    </row>
    <row r="13" spans="1:8" x14ac:dyDescent="0.3">
      <c r="A13" s="12"/>
      <c r="B13" s="28"/>
      <c r="C13" s="28"/>
      <c r="D13" s="13"/>
      <c r="E13" s="14"/>
      <c r="F13" s="15"/>
      <c r="G13" s="15"/>
    </row>
    <row r="14" spans="1:8" x14ac:dyDescent="0.3">
      <c r="A14" s="21" t="s">
        <v>117</v>
      </c>
      <c r="B14" s="30"/>
      <c r="C14" s="30"/>
      <c r="D14" s="22"/>
      <c r="E14" s="18">
        <v>209176.5</v>
      </c>
      <c r="F14" s="19">
        <v>1.0005999999999999</v>
      </c>
      <c r="G14" s="20"/>
    </row>
    <row r="15" spans="1:8" x14ac:dyDescent="0.3">
      <c r="A15" s="12"/>
      <c r="B15" s="28"/>
      <c r="C15" s="28"/>
      <c r="D15" s="13"/>
      <c r="E15" s="14"/>
      <c r="F15" s="15"/>
      <c r="G15" s="15"/>
    </row>
    <row r="16" spans="1:8" x14ac:dyDescent="0.3">
      <c r="A16" s="16" t="s">
        <v>118</v>
      </c>
      <c r="B16" s="28"/>
      <c r="C16" s="28"/>
      <c r="D16" s="13"/>
      <c r="E16" s="14"/>
      <c r="F16" s="15"/>
      <c r="G16" s="15"/>
    </row>
    <row r="17" spans="1:7" x14ac:dyDescent="0.3">
      <c r="A17" s="12" t="s">
        <v>119</v>
      </c>
      <c r="B17" s="28"/>
      <c r="C17" s="28"/>
      <c r="D17" s="13"/>
      <c r="E17" s="14">
        <v>131.99</v>
      </c>
      <c r="F17" s="15">
        <v>5.9999999999999995E-4</v>
      </c>
      <c r="G17" s="15">
        <v>4.1402000000000001E-2</v>
      </c>
    </row>
    <row r="18" spans="1:7" x14ac:dyDescent="0.3">
      <c r="A18" s="16" t="s">
        <v>98</v>
      </c>
      <c r="B18" s="29"/>
      <c r="C18" s="29"/>
      <c r="D18" s="17"/>
      <c r="E18" s="18">
        <v>131.99</v>
      </c>
      <c r="F18" s="19">
        <v>5.9999999999999995E-4</v>
      </c>
      <c r="G18" s="20"/>
    </row>
    <row r="19" spans="1:7" x14ac:dyDescent="0.3">
      <c r="A19" s="12"/>
      <c r="B19" s="28"/>
      <c r="C19" s="28"/>
      <c r="D19" s="13"/>
      <c r="E19" s="14"/>
      <c r="F19" s="15"/>
      <c r="G19" s="15"/>
    </row>
    <row r="20" spans="1:7" x14ac:dyDescent="0.3">
      <c r="A20" s="21" t="s">
        <v>117</v>
      </c>
      <c r="B20" s="30"/>
      <c r="C20" s="30"/>
      <c r="D20" s="22"/>
      <c r="E20" s="18">
        <v>131.99</v>
      </c>
      <c r="F20" s="19">
        <v>5.9999999999999995E-4</v>
      </c>
      <c r="G20" s="20"/>
    </row>
    <row r="21" spans="1:7" x14ac:dyDescent="0.3">
      <c r="A21" s="12" t="s">
        <v>120</v>
      </c>
      <c r="B21" s="28"/>
      <c r="C21" s="28"/>
      <c r="D21" s="13"/>
      <c r="E21" s="14">
        <v>1.4971099999999999E-2</v>
      </c>
      <c r="F21" s="15">
        <v>0</v>
      </c>
      <c r="G21" s="15"/>
    </row>
    <row r="22" spans="1:7" x14ac:dyDescent="0.3">
      <c r="A22" s="12" t="s">
        <v>121</v>
      </c>
      <c r="B22" s="28"/>
      <c r="C22" s="28"/>
      <c r="D22" s="13"/>
      <c r="E22" s="36">
        <v>-259.68497109999998</v>
      </c>
      <c r="F22" s="35">
        <v>-1.1999999999999999E-3</v>
      </c>
      <c r="G22" s="15">
        <v>4.1402000000000001E-2</v>
      </c>
    </row>
    <row r="23" spans="1:7" x14ac:dyDescent="0.3">
      <c r="A23" s="23" t="s">
        <v>122</v>
      </c>
      <c r="B23" s="31"/>
      <c r="C23" s="31"/>
      <c r="D23" s="24"/>
      <c r="E23" s="25">
        <v>209048.82</v>
      </c>
      <c r="F23" s="26">
        <v>1</v>
      </c>
      <c r="G23" s="26"/>
    </row>
    <row r="28" spans="1:7" x14ac:dyDescent="0.3">
      <c r="A28" s="1" t="s">
        <v>1859</v>
      </c>
    </row>
    <row r="29" spans="1:7" x14ac:dyDescent="0.3">
      <c r="A29" s="47" t="s">
        <v>1860</v>
      </c>
      <c r="B29" s="32" t="s">
        <v>88</v>
      </c>
    </row>
    <row r="30" spans="1:7" x14ac:dyDescent="0.3">
      <c r="A30" t="s">
        <v>1861</v>
      </c>
    </row>
    <row r="31" spans="1:7" x14ac:dyDescent="0.3">
      <c r="A31" t="s">
        <v>1862</v>
      </c>
      <c r="B31" t="s">
        <v>1863</v>
      </c>
      <c r="C31" t="s">
        <v>1863</v>
      </c>
    </row>
    <row r="32" spans="1:7" x14ac:dyDescent="0.3">
      <c r="B32" s="48">
        <v>44680</v>
      </c>
      <c r="C32" s="48">
        <v>44712</v>
      </c>
    </row>
    <row r="33" spans="1:7" x14ac:dyDescent="0.3">
      <c r="A33" t="s">
        <v>1867</v>
      </c>
      <c r="B33">
        <v>10.6404</v>
      </c>
      <c r="C33">
        <v>10.4596</v>
      </c>
      <c r="E33" s="2"/>
      <c r="G33"/>
    </row>
    <row r="34" spans="1:7" x14ac:dyDescent="0.3">
      <c r="A34" t="s">
        <v>1868</v>
      </c>
      <c r="B34">
        <v>10.6404</v>
      </c>
      <c r="C34">
        <v>10.4596</v>
      </c>
      <c r="E34" s="2"/>
      <c r="G34"/>
    </row>
    <row r="35" spans="1:7" x14ac:dyDescent="0.3">
      <c r="A35" t="s">
        <v>1892</v>
      </c>
      <c r="B35">
        <v>10.6404</v>
      </c>
      <c r="C35">
        <v>10.4596</v>
      </c>
      <c r="E35" s="2"/>
      <c r="G35"/>
    </row>
    <row r="36" spans="1:7" x14ac:dyDescent="0.3">
      <c r="A36" t="s">
        <v>1893</v>
      </c>
      <c r="B36">
        <v>10.6404</v>
      </c>
      <c r="C36">
        <v>10.4596</v>
      </c>
      <c r="E36" s="2"/>
      <c r="G36"/>
    </row>
    <row r="37" spans="1:7" x14ac:dyDescent="0.3">
      <c r="E37" s="2"/>
      <c r="G37"/>
    </row>
    <row r="38" spans="1:7" x14ac:dyDescent="0.3">
      <c r="A38" t="s">
        <v>1878</v>
      </c>
      <c r="B38" s="32" t="s">
        <v>88</v>
      </c>
    </row>
    <row r="39" spans="1:7" x14ac:dyDescent="0.3">
      <c r="A39" t="s">
        <v>1879</v>
      </c>
      <c r="B39" s="32" t="s">
        <v>88</v>
      </c>
    </row>
    <row r="40" spans="1:7" ht="28.8" x14ac:dyDescent="0.3">
      <c r="A40" s="47" t="s">
        <v>1880</v>
      </c>
      <c r="B40" s="32" t="s">
        <v>88</v>
      </c>
    </row>
    <row r="41" spans="1:7" x14ac:dyDescent="0.3">
      <c r="A41" s="47" t="s">
        <v>1881</v>
      </c>
      <c r="B41" s="32" t="s">
        <v>88</v>
      </c>
    </row>
    <row r="42" spans="1:7" x14ac:dyDescent="0.3">
      <c r="A42" t="s">
        <v>1882</v>
      </c>
      <c r="B42" s="49" t="s">
        <v>88</v>
      </c>
    </row>
    <row r="43" spans="1:7" ht="28.8" x14ac:dyDescent="0.3">
      <c r="A43" s="47" t="s">
        <v>1883</v>
      </c>
      <c r="B43" s="32" t="s">
        <v>88</v>
      </c>
    </row>
    <row r="44" spans="1:7" ht="28.8" x14ac:dyDescent="0.3">
      <c r="A44" s="47" t="s">
        <v>1884</v>
      </c>
      <c r="B44" s="32" t="s">
        <v>88</v>
      </c>
    </row>
    <row r="45" spans="1:7" x14ac:dyDescent="0.3">
      <c r="A45" t="s">
        <v>2023</v>
      </c>
      <c r="B45" s="32" t="s">
        <v>88</v>
      </c>
    </row>
    <row r="46" spans="1:7" x14ac:dyDescent="0.3">
      <c r="A46" t="s">
        <v>2024</v>
      </c>
      <c r="B46" s="32" t="s">
        <v>88</v>
      </c>
    </row>
    <row r="48" spans="1:7" x14ac:dyDescent="0.3">
      <c r="A48" s="60" t="s">
        <v>2070</v>
      </c>
      <c r="B48" s="61" t="s">
        <v>2071</v>
      </c>
      <c r="C48" s="61" t="s">
        <v>2031</v>
      </c>
      <c r="D48" s="69" t="s">
        <v>2032</v>
      </c>
    </row>
    <row r="49" spans="1:4" ht="83.4" customHeight="1" x14ac:dyDescent="0.3">
      <c r="A49" s="70" t="str">
        <f>HYPERLINK("[EDEL_Portfolio Monthly 31-May-2022.xlsx]EDFF31!A1","BHARAT Bond FOF - April 2031")</f>
        <v>BHARAT Bond FOF - April 2031</v>
      </c>
      <c r="B49" s="65"/>
      <c r="C49" s="63" t="s">
        <v>2038</v>
      </c>
      <c r="D49"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19CE-61E0-40F0-A847-55665CCD1BE6}">
  <dimension ref="A1:H50"/>
  <sheetViews>
    <sheetView showGridLines="0" workbookViewId="0">
      <pane ySplit="4" topLeftCell="A38" activePane="bottomLeft" state="frozen"/>
      <selection activeCell="A36" sqref="A36"/>
      <selection pane="bottomLeft" activeCell="A49" sqref="A49:D49"/>
    </sheetView>
  </sheetViews>
  <sheetFormatPr defaultRowHeight="14.4" x14ac:dyDescent="0.3"/>
  <cols>
    <col min="1" max="1" width="65.88671875" customWidth="1"/>
    <col min="2" max="2" width="22.8867187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31</v>
      </c>
      <c r="B1" s="57"/>
      <c r="C1" s="57"/>
      <c r="D1" s="57"/>
      <c r="E1" s="57"/>
      <c r="F1" s="57"/>
      <c r="G1" s="57"/>
      <c r="H1" s="51" t="str">
        <f>HYPERLINK("[EDEL_Portfolio Monthly 31-May-2022.xlsx]Index!A1","Index")</f>
        <v>Index</v>
      </c>
    </row>
    <row r="2" spans="1:8" ht="18" x14ac:dyDescent="0.3">
      <c r="A2" s="57" t="s">
        <v>32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2"/>
      <c r="B9" s="28"/>
      <c r="C9" s="28"/>
      <c r="D9" s="13"/>
      <c r="E9" s="14"/>
      <c r="F9" s="15"/>
      <c r="G9" s="15"/>
    </row>
    <row r="10" spans="1:8" x14ac:dyDescent="0.3">
      <c r="A10" s="16" t="s">
        <v>533</v>
      </c>
      <c r="B10" s="28"/>
      <c r="C10" s="28"/>
      <c r="D10" s="13"/>
      <c r="E10" s="14"/>
      <c r="F10" s="15"/>
      <c r="G10" s="15"/>
    </row>
    <row r="11" spans="1:8" x14ac:dyDescent="0.3">
      <c r="A11" s="12" t="s">
        <v>542</v>
      </c>
      <c r="B11" s="28" t="s">
        <v>543</v>
      </c>
      <c r="C11" s="28"/>
      <c r="D11" s="13">
        <v>8754645</v>
      </c>
      <c r="E11" s="14">
        <v>85605.79</v>
      </c>
      <c r="F11" s="15">
        <v>0.99919999999999998</v>
      </c>
      <c r="G11" s="15"/>
    </row>
    <row r="12" spans="1:8" x14ac:dyDescent="0.3">
      <c r="A12" s="16" t="s">
        <v>98</v>
      </c>
      <c r="B12" s="29"/>
      <c r="C12" s="29"/>
      <c r="D12" s="17"/>
      <c r="E12" s="18">
        <v>85605.79</v>
      </c>
      <c r="F12" s="19">
        <v>0.99919999999999998</v>
      </c>
      <c r="G12" s="20"/>
    </row>
    <row r="13" spans="1:8" x14ac:dyDescent="0.3">
      <c r="A13" s="12"/>
      <c r="B13" s="28"/>
      <c r="C13" s="28"/>
      <c r="D13" s="13"/>
      <c r="E13" s="14"/>
      <c r="F13" s="15"/>
      <c r="G13" s="15"/>
    </row>
    <row r="14" spans="1:8" x14ac:dyDescent="0.3">
      <c r="A14" s="21" t="s">
        <v>117</v>
      </c>
      <c r="B14" s="30"/>
      <c r="C14" s="30"/>
      <c r="D14" s="22"/>
      <c r="E14" s="18">
        <v>85605.79</v>
      </c>
      <c r="F14" s="19">
        <v>0.99919999999999998</v>
      </c>
      <c r="G14" s="20"/>
    </row>
    <row r="15" spans="1:8" x14ac:dyDescent="0.3">
      <c r="A15" s="12"/>
      <c r="B15" s="28"/>
      <c r="C15" s="28"/>
      <c r="D15" s="13"/>
      <c r="E15" s="14"/>
      <c r="F15" s="15"/>
      <c r="G15" s="15"/>
    </row>
    <row r="16" spans="1:8" x14ac:dyDescent="0.3">
      <c r="A16" s="16" t="s">
        <v>118</v>
      </c>
      <c r="B16" s="28"/>
      <c r="C16" s="28"/>
      <c r="D16" s="13"/>
      <c r="E16" s="14"/>
      <c r="F16" s="15"/>
      <c r="G16" s="15"/>
    </row>
    <row r="17" spans="1:7" x14ac:dyDescent="0.3">
      <c r="A17" s="12" t="s">
        <v>119</v>
      </c>
      <c r="B17" s="28"/>
      <c r="C17" s="28"/>
      <c r="D17" s="13"/>
      <c r="E17" s="14">
        <v>149.97999999999999</v>
      </c>
      <c r="F17" s="15">
        <v>1.8E-3</v>
      </c>
      <c r="G17" s="15">
        <v>4.1402000000000001E-2</v>
      </c>
    </row>
    <row r="18" spans="1:7" x14ac:dyDescent="0.3">
      <c r="A18" s="16" t="s">
        <v>98</v>
      </c>
      <c r="B18" s="29"/>
      <c r="C18" s="29"/>
      <c r="D18" s="17"/>
      <c r="E18" s="18">
        <v>149.97999999999999</v>
      </c>
      <c r="F18" s="19">
        <v>1.8E-3</v>
      </c>
      <c r="G18" s="20"/>
    </row>
    <row r="19" spans="1:7" x14ac:dyDescent="0.3">
      <c r="A19" s="12"/>
      <c r="B19" s="28"/>
      <c r="C19" s="28"/>
      <c r="D19" s="13"/>
      <c r="E19" s="14"/>
      <c r="F19" s="15"/>
      <c r="G19" s="15"/>
    </row>
    <row r="20" spans="1:7" x14ac:dyDescent="0.3">
      <c r="A20" s="21" t="s">
        <v>117</v>
      </c>
      <c r="B20" s="30"/>
      <c r="C20" s="30"/>
      <c r="D20" s="22"/>
      <c r="E20" s="18">
        <v>149.97999999999999</v>
      </c>
      <c r="F20" s="19">
        <v>1.8E-3</v>
      </c>
      <c r="G20" s="20"/>
    </row>
    <row r="21" spans="1:7" x14ac:dyDescent="0.3">
      <c r="A21" s="12" t="s">
        <v>120</v>
      </c>
      <c r="B21" s="28"/>
      <c r="C21" s="28"/>
      <c r="D21" s="13"/>
      <c r="E21" s="14">
        <v>1.7012599999999999E-2</v>
      </c>
      <c r="F21" s="15">
        <v>0</v>
      </c>
      <c r="G21" s="15"/>
    </row>
    <row r="22" spans="1:7" x14ac:dyDescent="0.3">
      <c r="A22" s="12" t="s">
        <v>121</v>
      </c>
      <c r="B22" s="28"/>
      <c r="C22" s="28"/>
      <c r="D22" s="13"/>
      <c r="E22" s="36">
        <v>-82.137012600000006</v>
      </c>
      <c r="F22" s="35">
        <v>-1E-3</v>
      </c>
      <c r="G22" s="15">
        <v>4.1402000000000001E-2</v>
      </c>
    </row>
    <row r="23" spans="1:7" x14ac:dyDescent="0.3">
      <c r="A23" s="23" t="s">
        <v>122</v>
      </c>
      <c r="B23" s="31"/>
      <c r="C23" s="31"/>
      <c r="D23" s="24"/>
      <c r="E23" s="25">
        <v>85673.65</v>
      </c>
      <c r="F23" s="26">
        <v>1</v>
      </c>
      <c r="G23" s="26"/>
    </row>
    <row r="28" spans="1:7" x14ac:dyDescent="0.3">
      <c r="A28" s="1" t="s">
        <v>1859</v>
      </c>
    </row>
    <row r="29" spans="1:7" x14ac:dyDescent="0.3">
      <c r="A29" s="47" t="s">
        <v>1860</v>
      </c>
      <c r="B29" s="32" t="s">
        <v>88</v>
      </c>
    </row>
    <row r="30" spans="1:7" x14ac:dyDescent="0.3">
      <c r="A30" t="s">
        <v>1861</v>
      </c>
    </row>
    <row r="31" spans="1:7" x14ac:dyDescent="0.3">
      <c r="A31" t="s">
        <v>1862</v>
      </c>
      <c r="B31" t="s">
        <v>1863</v>
      </c>
      <c r="C31" t="s">
        <v>1863</v>
      </c>
    </row>
    <row r="32" spans="1:7" x14ac:dyDescent="0.3">
      <c r="B32" s="48">
        <v>44680</v>
      </c>
      <c r="C32" s="48">
        <v>44712</v>
      </c>
    </row>
    <row r="33" spans="1:7" x14ac:dyDescent="0.3">
      <c r="A33" t="s">
        <v>1867</v>
      </c>
      <c r="B33">
        <v>9.9850999999999992</v>
      </c>
      <c r="C33">
        <v>9.7776999999999994</v>
      </c>
      <c r="E33" s="2"/>
      <c r="G33"/>
    </row>
    <row r="34" spans="1:7" x14ac:dyDescent="0.3">
      <c r="A34" t="s">
        <v>1868</v>
      </c>
      <c r="B34">
        <v>9.9850999999999992</v>
      </c>
      <c r="C34">
        <v>9.7776999999999994</v>
      </c>
      <c r="E34" s="2"/>
      <c r="G34"/>
    </row>
    <row r="35" spans="1:7" x14ac:dyDescent="0.3">
      <c r="A35" t="s">
        <v>1892</v>
      </c>
      <c r="B35">
        <v>9.9850999999999992</v>
      </c>
      <c r="C35">
        <v>9.7776999999999994</v>
      </c>
      <c r="E35" s="2"/>
      <c r="G35"/>
    </row>
    <row r="36" spans="1:7" x14ac:dyDescent="0.3">
      <c r="A36" t="s">
        <v>1893</v>
      </c>
      <c r="B36">
        <v>9.9850999999999992</v>
      </c>
      <c r="C36">
        <v>9.7776999999999994</v>
      </c>
      <c r="E36" s="2"/>
      <c r="G36"/>
    </row>
    <row r="37" spans="1:7" x14ac:dyDescent="0.3">
      <c r="E37" s="2"/>
      <c r="G37"/>
    </row>
    <row r="38" spans="1:7" x14ac:dyDescent="0.3">
      <c r="A38" t="s">
        <v>1878</v>
      </c>
      <c r="B38" s="32" t="s">
        <v>88</v>
      </c>
    </row>
    <row r="39" spans="1:7" x14ac:dyDescent="0.3">
      <c r="A39" t="s">
        <v>1879</v>
      </c>
      <c r="B39" s="32" t="s">
        <v>88</v>
      </c>
    </row>
    <row r="40" spans="1:7" ht="28.8" x14ac:dyDescent="0.3">
      <c r="A40" s="47" t="s">
        <v>1880</v>
      </c>
      <c r="B40" s="32" t="s">
        <v>88</v>
      </c>
    </row>
    <row r="41" spans="1:7" x14ac:dyDescent="0.3">
      <c r="A41" s="47" t="s">
        <v>1881</v>
      </c>
      <c r="B41" s="32" t="s">
        <v>88</v>
      </c>
    </row>
    <row r="42" spans="1:7" x14ac:dyDescent="0.3">
      <c r="A42" t="s">
        <v>1882</v>
      </c>
      <c r="B42" s="49" t="s">
        <v>88</v>
      </c>
    </row>
    <row r="43" spans="1:7" ht="28.8" x14ac:dyDescent="0.3">
      <c r="A43" s="47" t="s">
        <v>1883</v>
      </c>
      <c r="B43" s="32" t="s">
        <v>88</v>
      </c>
    </row>
    <row r="44" spans="1:7" ht="28.8" x14ac:dyDescent="0.3">
      <c r="A44" s="47" t="s">
        <v>1884</v>
      </c>
      <c r="B44" s="32" t="s">
        <v>88</v>
      </c>
    </row>
    <row r="45" spans="1:7" x14ac:dyDescent="0.3">
      <c r="A45" t="s">
        <v>2023</v>
      </c>
      <c r="B45" s="32" t="s">
        <v>88</v>
      </c>
    </row>
    <row r="46" spans="1:7" x14ac:dyDescent="0.3">
      <c r="A46" t="s">
        <v>2024</v>
      </c>
      <c r="B46" s="32" t="s">
        <v>88</v>
      </c>
    </row>
    <row r="49" spans="1:4" x14ac:dyDescent="0.3">
      <c r="A49" s="60" t="s">
        <v>2070</v>
      </c>
      <c r="B49" s="61" t="s">
        <v>2071</v>
      </c>
      <c r="C49" s="61" t="s">
        <v>2031</v>
      </c>
      <c r="D49" s="69" t="s">
        <v>2032</v>
      </c>
    </row>
    <row r="50" spans="1:4" ht="73.2" customHeight="1" x14ac:dyDescent="0.3">
      <c r="A50" s="70" t="str">
        <f>HYPERLINK("[EDEL_Portfolio Monthly 31-May-2022.xlsx]EDFF32!A1","BHARAT Bond FOF - April 2032")</f>
        <v>BHARAT Bond FOF - April 2032</v>
      </c>
      <c r="B50" s="65"/>
      <c r="C50" s="63" t="s">
        <v>2039</v>
      </c>
      <c r="D50"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EBC70-4D02-4228-9A3E-F00246594BFA}">
  <dimension ref="A1:H84"/>
  <sheetViews>
    <sheetView showGridLines="0" workbookViewId="0">
      <pane ySplit="4" topLeftCell="A73" activePane="bottomLeft" state="frozen"/>
      <selection activeCell="A36" sqref="A36"/>
      <selection pane="bottomLeft" activeCell="A84" sqref="A84"/>
    </sheetView>
  </sheetViews>
  <sheetFormatPr defaultRowHeight="14.4" x14ac:dyDescent="0.3"/>
  <cols>
    <col min="1" max="1" width="65.88671875" customWidth="1"/>
    <col min="2" max="2" width="22.77734375" customWidth="1"/>
    <col min="3" max="3" width="26.77734375" customWidth="1"/>
    <col min="4" max="4" width="22.77734375" customWidth="1"/>
    <col min="5" max="5" width="16.5546875" customWidth="1"/>
    <col min="6" max="6" width="22.66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33</v>
      </c>
      <c r="B1" s="57"/>
      <c r="C1" s="57"/>
      <c r="D1" s="57"/>
      <c r="E1" s="57"/>
      <c r="F1" s="57"/>
      <c r="G1" s="57"/>
      <c r="H1" s="51" t="str">
        <f>HYPERLINK("[EDEL_Portfolio Monthly 31-May-2022.xlsx]Index!A1","Index")</f>
        <v>Index</v>
      </c>
    </row>
    <row r="2" spans="1:8" ht="18" x14ac:dyDescent="0.3">
      <c r="A2" s="57" t="s">
        <v>34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6" t="s">
        <v>125</v>
      </c>
      <c r="B8" s="28"/>
      <c r="C8" s="28"/>
      <c r="D8" s="13"/>
      <c r="E8" s="14"/>
      <c r="F8" s="15"/>
      <c r="G8" s="15"/>
    </row>
    <row r="9" spans="1:8" x14ac:dyDescent="0.3">
      <c r="A9" s="16" t="s">
        <v>544</v>
      </c>
      <c r="B9" s="28"/>
      <c r="C9" s="28"/>
      <c r="D9" s="13"/>
      <c r="E9" s="14"/>
      <c r="F9" s="15"/>
      <c r="G9" s="15"/>
    </row>
    <row r="10" spans="1:8" x14ac:dyDescent="0.3">
      <c r="A10" s="16" t="s">
        <v>98</v>
      </c>
      <c r="B10" s="28"/>
      <c r="C10" s="28"/>
      <c r="D10" s="13"/>
      <c r="E10" s="33" t="s">
        <v>88</v>
      </c>
      <c r="F10" s="34" t="s">
        <v>88</v>
      </c>
      <c r="G10" s="15"/>
    </row>
    <row r="11" spans="1:8" x14ac:dyDescent="0.3">
      <c r="A11" s="12"/>
      <c r="B11" s="28"/>
      <c r="C11" s="28"/>
      <c r="D11" s="13"/>
      <c r="E11" s="14"/>
      <c r="F11" s="15"/>
      <c r="G11" s="15"/>
    </row>
    <row r="12" spans="1:8" x14ac:dyDescent="0.3">
      <c r="A12" s="16" t="s">
        <v>372</v>
      </c>
      <c r="B12" s="28"/>
      <c r="C12" s="28"/>
      <c r="D12" s="13"/>
      <c r="E12" s="14"/>
      <c r="F12" s="15"/>
      <c r="G12" s="15"/>
    </row>
    <row r="13" spans="1:8" x14ac:dyDescent="0.3">
      <c r="A13" s="12" t="s">
        <v>456</v>
      </c>
      <c r="B13" s="28" t="s">
        <v>457</v>
      </c>
      <c r="C13" s="28" t="s">
        <v>93</v>
      </c>
      <c r="D13" s="13">
        <v>3000000</v>
      </c>
      <c r="E13" s="14">
        <v>2820.36</v>
      </c>
      <c r="F13" s="15">
        <v>0.26419999999999999</v>
      </c>
      <c r="G13" s="15">
        <v>7.4195999999999998E-2</v>
      </c>
    </row>
    <row r="14" spans="1:8" x14ac:dyDescent="0.3">
      <c r="A14" s="12" t="s">
        <v>545</v>
      </c>
      <c r="B14" s="28" t="s">
        <v>546</v>
      </c>
      <c r="C14" s="28" t="s">
        <v>93</v>
      </c>
      <c r="D14" s="13">
        <v>2500000</v>
      </c>
      <c r="E14" s="14">
        <v>2502.62</v>
      </c>
      <c r="F14" s="15">
        <v>0.23449999999999999</v>
      </c>
      <c r="G14" s="15">
        <v>4.2692000000000001E-2</v>
      </c>
    </row>
    <row r="15" spans="1:8" x14ac:dyDescent="0.3">
      <c r="A15" s="12" t="s">
        <v>547</v>
      </c>
      <c r="B15" s="28" t="s">
        <v>548</v>
      </c>
      <c r="C15" s="28" t="s">
        <v>93</v>
      </c>
      <c r="D15" s="13">
        <v>2000000</v>
      </c>
      <c r="E15" s="14">
        <v>1895.13</v>
      </c>
      <c r="F15" s="15">
        <v>0.17760000000000001</v>
      </c>
      <c r="G15" s="15">
        <v>7.1333999999999995E-2</v>
      </c>
    </row>
    <row r="16" spans="1:8" x14ac:dyDescent="0.3">
      <c r="A16" s="12" t="s">
        <v>549</v>
      </c>
      <c r="B16" s="28" t="s">
        <v>550</v>
      </c>
      <c r="C16" s="28" t="s">
        <v>93</v>
      </c>
      <c r="D16" s="13">
        <v>1000000</v>
      </c>
      <c r="E16" s="14">
        <v>994.44</v>
      </c>
      <c r="F16" s="15">
        <v>9.3200000000000005E-2</v>
      </c>
      <c r="G16" s="15">
        <v>7.6049000000000005E-2</v>
      </c>
    </row>
    <row r="17" spans="1:7" x14ac:dyDescent="0.3">
      <c r="A17" s="12" t="s">
        <v>551</v>
      </c>
      <c r="B17" s="28" t="s">
        <v>552</v>
      </c>
      <c r="C17" s="28" t="s">
        <v>93</v>
      </c>
      <c r="D17" s="13">
        <v>389100</v>
      </c>
      <c r="E17" s="14">
        <v>354.05</v>
      </c>
      <c r="F17" s="15">
        <v>3.32E-2</v>
      </c>
      <c r="G17" s="15">
        <v>7.6782000000000003E-2</v>
      </c>
    </row>
    <row r="18" spans="1:7" x14ac:dyDescent="0.3">
      <c r="A18" s="16" t="s">
        <v>98</v>
      </c>
      <c r="B18" s="29"/>
      <c r="C18" s="29"/>
      <c r="D18" s="17"/>
      <c r="E18" s="18">
        <v>8566.6</v>
      </c>
      <c r="F18" s="19">
        <v>0.80269999999999997</v>
      </c>
      <c r="G18" s="20"/>
    </row>
    <row r="19" spans="1:7" x14ac:dyDescent="0.3">
      <c r="A19" s="12"/>
      <c r="B19" s="28"/>
      <c r="C19" s="28"/>
      <c r="D19" s="13"/>
      <c r="E19" s="14"/>
      <c r="F19" s="15"/>
      <c r="G19" s="15"/>
    </row>
    <row r="20" spans="1:7" x14ac:dyDescent="0.3">
      <c r="A20" s="16" t="s">
        <v>502</v>
      </c>
      <c r="B20" s="28"/>
      <c r="C20" s="28"/>
      <c r="D20" s="13"/>
      <c r="E20" s="14"/>
      <c r="F20" s="15"/>
      <c r="G20" s="15"/>
    </row>
    <row r="21" spans="1:7" x14ac:dyDescent="0.3">
      <c r="A21" s="12" t="s">
        <v>553</v>
      </c>
      <c r="B21" s="28" t="s">
        <v>554</v>
      </c>
      <c r="C21" s="28" t="s">
        <v>93</v>
      </c>
      <c r="D21" s="13">
        <v>500000</v>
      </c>
      <c r="E21" s="14">
        <v>505.35</v>
      </c>
      <c r="F21" s="15">
        <v>4.7300000000000002E-2</v>
      </c>
      <c r="G21" s="15">
        <v>7.5253E-2</v>
      </c>
    </row>
    <row r="22" spans="1:7" x14ac:dyDescent="0.3">
      <c r="A22" s="12" t="s">
        <v>555</v>
      </c>
      <c r="B22" s="28" t="s">
        <v>556</v>
      </c>
      <c r="C22" s="28" t="s">
        <v>93</v>
      </c>
      <c r="D22" s="13">
        <v>9100</v>
      </c>
      <c r="E22" s="14">
        <v>9.42</v>
      </c>
      <c r="F22" s="15">
        <v>8.9999999999999998E-4</v>
      </c>
      <c r="G22" s="15">
        <v>7.6899999999999996E-2</v>
      </c>
    </row>
    <row r="23" spans="1:7" x14ac:dyDescent="0.3">
      <c r="A23" s="16" t="s">
        <v>98</v>
      </c>
      <c r="B23" s="29"/>
      <c r="C23" s="29"/>
      <c r="D23" s="17"/>
      <c r="E23" s="18">
        <v>514.77</v>
      </c>
      <c r="F23" s="19">
        <v>4.82E-2</v>
      </c>
      <c r="G23" s="20"/>
    </row>
    <row r="24" spans="1:7" x14ac:dyDescent="0.3">
      <c r="A24" s="12"/>
      <c r="B24" s="28"/>
      <c r="C24" s="28"/>
      <c r="D24" s="13"/>
      <c r="E24" s="14"/>
      <c r="F24" s="15"/>
      <c r="G24" s="15"/>
    </row>
    <row r="25" spans="1:7" x14ac:dyDescent="0.3">
      <c r="A25" s="12"/>
      <c r="B25" s="28"/>
      <c r="C25" s="28"/>
      <c r="D25" s="13"/>
      <c r="E25" s="14"/>
      <c r="F25" s="15"/>
      <c r="G25" s="15"/>
    </row>
    <row r="26" spans="1:7" x14ac:dyDescent="0.3">
      <c r="A26" s="16" t="s">
        <v>189</v>
      </c>
      <c r="B26" s="28"/>
      <c r="C26" s="28"/>
      <c r="D26" s="13"/>
      <c r="E26" s="14"/>
      <c r="F26" s="15"/>
      <c r="G26" s="15"/>
    </row>
    <row r="27" spans="1:7" x14ac:dyDescent="0.3">
      <c r="A27" s="16" t="s">
        <v>98</v>
      </c>
      <c r="B27" s="28"/>
      <c r="C27" s="28"/>
      <c r="D27" s="13"/>
      <c r="E27" s="33" t="s">
        <v>88</v>
      </c>
      <c r="F27" s="34" t="s">
        <v>88</v>
      </c>
      <c r="G27" s="15"/>
    </row>
    <row r="28" spans="1:7" x14ac:dyDescent="0.3">
      <c r="A28" s="12"/>
      <c r="B28" s="28"/>
      <c r="C28" s="28"/>
      <c r="D28" s="13"/>
      <c r="E28" s="14"/>
      <c r="F28" s="15"/>
      <c r="G28" s="15"/>
    </row>
    <row r="29" spans="1:7" x14ac:dyDescent="0.3">
      <c r="A29" s="16" t="s">
        <v>190</v>
      </c>
      <c r="B29" s="28"/>
      <c r="C29" s="28"/>
      <c r="D29" s="13"/>
      <c r="E29" s="14"/>
      <c r="F29" s="15"/>
      <c r="G29" s="15"/>
    </row>
    <row r="30" spans="1:7" x14ac:dyDescent="0.3">
      <c r="A30" s="16" t="s">
        <v>98</v>
      </c>
      <c r="B30" s="28"/>
      <c r="C30" s="28"/>
      <c r="D30" s="13"/>
      <c r="E30" s="33" t="s">
        <v>88</v>
      </c>
      <c r="F30" s="34" t="s">
        <v>88</v>
      </c>
      <c r="G30" s="15"/>
    </row>
    <row r="31" spans="1:7" x14ac:dyDescent="0.3">
      <c r="A31" s="12"/>
      <c r="B31" s="28"/>
      <c r="C31" s="28"/>
      <c r="D31" s="13"/>
      <c r="E31" s="14"/>
      <c r="F31" s="15"/>
      <c r="G31" s="15"/>
    </row>
    <row r="32" spans="1:7" x14ac:dyDescent="0.3">
      <c r="A32" s="21" t="s">
        <v>117</v>
      </c>
      <c r="B32" s="30"/>
      <c r="C32" s="30"/>
      <c r="D32" s="22"/>
      <c r="E32" s="18">
        <v>9081.3700000000008</v>
      </c>
      <c r="F32" s="19">
        <v>0.85089999999999999</v>
      </c>
      <c r="G32" s="20"/>
    </row>
    <row r="33" spans="1:7" x14ac:dyDescent="0.3">
      <c r="A33" s="12"/>
      <c r="B33" s="28"/>
      <c r="C33" s="28"/>
      <c r="D33" s="13"/>
      <c r="E33" s="14"/>
      <c r="F33" s="15"/>
      <c r="G33" s="15"/>
    </row>
    <row r="34" spans="1:7" x14ac:dyDescent="0.3">
      <c r="A34" s="12"/>
      <c r="B34" s="28"/>
      <c r="C34" s="28"/>
      <c r="D34" s="13"/>
      <c r="E34" s="14"/>
      <c r="F34" s="15"/>
      <c r="G34" s="15"/>
    </row>
    <row r="35" spans="1:7" x14ac:dyDescent="0.3">
      <c r="A35" s="16" t="s">
        <v>118</v>
      </c>
      <c r="B35" s="28"/>
      <c r="C35" s="28"/>
      <c r="D35" s="13"/>
      <c r="E35" s="14"/>
      <c r="F35" s="15"/>
      <c r="G35" s="15"/>
    </row>
    <row r="36" spans="1:7" x14ac:dyDescent="0.3">
      <c r="A36" s="12" t="s">
        <v>119</v>
      </c>
      <c r="B36" s="28"/>
      <c r="C36" s="28"/>
      <c r="D36" s="13"/>
      <c r="E36" s="14">
        <v>1356.85</v>
      </c>
      <c r="F36" s="15">
        <v>0.12709999999999999</v>
      </c>
      <c r="G36" s="15">
        <v>4.1402000000000001E-2</v>
      </c>
    </row>
    <row r="37" spans="1:7" x14ac:dyDescent="0.3">
      <c r="A37" s="16" t="s">
        <v>98</v>
      </c>
      <c r="B37" s="29"/>
      <c r="C37" s="29"/>
      <c r="D37" s="17"/>
      <c r="E37" s="18">
        <v>1356.85</v>
      </c>
      <c r="F37" s="19">
        <v>0.12709999999999999</v>
      </c>
      <c r="G37" s="20"/>
    </row>
    <row r="38" spans="1:7" x14ac:dyDescent="0.3">
      <c r="A38" s="12"/>
      <c r="B38" s="28"/>
      <c r="C38" s="28"/>
      <c r="D38" s="13"/>
      <c r="E38" s="14"/>
      <c r="F38" s="15"/>
      <c r="G38" s="15"/>
    </row>
    <row r="39" spans="1:7" x14ac:dyDescent="0.3">
      <c r="A39" s="21" t="s">
        <v>117</v>
      </c>
      <c r="B39" s="30"/>
      <c r="C39" s="30"/>
      <c r="D39" s="22"/>
      <c r="E39" s="18">
        <v>1356.85</v>
      </c>
      <c r="F39" s="19">
        <v>0.12709999999999999</v>
      </c>
      <c r="G39" s="20"/>
    </row>
    <row r="40" spans="1:7" x14ac:dyDescent="0.3">
      <c r="A40" s="12" t="s">
        <v>120</v>
      </c>
      <c r="B40" s="28"/>
      <c r="C40" s="28"/>
      <c r="D40" s="13"/>
      <c r="E40" s="14">
        <v>197.0038705</v>
      </c>
      <c r="F40" s="15">
        <v>1.8457000000000001E-2</v>
      </c>
      <c r="G40" s="15"/>
    </row>
    <row r="41" spans="1:7" x14ac:dyDescent="0.3">
      <c r="A41" s="12" t="s">
        <v>121</v>
      </c>
      <c r="B41" s="28"/>
      <c r="C41" s="28"/>
      <c r="D41" s="13"/>
      <c r="E41" s="14">
        <v>38.106129500000002</v>
      </c>
      <c r="F41" s="15">
        <v>3.5430000000000001E-3</v>
      </c>
      <c r="G41" s="15">
        <v>4.1402000000000001E-2</v>
      </c>
    </row>
    <row r="42" spans="1:7" x14ac:dyDescent="0.3">
      <c r="A42" s="23" t="s">
        <v>122</v>
      </c>
      <c r="B42" s="31"/>
      <c r="C42" s="31"/>
      <c r="D42" s="24"/>
      <c r="E42" s="25">
        <v>10673.33</v>
      </c>
      <c r="F42" s="26">
        <v>1</v>
      </c>
      <c r="G42" s="26"/>
    </row>
    <row r="44" spans="1:7" x14ac:dyDescent="0.3">
      <c r="A44" s="1" t="s">
        <v>124</v>
      </c>
    </row>
    <row r="47" spans="1:7" x14ac:dyDescent="0.3">
      <c r="A47" s="1" t="s">
        <v>1859</v>
      </c>
    </row>
    <row r="48" spans="1:7" x14ac:dyDescent="0.3">
      <c r="A48" s="47" t="s">
        <v>1860</v>
      </c>
      <c r="B48" s="32" t="s">
        <v>88</v>
      </c>
    </row>
    <row r="49" spans="1:7" x14ac:dyDescent="0.3">
      <c r="A49" t="s">
        <v>1861</v>
      </c>
    </row>
    <row r="50" spans="1:7" x14ac:dyDescent="0.3">
      <c r="A50" t="s">
        <v>1862</v>
      </c>
      <c r="B50" t="s">
        <v>1863</v>
      </c>
      <c r="C50" t="s">
        <v>1863</v>
      </c>
    </row>
    <row r="51" spans="1:7" x14ac:dyDescent="0.3">
      <c r="B51" s="48">
        <v>44680</v>
      </c>
      <c r="C51" s="48">
        <v>44712</v>
      </c>
    </row>
    <row r="52" spans="1:7" x14ac:dyDescent="0.3">
      <c r="A52" t="s">
        <v>1864</v>
      </c>
      <c r="B52" s="32" t="s">
        <v>1866</v>
      </c>
      <c r="C52" s="32" t="s">
        <v>1866</v>
      </c>
      <c r="E52" s="2"/>
      <c r="G52"/>
    </row>
    <row r="53" spans="1:7" x14ac:dyDescent="0.3">
      <c r="A53" t="s">
        <v>1865</v>
      </c>
      <c r="B53" s="32" t="s">
        <v>1866</v>
      </c>
      <c r="C53" s="32" t="s">
        <v>1866</v>
      </c>
      <c r="E53" s="2"/>
      <c r="G53"/>
    </row>
    <row r="54" spans="1:7" x14ac:dyDescent="0.3">
      <c r="A54" t="s">
        <v>1888</v>
      </c>
      <c r="B54" s="32">
        <v>20.240600000000001</v>
      </c>
      <c r="C54" s="32">
        <v>20.093</v>
      </c>
      <c r="E54" s="2"/>
      <c r="G54"/>
    </row>
    <row r="55" spans="1:7" x14ac:dyDescent="0.3">
      <c r="A55" t="s">
        <v>1867</v>
      </c>
      <c r="B55" s="32">
        <v>20.605699999999999</v>
      </c>
      <c r="C55" s="32">
        <v>20.455400000000001</v>
      </c>
      <c r="E55" s="2"/>
      <c r="G55"/>
    </row>
    <row r="56" spans="1:7" x14ac:dyDescent="0.3">
      <c r="A56" t="s">
        <v>1868</v>
      </c>
      <c r="B56" s="32">
        <v>20.523700000000002</v>
      </c>
      <c r="C56" s="32">
        <v>20.373999999999999</v>
      </c>
      <c r="E56" s="2"/>
      <c r="G56"/>
    </row>
    <row r="57" spans="1:7" x14ac:dyDescent="0.3">
      <c r="A57" t="s">
        <v>1889</v>
      </c>
      <c r="B57" s="32">
        <v>16.577500000000001</v>
      </c>
      <c r="C57" s="32">
        <v>16.456600000000002</v>
      </c>
      <c r="E57" s="2"/>
      <c r="G57"/>
    </row>
    <row r="58" spans="1:7" x14ac:dyDescent="0.3">
      <c r="A58" t="s">
        <v>1890</v>
      </c>
      <c r="B58" s="32">
        <v>16.600300000000001</v>
      </c>
      <c r="C58" s="32">
        <v>16.423100000000002</v>
      </c>
      <c r="E58" s="2"/>
      <c r="G58"/>
    </row>
    <row r="59" spans="1:7" x14ac:dyDescent="0.3">
      <c r="A59" t="s">
        <v>1872</v>
      </c>
      <c r="B59" s="32">
        <v>19.786100000000001</v>
      </c>
      <c r="C59" s="32">
        <v>19.630600000000001</v>
      </c>
      <c r="E59" s="2"/>
      <c r="G59"/>
    </row>
    <row r="60" spans="1:7" x14ac:dyDescent="0.3">
      <c r="A60" t="s">
        <v>1876</v>
      </c>
      <c r="B60" s="32" t="s">
        <v>1866</v>
      </c>
      <c r="C60" s="32" t="s">
        <v>1866</v>
      </c>
      <c r="E60" s="2"/>
      <c r="G60"/>
    </row>
    <row r="61" spans="1:7" x14ac:dyDescent="0.3">
      <c r="A61" t="s">
        <v>1891</v>
      </c>
      <c r="B61" s="32">
        <v>19.728999999999999</v>
      </c>
      <c r="C61" s="32">
        <v>19.574200000000001</v>
      </c>
      <c r="E61" s="2"/>
      <c r="G61"/>
    </row>
    <row r="62" spans="1:7" x14ac:dyDescent="0.3">
      <c r="A62" t="s">
        <v>1892</v>
      </c>
      <c r="B62" s="32">
        <v>19.7774</v>
      </c>
      <c r="C62" s="32">
        <v>19.622</v>
      </c>
      <c r="E62" s="2"/>
      <c r="G62"/>
    </row>
    <row r="63" spans="1:7" x14ac:dyDescent="0.3">
      <c r="A63" t="s">
        <v>1893</v>
      </c>
      <c r="B63" s="32">
        <v>19.790199999999999</v>
      </c>
      <c r="C63" s="32">
        <v>19.634699999999999</v>
      </c>
      <c r="E63" s="2"/>
      <c r="G63"/>
    </row>
    <row r="64" spans="1:7" x14ac:dyDescent="0.3">
      <c r="A64" t="s">
        <v>1894</v>
      </c>
      <c r="B64" s="32">
        <v>10.476699999999999</v>
      </c>
      <c r="C64" s="32">
        <v>10.394399999999999</v>
      </c>
      <c r="E64" s="2"/>
      <c r="G64"/>
    </row>
    <row r="65" spans="1:7" x14ac:dyDescent="0.3">
      <c r="A65" t="s">
        <v>1895</v>
      </c>
      <c r="B65" s="32">
        <v>10.248100000000001</v>
      </c>
      <c r="C65" s="32">
        <v>10.1675</v>
      </c>
      <c r="E65" s="2"/>
      <c r="G65"/>
    </row>
    <row r="66" spans="1:7" x14ac:dyDescent="0.3">
      <c r="A66" t="s">
        <v>1877</v>
      </c>
      <c r="E66" s="2"/>
      <c r="G66"/>
    </row>
    <row r="68" spans="1:7" x14ac:dyDescent="0.3">
      <c r="A68" t="s">
        <v>1896</v>
      </c>
    </row>
    <row r="70" spans="1:7" x14ac:dyDescent="0.3">
      <c r="A70" s="50" t="s">
        <v>1897</v>
      </c>
      <c r="B70" s="50" t="s">
        <v>1898</v>
      </c>
      <c r="C70" s="50" t="s">
        <v>1899</v>
      </c>
      <c r="D70" s="50" t="s">
        <v>1900</v>
      </c>
    </row>
    <row r="71" spans="1:7" x14ac:dyDescent="0.3">
      <c r="A71" s="50" t="s">
        <v>1903</v>
      </c>
      <c r="B71" s="50"/>
      <c r="C71" s="50">
        <v>5.61783E-2</v>
      </c>
      <c r="D71" s="50">
        <v>5.61783E-2</v>
      </c>
    </row>
    <row r="73" spans="1:7" x14ac:dyDescent="0.3">
      <c r="A73" t="s">
        <v>1879</v>
      </c>
      <c r="B73" s="32" t="s">
        <v>88</v>
      </c>
    </row>
    <row r="74" spans="1:7" ht="28.8" x14ac:dyDescent="0.3">
      <c r="A74" s="47" t="s">
        <v>1880</v>
      </c>
      <c r="B74" s="32" t="s">
        <v>88</v>
      </c>
    </row>
    <row r="75" spans="1:7" x14ac:dyDescent="0.3">
      <c r="A75" s="47" t="s">
        <v>1881</v>
      </c>
      <c r="B75" s="32" t="s">
        <v>88</v>
      </c>
    </row>
    <row r="76" spans="1:7" x14ac:dyDescent="0.3">
      <c r="A76" t="s">
        <v>1882</v>
      </c>
      <c r="B76" s="49">
        <v>6.192933</v>
      </c>
    </row>
    <row r="77" spans="1:7" ht="28.8" x14ac:dyDescent="0.3">
      <c r="A77" s="47" t="s">
        <v>1883</v>
      </c>
      <c r="B77" s="32" t="s">
        <v>88</v>
      </c>
    </row>
    <row r="78" spans="1:7" ht="28.8" x14ac:dyDescent="0.3">
      <c r="A78" s="47" t="s">
        <v>1884</v>
      </c>
      <c r="B78" s="32" t="s">
        <v>88</v>
      </c>
    </row>
    <row r="79" spans="1:7" x14ac:dyDescent="0.3">
      <c r="A79" t="s">
        <v>2023</v>
      </c>
      <c r="B79" s="32" t="s">
        <v>88</v>
      </c>
    </row>
    <row r="80" spans="1:7" x14ac:dyDescent="0.3">
      <c r="A80" t="s">
        <v>2024</v>
      </c>
      <c r="B80" s="32" t="s">
        <v>88</v>
      </c>
    </row>
    <row r="83" spans="1:6" ht="28.8" x14ac:dyDescent="0.3">
      <c r="A83" s="60" t="s">
        <v>2070</v>
      </c>
      <c r="B83" s="61" t="s">
        <v>2071</v>
      </c>
      <c r="C83" s="61" t="s">
        <v>2031</v>
      </c>
      <c r="D83" s="69" t="s">
        <v>2032</v>
      </c>
      <c r="E83" s="69" t="s">
        <v>2031</v>
      </c>
      <c r="F83" s="69" t="s">
        <v>2032</v>
      </c>
    </row>
    <row r="84" spans="1:6" ht="71.400000000000006" customHeight="1" x14ac:dyDescent="0.3">
      <c r="A84" s="70" t="str">
        <f>HYPERLINK("[EDEL_Portfolio Monthly 31-May-2022.xlsx]EDGSEC!A1","Edelweiss Government Securities Fund")</f>
        <v>Edelweiss Government Securities Fund</v>
      </c>
      <c r="B84" s="65"/>
      <c r="C84" s="63" t="s">
        <v>2066</v>
      </c>
      <c r="D84" s="65"/>
      <c r="E84" s="63" t="s">
        <v>2067</v>
      </c>
      <c r="F84"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25FE1-4385-4BF3-8A07-C8F06E0605E2}">
  <dimension ref="A1:H105"/>
  <sheetViews>
    <sheetView showGridLines="0" workbookViewId="0">
      <pane ySplit="4" topLeftCell="A92" activePane="bottomLeft" state="frozen"/>
      <selection activeCell="A36" sqref="A36"/>
      <selection pane="bottomLeft" activeCell="A104" sqref="A104:D104"/>
    </sheetView>
  </sheetViews>
  <sheetFormatPr defaultRowHeight="14.4" x14ac:dyDescent="0.3"/>
  <cols>
    <col min="1" max="1" width="65.88671875" customWidth="1"/>
    <col min="2" max="2" width="22.6640625" customWidth="1"/>
    <col min="3" max="3" width="26.77734375" customWidth="1"/>
    <col min="4" max="4" width="22.332031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35</v>
      </c>
      <c r="B1" s="57"/>
      <c r="C1" s="57"/>
      <c r="D1" s="57"/>
      <c r="E1" s="57"/>
      <c r="F1" s="57"/>
      <c r="G1" s="57"/>
      <c r="H1" s="51" t="str">
        <f>HYPERLINK("[EDEL_Portfolio Monthly 31-May-2022.xlsx]Index!A1","Index")</f>
        <v>Index</v>
      </c>
    </row>
    <row r="2" spans="1:8" ht="18" x14ac:dyDescent="0.3">
      <c r="A2" s="57" t="s">
        <v>36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557</v>
      </c>
      <c r="B11" s="28" t="s">
        <v>558</v>
      </c>
      <c r="C11" s="28" t="s">
        <v>132</v>
      </c>
      <c r="D11" s="13">
        <v>15000000</v>
      </c>
      <c r="E11" s="14">
        <v>14325.12</v>
      </c>
      <c r="F11" s="15">
        <v>6.54E-2</v>
      </c>
      <c r="G11" s="15">
        <v>7.2898000000000004E-2</v>
      </c>
    </row>
    <row r="12" spans="1:8" x14ac:dyDescent="0.3">
      <c r="A12" s="12" t="s">
        <v>559</v>
      </c>
      <c r="B12" s="28" t="s">
        <v>560</v>
      </c>
      <c r="C12" s="28" t="s">
        <v>132</v>
      </c>
      <c r="D12" s="13">
        <v>11000000</v>
      </c>
      <c r="E12" s="14">
        <v>11230.52</v>
      </c>
      <c r="F12" s="15">
        <v>5.1200000000000002E-2</v>
      </c>
      <c r="G12" s="15">
        <v>7.2925000000000004E-2</v>
      </c>
    </row>
    <row r="13" spans="1:8" x14ac:dyDescent="0.3">
      <c r="A13" s="12" t="s">
        <v>561</v>
      </c>
      <c r="B13" s="28" t="s">
        <v>562</v>
      </c>
      <c r="C13" s="28" t="s">
        <v>132</v>
      </c>
      <c r="D13" s="13">
        <v>8000000</v>
      </c>
      <c r="E13" s="14">
        <v>8212.5400000000009</v>
      </c>
      <c r="F13" s="15">
        <v>3.7499999999999999E-2</v>
      </c>
      <c r="G13" s="15">
        <v>7.1999999999999995E-2</v>
      </c>
    </row>
    <row r="14" spans="1:8" x14ac:dyDescent="0.3">
      <c r="A14" s="12" t="s">
        <v>563</v>
      </c>
      <c r="B14" s="28" t="s">
        <v>564</v>
      </c>
      <c r="C14" s="28" t="s">
        <v>132</v>
      </c>
      <c r="D14" s="13">
        <v>5000000</v>
      </c>
      <c r="E14" s="14">
        <v>5106.87</v>
      </c>
      <c r="F14" s="15">
        <v>2.3300000000000001E-2</v>
      </c>
      <c r="G14" s="15">
        <v>7.3950000000000002E-2</v>
      </c>
    </row>
    <row r="15" spans="1:8" x14ac:dyDescent="0.3">
      <c r="A15" s="12" t="s">
        <v>565</v>
      </c>
      <c r="B15" s="28" t="s">
        <v>566</v>
      </c>
      <c r="C15" s="28" t="s">
        <v>132</v>
      </c>
      <c r="D15" s="13">
        <v>3000000</v>
      </c>
      <c r="E15" s="14">
        <v>2993.13</v>
      </c>
      <c r="F15" s="15">
        <v>1.37E-2</v>
      </c>
      <c r="G15" s="15">
        <v>7.2950000000000001E-2</v>
      </c>
    </row>
    <row r="16" spans="1:8" x14ac:dyDescent="0.3">
      <c r="A16" s="12" t="s">
        <v>567</v>
      </c>
      <c r="B16" s="28" t="s">
        <v>568</v>
      </c>
      <c r="C16" s="28" t="s">
        <v>149</v>
      </c>
      <c r="D16" s="13">
        <v>3000000</v>
      </c>
      <c r="E16" s="14">
        <v>2987.41</v>
      </c>
      <c r="F16" s="15">
        <v>1.3599999999999999E-2</v>
      </c>
      <c r="G16" s="15">
        <v>7.2249999999999995E-2</v>
      </c>
    </row>
    <row r="17" spans="1:7" x14ac:dyDescent="0.3">
      <c r="A17" s="12" t="s">
        <v>569</v>
      </c>
      <c r="B17" s="28" t="s">
        <v>570</v>
      </c>
      <c r="C17" s="28" t="s">
        <v>132</v>
      </c>
      <c r="D17" s="13">
        <v>2500000</v>
      </c>
      <c r="E17" s="14">
        <v>2515.15</v>
      </c>
      <c r="F17" s="15">
        <v>1.15E-2</v>
      </c>
      <c r="G17" s="15">
        <v>7.3400000000000007E-2</v>
      </c>
    </row>
    <row r="18" spans="1:7" x14ac:dyDescent="0.3">
      <c r="A18" s="12" t="s">
        <v>571</v>
      </c>
      <c r="B18" s="28" t="s">
        <v>572</v>
      </c>
      <c r="C18" s="28" t="s">
        <v>132</v>
      </c>
      <c r="D18" s="13">
        <v>2500000</v>
      </c>
      <c r="E18" s="14">
        <v>2492.56</v>
      </c>
      <c r="F18" s="15">
        <v>1.14E-2</v>
      </c>
      <c r="G18" s="15">
        <v>7.3849999999999999E-2</v>
      </c>
    </row>
    <row r="19" spans="1:7" x14ac:dyDescent="0.3">
      <c r="A19" s="12" t="s">
        <v>573</v>
      </c>
      <c r="B19" s="28" t="s">
        <v>574</v>
      </c>
      <c r="C19" s="28" t="s">
        <v>132</v>
      </c>
      <c r="D19" s="13">
        <v>2000000</v>
      </c>
      <c r="E19" s="14">
        <v>2013.81</v>
      </c>
      <c r="F19" s="15">
        <v>9.1999999999999998E-3</v>
      </c>
      <c r="G19" s="15">
        <v>7.3400000000000007E-2</v>
      </c>
    </row>
    <row r="20" spans="1:7" x14ac:dyDescent="0.3">
      <c r="A20" s="12" t="s">
        <v>575</v>
      </c>
      <c r="B20" s="28" t="s">
        <v>576</v>
      </c>
      <c r="C20" s="28" t="s">
        <v>129</v>
      </c>
      <c r="D20" s="13">
        <v>1500000</v>
      </c>
      <c r="E20" s="14">
        <v>1619.7</v>
      </c>
      <c r="F20" s="15">
        <v>7.4000000000000003E-3</v>
      </c>
      <c r="G20" s="15">
        <v>7.1999999999999995E-2</v>
      </c>
    </row>
    <row r="21" spans="1:7" x14ac:dyDescent="0.3">
      <c r="A21" s="12" t="s">
        <v>577</v>
      </c>
      <c r="B21" s="28" t="s">
        <v>578</v>
      </c>
      <c r="C21" s="28" t="s">
        <v>132</v>
      </c>
      <c r="D21" s="13">
        <v>1500000</v>
      </c>
      <c r="E21" s="14">
        <v>1489.7</v>
      </c>
      <c r="F21" s="15">
        <v>6.7999999999999996E-3</v>
      </c>
      <c r="G21" s="15">
        <v>7.3953000000000005E-2</v>
      </c>
    </row>
    <row r="22" spans="1:7" x14ac:dyDescent="0.3">
      <c r="A22" s="16" t="s">
        <v>98</v>
      </c>
      <c r="B22" s="29"/>
      <c r="C22" s="29"/>
      <c r="D22" s="17"/>
      <c r="E22" s="18">
        <v>54986.51</v>
      </c>
      <c r="F22" s="19">
        <v>0.251</v>
      </c>
      <c r="G22" s="20"/>
    </row>
    <row r="23" spans="1:7" x14ac:dyDescent="0.3">
      <c r="A23" s="12"/>
      <c r="B23" s="28"/>
      <c r="C23" s="28"/>
      <c r="D23" s="13"/>
      <c r="E23" s="14"/>
      <c r="F23" s="15"/>
      <c r="G23" s="15"/>
    </row>
    <row r="24" spans="1:7" x14ac:dyDescent="0.3">
      <c r="A24" s="16" t="s">
        <v>372</v>
      </c>
      <c r="B24" s="28"/>
      <c r="C24" s="28"/>
      <c r="D24" s="13"/>
      <c r="E24" s="14"/>
      <c r="F24" s="15"/>
      <c r="G24" s="15"/>
    </row>
    <row r="25" spans="1:7" x14ac:dyDescent="0.3">
      <c r="A25" s="12" t="s">
        <v>547</v>
      </c>
      <c r="B25" s="28" t="s">
        <v>548</v>
      </c>
      <c r="C25" s="28" t="s">
        <v>93</v>
      </c>
      <c r="D25" s="13">
        <v>8000000</v>
      </c>
      <c r="E25" s="14">
        <v>7580.51</v>
      </c>
      <c r="F25" s="15">
        <v>3.4599999999999999E-2</v>
      </c>
      <c r="G25" s="15">
        <v>7.1333999999999995E-2</v>
      </c>
    </row>
    <row r="26" spans="1:7" x14ac:dyDescent="0.3">
      <c r="A26" s="16" t="s">
        <v>98</v>
      </c>
      <c r="B26" s="29"/>
      <c r="C26" s="29"/>
      <c r="D26" s="17"/>
      <c r="E26" s="18">
        <v>7580.51</v>
      </c>
      <c r="F26" s="19">
        <v>3.4599999999999999E-2</v>
      </c>
      <c r="G26" s="20"/>
    </row>
    <row r="27" spans="1:7" x14ac:dyDescent="0.3">
      <c r="A27" s="16" t="s">
        <v>502</v>
      </c>
      <c r="B27" s="28"/>
      <c r="C27" s="28"/>
      <c r="D27" s="13"/>
      <c r="E27" s="14"/>
      <c r="F27" s="15"/>
      <c r="G27" s="15"/>
    </row>
    <row r="28" spans="1:7" x14ac:dyDescent="0.3">
      <c r="A28" s="12" t="s">
        <v>579</v>
      </c>
      <c r="B28" s="28" t="s">
        <v>580</v>
      </c>
      <c r="C28" s="28" t="s">
        <v>93</v>
      </c>
      <c r="D28" s="13">
        <v>10500000</v>
      </c>
      <c r="E28" s="14">
        <v>10580.58</v>
      </c>
      <c r="F28" s="15">
        <v>4.8300000000000003E-2</v>
      </c>
      <c r="G28" s="15">
        <v>7.5800000000000006E-2</v>
      </c>
    </row>
    <row r="29" spans="1:7" x14ac:dyDescent="0.3">
      <c r="A29" s="12" t="s">
        <v>581</v>
      </c>
      <c r="B29" s="28" t="s">
        <v>582</v>
      </c>
      <c r="C29" s="28" t="s">
        <v>93</v>
      </c>
      <c r="D29" s="13">
        <v>10000000</v>
      </c>
      <c r="E29" s="14">
        <v>9861.36</v>
      </c>
      <c r="F29" s="15">
        <v>4.4999999999999998E-2</v>
      </c>
      <c r="G29" s="15">
        <v>7.5554999999999997E-2</v>
      </c>
    </row>
    <row r="30" spans="1:7" x14ac:dyDescent="0.3">
      <c r="A30" s="12" t="s">
        <v>553</v>
      </c>
      <c r="B30" s="28" t="s">
        <v>554</v>
      </c>
      <c r="C30" s="28" t="s">
        <v>93</v>
      </c>
      <c r="D30" s="13">
        <v>9500000</v>
      </c>
      <c r="E30" s="14">
        <v>9601.66</v>
      </c>
      <c r="F30" s="15">
        <v>4.3799999999999999E-2</v>
      </c>
      <c r="G30" s="15">
        <v>7.5253E-2</v>
      </c>
    </row>
    <row r="31" spans="1:7" x14ac:dyDescent="0.3">
      <c r="A31" s="12" t="s">
        <v>583</v>
      </c>
      <c r="B31" s="28" t="s">
        <v>584</v>
      </c>
      <c r="C31" s="28" t="s">
        <v>93</v>
      </c>
      <c r="D31" s="13">
        <v>9000000</v>
      </c>
      <c r="E31" s="14">
        <v>8669.0499999999993</v>
      </c>
      <c r="F31" s="15">
        <v>3.9600000000000003E-2</v>
      </c>
      <c r="G31" s="15">
        <v>7.4981000000000006E-2</v>
      </c>
    </row>
    <row r="32" spans="1:7" x14ac:dyDescent="0.3">
      <c r="A32" s="12" t="s">
        <v>585</v>
      </c>
      <c r="B32" s="28" t="s">
        <v>586</v>
      </c>
      <c r="C32" s="28" t="s">
        <v>93</v>
      </c>
      <c r="D32" s="13">
        <v>8500000</v>
      </c>
      <c r="E32" s="14">
        <v>8575.3700000000008</v>
      </c>
      <c r="F32" s="15">
        <v>3.9100000000000003E-2</v>
      </c>
      <c r="G32" s="15">
        <v>7.5200000000000003E-2</v>
      </c>
    </row>
    <row r="33" spans="1:7" x14ac:dyDescent="0.3">
      <c r="A33" s="12" t="s">
        <v>587</v>
      </c>
      <c r="B33" s="28" t="s">
        <v>588</v>
      </c>
      <c r="C33" s="28" t="s">
        <v>93</v>
      </c>
      <c r="D33" s="13">
        <v>8500000</v>
      </c>
      <c r="E33" s="14">
        <v>8522.42</v>
      </c>
      <c r="F33" s="15">
        <v>3.8899999999999997E-2</v>
      </c>
      <c r="G33" s="15">
        <v>7.5180999999999998E-2</v>
      </c>
    </row>
    <row r="34" spans="1:7" x14ac:dyDescent="0.3">
      <c r="A34" s="12" t="s">
        <v>589</v>
      </c>
      <c r="B34" s="28" t="s">
        <v>590</v>
      </c>
      <c r="C34" s="28" t="s">
        <v>93</v>
      </c>
      <c r="D34" s="13">
        <v>7500000</v>
      </c>
      <c r="E34" s="14">
        <v>7726.46</v>
      </c>
      <c r="F34" s="15">
        <v>3.5299999999999998E-2</v>
      </c>
      <c r="G34" s="15">
        <v>7.5512999999999997E-2</v>
      </c>
    </row>
    <row r="35" spans="1:7" x14ac:dyDescent="0.3">
      <c r="A35" s="12" t="s">
        <v>591</v>
      </c>
      <c r="B35" s="28" t="s">
        <v>592</v>
      </c>
      <c r="C35" s="28" t="s">
        <v>93</v>
      </c>
      <c r="D35" s="13">
        <v>6000000</v>
      </c>
      <c r="E35" s="14">
        <v>6087.4</v>
      </c>
      <c r="F35" s="15">
        <v>2.7799999999999998E-2</v>
      </c>
      <c r="G35" s="15">
        <v>7.5473999999999999E-2</v>
      </c>
    </row>
    <row r="36" spans="1:7" x14ac:dyDescent="0.3">
      <c r="A36" s="12" t="s">
        <v>593</v>
      </c>
      <c r="B36" s="28" t="s">
        <v>594</v>
      </c>
      <c r="C36" s="28" t="s">
        <v>93</v>
      </c>
      <c r="D36" s="13">
        <v>5500000</v>
      </c>
      <c r="E36" s="14">
        <v>5516.7</v>
      </c>
      <c r="F36" s="15">
        <v>2.52E-2</v>
      </c>
      <c r="G36" s="15">
        <v>7.5277999999999998E-2</v>
      </c>
    </row>
    <row r="37" spans="1:7" x14ac:dyDescent="0.3">
      <c r="A37" s="12" t="s">
        <v>595</v>
      </c>
      <c r="B37" s="28" t="s">
        <v>596</v>
      </c>
      <c r="C37" s="28" t="s">
        <v>93</v>
      </c>
      <c r="D37" s="13">
        <v>5500000</v>
      </c>
      <c r="E37" s="14">
        <v>5508.25</v>
      </c>
      <c r="F37" s="15">
        <v>2.5100000000000001E-2</v>
      </c>
      <c r="G37" s="15">
        <v>7.5471999999999997E-2</v>
      </c>
    </row>
    <row r="38" spans="1:7" x14ac:dyDescent="0.3">
      <c r="A38" s="12" t="s">
        <v>597</v>
      </c>
      <c r="B38" s="28" t="s">
        <v>598</v>
      </c>
      <c r="C38" s="28" t="s">
        <v>93</v>
      </c>
      <c r="D38" s="13">
        <v>5000000</v>
      </c>
      <c r="E38" s="14">
        <v>5044.82</v>
      </c>
      <c r="F38" s="15">
        <v>2.3E-2</v>
      </c>
      <c r="G38" s="15">
        <v>7.5473999999999999E-2</v>
      </c>
    </row>
    <row r="39" spans="1:7" x14ac:dyDescent="0.3">
      <c r="A39" s="12" t="s">
        <v>599</v>
      </c>
      <c r="B39" s="28" t="s">
        <v>600</v>
      </c>
      <c r="C39" s="28" t="s">
        <v>93</v>
      </c>
      <c r="D39" s="13">
        <v>5000000</v>
      </c>
      <c r="E39" s="14">
        <v>5040.83</v>
      </c>
      <c r="F39" s="15">
        <v>2.3E-2</v>
      </c>
      <c r="G39" s="15">
        <v>7.5277999999999998E-2</v>
      </c>
    </row>
    <row r="40" spans="1:7" x14ac:dyDescent="0.3">
      <c r="A40" s="12" t="s">
        <v>601</v>
      </c>
      <c r="B40" s="28" t="s">
        <v>602</v>
      </c>
      <c r="C40" s="28" t="s">
        <v>93</v>
      </c>
      <c r="D40" s="13">
        <v>5000000</v>
      </c>
      <c r="E40" s="14">
        <v>5020.13</v>
      </c>
      <c r="F40" s="15">
        <v>2.29E-2</v>
      </c>
      <c r="G40" s="15">
        <v>7.535E-2</v>
      </c>
    </row>
    <row r="41" spans="1:7" x14ac:dyDescent="0.3">
      <c r="A41" s="12" t="s">
        <v>603</v>
      </c>
      <c r="B41" s="28" t="s">
        <v>604</v>
      </c>
      <c r="C41" s="28" t="s">
        <v>93</v>
      </c>
      <c r="D41" s="13">
        <v>5000000</v>
      </c>
      <c r="E41" s="14">
        <v>5011.83</v>
      </c>
      <c r="F41" s="15">
        <v>2.29E-2</v>
      </c>
      <c r="G41" s="15">
        <v>7.5450000000000003E-2</v>
      </c>
    </row>
    <row r="42" spans="1:7" x14ac:dyDescent="0.3">
      <c r="A42" s="12" t="s">
        <v>605</v>
      </c>
      <c r="B42" s="28" t="s">
        <v>606</v>
      </c>
      <c r="C42" s="28" t="s">
        <v>93</v>
      </c>
      <c r="D42" s="13">
        <v>5000000</v>
      </c>
      <c r="E42" s="14">
        <v>5009.88</v>
      </c>
      <c r="F42" s="15">
        <v>2.29E-2</v>
      </c>
      <c r="G42" s="15">
        <v>7.535E-2</v>
      </c>
    </row>
    <row r="43" spans="1:7" x14ac:dyDescent="0.3">
      <c r="A43" s="12" t="s">
        <v>607</v>
      </c>
      <c r="B43" s="28" t="s">
        <v>608</v>
      </c>
      <c r="C43" s="28" t="s">
        <v>93</v>
      </c>
      <c r="D43" s="13">
        <v>4500000</v>
      </c>
      <c r="E43" s="14">
        <v>4500.99</v>
      </c>
      <c r="F43" s="15">
        <v>2.0500000000000001E-2</v>
      </c>
      <c r="G43" s="15">
        <v>7.5800000000000006E-2</v>
      </c>
    </row>
    <row r="44" spans="1:7" x14ac:dyDescent="0.3">
      <c r="A44" s="12" t="s">
        <v>609</v>
      </c>
      <c r="B44" s="28" t="s">
        <v>610</v>
      </c>
      <c r="C44" s="28" t="s">
        <v>93</v>
      </c>
      <c r="D44" s="13">
        <v>4500000</v>
      </c>
      <c r="E44" s="14">
        <v>4358.75</v>
      </c>
      <c r="F44" s="15">
        <v>1.9900000000000001E-2</v>
      </c>
      <c r="G44" s="15">
        <v>7.5052999999999995E-2</v>
      </c>
    </row>
    <row r="45" spans="1:7" x14ac:dyDescent="0.3">
      <c r="A45" s="12" t="s">
        <v>611</v>
      </c>
      <c r="B45" s="28" t="s">
        <v>612</v>
      </c>
      <c r="C45" s="28" t="s">
        <v>93</v>
      </c>
      <c r="D45" s="13">
        <v>2500000</v>
      </c>
      <c r="E45" s="14">
        <v>2533.2199999999998</v>
      </c>
      <c r="F45" s="15">
        <v>1.1599999999999999E-2</v>
      </c>
      <c r="G45" s="15">
        <v>7.5200000000000003E-2</v>
      </c>
    </row>
    <row r="46" spans="1:7" x14ac:dyDescent="0.3">
      <c r="A46" s="12" t="s">
        <v>613</v>
      </c>
      <c r="B46" s="28" t="s">
        <v>614</v>
      </c>
      <c r="C46" s="28" t="s">
        <v>93</v>
      </c>
      <c r="D46" s="13">
        <v>2500000</v>
      </c>
      <c r="E46" s="14">
        <v>2531.4499999999998</v>
      </c>
      <c r="F46" s="15">
        <v>1.1599999999999999E-2</v>
      </c>
      <c r="G46" s="15">
        <v>7.5277999999999998E-2</v>
      </c>
    </row>
    <row r="47" spans="1:7" x14ac:dyDescent="0.3">
      <c r="A47" s="12" t="s">
        <v>615</v>
      </c>
      <c r="B47" s="28" t="s">
        <v>616</v>
      </c>
      <c r="C47" s="28" t="s">
        <v>93</v>
      </c>
      <c r="D47" s="13">
        <v>2500000</v>
      </c>
      <c r="E47" s="14">
        <v>2464.92</v>
      </c>
      <c r="F47" s="15">
        <v>1.12E-2</v>
      </c>
      <c r="G47" s="15">
        <v>7.5228000000000003E-2</v>
      </c>
    </row>
    <row r="48" spans="1:7" x14ac:dyDescent="0.3">
      <c r="A48" s="12" t="s">
        <v>617</v>
      </c>
      <c r="B48" s="28" t="s">
        <v>618</v>
      </c>
      <c r="C48" s="28" t="s">
        <v>93</v>
      </c>
      <c r="D48" s="13">
        <v>2500000</v>
      </c>
      <c r="E48" s="14">
        <v>2464.1999999999998</v>
      </c>
      <c r="F48" s="15">
        <v>1.12E-2</v>
      </c>
      <c r="G48" s="15">
        <v>7.5203000000000006E-2</v>
      </c>
    </row>
    <row r="49" spans="1:7" x14ac:dyDescent="0.3">
      <c r="A49" s="12" t="s">
        <v>619</v>
      </c>
      <c r="B49" s="28" t="s">
        <v>620</v>
      </c>
      <c r="C49" s="28" t="s">
        <v>93</v>
      </c>
      <c r="D49" s="13">
        <v>2500000</v>
      </c>
      <c r="E49" s="14">
        <v>2463.9299999999998</v>
      </c>
      <c r="F49" s="15">
        <v>1.12E-2</v>
      </c>
      <c r="G49" s="15">
        <v>7.5131000000000003E-2</v>
      </c>
    </row>
    <row r="50" spans="1:7" x14ac:dyDescent="0.3">
      <c r="A50" s="12" t="s">
        <v>621</v>
      </c>
      <c r="B50" s="28" t="s">
        <v>622</v>
      </c>
      <c r="C50" s="28" t="s">
        <v>93</v>
      </c>
      <c r="D50" s="13">
        <v>2500000</v>
      </c>
      <c r="E50" s="14">
        <v>2462.77</v>
      </c>
      <c r="F50" s="15">
        <v>1.12E-2</v>
      </c>
      <c r="G50" s="15">
        <v>7.5554999999999997E-2</v>
      </c>
    </row>
    <row r="51" spans="1:7" x14ac:dyDescent="0.3">
      <c r="A51" s="12" t="s">
        <v>623</v>
      </c>
      <c r="B51" s="28" t="s">
        <v>624</v>
      </c>
      <c r="C51" s="28" t="s">
        <v>93</v>
      </c>
      <c r="D51" s="13">
        <v>2000000</v>
      </c>
      <c r="E51" s="14">
        <v>2005.27</v>
      </c>
      <c r="F51" s="15">
        <v>9.1999999999999998E-3</v>
      </c>
      <c r="G51" s="15">
        <v>7.5200000000000003E-2</v>
      </c>
    </row>
    <row r="52" spans="1:7" x14ac:dyDescent="0.3">
      <c r="A52" s="12" t="s">
        <v>625</v>
      </c>
      <c r="B52" s="28" t="s">
        <v>626</v>
      </c>
      <c r="C52" s="28" t="s">
        <v>93</v>
      </c>
      <c r="D52" s="13">
        <v>2000000</v>
      </c>
      <c r="E52" s="14">
        <v>1974.05</v>
      </c>
      <c r="F52" s="15">
        <v>8.9999999999999993E-3</v>
      </c>
      <c r="G52" s="15">
        <v>7.5424000000000005E-2</v>
      </c>
    </row>
    <row r="53" spans="1:7" x14ac:dyDescent="0.3">
      <c r="A53" s="12" t="s">
        <v>627</v>
      </c>
      <c r="B53" s="28" t="s">
        <v>628</v>
      </c>
      <c r="C53" s="28" t="s">
        <v>93</v>
      </c>
      <c r="D53" s="13">
        <v>1500000</v>
      </c>
      <c r="E53" s="14">
        <v>1503.84</v>
      </c>
      <c r="F53" s="15">
        <v>6.8999999999999999E-3</v>
      </c>
      <c r="G53" s="15">
        <v>7.5200000000000003E-2</v>
      </c>
    </row>
    <row r="54" spans="1:7" x14ac:dyDescent="0.3">
      <c r="A54" s="12" t="s">
        <v>629</v>
      </c>
      <c r="B54" s="28" t="s">
        <v>630</v>
      </c>
      <c r="C54" s="28" t="s">
        <v>93</v>
      </c>
      <c r="D54" s="13">
        <v>1500000</v>
      </c>
      <c r="E54" s="14">
        <v>1477.27</v>
      </c>
      <c r="F54" s="15">
        <v>6.7000000000000002E-3</v>
      </c>
      <c r="G54" s="15">
        <v>7.5422000000000003E-2</v>
      </c>
    </row>
    <row r="55" spans="1:7" x14ac:dyDescent="0.3">
      <c r="A55" s="12" t="s">
        <v>631</v>
      </c>
      <c r="B55" s="28" t="s">
        <v>632</v>
      </c>
      <c r="C55" s="28" t="s">
        <v>93</v>
      </c>
      <c r="D55" s="13">
        <v>1500000</v>
      </c>
      <c r="E55" s="14">
        <v>1476.82</v>
      </c>
      <c r="F55" s="15">
        <v>6.7000000000000002E-3</v>
      </c>
      <c r="G55" s="15">
        <v>7.5399999999999995E-2</v>
      </c>
    </row>
    <row r="56" spans="1:7" x14ac:dyDescent="0.3">
      <c r="A56" s="12" t="s">
        <v>633</v>
      </c>
      <c r="B56" s="28" t="s">
        <v>634</v>
      </c>
      <c r="C56" s="28" t="s">
        <v>93</v>
      </c>
      <c r="D56" s="13">
        <v>1000000</v>
      </c>
      <c r="E56" s="14">
        <v>1003.53</v>
      </c>
      <c r="F56" s="15">
        <v>4.5999999999999999E-3</v>
      </c>
      <c r="G56" s="15">
        <v>7.5473999999999999E-2</v>
      </c>
    </row>
    <row r="57" spans="1:7" x14ac:dyDescent="0.3">
      <c r="A57" s="12" t="s">
        <v>635</v>
      </c>
      <c r="B57" s="28" t="s">
        <v>636</v>
      </c>
      <c r="C57" s="28" t="s">
        <v>93</v>
      </c>
      <c r="D57" s="13">
        <v>1000000</v>
      </c>
      <c r="E57" s="14">
        <v>987.69</v>
      </c>
      <c r="F57" s="15">
        <v>4.4999999999999997E-3</v>
      </c>
      <c r="G57" s="15">
        <v>7.5149999999999995E-2</v>
      </c>
    </row>
    <row r="58" spans="1:7" x14ac:dyDescent="0.3">
      <c r="A58" s="12" t="s">
        <v>637</v>
      </c>
      <c r="B58" s="28" t="s">
        <v>638</v>
      </c>
      <c r="C58" s="28" t="s">
        <v>93</v>
      </c>
      <c r="D58" s="13">
        <v>500000</v>
      </c>
      <c r="E58" s="14">
        <v>492.94</v>
      </c>
      <c r="F58" s="15">
        <v>2.2000000000000001E-3</v>
      </c>
      <c r="G58" s="15">
        <v>7.5149999999999995E-2</v>
      </c>
    </row>
    <row r="59" spans="1:7" x14ac:dyDescent="0.3">
      <c r="A59" s="16" t="s">
        <v>98</v>
      </c>
      <c r="B59" s="29"/>
      <c r="C59" s="29"/>
      <c r="D59" s="17"/>
      <c r="E59" s="18">
        <v>140478.38</v>
      </c>
      <c r="F59" s="19">
        <v>0.64100000000000001</v>
      </c>
      <c r="G59" s="20"/>
    </row>
    <row r="60" spans="1:7" x14ac:dyDescent="0.3">
      <c r="A60" s="12"/>
      <c r="B60" s="28"/>
      <c r="C60" s="28"/>
      <c r="D60" s="13"/>
      <c r="E60" s="14"/>
      <c r="F60" s="15"/>
      <c r="G60" s="15"/>
    </row>
    <row r="61" spans="1:7" x14ac:dyDescent="0.3">
      <c r="A61" s="12"/>
      <c r="B61" s="28"/>
      <c r="C61" s="28"/>
      <c r="D61" s="13"/>
      <c r="E61" s="14"/>
      <c r="F61" s="15"/>
      <c r="G61" s="15"/>
    </row>
    <row r="62" spans="1:7" x14ac:dyDescent="0.3">
      <c r="A62" s="16" t="s">
        <v>189</v>
      </c>
      <c r="B62" s="28"/>
      <c r="C62" s="28"/>
      <c r="D62" s="13"/>
      <c r="E62" s="14"/>
      <c r="F62" s="15"/>
      <c r="G62" s="15"/>
    </row>
    <row r="63" spans="1:7" x14ac:dyDescent="0.3">
      <c r="A63" s="16" t="s">
        <v>98</v>
      </c>
      <c r="B63" s="28"/>
      <c r="C63" s="28"/>
      <c r="D63" s="13"/>
      <c r="E63" s="33" t="s">
        <v>88</v>
      </c>
      <c r="F63" s="34" t="s">
        <v>88</v>
      </c>
      <c r="G63" s="15"/>
    </row>
    <row r="64" spans="1:7" x14ac:dyDescent="0.3">
      <c r="A64" s="12"/>
      <c r="B64" s="28"/>
      <c r="C64" s="28"/>
      <c r="D64" s="13"/>
      <c r="E64" s="14"/>
      <c r="F64" s="15"/>
      <c r="G64" s="15"/>
    </row>
    <row r="65" spans="1:7" x14ac:dyDescent="0.3">
      <c r="A65" s="16" t="s">
        <v>190</v>
      </c>
      <c r="B65" s="28"/>
      <c r="C65" s="28"/>
      <c r="D65" s="13"/>
      <c r="E65" s="14"/>
      <c r="F65" s="15"/>
      <c r="G65" s="15"/>
    </row>
    <row r="66" spans="1:7" x14ac:dyDescent="0.3">
      <c r="A66" s="16" t="s">
        <v>98</v>
      </c>
      <c r="B66" s="28"/>
      <c r="C66" s="28"/>
      <c r="D66" s="13"/>
      <c r="E66" s="33" t="s">
        <v>88</v>
      </c>
      <c r="F66" s="34" t="s">
        <v>88</v>
      </c>
      <c r="G66" s="15"/>
    </row>
    <row r="67" spans="1:7" x14ac:dyDescent="0.3">
      <c r="A67" s="12"/>
      <c r="B67" s="28"/>
      <c r="C67" s="28"/>
      <c r="D67" s="13"/>
      <c r="E67" s="14"/>
      <c r="F67" s="15"/>
      <c r="G67" s="15"/>
    </row>
    <row r="68" spans="1:7" x14ac:dyDescent="0.3">
      <c r="A68" s="21" t="s">
        <v>117</v>
      </c>
      <c r="B68" s="30"/>
      <c r="C68" s="30"/>
      <c r="D68" s="22"/>
      <c r="E68" s="18">
        <v>203045.4</v>
      </c>
      <c r="F68" s="19">
        <v>0.92659999999999998</v>
      </c>
      <c r="G68" s="20"/>
    </row>
    <row r="69" spans="1:7" x14ac:dyDescent="0.3">
      <c r="A69" s="12"/>
      <c r="B69" s="28"/>
      <c r="C69" s="28"/>
      <c r="D69" s="13"/>
      <c r="E69" s="14"/>
      <c r="F69" s="15"/>
      <c r="G69" s="15"/>
    </row>
    <row r="70" spans="1:7" x14ac:dyDescent="0.3">
      <c r="A70" s="12"/>
      <c r="B70" s="28"/>
      <c r="C70" s="28"/>
      <c r="D70" s="13"/>
      <c r="E70" s="14"/>
      <c r="F70" s="15"/>
      <c r="G70" s="15"/>
    </row>
    <row r="71" spans="1:7" x14ac:dyDescent="0.3">
      <c r="A71" s="16" t="s">
        <v>118</v>
      </c>
      <c r="B71" s="28"/>
      <c r="C71" s="28"/>
      <c r="D71" s="13"/>
      <c r="E71" s="14"/>
      <c r="F71" s="15"/>
      <c r="G71" s="15"/>
    </row>
    <row r="72" spans="1:7" x14ac:dyDescent="0.3">
      <c r="A72" s="12" t="s">
        <v>119</v>
      </c>
      <c r="B72" s="28"/>
      <c r="C72" s="28"/>
      <c r="D72" s="13"/>
      <c r="E72" s="14">
        <v>20910.63</v>
      </c>
      <c r="F72" s="15">
        <v>9.5399999999999999E-2</v>
      </c>
      <c r="G72" s="15">
        <v>4.1402000000000001E-2</v>
      </c>
    </row>
    <row r="73" spans="1:7" x14ac:dyDescent="0.3">
      <c r="A73" s="16" t="s">
        <v>98</v>
      </c>
      <c r="B73" s="29"/>
      <c r="C73" s="29"/>
      <c r="D73" s="17"/>
      <c r="E73" s="18">
        <v>20910.63</v>
      </c>
      <c r="F73" s="19">
        <v>9.5399999999999999E-2</v>
      </c>
      <c r="G73" s="20"/>
    </row>
    <row r="74" spans="1:7" x14ac:dyDescent="0.3">
      <c r="A74" s="12"/>
      <c r="B74" s="28"/>
      <c r="C74" s="28"/>
      <c r="D74" s="13"/>
      <c r="E74" s="14"/>
      <c r="F74" s="15"/>
      <c r="G74" s="15"/>
    </row>
    <row r="75" spans="1:7" x14ac:dyDescent="0.3">
      <c r="A75" s="21" t="s">
        <v>117</v>
      </c>
      <c r="B75" s="30"/>
      <c r="C75" s="30"/>
      <c r="D75" s="22"/>
      <c r="E75" s="18">
        <v>20910.63</v>
      </c>
      <c r="F75" s="19">
        <v>9.5399999999999999E-2</v>
      </c>
      <c r="G75" s="20"/>
    </row>
    <row r="76" spans="1:7" x14ac:dyDescent="0.3">
      <c r="A76" s="12" t="s">
        <v>120</v>
      </c>
      <c r="B76" s="28"/>
      <c r="C76" s="28"/>
      <c r="D76" s="13"/>
      <c r="E76" s="14">
        <v>4223.6949793000003</v>
      </c>
      <c r="F76" s="15">
        <v>1.9272999999999998E-2</v>
      </c>
      <c r="G76" s="15"/>
    </row>
    <row r="77" spans="1:7" x14ac:dyDescent="0.3">
      <c r="A77" s="12" t="s">
        <v>121</v>
      </c>
      <c r="B77" s="28"/>
      <c r="C77" s="28"/>
      <c r="D77" s="13"/>
      <c r="E77" s="36">
        <v>-9039.5549792999991</v>
      </c>
      <c r="F77" s="35">
        <v>-4.1272999999999997E-2</v>
      </c>
      <c r="G77" s="15">
        <v>4.1402000000000001E-2</v>
      </c>
    </row>
    <row r="78" spans="1:7" x14ac:dyDescent="0.3">
      <c r="A78" s="23" t="s">
        <v>122</v>
      </c>
      <c r="B78" s="31"/>
      <c r="C78" s="31"/>
      <c r="D78" s="24"/>
      <c r="E78" s="25">
        <v>219140.17</v>
      </c>
      <c r="F78" s="26">
        <v>1</v>
      </c>
      <c r="G78" s="26"/>
    </row>
    <row r="80" spans="1:7" x14ac:dyDescent="0.3">
      <c r="A80" s="1" t="s">
        <v>124</v>
      </c>
    </row>
    <row r="83" spans="1:7" x14ac:dyDescent="0.3">
      <c r="A83" s="1" t="s">
        <v>1859</v>
      </c>
    </row>
    <row r="84" spans="1:7" x14ac:dyDescent="0.3">
      <c r="A84" s="47" t="s">
        <v>1860</v>
      </c>
      <c r="B84" s="32" t="s">
        <v>88</v>
      </c>
    </row>
    <row r="85" spans="1:7" x14ac:dyDescent="0.3">
      <c r="A85" t="s">
        <v>1861</v>
      </c>
    </row>
    <row r="86" spans="1:7" x14ac:dyDescent="0.3">
      <c r="A86" t="s">
        <v>1862</v>
      </c>
      <c r="B86" t="s">
        <v>1863</v>
      </c>
      <c r="C86" t="s">
        <v>1863</v>
      </c>
    </row>
    <row r="87" spans="1:7" x14ac:dyDescent="0.3">
      <c r="B87" s="48">
        <v>44680</v>
      </c>
      <c r="C87" s="48">
        <v>44712</v>
      </c>
    </row>
    <row r="88" spans="1:7" x14ac:dyDescent="0.3">
      <c r="A88" t="s">
        <v>1867</v>
      </c>
      <c r="B88">
        <v>10.0512</v>
      </c>
      <c r="C88">
        <v>9.8976000000000006</v>
      </c>
      <c r="E88" s="2"/>
      <c r="G88"/>
    </row>
    <row r="89" spans="1:7" x14ac:dyDescent="0.3">
      <c r="A89" t="s">
        <v>1868</v>
      </c>
      <c r="B89">
        <v>10.051299999999999</v>
      </c>
      <c r="C89">
        <v>9.8976000000000006</v>
      </c>
      <c r="E89" s="2"/>
      <c r="G89"/>
    </row>
    <row r="90" spans="1:7" x14ac:dyDescent="0.3">
      <c r="A90" t="s">
        <v>1892</v>
      </c>
      <c r="B90">
        <v>10.042299999999999</v>
      </c>
      <c r="C90">
        <v>9.8872</v>
      </c>
      <c r="E90" s="2"/>
      <c r="G90"/>
    </row>
    <row r="91" spans="1:7" x14ac:dyDescent="0.3">
      <c r="A91" t="s">
        <v>1893</v>
      </c>
      <c r="B91">
        <v>10.042400000000001</v>
      </c>
      <c r="C91">
        <v>9.8872999999999998</v>
      </c>
      <c r="E91" s="2"/>
      <c r="G91"/>
    </row>
    <row r="92" spans="1:7" x14ac:dyDescent="0.3">
      <c r="E92" s="2"/>
      <c r="G92"/>
    </row>
    <row r="93" spans="1:7" x14ac:dyDescent="0.3">
      <c r="A93" t="s">
        <v>1878</v>
      </c>
      <c r="B93" s="32" t="s">
        <v>88</v>
      </c>
    </row>
    <row r="94" spans="1:7" x14ac:dyDescent="0.3">
      <c r="A94" t="s">
        <v>1879</v>
      </c>
      <c r="B94" s="32" t="s">
        <v>88</v>
      </c>
    </row>
    <row r="95" spans="1:7" ht="28.8" x14ac:dyDescent="0.3">
      <c r="A95" s="47" t="s">
        <v>1880</v>
      </c>
      <c r="B95" s="32" t="s">
        <v>88</v>
      </c>
    </row>
    <row r="96" spans="1:7" x14ac:dyDescent="0.3">
      <c r="A96" s="47" t="s">
        <v>1881</v>
      </c>
      <c r="B96" s="32" t="s">
        <v>88</v>
      </c>
    </row>
    <row r="97" spans="1:4" x14ac:dyDescent="0.3">
      <c r="A97" t="s">
        <v>1882</v>
      </c>
      <c r="B97" s="49">
        <v>4.3794870000000001</v>
      </c>
    </row>
    <row r="98" spans="1:4" ht="28.8" x14ac:dyDescent="0.3">
      <c r="A98" s="47" t="s">
        <v>1883</v>
      </c>
      <c r="B98" s="32" t="s">
        <v>88</v>
      </c>
    </row>
    <row r="99" spans="1:4" ht="28.8" x14ac:dyDescent="0.3">
      <c r="A99" s="47" t="s">
        <v>1884</v>
      </c>
      <c r="B99" s="32" t="s">
        <v>88</v>
      </c>
    </row>
    <row r="100" spans="1:4" x14ac:dyDescent="0.3">
      <c r="A100" t="s">
        <v>2023</v>
      </c>
      <c r="B100" s="32" t="s">
        <v>88</v>
      </c>
    </row>
    <row r="101" spans="1:4" x14ac:dyDescent="0.3">
      <c r="A101" t="s">
        <v>2024</v>
      </c>
      <c r="B101" s="32" t="s">
        <v>88</v>
      </c>
    </row>
    <row r="104" spans="1:4" x14ac:dyDescent="0.3">
      <c r="A104" s="60" t="s">
        <v>2070</v>
      </c>
      <c r="B104" s="61" t="s">
        <v>2071</v>
      </c>
      <c r="C104" s="61" t="s">
        <v>2031</v>
      </c>
      <c r="D104" s="69" t="s">
        <v>2032</v>
      </c>
    </row>
    <row r="105" spans="1:4" ht="75.599999999999994" customHeight="1" x14ac:dyDescent="0.3">
      <c r="A105" s="70" t="str">
        <f>HYPERLINK("[EDEL_Portfolio Monthly 31-May-2022.xlsx]EDNP27!A1","Edelweiss NY PSU BD PL SDL IDX Fund-2027")</f>
        <v>Edelweiss NY PSU BD PL SDL IDX Fund-2027</v>
      </c>
      <c r="B105" s="65"/>
      <c r="C105" s="63" t="s">
        <v>2041</v>
      </c>
      <c r="D105"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A3325-0BE5-4608-A27D-82D8F5A0E6FC}">
  <dimension ref="A1:H128"/>
  <sheetViews>
    <sheetView showGridLines="0" workbookViewId="0">
      <pane ySplit="4" topLeftCell="A117" activePane="bottomLeft" state="frozen"/>
      <selection activeCell="A36" sqref="A36"/>
      <selection pane="bottomLeft" activeCell="A127" sqref="A127:D127"/>
    </sheetView>
  </sheetViews>
  <sheetFormatPr defaultRowHeight="14.4" x14ac:dyDescent="0.3"/>
  <cols>
    <col min="1" max="1" width="65.88671875" customWidth="1"/>
    <col min="2" max="2" width="22.33203125" customWidth="1"/>
    <col min="3" max="3" width="26.77734375" customWidth="1"/>
    <col min="4" max="4" width="22.8867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37</v>
      </c>
      <c r="B1" s="57"/>
      <c r="C1" s="57"/>
      <c r="D1" s="57"/>
      <c r="E1" s="57"/>
      <c r="F1" s="57"/>
      <c r="G1" s="57"/>
      <c r="H1" s="51" t="str">
        <f>HYPERLINK("[EDEL_Portfolio Monthly 31-May-2022.xlsx]Index!A1","Index")</f>
        <v>Index</v>
      </c>
    </row>
    <row r="2" spans="1:8" ht="18" x14ac:dyDescent="0.3">
      <c r="A2" s="57" t="s">
        <v>38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639</v>
      </c>
      <c r="B11" s="28" t="s">
        <v>640</v>
      </c>
      <c r="C11" s="28" t="s">
        <v>132</v>
      </c>
      <c r="D11" s="13">
        <v>19000000</v>
      </c>
      <c r="E11" s="14">
        <v>18179.939999999999</v>
      </c>
      <c r="F11" s="15">
        <v>3.0599999999999999E-2</v>
      </c>
      <c r="G11" s="15">
        <v>7.3086999999999999E-2</v>
      </c>
    </row>
    <row r="12" spans="1:8" x14ac:dyDescent="0.3">
      <c r="A12" s="12" t="s">
        <v>641</v>
      </c>
      <c r="B12" s="28" t="s">
        <v>642</v>
      </c>
      <c r="C12" s="28" t="s">
        <v>132</v>
      </c>
      <c r="D12" s="13">
        <v>11200000</v>
      </c>
      <c r="E12" s="14">
        <v>11967.47</v>
      </c>
      <c r="F12" s="15">
        <v>2.01E-2</v>
      </c>
      <c r="G12" s="15">
        <v>7.1369000000000002E-2</v>
      </c>
    </row>
    <row r="13" spans="1:8" x14ac:dyDescent="0.3">
      <c r="A13" s="12" t="s">
        <v>643</v>
      </c>
      <c r="B13" s="28" t="s">
        <v>644</v>
      </c>
      <c r="C13" s="28" t="s">
        <v>132</v>
      </c>
      <c r="D13" s="13">
        <v>12000000</v>
      </c>
      <c r="E13" s="14">
        <v>11465.98</v>
      </c>
      <c r="F13" s="15">
        <v>1.9300000000000001E-2</v>
      </c>
      <c r="G13" s="15">
        <v>7.2999999999999995E-2</v>
      </c>
    </row>
    <row r="14" spans="1:8" x14ac:dyDescent="0.3">
      <c r="A14" s="12" t="s">
        <v>645</v>
      </c>
      <c r="B14" s="28" t="s">
        <v>646</v>
      </c>
      <c r="C14" s="28" t="s">
        <v>132</v>
      </c>
      <c r="D14" s="13">
        <v>10500000</v>
      </c>
      <c r="E14" s="14">
        <v>10016.58</v>
      </c>
      <c r="F14" s="15">
        <v>1.6799999999999999E-2</v>
      </c>
      <c r="G14" s="15">
        <v>7.2999999999999995E-2</v>
      </c>
    </row>
    <row r="15" spans="1:8" x14ac:dyDescent="0.3">
      <c r="A15" s="12" t="s">
        <v>647</v>
      </c>
      <c r="B15" s="28" t="s">
        <v>648</v>
      </c>
      <c r="C15" s="28" t="s">
        <v>149</v>
      </c>
      <c r="D15" s="13">
        <v>9500000</v>
      </c>
      <c r="E15" s="14">
        <v>9129.16</v>
      </c>
      <c r="F15" s="15">
        <v>1.54E-2</v>
      </c>
      <c r="G15" s="15">
        <v>7.4449000000000001E-2</v>
      </c>
    </row>
    <row r="16" spans="1:8" x14ac:dyDescent="0.3">
      <c r="A16" s="12" t="s">
        <v>649</v>
      </c>
      <c r="B16" s="28" t="s">
        <v>650</v>
      </c>
      <c r="C16" s="28" t="s">
        <v>149</v>
      </c>
      <c r="D16" s="13">
        <v>7600000</v>
      </c>
      <c r="E16" s="14">
        <v>7605.74</v>
      </c>
      <c r="F16" s="15">
        <v>1.2800000000000001E-2</v>
      </c>
      <c r="G16" s="15">
        <v>7.0899000000000004E-2</v>
      </c>
    </row>
    <row r="17" spans="1:7" x14ac:dyDescent="0.3">
      <c r="A17" s="12" t="s">
        <v>651</v>
      </c>
      <c r="B17" s="28" t="s">
        <v>652</v>
      </c>
      <c r="C17" s="28" t="s">
        <v>132</v>
      </c>
      <c r="D17" s="13">
        <v>6500000</v>
      </c>
      <c r="E17" s="14">
        <v>6679.34</v>
      </c>
      <c r="F17" s="15">
        <v>1.12E-2</v>
      </c>
      <c r="G17" s="15">
        <v>7.2400000000000006E-2</v>
      </c>
    </row>
    <row r="18" spans="1:7" x14ac:dyDescent="0.3">
      <c r="A18" s="12" t="s">
        <v>653</v>
      </c>
      <c r="B18" s="28" t="s">
        <v>654</v>
      </c>
      <c r="C18" s="28" t="s">
        <v>132</v>
      </c>
      <c r="D18" s="13">
        <v>6000000</v>
      </c>
      <c r="E18" s="14">
        <v>6405.73</v>
      </c>
      <c r="F18" s="15">
        <v>1.0800000000000001E-2</v>
      </c>
      <c r="G18" s="15">
        <v>7.1599999999999997E-2</v>
      </c>
    </row>
    <row r="19" spans="1:7" x14ac:dyDescent="0.3">
      <c r="A19" s="12" t="s">
        <v>655</v>
      </c>
      <c r="B19" s="28" t="s">
        <v>656</v>
      </c>
      <c r="C19" s="28" t="s">
        <v>132</v>
      </c>
      <c r="D19" s="13">
        <v>6000000</v>
      </c>
      <c r="E19" s="14">
        <v>6148.01</v>
      </c>
      <c r="F19" s="15">
        <v>1.03E-2</v>
      </c>
      <c r="G19" s="15">
        <v>7.2599999999999998E-2</v>
      </c>
    </row>
    <row r="20" spans="1:7" x14ac:dyDescent="0.3">
      <c r="A20" s="12" t="s">
        <v>657</v>
      </c>
      <c r="B20" s="28" t="s">
        <v>658</v>
      </c>
      <c r="C20" s="28" t="s">
        <v>132</v>
      </c>
      <c r="D20" s="13">
        <v>4500000</v>
      </c>
      <c r="E20" s="14">
        <v>4658.09</v>
      </c>
      <c r="F20" s="15">
        <v>7.7999999999999996E-3</v>
      </c>
      <c r="G20" s="15">
        <v>7.145E-2</v>
      </c>
    </row>
    <row r="21" spans="1:7" x14ac:dyDescent="0.3">
      <c r="A21" s="12" t="s">
        <v>659</v>
      </c>
      <c r="B21" s="28" t="s">
        <v>660</v>
      </c>
      <c r="C21" s="28" t="s">
        <v>149</v>
      </c>
      <c r="D21" s="13">
        <v>4000000</v>
      </c>
      <c r="E21" s="14">
        <v>3972.67</v>
      </c>
      <c r="F21" s="15">
        <v>6.7000000000000002E-3</v>
      </c>
      <c r="G21" s="15">
        <v>7.0899000000000004E-2</v>
      </c>
    </row>
    <row r="22" spans="1:7" x14ac:dyDescent="0.3">
      <c r="A22" s="12" t="s">
        <v>661</v>
      </c>
      <c r="B22" s="28" t="s">
        <v>662</v>
      </c>
      <c r="C22" s="28" t="s">
        <v>129</v>
      </c>
      <c r="D22" s="13">
        <v>3300000</v>
      </c>
      <c r="E22" s="14">
        <v>3327.44</v>
      </c>
      <c r="F22" s="15">
        <v>5.5999999999999999E-3</v>
      </c>
      <c r="G22" s="15">
        <v>7.0899000000000004E-2</v>
      </c>
    </row>
    <row r="23" spans="1:7" x14ac:dyDescent="0.3">
      <c r="A23" s="12" t="s">
        <v>663</v>
      </c>
      <c r="B23" s="28" t="s">
        <v>664</v>
      </c>
      <c r="C23" s="28" t="s">
        <v>132</v>
      </c>
      <c r="D23" s="13">
        <v>2500000</v>
      </c>
      <c r="E23" s="14">
        <v>2669.25</v>
      </c>
      <c r="F23" s="15">
        <v>4.4999999999999997E-3</v>
      </c>
      <c r="G23" s="15">
        <v>7.1599999999999997E-2</v>
      </c>
    </row>
    <row r="24" spans="1:7" x14ac:dyDescent="0.3">
      <c r="A24" s="12" t="s">
        <v>665</v>
      </c>
      <c r="B24" s="28" t="s">
        <v>666</v>
      </c>
      <c r="C24" s="28" t="s">
        <v>132</v>
      </c>
      <c r="D24" s="13">
        <v>2200000</v>
      </c>
      <c r="E24" s="14">
        <v>2281.2800000000002</v>
      </c>
      <c r="F24" s="15">
        <v>3.8E-3</v>
      </c>
      <c r="G24" s="15">
        <v>7.1374000000000007E-2</v>
      </c>
    </row>
    <row r="25" spans="1:7" x14ac:dyDescent="0.3">
      <c r="A25" s="12" t="s">
        <v>667</v>
      </c>
      <c r="B25" s="28" t="s">
        <v>668</v>
      </c>
      <c r="C25" s="28" t="s">
        <v>132</v>
      </c>
      <c r="D25" s="13">
        <v>2000000</v>
      </c>
      <c r="E25" s="14">
        <v>2062.62</v>
      </c>
      <c r="F25" s="15">
        <v>3.5000000000000001E-3</v>
      </c>
      <c r="G25" s="15">
        <v>7.1349999999999997E-2</v>
      </c>
    </row>
    <row r="26" spans="1:7" x14ac:dyDescent="0.3">
      <c r="A26" s="12" t="s">
        <v>669</v>
      </c>
      <c r="B26" s="28" t="s">
        <v>670</v>
      </c>
      <c r="C26" s="28" t="s">
        <v>132</v>
      </c>
      <c r="D26" s="13">
        <v>1500000</v>
      </c>
      <c r="E26" s="14">
        <v>1445.47</v>
      </c>
      <c r="F26" s="15">
        <v>2.3999999999999998E-3</v>
      </c>
      <c r="G26" s="15">
        <v>7.1895000000000001E-2</v>
      </c>
    </row>
    <row r="27" spans="1:7" x14ac:dyDescent="0.3">
      <c r="A27" s="12" t="s">
        <v>671</v>
      </c>
      <c r="B27" s="28" t="s">
        <v>672</v>
      </c>
      <c r="C27" s="28" t="s">
        <v>129</v>
      </c>
      <c r="D27" s="13">
        <v>1109000</v>
      </c>
      <c r="E27" s="14">
        <v>1169.9100000000001</v>
      </c>
      <c r="F27" s="15">
        <v>2E-3</v>
      </c>
      <c r="G27" s="15">
        <v>7.0899000000000004E-2</v>
      </c>
    </row>
    <row r="28" spans="1:7" x14ac:dyDescent="0.3">
      <c r="A28" s="12" t="s">
        <v>673</v>
      </c>
      <c r="B28" s="28" t="s">
        <v>674</v>
      </c>
      <c r="C28" s="28" t="s">
        <v>129</v>
      </c>
      <c r="D28" s="13">
        <v>1000000</v>
      </c>
      <c r="E28" s="14">
        <v>1052.72</v>
      </c>
      <c r="F28" s="15">
        <v>1.8E-3</v>
      </c>
      <c r="G28" s="15">
        <v>7.0899000000000004E-2</v>
      </c>
    </row>
    <row r="29" spans="1:7" x14ac:dyDescent="0.3">
      <c r="A29" s="12" t="s">
        <v>675</v>
      </c>
      <c r="B29" s="28" t="s">
        <v>676</v>
      </c>
      <c r="C29" s="28" t="s">
        <v>132</v>
      </c>
      <c r="D29" s="13">
        <v>500000</v>
      </c>
      <c r="E29" s="14">
        <v>531.78</v>
      </c>
      <c r="F29" s="15">
        <v>8.9999999999999998E-4</v>
      </c>
      <c r="G29" s="15">
        <v>7.145E-2</v>
      </c>
    </row>
    <row r="30" spans="1:7" x14ac:dyDescent="0.3">
      <c r="A30" s="12" t="s">
        <v>677</v>
      </c>
      <c r="B30" s="28" t="s">
        <v>678</v>
      </c>
      <c r="C30" s="28" t="s">
        <v>132</v>
      </c>
      <c r="D30" s="13">
        <v>500000</v>
      </c>
      <c r="E30" s="14">
        <v>474.53</v>
      </c>
      <c r="F30" s="15">
        <v>8.0000000000000004E-4</v>
      </c>
      <c r="G30" s="15">
        <v>7.2248999999999994E-2</v>
      </c>
    </row>
    <row r="31" spans="1:7" x14ac:dyDescent="0.3">
      <c r="A31" s="16" t="s">
        <v>98</v>
      </c>
      <c r="B31" s="29"/>
      <c r="C31" s="29"/>
      <c r="D31" s="17"/>
      <c r="E31" s="18">
        <v>111243.71</v>
      </c>
      <c r="F31" s="19">
        <v>0.18709999999999999</v>
      </c>
      <c r="G31" s="20"/>
    </row>
    <row r="32" spans="1:7" x14ac:dyDescent="0.3">
      <c r="A32" s="12"/>
      <c r="B32" s="28"/>
      <c r="C32" s="28"/>
      <c r="D32" s="13"/>
      <c r="E32" s="14"/>
      <c r="F32" s="15"/>
      <c r="G32" s="15"/>
    </row>
    <row r="33" spans="1:7" x14ac:dyDescent="0.3">
      <c r="A33" s="16" t="s">
        <v>372</v>
      </c>
      <c r="B33" s="28"/>
      <c r="C33" s="28"/>
      <c r="D33" s="13"/>
      <c r="E33" s="14"/>
      <c r="F33" s="15"/>
      <c r="G33" s="15"/>
    </row>
    <row r="34" spans="1:7" x14ac:dyDescent="0.3">
      <c r="A34" s="12" t="s">
        <v>679</v>
      </c>
      <c r="B34" s="28" t="s">
        <v>680</v>
      </c>
      <c r="C34" s="28" t="s">
        <v>93</v>
      </c>
      <c r="D34" s="13">
        <v>44000000</v>
      </c>
      <c r="E34" s="14">
        <v>41887.74</v>
      </c>
      <c r="F34" s="15">
        <v>7.0400000000000004E-2</v>
      </c>
      <c r="G34" s="15">
        <v>7.0685999999999999E-2</v>
      </c>
    </row>
    <row r="35" spans="1:7" x14ac:dyDescent="0.3">
      <c r="A35" s="16" t="s">
        <v>98</v>
      </c>
      <c r="B35" s="29"/>
      <c r="C35" s="29"/>
      <c r="D35" s="17"/>
      <c r="E35" s="18">
        <v>41887.74</v>
      </c>
      <c r="F35" s="19">
        <v>7.0400000000000004E-2</v>
      </c>
      <c r="G35" s="20"/>
    </row>
    <row r="36" spans="1:7" x14ac:dyDescent="0.3">
      <c r="A36" s="16" t="s">
        <v>502</v>
      </c>
      <c r="B36" s="28"/>
      <c r="C36" s="28"/>
      <c r="D36" s="13"/>
      <c r="E36" s="14"/>
      <c r="F36" s="15"/>
      <c r="G36" s="15"/>
    </row>
    <row r="37" spans="1:7" x14ac:dyDescent="0.3">
      <c r="A37" s="12" t="s">
        <v>681</v>
      </c>
      <c r="B37" s="28" t="s">
        <v>682</v>
      </c>
      <c r="C37" s="28" t="s">
        <v>93</v>
      </c>
      <c r="D37" s="13">
        <v>30000000</v>
      </c>
      <c r="E37" s="14">
        <v>28841.58</v>
      </c>
      <c r="F37" s="15">
        <v>4.8500000000000001E-2</v>
      </c>
      <c r="G37" s="15">
        <v>7.3511000000000007E-2</v>
      </c>
    </row>
    <row r="38" spans="1:7" x14ac:dyDescent="0.3">
      <c r="A38" s="12" t="s">
        <v>683</v>
      </c>
      <c r="B38" s="28" t="s">
        <v>684</v>
      </c>
      <c r="C38" s="28" t="s">
        <v>93</v>
      </c>
      <c r="D38" s="13">
        <v>25000000</v>
      </c>
      <c r="E38" s="14">
        <v>25781.4</v>
      </c>
      <c r="F38" s="15">
        <v>4.3400000000000001E-2</v>
      </c>
      <c r="G38" s="15">
        <v>7.3835999999999999E-2</v>
      </c>
    </row>
    <row r="39" spans="1:7" x14ac:dyDescent="0.3">
      <c r="A39" s="12" t="s">
        <v>685</v>
      </c>
      <c r="B39" s="28" t="s">
        <v>686</v>
      </c>
      <c r="C39" s="28" t="s">
        <v>93</v>
      </c>
      <c r="D39" s="13">
        <v>24500000</v>
      </c>
      <c r="E39" s="14">
        <v>25365.56</v>
      </c>
      <c r="F39" s="15">
        <v>4.2700000000000002E-2</v>
      </c>
      <c r="G39" s="15">
        <v>7.4226E-2</v>
      </c>
    </row>
    <row r="40" spans="1:7" x14ac:dyDescent="0.3">
      <c r="A40" s="12" t="s">
        <v>687</v>
      </c>
      <c r="B40" s="28" t="s">
        <v>688</v>
      </c>
      <c r="C40" s="28" t="s">
        <v>93</v>
      </c>
      <c r="D40" s="13">
        <v>24000000</v>
      </c>
      <c r="E40" s="14">
        <v>24877.49</v>
      </c>
      <c r="F40" s="15">
        <v>4.1799999999999997E-2</v>
      </c>
      <c r="G40" s="15">
        <v>7.3760999999999993E-2</v>
      </c>
    </row>
    <row r="41" spans="1:7" x14ac:dyDescent="0.3">
      <c r="A41" s="12" t="s">
        <v>689</v>
      </c>
      <c r="B41" s="28" t="s">
        <v>690</v>
      </c>
      <c r="C41" s="28" t="s">
        <v>93</v>
      </c>
      <c r="D41" s="13">
        <v>17500000</v>
      </c>
      <c r="E41" s="14">
        <v>17989.509999999998</v>
      </c>
      <c r="F41" s="15">
        <v>3.0300000000000001E-2</v>
      </c>
      <c r="G41" s="15">
        <v>7.3999999999999996E-2</v>
      </c>
    </row>
    <row r="42" spans="1:7" x14ac:dyDescent="0.3">
      <c r="A42" s="12" t="s">
        <v>691</v>
      </c>
      <c r="B42" s="28" t="s">
        <v>692</v>
      </c>
      <c r="C42" s="28" t="s">
        <v>93</v>
      </c>
      <c r="D42" s="13">
        <v>16500000</v>
      </c>
      <c r="E42" s="14">
        <v>17109.86</v>
      </c>
      <c r="F42" s="15">
        <v>2.8799999999999999E-2</v>
      </c>
      <c r="G42" s="15">
        <v>7.3835999999999999E-2</v>
      </c>
    </row>
    <row r="43" spans="1:7" x14ac:dyDescent="0.3">
      <c r="A43" s="12" t="s">
        <v>693</v>
      </c>
      <c r="B43" s="28" t="s">
        <v>694</v>
      </c>
      <c r="C43" s="28" t="s">
        <v>93</v>
      </c>
      <c r="D43" s="13">
        <v>15500000</v>
      </c>
      <c r="E43" s="14">
        <v>16161.25</v>
      </c>
      <c r="F43" s="15">
        <v>2.7199999999999998E-2</v>
      </c>
      <c r="G43" s="15">
        <v>7.4235999999999996E-2</v>
      </c>
    </row>
    <row r="44" spans="1:7" x14ac:dyDescent="0.3">
      <c r="A44" s="12" t="s">
        <v>695</v>
      </c>
      <c r="B44" s="28" t="s">
        <v>696</v>
      </c>
      <c r="C44" s="28" t="s">
        <v>93</v>
      </c>
      <c r="D44" s="13">
        <v>15500000</v>
      </c>
      <c r="E44" s="14">
        <v>15984.47</v>
      </c>
      <c r="F44" s="15">
        <v>2.69E-2</v>
      </c>
      <c r="G44" s="15">
        <v>7.3835999999999999E-2</v>
      </c>
    </row>
    <row r="45" spans="1:7" x14ac:dyDescent="0.3">
      <c r="A45" s="12" t="s">
        <v>697</v>
      </c>
      <c r="B45" s="28" t="s">
        <v>698</v>
      </c>
      <c r="C45" s="28" t="s">
        <v>93</v>
      </c>
      <c r="D45" s="13">
        <v>14500000</v>
      </c>
      <c r="E45" s="14">
        <v>15048.69</v>
      </c>
      <c r="F45" s="15">
        <v>2.53E-2</v>
      </c>
      <c r="G45" s="15">
        <v>7.3962E-2</v>
      </c>
    </row>
    <row r="46" spans="1:7" x14ac:dyDescent="0.3">
      <c r="A46" s="12" t="s">
        <v>699</v>
      </c>
      <c r="B46" s="28" t="s">
        <v>700</v>
      </c>
      <c r="C46" s="28" t="s">
        <v>93</v>
      </c>
      <c r="D46" s="13">
        <v>13500000</v>
      </c>
      <c r="E46" s="14">
        <v>13888.89</v>
      </c>
      <c r="F46" s="15">
        <v>2.3400000000000001E-2</v>
      </c>
      <c r="G46" s="15">
        <v>7.3835999999999999E-2</v>
      </c>
    </row>
    <row r="47" spans="1:7" x14ac:dyDescent="0.3">
      <c r="A47" s="12" t="s">
        <v>701</v>
      </c>
      <c r="B47" s="28" t="s">
        <v>702</v>
      </c>
      <c r="C47" s="28" t="s">
        <v>93</v>
      </c>
      <c r="D47" s="13">
        <v>11500000</v>
      </c>
      <c r="E47" s="14">
        <v>11892.81</v>
      </c>
      <c r="F47" s="15">
        <v>0.02</v>
      </c>
      <c r="G47" s="15">
        <v>7.3999999999999996E-2</v>
      </c>
    </row>
    <row r="48" spans="1:7" x14ac:dyDescent="0.3">
      <c r="A48" s="12" t="s">
        <v>703</v>
      </c>
      <c r="B48" s="28" t="s">
        <v>704</v>
      </c>
      <c r="C48" s="28" t="s">
        <v>93</v>
      </c>
      <c r="D48" s="13">
        <v>11500000</v>
      </c>
      <c r="E48" s="14">
        <v>11851.97</v>
      </c>
      <c r="F48" s="15">
        <v>1.9900000000000001E-2</v>
      </c>
      <c r="G48" s="15">
        <v>7.4135999999999994E-2</v>
      </c>
    </row>
    <row r="49" spans="1:7" x14ac:dyDescent="0.3">
      <c r="A49" s="12" t="s">
        <v>705</v>
      </c>
      <c r="B49" s="28" t="s">
        <v>706</v>
      </c>
      <c r="C49" s="28" t="s">
        <v>93</v>
      </c>
      <c r="D49" s="13">
        <v>10500000</v>
      </c>
      <c r="E49" s="14">
        <v>10993.31</v>
      </c>
      <c r="F49" s="15">
        <v>1.8499999999999999E-2</v>
      </c>
      <c r="G49" s="15">
        <v>7.4093000000000006E-2</v>
      </c>
    </row>
    <row r="50" spans="1:7" x14ac:dyDescent="0.3">
      <c r="A50" s="12" t="s">
        <v>707</v>
      </c>
      <c r="B50" s="28" t="s">
        <v>708</v>
      </c>
      <c r="C50" s="28" t="s">
        <v>93</v>
      </c>
      <c r="D50" s="13">
        <v>10500000</v>
      </c>
      <c r="E50" s="14">
        <v>10898.32</v>
      </c>
      <c r="F50" s="15">
        <v>1.83E-2</v>
      </c>
      <c r="G50" s="15">
        <v>7.4226E-2</v>
      </c>
    </row>
    <row r="51" spans="1:7" x14ac:dyDescent="0.3">
      <c r="A51" s="12" t="s">
        <v>709</v>
      </c>
      <c r="B51" s="28" t="s">
        <v>710</v>
      </c>
      <c r="C51" s="28" t="s">
        <v>93</v>
      </c>
      <c r="D51" s="13">
        <v>9500000</v>
      </c>
      <c r="E51" s="14">
        <v>9791.5300000000007</v>
      </c>
      <c r="F51" s="15">
        <v>1.6500000000000001E-2</v>
      </c>
      <c r="G51" s="15">
        <v>7.4110999999999996E-2</v>
      </c>
    </row>
    <row r="52" spans="1:7" x14ac:dyDescent="0.3">
      <c r="A52" s="12" t="s">
        <v>711</v>
      </c>
      <c r="B52" s="28" t="s">
        <v>712</v>
      </c>
      <c r="C52" s="28" t="s">
        <v>93</v>
      </c>
      <c r="D52" s="13">
        <v>9000000</v>
      </c>
      <c r="E52" s="14">
        <v>9315.0499999999993</v>
      </c>
      <c r="F52" s="15">
        <v>1.5699999999999999E-2</v>
      </c>
      <c r="G52" s="15">
        <v>7.3837E-2</v>
      </c>
    </row>
    <row r="53" spans="1:7" x14ac:dyDescent="0.3">
      <c r="A53" s="12" t="s">
        <v>713</v>
      </c>
      <c r="B53" s="28" t="s">
        <v>714</v>
      </c>
      <c r="C53" s="28" t="s">
        <v>93</v>
      </c>
      <c r="D53" s="13">
        <v>9000000</v>
      </c>
      <c r="E53" s="14">
        <v>9279.49</v>
      </c>
      <c r="F53" s="15">
        <v>1.5599999999999999E-2</v>
      </c>
      <c r="G53" s="15">
        <v>7.4094999999999994E-2</v>
      </c>
    </row>
    <row r="54" spans="1:7" x14ac:dyDescent="0.3">
      <c r="A54" s="12" t="s">
        <v>715</v>
      </c>
      <c r="B54" s="28" t="s">
        <v>716</v>
      </c>
      <c r="C54" s="28" t="s">
        <v>93</v>
      </c>
      <c r="D54" s="13">
        <v>8500000</v>
      </c>
      <c r="E54" s="14">
        <v>8849.2900000000009</v>
      </c>
      <c r="F54" s="15">
        <v>1.49E-2</v>
      </c>
      <c r="G54" s="15">
        <v>7.3835999999999999E-2</v>
      </c>
    </row>
    <row r="55" spans="1:7" x14ac:dyDescent="0.3">
      <c r="A55" s="12" t="s">
        <v>717</v>
      </c>
      <c r="B55" s="28" t="s">
        <v>718</v>
      </c>
      <c r="C55" s="28" t="s">
        <v>93</v>
      </c>
      <c r="D55" s="13">
        <v>8000000</v>
      </c>
      <c r="E55" s="14">
        <v>8330.7199999999993</v>
      </c>
      <c r="F55" s="15">
        <v>1.4E-2</v>
      </c>
      <c r="G55" s="15">
        <v>7.3760999999999993E-2</v>
      </c>
    </row>
    <row r="56" spans="1:7" x14ac:dyDescent="0.3">
      <c r="A56" s="12" t="s">
        <v>719</v>
      </c>
      <c r="B56" s="28" t="s">
        <v>720</v>
      </c>
      <c r="C56" s="28" t="s">
        <v>93</v>
      </c>
      <c r="D56" s="13">
        <v>7500000</v>
      </c>
      <c r="E56" s="14">
        <v>7708.37</v>
      </c>
      <c r="F56" s="15">
        <v>1.2999999999999999E-2</v>
      </c>
      <c r="G56" s="15">
        <v>7.3960999999999999E-2</v>
      </c>
    </row>
    <row r="57" spans="1:7" x14ac:dyDescent="0.3">
      <c r="A57" s="12" t="s">
        <v>721</v>
      </c>
      <c r="B57" s="28" t="s">
        <v>722</v>
      </c>
      <c r="C57" s="28" t="s">
        <v>93</v>
      </c>
      <c r="D57" s="13">
        <v>7500000</v>
      </c>
      <c r="E57" s="14">
        <v>7704.16</v>
      </c>
      <c r="F57" s="15">
        <v>1.2999999999999999E-2</v>
      </c>
      <c r="G57" s="15">
        <v>7.4236999999999997E-2</v>
      </c>
    </row>
    <row r="58" spans="1:7" x14ac:dyDescent="0.3">
      <c r="A58" s="12" t="s">
        <v>723</v>
      </c>
      <c r="B58" s="28" t="s">
        <v>724</v>
      </c>
      <c r="C58" s="28" t="s">
        <v>93</v>
      </c>
      <c r="D58" s="13">
        <v>7219500</v>
      </c>
      <c r="E58" s="14">
        <v>7352.6</v>
      </c>
      <c r="F58" s="15">
        <v>1.24E-2</v>
      </c>
      <c r="G58" s="15">
        <v>7.4411000000000005E-2</v>
      </c>
    </row>
    <row r="59" spans="1:7" x14ac:dyDescent="0.3">
      <c r="A59" s="12" t="s">
        <v>725</v>
      </c>
      <c r="B59" s="28" t="s">
        <v>726</v>
      </c>
      <c r="C59" s="28" t="s">
        <v>93</v>
      </c>
      <c r="D59" s="13">
        <v>7000000</v>
      </c>
      <c r="E59" s="14">
        <v>7261.84</v>
      </c>
      <c r="F59" s="15">
        <v>1.2200000000000001E-2</v>
      </c>
      <c r="G59" s="15">
        <v>7.4093000000000006E-2</v>
      </c>
    </row>
    <row r="60" spans="1:7" x14ac:dyDescent="0.3">
      <c r="A60" s="12" t="s">
        <v>727</v>
      </c>
      <c r="B60" s="28" t="s">
        <v>728</v>
      </c>
      <c r="C60" s="28" t="s">
        <v>93</v>
      </c>
      <c r="D60" s="13">
        <v>7000000</v>
      </c>
      <c r="E60" s="14">
        <v>7202.07</v>
      </c>
      <c r="F60" s="15">
        <v>1.21E-2</v>
      </c>
      <c r="G60" s="15">
        <v>7.4110999999999996E-2</v>
      </c>
    </row>
    <row r="61" spans="1:7" x14ac:dyDescent="0.3">
      <c r="A61" s="12" t="s">
        <v>729</v>
      </c>
      <c r="B61" s="28" t="s">
        <v>730</v>
      </c>
      <c r="C61" s="28" t="s">
        <v>93</v>
      </c>
      <c r="D61" s="13">
        <v>6500000</v>
      </c>
      <c r="E61" s="14">
        <v>6794.56</v>
      </c>
      <c r="F61" s="15">
        <v>1.14E-2</v>
      </c>
      <c r="G61" s="15">
        <v>7.4110999999999996E-2</v>
      </c>
    </row>
    <row r="62" spans="1:7" x14ac:dyDescent="0.3">
      <c r="A62" s="12" t="s">
        <v>731</v>
      </c>
      <c r="B62" s="28" t="s">
        <v>732</v>
      </c>
      <c r="C62" s="28" t="s">
        <v>93</v>
      </c>
      <c r="D62" s="13">
        <v>6000000</v>
      </c>
      <c r="E62" s="14">
        <v>6212.3</v>
      </c>
      <c r="F62" s="15">
        <v>1.04E-2</v>
      </c>
      <c r="G62" s="15">
        <v>7.4110999999999996E-2</v>
      </c>
    </row>
    <row r="63" spans="1:7" x14ac:dyDescent="0.3">
      <c r="A63" s="12" t="s">
        <v>733</v>
      </c>
      <c r="B63" s="28" t="s">
        <v>734</v>
      </c>
      <c r="C63" s="28" t="s">
        <v>93</v>
      </c>
      <c r="D63" s="13">
        <v>5500000</v>
      </c>
      <c r="E63" s="14">
        <v>5691.45</v>
      </c>
      <c r="F63" s="15">
        <v>9.5999999999999992E-3</v>
      </c>
      <c r="G63" s="15">
        <v>7.4093000000000006E-2</v>
      </c>
    </row>
    <row r="64" spans="1:7" x14ac:dyDescent="0.3">
      <c r="A64" s="12" t="s">
        <v>735</v>
      </c>
      <c r="B64" s="28" t="s">
        <v>736</v>
      </c>
      <c r="C64" s="28" t="s">
        <v>93</v>
      </c>
      <c r="D64" s="13">
        <v>5000000</v>
      </c>
      <c r="E64" s="14">
        <v>5211.43</v>
      </c>
      <c r="F64" s="15">
        <v>8.8000000000000005E-3</v>
      </c>
      <c r="G64" s="15">
        <v>7.3960999999999999E-2</v>
      </c>
    </row>
    <row r="65" spans="1:7" x14ac:dyDescent="0.3">
      <c r="A65" s="12" t="s">
        <v>737</v>
      </c>
      <c r="B65" s="28" t="s">
        <v>738</v>
      </c>
      <c r="C65" s="28" t="s">
        <v>93</v>
      </c>
      <c r="D65" s="13">
        <v>4500000</v>
      </c>
      <c r="E65" s="14">
        <v>4700.79</v>
      </c>
      <c r="F65" s="15">
        <v>7.9000000000000008E-3</v>
      </c>
      <c r="G65" s="15">
        <v>7.4226E-2</v>
      </c>
    </row>
    <row r="66" spans="1:7" x14ac:dyDescent="0.3">
      <c r="A66" s="12" t="s">
        <v>739</v>
      </c>
      <c r="B66" s="28" t="s">
        <v>740</v>
      </c>
      <c r="C66" s="28" t="s">
        <v>93</v>
      </c>
      <c r="D66" s="13">
        <v>4000000</v>
      </c>
      <c r="E66" s="14">
        <v>4123.47</v>
      </c>
      <c r="F66" s="15">
        <v>6.8999999999999999E-3</v>
      </c>
      <c r="G66" s="15">
        <v>7.3760999999999993E-2</v>
      </c>
    </row>
    <row r="67" spans="1:7" x14ac:dyDescent="0.3">
      <c r="A67" s="12" t="s">
        <v>741</v>
      </c>
      <c r="B67" s="28" t="s">
        <v>742</v>
      </c>
      <c r="C67" s="28" t="s">
        <v>93</v>
      </c>
      <c r="D67" s="13">
        <v>3500000</v>
      </c>
      <c r="E67" s="14">
        <v>3629.73</v>
      </c>
      <c r="F67" s="15">
        <v>6.1000000000000004E-3</v>
      </c>
      <c r="G67" s="15">
        <v>7.3999999999999996E-2</v>
      </c>
    </row>
    <row r="68" spans="1:7" x14ac:dyDescent="0.3">
      <c r="A68" s="12" t="s">
        <v>743</v>
      </c>
      <c r="B68" s="28" t="s">
        <v>744</v>
      </c>
      <c r="C68" s="28" t="s">
        <v>93</v>
      </c>
      <c r="D68" s="13">
        <v>3500000</v>
      </c>
      <c r="E68" s="14">
        <v>3597.97</v>
      </c>
      <c r="F68" s="15">
        <v>6.1000000000000004E-3</v>
      </c>
      <c r="G68" s="15">
        <v>7.4093000000000006E-2</v>
      </c>
    </row>
    <row r="69" spans="1:7" x14ac:dyDescent="0.3">
      <c r="A69" s="12" t="s">
        <v>745</v>
      </c>
      <c r="B69" s="28" t="s">
        <v>746</v>
      </c>
      <c r="C69" s="28" t="s">
        <v>93</v>
      </c>
      <c r="D69" s="13">
        <v>3000000</v>
      </c>
      <c r="E69" s="14">
        <v>3125.2</v>
      </c>
      <c r="F69" s="15">
        <v>5.3E-3</v>
      </c>
      <c r="G69" s="15">
        <v>7.3837E-2</v>
      </c>
    </row>
    <row r="70" spans="1:7" x14ac:dyDescent="0.3">
      <c r="A70" s="12" t="s">
        <v>747</v>
      </c>
      <c r="B70" s="28" t="s">
        <v>748</v>
      </c>
      <c r="C70" s="28" t="s">
        <v>93</v>
      </c>
      <c r="D70" s="13">
        <v>3000000</v>
      </c>
      <c r="E70" s="14">
        <v>3103.84</v>
      </c>
      <c r="F70" s="15">
        <v>5.1999999999999998E-3</v>
      </c>
      <c r="G70" s="15">
        <v>7.3760999999999993E-2</v>
      </c>
    </row>
    <row r="71" spans="1:7" x14ac:dyDescent="0.3">
      <c r="A71" s="12" t="s">
        <v>749</v>
      </c>
      <c r="B71" s="28" t="s">
        <v>750</v>
      </c>
      <c r="C71" s="28" t="s">
        <v>93</v>
      </c>
      <c r="D71" s="13">
        <v>3000000</v>
      </c>
      <c r="E71" s="14">
        <v>3092.19</v>
      </c>
      <c r="F71" s="15">
        <v>5.1999999999999998E-3</v>
      </c>
      <c r="G71" s="15">
        <v>7.3999999999999996E-2</v>
      </c>
    </row>
    <row r="72" spans="1:7" x14ac:dyDescent="0.3">
      <c r="A72" s="12" t="s">
        <v>751</v>
      </c>
      <c r="B72" s="28" t="s">
        <v>752</v>
      </c>
      <c r="C72" s="28" t="s">
        <v>93</v>
      </c>
      <c r="D72" s="13">
        <v>2500000</v>
      </c>
      <c r="E72" s="14">
        <v>2536.1999999999998</v>
      </c>
      <c r="F72" s="15">
        <v>4.3E-3</v>
      </c>
      <c r="G72" s="15">
        <v>7.4561000000000002E-2</v>
      </c>
    </row>
    <row r="73" spans="1:7" x14ac:dyDescent="0.3">
      <c r="A73" s="12" t="s">
        <v>753</v>
      </c>
      <c r="B73" s="28" t="s">
        <v>754</v>
      </c>
      <c r="C73" s="28" t="s">
        <v>93</v>
      </c>
      <c r="D73" s="13">
        <v>2000000</v>
      </c>
      <c r="E73" s="14">
        <v>2062.34</v>
      </c>
      <c r="F73" s="15">
        <v>3.5000000000000001E-3</v>
      </c>
      <c r="G73" s="15">
        <v>7.3960999999999999E-2</v>
      </c>
    </row>
    <row r="74" spans="1:7" x14ac:dyDescent="0.3">
      <c r="A74" s="12" t="s">
        <v>755</v>
      </c>
      <c r="B74" s="28" t="s">
        <v>756</v>
      </c>
      <c r="C74" s="28" t="s">
        <v>93</v>
      </c>
      <c r="D74" s="13">
        <v>2000000</v>
      </c>
      <c r="E74" s="14">
        <v>2055.11</v>
      </c>
      <c r="F74" s="15">
        <v>3.5000000000000001E-3</v>
      </c>
      <c r="G74" s="15">
        <v>7.3837E-2</v>
      </c>
    </row>
    <row r="75" spans="1:7" x14ac:dyDescent="0.3">
      <c r="A75" s="12" t="s">
        <v>757</v>
      </c>
      <c r="B75" s="28" t="s">
        <v>758</v>
      </c>
      <c r="C75" s="28" t="s">
        <v>93</v>
      </c>
      <c r="D75" s="13">
        <v>2000000</v>
      </c>
      <c r="E75" s="14">
        <v>2054.34</v>
      </c>
      <c r="F75" s="15">
        <v>3.5000000000000001E-3</v>
      </c>
      <c r="G75" s="15">
        <v>7.3761999999999994E-2</v>
      </c>
    </row>
    <row r="76" spans="1:7" x14ac:dyDescent="0.3">
      <c r="A76" s="12" t="s">
        <v>759</v>
      </c>
      <c r="B76" s="28" t="s">
        <v>760</v>
      </c>
      <c r="C76" s="28" t="s">
        <v>93</v>
      </c>
      <c r="D76" s="13">
        <v>1500000</v>
      </c>
      <c r="E76" s="14">
        <v>1541.33</v>
      </c>
      <c r="F76" s="15">
        <v>2.5999999999999999E-3</v>
      </c>
      <c r="G76" s="15">
        <v>7.3837E-2</v>
      </c>
    </row>
    <row r="77" spans="1:7" x14ac:dyDescent="0.3">
      <c r="A77" s="12" t="s">
        <v>761</v>
      </c>
      <c r="B77" s="28" t="s">
        <v>762</v>
      </c>
      <c r="C77" s="28" t="s">
        <v>93</v>
      </c>
      <c r="D77" s="13">
        <v>1000000</v>
      </c>
      <c r="E77" s="14">
        <v>1034.1300000000001</v>
      </c>
      <c r="F77" s="15">
        <v>1.6999999999999999E-3</v>
      </c>
      <c r="G77" s="15">
        <v>7.3811000000000002E-2</v>
      </c>
    </row>
    <row r="78" spans="1:7" x14ac:dyDescent="0.3">
      <c r="A78" s="12" t="s">
        <v>763</v>
      </c>
      <c r="B78" s="28" t="s">
        <v>764</v>
      </c>
      <c r="C78" s="28" t="s">
        <v>93</v>
      </c>
      <c r="D78" s="13">
        <v>500000</v>
      </c>
      <c r="E78" s="14">
        <v>511.42</v>
      </c>
      <c r="F78" s="15">
        <v>8.9999999999999998E-4</v>
      </c>
      <c r="G78" s="15">
        <v>7.3860999999999996E-2</v>
      </c>
    </row>
    <row r="79" spans="1:7" x14ac:dyDescent="0.3">
      <c r="A79" s="12" t="s">
        <v>765</v>
      </c>
      <c r="B79" s="28" t="s">
        <v>766</v>
      </c>
      <c r="C79" s="28" t="s">
        <v>93</v>
      </c>
      <c r="D79" s="13">
        <v>500000</v>
      </c>
      <c r="E79" s="14">
        <v>511.36</v>
      </c>
      <c r="F79" s="15">
        <v>8.9999999999999998E-4</v>
      </c>
      <c r="G79" s="15">
        <v>7.3899999999999993E-2</v>
      </c>
    </row>
    <row r="80" spans="1:7" x14ac:dyDescent="0.3">
      <c r="A80" s="12" t="s">
        <v>767</v>
      </c>
      <c r="B80" s="28" t="s">
        <v>768</v>
      </c>
      <c r="C80" s="28" t="s">
        <v>93</v>
      </c>
      <c r="D80" s="13">
        <v>500000</v>
      </c>
      <c r="E80" s="14">
        <v>508.6</v>
      </c>
      <c r="F80" s="15">
        <v>8.9999999999999998E-4</v>
      </c>
      <c r="G80" s="15">
        <v>7.4411000000000005E-2</v>
      </c>
    </row>
    <row r="81" spans="1:7" x14ac:dyDescent="0.3">
      <c r="A81" s="12" t="s">
        <v>769</v>
      </c>
      <c r="B81" s="28" t="s">
        <v>770</v>
      </c>
      <c r="C81" s="28" t="s">
        <v>93</v>
      </c>
      <c r="D81" s="13">
        <v>500000</v>
      </c>
      <c r="E81" s="14">
        <v>508.6</v>
      </c>
      <c r="F81" s="15">
        <v>8.9999999999999998E-4</v>
      </c>
      <c r="G81" s="15">
        <v>7.4411000000000005E-2</v>
      </c>
    </row>
    <row r="82" spans="1:7" x14ac:dyDescent="0.3">
      <c r="A82" s="12" t="s">
        <v>771</v>
      </c>
      <c r="B82" s="28" t="s">
        <v>772</v>
      </c>
      <c r="C82" s="28" t="s">
        <v>93</v>
      </c>
      <c r="D82" s="13">
        <v>500000</v>
      </c>
      <c r="E82" s="14">
        <v>487.71</v>
      </c>
      <c r="F82" s="15">
        <v>8.0000000000000004E-4</v>
      </c>
      <c r="G82" s="15">
        <v>7.4361999999999998E-2</v>
      </c>
    </row>
    <row r="83" spans="1:7" x14ac:dyDescent="0.3">
      <c r="A83" s="16" t="s">
        <v>98</v>
      </c>
      <c r="B83" s="29"/>
      <c r="C83" s="29"/>
      <c r="D83" s="17"/>
      <c r="E83" s="18">
        <v>392574.3</v>
      </c>
      <c r="F83" s="19">
        <v>0.66080000000000005</v>
      </c>
      <c r="G83" s="20"/>
    </row>
    <row r="84" spans="1:7" x14ac:dyDescent="0.3">
      <c r="A84" s="12"/>
      <c r="B84" s="28"/>
      <c r="C84" s="28"/>
      <c r="D84" s="13"/>
      <c r="E84" s="14"/>
      <c r="F84" s="15"/>
      <c r="G84" s="15"/>
    </row>
    <row r="85" spans="1:7" x14ac:dyDescent="0.3">
      <c r="A85" s="12"/>
      <c r="B85" s="28"/>
      <c r="C85" s="28"/>
      <c r="D85" s="13"/>
      <c r="E85" s="14"/>
      <c r="F85" s="15"/>
      <c r="G85" s="15"/>
    </row>
    <row r="86" spans="1:7" x14ac:dyDescent="0.3">
      <c r="A86" s="16" t="s">
        <v>189</v>
      </c>
      <c r="B86" s="28"/>
      <c r="C86" s="28"/>
      <c r="D86" s="13"/>
      <c r="E86" s="14"/>
      <c r="F86" s="15"/>
      <c r="G86" s="15"/>
    </row>
    <row r="87" spans="1:7" x14ac:dyDescent="0.3">
      <c r="A87" s="16" t="s">
        <v>98</v>
      </c>
      <c r="B87" s="28"/>
      <c r="C87" s="28"/>
      <c r="D87" s="13"/>
      <c r="E87" s="33" t="s">
        <v>88</v>
      </c>
      <c r="F87" s="34" t="s">
        <v>88</v>
      </c>
      <c r="G87" s="15"/>
    </row>
    <row r="88" spans="1:7" x14ac:dyDescent="0.3">
      <c r="A88" s="12"/>
      <c r="B88" s="28"/>
      <c r="C88" s="28"/>
      <c r="D88" s="13"/>
      <c r="E88" s="14"/>
      <c r="F88" s="15"/>
      <c r="G88" s="15"/>
    </row>
    <row r="89" spans="1:7" x14ac:dyDescent="0.3">
      <c r="A89" s="16" t="s">
        <v>190</v>
      </c>
      <c r="B89" s="28"/>
      <c r="C89" s="28"/>
      <c r="D89" s="13"/>
      <c r="E89" s="14"/>
      <c r="F89" s="15"/>
      <c r="G89" s="15"/>
    </row>
    <row r="90" spans="1:7" x14ac:dyDescent="0.3">
      <c r="A90" s="16" t="s">
        <v>98</v>
      </c>
      <c r="B90" s="28"/>
      <c r="C90" s="28"/>
      <c r="D90" s="13"/>
      <c r="E90" s="33" t="s">
        <v>88</v>
      </c>
      <c r="F90" s="34" t="s">
        <v>88</v>
      </c>
      <c r="G90" s="15"/>
    </row>
    <row r="91" spans="1:7" x14ac:dyDescent="0.3">
      <c r="A91" s="12"/>
      <c r="B91" s="28"/>
      <c r="C91" s="28"/>
      <c r="D91" s="13"/>
      <c r="E91" s="14"/>
      <c r="F91" s="15"/>
      <c r="G91" s="15"/>
    </row>
    <row r="92" spans="1:7" x14ac:dyDescent="0.3">
      <c r="A92" s="21" t="s">
        <v>117</v>
      </c>
      <c r="B92" s="30"/>
      <c r="C92" s="30"/>
      <c r="D92" s="22"/>
      <c r="E92" s="18">
        <v>545705.75</v>
      </c>
      <c r="F92" s="19">
        <v>0.91830000000000001</v>
      </c>
      <c r="G92" s="20"/>
    </row>
    <row r="93" spans="1:7" x14ac:dyDescent="0.3">
      <c r="A93" s="12"/>
      <c r="B93" s="28"/>
      <c r="C93" s="28"/>
      <c r="D93" s="13"/>
      <c r="E93" s="14"/>
      <c r="F93" s="15"/>
      <c r="G93" s="15"/>
    </row>
    <row r="94" spans="1:7" x14ac:dyDescent="0.3">
      <c r="A94" s="12"/>
      <c r="B94" s="28"/>
      <c r="C94" s="28"/>
      <c r="D94" s="13"/>
      <c r="E94" s="14"/>
      <c r="F94" s="15"/>
      <c r="G94" s="15"/>
    </row>
    <row r="95" spans="1:7" x14ac:dyDescent="0.3">
      <c r="A95" s="16" t="s">
        <v>118</v>
      </c>
      <c r="B95" s="28"/>
      <c r="C95" s="28"/>
      <c r="D95" s="13"/>
      <c r="E95" s="14"/>
      <c r="F95" s="15"/>
      <c r="G95" s="15"/>
    </row>
    <row r="96" spans="1:7" x14ac:dyDescent="0.3">
      <c r="A96" s="12" t="s">
        <v>119</v>
      </c>
      <c r="B96" s="28"/>
      <c r="C96" s="28"/>
      <c r="D96" s="13"/>
      <c r="E96" s="14">
        <v>37741.72</v>
      </c>
      <c r="F96" s="15">
        <v>6.3500000000000001E-2</v>
      </c>
      <c r="G96" s="15">
        <v>4.1402000000000001E-2</v>
      </c>
    </row>
    <row r="97" spans="1:7" x14ac:dyDescent="0.3">
      <c r="A97" s="16" t="s">
        <v>98</v>
      </c>
      <c r="B97" s="29"/>
      <c r="C97" s="29"/>
      <c r="D97" s="17"/>
      <c r="E97" s="18">
        <v>37741.72</v>
      </c>
      <c r="F97" s="19">
        <v>6.3500000000000001E-2</v>
      </c>
      <c r="G97" s="20"/>
    </row>
    <row r="98" spans="1:7" x14ac:dyDescent="0.3">
      <c r="A98" s="12"/>
      <c r="B98" s="28"/>
      <c r="C98" s="28"/>
      <c r="D98" s="13"/>
      <c r="E98" s="14"/>
      <c r="F98" s="15"/>
      <c r="G98" s="15"/>
    </row>
    <row r="99" spans="1:7" x14ac:dyDescent="0.3">
      <c r="A99" s="21" t="s">
        <v>117</v>
      </c>
      <c r="B99" s="30"/>
      <c r="C99" s="30"/>
      <c r="D99" s="22"/>
      <c r="E99" s="18">
        <v>37741.72</v>
      </c>
      <c r="F99" s="19">
        <v>6.3500000000000001E-2</v>
      </c>
      <c r="G99" s="20"/>
    </row>
    <row r="100" spans="1:7" x14ac:dyDescent="0.3">
      <c r="A100" s="12" t="s">
        <v>120</v>
      </c>
      <c r="B100" s="28"/>
      <c r="C100" s="28"/>
      <c r="D100" s="13"/>
      <c r="E100" s="14">
        <v>12070.5491638</v>
      </c>
      <c r="F100" s="15">
        <v>2.0296999999999999E-2</v>
      </c>
      <c r="G100" s="15"/>
    </row>
    <row r="101" spans="1:7" x14ac:dyDescent="0.3">
      <c r="A101" s="12" t="s">
        <v>121</v>
      </c>
      <c r="B101" s="28"/>
      <c r="C101" s="28"/>
      <c r="D101" s="13"/>
      <c r="E101" s="36">
        <v>-846.02916379999999</v>
      </c>
      <c r="F101" s="35">
        <v>-2.0969999999999999E-3</v>
      </c>
      <c r="G101" s="15">
        <v>4.1402000000000001E-2</v>
      </c>
    </row>
    <row r="102" spans="1:7" x14ac:dyDescent="0.3">
      <c r="A102" s="23" t="s">
        <v>122</v>
      </c>
      <c r="B102" s="31"/>
      <c r="C102" s="31"/>
      <c r="D102" s="24"/>
      <c r="E102" s="25">
        <v>594671.99</v>
      </c>
      <c r="F102" s="26">
        <v>1</v>
      </c>
      <c r="G102" s="26"/>
    </row>
    <row r="104" spans="1:7" x14ac:dyDescent="0.3">
      <c r="A104" s="1" t="s">
        <v>124</v>
      </c>
    </row>
    <row r="107" spans="1:7" x14ac:dyDescent="0.3">
      <c r="A107" s="1" t="s">
        <v>1859</v>
      </c>
    </row>
    <row r="108" spans="1:7" x14ac:dyDescent="0.3">
      <c r="A108" s="47" t="s">
        <v>1860</v>
      </c>
      <c r="B108" s="32" t="s">
        <v>88</v>
      </c>
    </row>
    <row r="109" spans="1:7" x14ac:dyDescent="0.3">
      <c r="A109" t="s">
        <v>1861</v>
      </c>
    </row>
    <row r="110" spans="1:7" x14ac:dyDescent="0.3">
      <c r="A110" t="s">
        <v>1862</v>
      </c>
      <c r="B110" t="s">
        <v>1863</v>
      </c>
      <c r="C110" t="s">
        <v>1863</v>
      </c>
    </row>
    <row r="111" spans="1:7" x14ac:dyDescent="0.3">
      <c r="B111" s="48">
        <v>44680</v>
      </c>
      <c r="C111" s="48">
        <v>44712</v>
      </c>
    </row>
    <row r="112" spans="1:7" x14ac:dyDescent="0.3">
      <c r="A112" t="s">
        <v>1867</v>
      </c>
      <c r="B112">
        <v>10.593999999999999</v>
      </c>
      <c r="C112">
        <v>10.461499999999999</v>
      </c>
      <c r="E112" s="2"/>
      <c r="G112"/>
    </row>
    <row r="113" spans="1:7" x14ac:dyDescent="0.3">
      <c r="A113" t="s">
        <v>1868</v>
      </c>
      <c r="B113">
        <v>10.5944</v>
      </c>
      <c r="C113">
        <v>10.4619</v>
      </c>
      <c r="E113" s="2"/>
      <c r="G113"/>
    </row>
    <row r="114" spans="1:7" x14ac:dyDescent="0.3">
      <c r="A114" t="s">
        <v>1892</v>
      </c>
      <c r="B114">
        <v>10.575799999999999</v>
      </c>
      <c r="C114">
        <v>10.442</v>
      </c>
      <c r="E114" s="2"/>
      <c r="G114"/>
    </row>
    <row r="115" spans="1:7" x14ac:dyDescent="0.3">
      <c r="A115" t="s">
        <v>1893</v>
      </c>
      <c r="B115">
        <v>10.5763</v>
      </c>
      <c r="C115">
        <v>10.442500000000001</v>
      </c>
      <c r="E115" s="2"/>
      <c r="G115"/>
    </row>
    <row r="116" spans="1:7" x14ac:dyDescent="0.3">
      <c r="E116" s="2"/>
      <c r="G116"/>
    </row>
    <row r="117" spans="1:7" x14ac:dyDescent="0.3">
      <c r="A117" t="s">
        <v>1878</v>
      </c>
      <c r="B117" s="32" t="s">
        <v>88</v>
      </c>
    </row>
    <row r="118" spans="1:7" x14ac:dyDescent="0.3">
      <c r="A118" t="s">
        <v>1879</v>
      </c>
      <c r="B118" s="32" t="s">
        <v>88</v>
      </c>
    </row>
    <row r="119" spans="1:7" ht="28.8" x14ac:dyDescent="0.3">
      <c r="A119" s="47" t="s">
        <v>1880</v>
      </c>
      <c r="B119" s="32" t="s">
        <v>88</v>
      </c>
    </row>
    <row r="120" spans="1:7" x14ac:dyDescent="0.3">
      <c r="A120" s="47" t="s">
        <v>1881</v>
      </c>
      <c r="B120" s="32" t="s">
        <v>88</v>
      </c>
    </row>
    <row r="121" spans="1:7" x14ac:dyDescent="0.3">
      <c r="A121" t="s">
        <v>1882</v>
      </c>
      <c r="B121" s="49">
        <v>3.4122150000000002</v>
      </c>
    </row>
    <row r="122" spans="1:7" ht="28.8" x14ac:dyDescent="0.3">
      <c r="A122" s="47" t="s">
        <v>1883</v>
      </c>
      <c r="B122" s="32" t="s">
        <v>88</v>
      </c>
    </row>
    <row r="123" spans="1:7" ht="28.8" x14ac:dyDescent="0.3">
      <c r="A123" s="47" t="s">
        <v>1884</v>
      </c>
      <c r="B123" s="32" t="s">
        <v>88</v>
      </c>
    </row>
    <row r="124" spans="1:7" x14ac:dyDescent="0.3">
      <c r="A124" t="s">
        <v>2023</v>
      </c>
      <c r="B124" s="32" t="s">
        <v>88</v>
      </c>
    </row>
    <row r="125" spans="1:7" x14ac:dyDescent="0.3">
      <c r="A125" t="s">
        <v>2024</v>
      </c>
      <c r="B125" s="32" t="s">
        <v>88</v>
      </c>
    </row>
    <row r="127" spans="1:7" x14ac:dyDescent="0.3">
      <c r="A127" s="60" t="s">
        <v>2070</v>
      </c>
      <c r="B127" s="61" t="s">
        <v>2071</v>
      </c>
      <c r="C127" s="61" t="s">
        <v>2031</v>
      </c>
      <c r="D127" s="69" t="s">
        <v>2032</v>
      </c>
    </row>
    <row r="128" spans="1:7" ht="73.2" customHeight="1" x14ac:dyDescent="0.3">
      <c r="A128" s="70" t="str">
        <f>HYPERLINK("[EDEL_Portfolio Monthly 31-May-2022.xlsx]EDNPSF!A1","Edelweiss NY PSU BD Pl SDL Idx Fund-2026")</f>
        <v>Edelweiss NY PSU BD Pl SDL Idx Fund-2026</v>
      </c>
      <c r="B128" s="65"/>
      <c r="C128" s="63" t="s">
        <v>2042</v>
      </c>
      <c r="D128"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A5DB3-A140-4A00-B598-A9FA6A4CF956}">
  <dimension ref="A1:H66"/>
  <sheetViews>
    <sheetView showGridLines="0" workbookViewId="0">
      <pane ySplit="4" topLeftCell="A54" activePane="bottomLeft" state="frozen"/>
      <selection activeCell="A36" sqref="A36"/>
      <selection pane="bottomLeft" activeCell="A65" sqref="A65:D65"/>
    </sheetView>
  </sheetViews>
  <sheetFormatPr defaultRowHeight="14.4" x14ac:dyDescent="0.3"/>
  <cols>
    <col min="1" max="1" width="65.88671875" customWidth="1"/>
    <col min="2" max="2" width="22.21875" customWidth="1"/>
    <col min="3" max="3" width="26.77734375" customWidth="1"/>
    <col min="4" max="4" width="21.8867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39</v>
      </c>
      <c r="B1" s="57"/>
      <c r="C1" s="57"/>
      <c r="D1" s="57"/>
      <c r="E1" s="57"/>
      <c r="F1" s="57"/>
      <c r="G1" s="57"/>
      <c r="H1" s="51" t="str">
        <f>HYPERLINK("[EDEL_Portfolio Monthly 31-May-2022.xlsx]Index!A1","Index")</f>
        <v>Index</v>
      </c>
    </row>
    <row r="2" spans="1:8" ht="18" x14ac:dyDescent="0.3">
      <c r="A2" s="57" t="s">
        <v>40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2"/>
      <c r="B9" s="28"/>
      <c r="C9" s="28"/>
      <c r="D9" s="13"/>
      <c r="E9" s="14"/>
      <c r="F9" s="15"/>
      <c r="G9" s="15"/>
    </row>
    <row r="10" spans="1:8" x14ac:dyDescent="0.3">
      <c r="A10" s="16" t="s">
        <v>118</v>
      </c>
      <c r="B10" s="28"/>
      <c r="C10" s="28"/>
      <c r="D10" s="13"/>
      <c r="E10" s="14"/>
      <c r="F10" s="15"/>
      <c r="G10" s="15"/>
    </row>
    <row r="11" spans="1:8" x14ac:dyDescent="0.3">
      <c r="A11" s="12" t="s">
        <v>119</v>
      </c>
      <c r="B11" s="28"/>
      <c r="C11" s="28"/>
      <c r="D11" s="13"/>
      <c r="E11" s="14">
        <v>97013</v>
      </c>
      <c r="F11" s="15">
        <v>0.99180000000000001</v>
      </c>
      <c r="G11" s="15">
        <v>4.1402000000000001E-2</v>
      </c>
    </row>
    <row r="12" spans="1:8" x14ac:dyDescent="0.3">
      <c r="A12" s="16" t="s">
        <v>98</v>
      </c>
      <c r="B12" s="29"/>
      <c r="C12" s="29"/>
      <c r="D12" s="17"/>
      <c r="E12" s="18">
        <v>97013</v>
      </c>
      <c r="F12" s="19">
        <v>0.99180000000000001</v>
      </c>
      <c r="G12" s="20"/>
    </row>
    <row r="13" spans="1:8" x14ac:dyDescent="0.3">
      <c r="A13" s="12"/>
      <c r="B13" s="28"/>
      <c r="C13" s="28"/>
      <c r="D13" s="13"/>
      <c r="E13" s="14"/>
      <c r="F13" s="15"/>
      <c r="G13" s="15"/>
    </row>
    <row r="14" spans="1:8" x14ac:dyDescent="0.3">
      <c r="A14" s="21" t="s">
        <v>117</v>
      </c>
      <c r="B14" s="30"/>
      <c r="C14" s="30"/>
      <c r="D14" s="22"/>
      <c r="E14" s="18">
        <v>97013</v>
      </c>
      <c r="F14" s="19">
        <v>0.99180000000000001</v>
      </c>
      <c r="G14" s="20"/>
    </row>
    <row r="15" spans="1:8" x14ac:dyDescent="0.3">
      <c r="A15" s="12" t="s">
        <v>120</v>
      </c>
      <c r="B15" s="28"/>
      <c r="C15" s="28"/>
      <c r="D15" s="13"/>
      <c r="E15" s="14">
        <v>11.004197400000001</v>
      </c>
      <c r="F15" s="15">
        <v>1.12E-4</v>
      </c>
      <c r="G15" s="15"/>
    </row>
    <row r="16" spans="1:8" x14ac:dyDescent="0.3">
      <c r="A16" s="12" t="s">
        <v>121</v>
      </c>
      <c r="B16" s="28"/>
      <c r="C16" s="28"/>
      <c r="D16" s="13"/>
      <c r="E16" s="14">
        <v>795.03580260000001</v>
      </c>
      <c r="F16" s="15">
        <v>8.0879999999999997E-3</v>
      </c>
      <c r="G16" s="15">
        <v>4.1402000000000001E-2</v>
      </c>
    </row>
    <row r="17" spans="1:7" x14ac:dyDescent="0.3">
      <c r="A17" s="23" t="s">
        <v>122</v>
      </c>
      <c r="B17" s="31"/>
      <c r="C17" s="31"/>
      <c r="D17" s="24"/>
      <c r="E17" s="25">
        <v>97819.04</v>
      </c>
      <c r="F17" s="26">
        <v>1</v>
      </c>
      <c r="G17" s="26"/>
    </row>
    <row r="22" spans="1:7" x14ac:dyDescent="0.3">
      <c r="A22" s="1" t="s">
        <v>1859</v>
      </c>
    </row>
    <row r="23" spans="1:7" x14ac:dyDescent="0.3">
      <c r="A23" s="47" t="s">
        <v>1860</v>
      </c>
      <c r="B23" s="32" t="s">
        <v>88</v>
      </c>
    </row>
    <row r="24" spans="1:7" x14ac:dyDescent="0.3">
      <c r="A24" t="s">
        <v>1861</v>
      </c>
    </row>
    <row r="25" spans="1:7" x14ac:dyDescent="0.3">
      <c r="A25" t="s">
        <v>1885</v>
      </c>
      <c r="B25" t="s">
        <v>1863</v>
      </c>
      <c r="C25" t="s">
        <v>1863</v>
      </c>
    </row>
    <row r="26" spans="1:7" x14ac:dyDescent="0.3">
      <c r="B26" s="48">
        <v>44681</v>
      </c>
      <c r="C26" s="48">
        <v>44712</v>
      </c>
    </row>
    <row r="27" spans="1:7" x14ac:dyDescent="0.3">
      <c r="A27" t="s">
        <v>1864</v>
      </c>
      <c r="B27" s="32">
        <v>1105.5229999999999</v>
      </c>
      <c r="C27" s="32">
        <v>1109.201</v>
      </c>
      <c r="E27" s="2"/>
      <c r="G27"/>
    </row>
    <row r="28" spans="1:7" x14ac:dyDescent="0.3">
      <c r="A28" t="s">
        <v>1904</v>
      </c>
      <c r="B28" s="32">
        <v>1000</v>
      </c>
      <c r="C28" s="32">
        <v>1000</v>
      </c>
      <c r="E28" s="2"/>
      <c r="G28"/>
    </row>
    <row r="29" spans="1:7" x14ac:dyDescent="0.3">
      <c r="A29" t="s">
        <v>1888</v>
      </c>
      <c r="B29" s="32">
        <v>1049.5092999999999</v>
      </c>
      <c r="C29" s="32" t="s">
        <v>1866</v>
      </c>
      <c r="E29" s="2"/>
      <c r="G29"/>
    </row>
    <row r="30" spans="1:7" x14ac:dyDescent="0.3">
      <c r="A30" t="s">
        <v>1867</v>
      </c>
      <c r="B30" s="32">
        <v>1105.232</v>
      </c>
      <c r="C30" s="32">
        <v>1108.8988999999999</v>
      </c>
      <c r="E30" s="2"/>
      <c r="G30"/>
    </row>
    <row r="31" spans="1:7" x14ac:dyDescent="0.3">
      <c r="A31" t="s">
        <v>1889</v>
      </c>
      <c r="B31" s="32">
        <v>1058.0299</v>
      </c>
      <c r="C31" s="32">
        <v>1058.1941999999999</v>
      </c>
      <c r="E31" s="2"/>
      <c r="G31"/>
    </row>
    <row r="32" spans="1:7" x14ac:dyDescent="0.3">
      <c r="A32" t="s">
        <v>1890</v>
      </c>
      <c r="B32" s="32" t="s">
        <v>1866</v>
      </c>
      <c r="C32" s="32" t="s">
        <v>1866</v>
      </c>
      <c r="E32" s="2"/>
      <c r="G32"/>
    </row>
    <row r="33" spans="1:7" x14ac:dyDescent="0.3">
      <c r="A33" t="s">
        <v>1905</v>
      </c>
      <c r="B33" s="32">
        <v>1103.3811000000001</v>
      </c>
      <c r="C33" s="32">
        <v>1106.9951000000001</v>
      </c>
      <c r="E33" s="2"/>
      <c r="G33"/>
    </row>
    <row r="34" spans="1:7" x14ac:dyDescent="0.3">
      <c r="A34" t="s">
        <v>1906</v>
      </c>
      <c r="B34" s="32">
        <v>1008.1128</v>
      </c>
      <c r="C34" s="32">
        <v>1008.1128</v>
      </c>
      <c r="E34" s="2"/>
      <c r="G34"/>
    </row>
    <row r="35" spans="1:7" x14ac:dyDescent="0.3">
      <c r="A35" t="s">
        <v>1891</v>
      </c>
      <c r="B35" s="32">
        <v>1095.1759999999999</v>
      </c>
      <c r="C35" s="32">
        <v>1095.307</v>
      </c>
      <c r="E35" s="2"/>
      <c r="G35"/>
    </row>
    <row r="36" spans="1:7" x14ac:dyDescent="0.3">
      <c r="A36" t="s">
        <v>1892</v>
      </c>
      <c r="B36" s="32">
        <v>1103.3823</v>
      </c>
      <c r="C36" s="32">
        <v>1106.9961000000001</v>
      </c>
      <c r="E36" s="2"/>
      <c r="G36"/>
    </row>
    <row r="37" spans="1:7" x14ac:dyDescent="0.3">
      <c r="A37" t="s">
        <v>1894</v>
      </c>
      <c r="B37" s="32">
        <v>1003.9367999999999</v>
      </c>
      <c r="C37" s="32">
        <v>1004.0934999999999</v>
      </c>
      <c r="E37" s="2"/>
      <c r="G37"/>
    </row>
    <row r="38" spans="1:7" x14ac:dyDescent="0.3">
      <c r="A38" t="s">
        <v>1895</v>
      </c>
      <c r="B38" s="32">
        <v>1016.1803</v>
      </c>
      <c r="C38" s="32">
        <v>1015.7725</v>
      </c>
      <c r="E38" s="2"/>
      <c r="G38"/>
    </row>
    <row r="39" spans="1:7" x14ac:dyDescent="0.3">
      <c r="A39" t="s">
        <v>1938</v>
      </c>
      <c r="B39" s="32">
        <v>1011.2261999999999</v>
      </c>
      <c r="C39" s="32">
        <v>1014.5812</v>
      </c>
      <c r="E39" s="2"/>
      <c r="G39"/>
    </row>
    <row r="40" spans="1:7" x14ac:dyDescent="0.3">
      <c r="A40" t="s">
        <v>1939</v>
      </c>
      <c r="B40" s="32">
        <v>1000</v>
      </c>
      <c r="C40" s="32">
        <v>1000</v>
      </c>
      <c r="E40" s="2"/>
      <c r="G40"/>
    </row>
    <row r="41" spans="1:7" x14ac:dyDescent="0.3">
      <c r="A41" t="s">
        <v>1940</v>
      </c>
      <c r="B41" s="32">
        <v>1011.2261999999999</v>
      </c>
      <c r="C41" s="32">
        <v>1014.5812</v>
      </c>
      <c r="E41" s="2"/>
      <c r="G41"/>
    </row>
    <row r="42" spans="1:7" x14ac:dyDescent="0.3">
      <c r="A42" t="s">
        <v>1941</v>
      </c>
      <c r="B42" s="32">
        <v>1000</v>
      </c>
      <c r="C42" s="32">
        <v>1000</v>
      </c>
      <c r="E42" s="2"/>
      <c r="G42"/>
    </row>
    <row r="43" spans="1:7" x14ac:dyDescent="0.3">
      <c r="A43" t="s">
        <v>1877</v>
      </c>
      <c r="E43" s="2"/>
      <c r="G43"/>
    </row>
    <row r="45" spans="1:7" x14ac:dyDescent="0.3">
      <c r="A45" t="s">
        <v>1896</v>
      </c>
    </row>
    <row r="47" spans="1:7" x14ac:dyDescent="0.3">
      <c r="A47" s="50" t="s">
        <v>1897</v>
      </c>
      <c r="B47" s="50" t="s">
        <v>1898</v>
      </c>
      <c r="C47" s="50" t="s">
        <v>1899</v>
      </c>
      <c r="D47" s="50" t="s">
        <v>1900</v>
      </c>
    </row>
    <row r="48" spans="1:7" x14ac:dyDescent="0.3">
      <c r="A48" s="50" t="s">
        <v>1907</v>
      </c>
      <c r="B48" s="50"/>
      <c r="C48" s="50">
        <v>3.3203955000000001</v>
      </c>
      <c r="D48" s="50">
        <v>3.3203955000000001</v>
      </c>
    </row>
    <row r="49" spans="1:4" x14ac:dyDescent="0.3">
      <c r="A49" s="50" t="s">
        <v>1908</v>
      </c>
      <c r="B49" s="50"/>
      <c r="C49" s="50">
        <v>3.3430803</v>
      </c>
      <c r="D49" s="50">
        <v>3.3430803</v>
      </c>
    </row>
    <row r="50" spans="1:4" x14ac:dyDescent="0.3">
      <c r="A50" s="50" t="s">
        <v>1909</v>
      </c>
      <c r="B50" s="50"/>
      <c r="C50" s="50">
        <v>3.4018682999999998</v>
      </c>
      <c r="D50" s="50">
        <v>3.4018682999999998</v>
      </c>
    </row>
    <row r="51" spans="1:4" x14ac:dyDescent="0.3">
      <c r="A51" s="50" t="s">
        <v>1910</v>
      </c>
      <c r="B51" s="50"/>
      <c r="C51" s="50">
        <v>3.4728262000000001</v>
      </c>
      <c r="D51" s="50">
        <v>3.4728262000000001</v>
      </c>
    </row>
    <row r="52" spans="1:4" x14ac:dyDescent="0.3">
      <c r="A52" s="50" t="s">
        <v>1911</v>
      </c>
      <c r="B52" s="50"/>
      <c r="C52" s="50">
        <v>3.1272652999999999</v>
      </c>
      <c r="D52" s="50">
        <v>3.1272652999999999</v>
      </c>
    </row>
    <row r="53" spans="1:4" x14ac:dyDescent="0.3">
      <c r="A53" s="50" t="s">
        <v>1912</v>
      </c>
      <c r="B53" s="50"/>
      <c r="C53" s="50">
        <v>3.7593342999999999</v>
      </c>
      <c r="D53" s="50">
        <v>3.7593342999999999</v>
      </c>
    </row>
    <row r="55" spans="1:4" x14ac:dyDescent="0.3">
      <c r="A55" t="s">
        <v>1879</v>
      </c>
      <c r="B55" s="32" t="s">
        <v>88</v>
      </c>
    </row>
    <row r="56" spans="1:4" ht="28.8" x14ac:dyDescent="0.3">
      <c r="A56" s="47" t="s">
        <v>1880</v>
      </c>
      <c r="B56" s="32" t="s">
        <v>88</v>
      </c>
    </row>
    <row r="57" spans="1:4" x14ac:dyDescent="0.3">
      <c r="A57" s="47" t="s">
        <v>1881</v>
      </c>
      <c r="B57" s="32" t="s">
        <v>88</v>
      </c>
    </row>
    <row r="58" spans="1:4" x14ac:dyDescent="0.3">
      <c r="A58" t="s">
        <v>1882</v>
      </c>
      <c r="B58" s="49" t="s">
        <v>88</v>
      </c>
    </row>
    <row r="59" spans="1:4" ht="28.8" x14ac:dyDescent="0.3">
      <c r="A59" s="47" t="s">
        <v>1883</v>
      </c>
      <c r="B59" s="32" t="s">
        <v>88</v>
      </c>
    </row>
    <row r="60" spans="1:4" ht="28.8" x14ac:dyDescent="0.3">
      <c r="A60" s="47" t="s">
        <v>1884</v>
      </c>
      <c r="B60" s="32" t="s">
        <v>88</v>
      </c>
    </row>
    <row r="61" spans="1:4" x14ac:dyDescent="0.3">
      <c r="A61" t="s">
        <v>2023</v>
      </c>
      <c r="B61" s="32" t="s">
        <v>88</v>
      </c>
    </row>
    <row r="62" spans="1:4" x14ac:dyDescent="0.3">
      <c r="A62" t="s">
        <v>2024</v>
      </c>
      <c r="B62" s="32" t="s">
        <v>88</v>
      </c>
    </row>
    <row r="65" spans="1:4" ht="28.8" x14ac:dyDescent="0.3">
      <c r="A65" s="60" t="s">
        <v>2070</v>
      </c>
      <c r="B65" s="61" t="s">
        <v>2071</v>
      </c>
      <c r="C65" s="61" t="s">
        <v>2031</v>
      </c>
      <c r="D65" s="69" t="s">
        <v>2032</v>
      </c>
    </row>
    <row r="66" spans="1:4" ht="71.400000000000006" customHeight="1" x14ac:dyDescent="0.3">
      <c r="A66" s="70" t="str">
        <f>HYPERLINK("[EDEL_Portfolio Monthly 31-May-2022.xlsx]EDONTF!A1","EDELWEISS OVERNIGHT FUND")</f>
        <v>EDELWEISS OVERNIGHT FUND</v>
      </c>
      <c r="B66" s="62"/>
      <c r="C66" s="63" t="s">
        <v>2043</v>
      </c>
      <c r="D66"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D95B2-F144-45D6-81A7-A45BCF7A6160}">
  <dimension ref="A1:H423"/>
  <sheetViews>
    <sheetView showGridLines="0" workbookViewId="0">
      <pane ySplit="4" topLeftCell="A410" activePane="bottomLeft" state="frozen"/>
      <selection activeCell="A36" sqref="A36"/>
      <selection pane="bottomLeft" activeCell="A422" sqref="A422:D422"/>
    </sheetView>
  </sheetViews>
  <sheetFormatPr defaultRowHeight="14.4" x14ac:dyDescent="0.3"/>
  <cols>
    <col min="1" max="1" width="65.88671875" customWidth="1"/>
    <col min="2" max="2" width="22.109375" customWidth="1"/>
    <col min="3" max="3" width="26.77734375" customWidth="1"/>
    <col min="4" max="4" width="22.332031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41</v>
      </c>
      <c r="B1" s="57"/>
      <c r="C1" s="57"/>
      <c r="D1" s="57"/>
      <c r="E1" s="57"/>
      <c r="F1" s="57"/>
      <c r="G1" s="57"/>
      <c r="H1" s="51" t="str">
        <f>HYPERLINK("[EDEL_Portfolio Monthly 31-May-2022.xlsx]Index!A1","Index")</f>
        <v>Index</v>
      </c>
    </row>
    <row r="2" spans="1:8" ht="18" x14ac:dyDescent="0.3">
      <c r="A2" s="57" t="s">
        <v>42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774</v>
      </c>
      <c r="B8" s="28" t="s">
        <v>775</v>
      </c>
      <c r="C8" s="28" t="s">
        <v>776</v>
      </c>
      <c r="D8" s="13">
        <v>2311100</v>
      </c>
      <c r="E8" s="14">
        <v>32100.02</v>
      </c>
      <c r="F8" s="15">
        <v>4.4999999999999998E-2</v>
      </c>
      <c r="G8" s="15"/>
    </row>
    <row r="9" spans="1:8" x14ac:dyDescent="0.3">
      <c r="A9" s="12" t="s">
        <v>777</v>
      </c>
      <c r="B9" s="28" t="s">
        <v>778</v>
      </c>
      <c r="C9" s="28" t="s">
        <v>779</v>
      </c>
      <c r="D9" s="13">
        <v>1090500</v>
      </c>
      <c r="E9" s="14">
        <v>25155.11</v>
      </c>
      <c r="F9" s="15">
        <v>3.5299999999999998E-2</v>
      </c>
      <c r="G9" s="15"/>
    </row>
    <row r="10" spans="1:8" x14ac:dyDescent="0.3">
      <c r="A10" s="12" t="s">
        <v>780</v>
      </c>
      <c r="B10" s="28" t="s">
        <v>781</v>
      </c>
      <c r="C10" s="28" t="s">
        <v>782</v>
      </c>
      <c r="D10" s="13">
        <v>2951650</v>
      </c>
      <c r="E10" s="14">
        <v>20667.45</v>
      </c>
      <c r="F10" s="15">
        <v>2.9000000000000001E-2</v>
      </c>
      <c r="G10" s="15"/>
    </row>
    <row r="11" spans="1:8" x14ac:dyDescent="0.3">
      <c r="A11" s="12" t="s">
        <v>783</v>
      </c>
      <c r="B11" s="28" t="s">
        <v>784</v>
      </c>
      <c r="C11" s="28" t="s">
        <v>785</v>
      </c>
      <c r="D11" s="13">
        <v>2465000</v>
      </c>
      <c r="E11" s="14">
        <v>18237.3</v>
      </c>
      <c r="F11" s="15">
        <v>2.5600000000000001E-2</v>
      </c>
      <c r="G11" s="15"/>
    </row>
    <row r="12" spans="1:8" x14ac:dyDescent="0.3">
      <c r="A12" s="12" t="s">
        <v>786</v>
      </c>
      <c r="B12" s="28" t="s">
        <v>787</v>
      </c>
      <c r="C12" s="28" t="s">
        <v>788</v>
      </c>
      <c r="D12" s="13">
        <v>759000</v>
      </c>
      <c r="E12" s="14">
        <v>16451.7</v>
      </c>
      <c r="F12" s="15">
        <v>2.3099999999999999E-2</v>
      </c>
      <c r="G12" s="15"/>
    </row>
    <row r="13" spans="1:8" x14ac:dyDescent="0.3">
      <c r="A13" s="12" t="s">
        <v>789</v>
      </c>
      <c r="B13" s="28" t="s">
        <v>790</v>
      </c>
      <c r="C13" s="28" t="s">
        <v>791</v>
      </c>
      <c r="D13" s="13">
        <v>1155000</v>
      </c>
      <c r="E13" s="14">
        <v>12020.66</v>
      </c>
      <c r="F13" s="15">
        <v>1.6799999999999999E-2</v>
      </c>
      <c r="G13" s="15"/>
    </row>
    <row r="14" spans="1:8" x14ac:dyDescent="0.3">
      <c r="A14" s="12" t="s">
        <v>792</v>
      </c>
      <c r="B14" s="28" t="s">
        <v>793</v>
      </c>
      <c r="C14" s="28" t="s">
        <v>794</v>
      </c>
      <c r="D14" s="13">
        <v>2709000</v>
      </c>
      <c r="E14" s="14">
        <v>11446.88</v>
      </c>
      <c r="F14" s="15">
        <v>1.6E-2</v>
      </c>
      <c r="G14" s="15"/>
    </row>
    <row r="15" spans="1:8" x14ac:dyDescent="0.3">
      <c r="A15" s="12" t="s">
        <v>795</v>
      </c>
      <c r="B15" s="28" t="s">
        <v>796</v>
      </c>
      <c r="C15" s="28" t="s">
        <v>776</v>
      </c>
      <c r="D15" s="13">
        <v>2808000</v>
      </c>
      <c r="E15" s="14">
        <v>9152.68</v>
      </c>
      <c r="F15" s="15">
        <v>1.2800000000000001E-2</v>
      </c>
      <c r="G15" s="15"/>
    </row>
    <row r="16" spans="1:8" x14ac:dyDescent="0.3">
      <c r="A16" s="12" t="s">
        <v>797</v>
      </c>
      <c r="B16" s="28" t="s">
        <v>798</v>
      </c>
      <c r="C16" s="28" t="s">
        <v>799</v>
      </c>
      <c r="D16" s="13">
        <v>3426000</v>
      </c>
      <c r="E16" s="14">
        <v>8662.64</v>
      </c>
      <c r="F16" s="15">
        <v>1.21E-2</v>
      </c>
      <c r="G16" s="15"/>
    </row>
    <row r="17" spans="1:7" x14ac:dyDescent="0.3">
      <c r="A17" s="12" t="s">
        <v>800</v>
      </c>
      <c r="B17" s="28" t="s">
        <v>801</v>
      </c>
      <c r="C17" s="28" t="s">
        <v>802</v>
      </c>
      <c r="D17" s="13">
        <v>302625</v>
      </c>
      <c r="E17" s="14">
        <v>7456.83</v>
      </c>
      <c r="F17" s="15">
        <v>1.0500000000000001E-2</v>
      </c>
      <c r="G17" s="15"/>
    </row>
    <row r="18" spans="1:7" x14ac:dyDescent="0.3">
      <c r="A18" s="12" t="s">
        <v>803</v>
      </c>
      <c r="B18" s="28" t="s">
        <v>804</v>
      </c>
      <c r="C18" s="28" t="s">
        <v>779</v>
      </c>
      <c r="D18" s="13">
        <v>108250</v>
      </c>
      <c r="E18" s="14">
        <v>6583.93</v>
      </c>
      <c r="F18" s="15">
        <v>9.1999999999999998E-3</v>
      </c>
      <c r="G18" s="15"/>
    </row>
    <row r="19" spans="1:7" x14ac:dyDescent="0.3">
      <c r="A19" s="12" t="s">
        <v>805</v>
      </c>
      <c r="B19" s="28" t="s">
        <v>806</v>
      </c>
      <c r="C19" s="28" t="s">
        <v>776</v>
      </c>
      <c r="D19" s="13">
        <v>684000</v>
      </c>
      <c r="E19" s="14">
        <v>6367.01</v>
      </c>
      <c r="F19" s="15">
        <v>8.8999999999999999E-3</v>
      </c>
      <c r="G19" s="15"/>
    </row>
    <row r="20" spans="1:7" x14ac:dyDescent="0.3">
      <c r="A20" s="12" t="s">
        <v>807</v>
      </c>
      <c r="B20" s="28" t="s">
        <v>808</v>
      </c>
      <c r="C20" s="28" t="s">
        <v>776</v>
      </c>
      <c r="D20" s="13">
        <v>891600</v>
      </c>
      <c r="E20" s="14">
        <v>6109.24</v>
      </c>
      <c r="F20" s="15">
        <v>8.6E-3</v>
      </c>
      <c r="G20" s="15"/>
    </row>
    <row r="21" spans="1:7" x14ac:dyDescent="0.3">
      <c r="A21" s="12" t="s">
        <v>809</v>
      </c>
      <c r="B21" s="28" t="s">
        <v>810</v>
      </c>
      <c r="C21" s="28" t="s">
        <v>811</v>
      </c>
      <c r="D21" s="13">
        <v>1887900</v>
      </c>
      <c r="E21" s="14">
        <v>6058.27</v>
      </c>
      <c r="F21" s="15">
        <v>8.5000000000000006E-3</v>
      </c>
      <c r="G21" s="15"/>
    </row>
    <row r="22" spans="1:7" x14ac:dyDescent="0.3">
      <c r="A22" s="12" t="s">
        <v>812</v>
      </c>
      <c r="B22" s="28" t="s">
        <v>813</v>
      </c>
      <c r="C22" s="28" t="s">
        <v>782</v>
      </c>
      <c r="D22" s="13">
        <v>59080000</v>
      </c>
      <c r="E22" s="14">
        <v>5671.68</v>
      </c>
      <c r="F22" s="15">
        <v>8.0000000000000002E-3</v>
      </c>
      <c r="G22" s="15"/>
    </row>
    <row r="23" spans="1:7" x14ac:dyDescent="0.3">
      <c r="A23" s="12" t="s">
        <v>814</v>
      </c>
      <c r="B23" s="28" t="s">
        <v>815</v>
      </c>
      <c r="C23" s="28" t="s">
        <v>791</v>
      </c>
      <c r="D23" s="13">
        <v>376800</v>
      </c>
      <c r="E23" s="14">
        <v>5665.56</v>
      </c>
      <c r="F23" s="15">
        <v>7.9000000000000008E-3</v>
      </c>
      <c r="G23" s="15"/>
    </row>
    <row r="24" spans="1:7" x14ac:dyDescent="0.3">
      <c r="A24" s="12" t="s">
        <v>816</v>
      </c>
      <c r="B24" s="28" t="s">
        <v>817</v>
      </c>
      <c r="C24" s="28" t="s">
        <v>818</v>
      </c>
      <c r="D24" s="13">
        <v>2245800</v>
      </c>
      <c r="E24" s="14">
        <v>5272.02</v>
      </c>
      <c r="F24" s="15">
        <v>7.4000000000000003E-3</v>
      </c>
      <c r="G24" s="15"/>
    </row>
    <row r="25" spans="1:7" x14ac:dyDescent="0.3">
      <c r="A25" s="12" t="s">
        <v>819</v>
      </c>
      <c r="B25" s="28" t="s">
        <v>820</v>
      </c>
      <c r="C25" s="28" t="s">
        <v>821</v>
      </c>
      <c r="D25" s="13">
        <v>365750</v>
      </c>
      <c r="E25" s="14">
        <v>5225.1000000000004</v>
      </c>
      <c r="F25" s="15">
        <v>7.3000000000000001E-3</v>
      </c>
      <c r="G25" s="15"/>
    </row>
    <row r="26" spans="1:7" x14ac:dyDescent="0.3">
      <c r="A26" s="12" t="s">
        <v>822</v>
      </c>
      <c r="B26" s="28" t="s">
        <v>823</v>
      </c>
      <c r="C26" s="28" t="s">
        <v>776</v>
      </c>
      <c r="D26" s="13">
        <v>16640000</v>
      </c>
      <c r="E26" s="14">
        <v>5216.6400000000003</v>
      </c>
      <c r="F26" s="15">
        <v>7.3000000000000001E-3</v>
      </c>
      <c r="G26" s="15"/>
    </row>
    <row r="27" spans="1:7" x14ac:dyDescent="0.3">
      <c r="A27" s="12" t="s">
        <v>824</v>
      </c>
      <c r="B27" s="28" t="s">
        <v>825</v>
      </c>
      <c r="C27" s="28" t="s">
        <v>826</v>
      </c>
      <c r="D27" s="13">
        <v>260600</v>
      </c>
      <c r="E27" s="14">
        <v>4943.0600000000004</v>
      </c>
      <c r="F27" s="15">
        <v>6.8999999999999999E-3</v>
      </c>
      <c r="G27" s="15"/>
    </row>
    <row r="28" spans="1:7" x14ac:dyDescent="0.3">
      <c r="A28" s="12" t="s">
        <v>827</v>
      </c>
      <c r="B28" s="28" t="s">
        <v>828</v>
      </c>
      <c r="C28" s="28" t="s">
        <v>776</v>
      </c>
      <c r="D28" s="13">
        <v>4199200</v>
      </c>
      <c r="E28" s="14">
        <v>4715.7</v>
      </c>
      <c r="F28" s="15">
        <v>6.6E-3</v>
      </c>
      <c r="G28" s="15"/>
    </row>
    <row r="29" spans="1:7" x14ac:dyDescent="0.3">
      <c r="A29" s="12" t="s">
        <v>829</v>
      </c>
      <c r="B29" s="28" t="s">
        <v>830</v>
      </c>
      <c r="C29" s="28" t="s">
        <v>831</v>
      </c>
      <c r="D29" s="13">
        <v>1718400</v>
      </c>
      <c r="E29" s="14">
        <v>4650.8500000000004</v>
      </c>
      <c r="F29" s="15">
        <v>6.4999999999999997E-3</v>
      </c>
      <c r="G29" s="15"/>
    </row>
    <row r="30" spans="1:7" x14ac:dyDescent="0.3">
      <c r="A30" s="12" t="s">
        <v>832</v>
      </c>
      <c r="B30" s="28" t="s">
        <v>833</v>
      </c>
      <c r="C30" s="28" t="s">
        <v>791</v>
      </c>
      <c r="D30" s="13">
        <v>134400</v>
      </c>
      <c r="E30" s="14">
        <v>4521.6899999999996</v>
      </c>
      <c r="F30" s="15">
        <v>6.3E-3</v>
      </c>
      <c r="G30" s="15"/>
    </row>
    <row r="31" spans="1:7" x14ac:dyDescent="0.3">
      <c r="A31" s="12" t="s">
        <v>834</v>
      </c>
      <c r="B31" s="28" t="s">
        <v>835</v>
      </c>
      <c r="C31" s="28" t="s">
        <v>836</v>
      </c>
      <c r="D31" s="13">
        <v>789750</v>
      </c>
      <c r="E31" s="14">
        <v>4353.5</v>
      </c>
      <c r="F31" s="15">
        <v>6.1000000000000004E-3</v>
      </c>
      <c r="G31" s="15"/>
    </row>
    <row r="32" spans="1:7" x14ac:dyDescent="0.3">
      <c r="A32" s="12" t="s">
        <v>837</v>
      </c>
      <c r="B32" s="28" t="s">
        <v>838</v>
      </c>
      <c r="C32" s="28" t="s">
        <v>839</v>
      </c>
      <c r="D32" s="13">
        <v>1186350</v>
      </c>
      <c r="E32" s="14">
        <v>4099.43</v>
      </c>
      <c r="F32" s="15">
        <v>5.7000000000000002E-3</v>
      </c>
      <c r="G32" s="15"/>
    </row>
    <row r="33" spans="1:7" x14ac:dyDescent="0.3">
      <c r="A33" s="12" t="s">
        <v>840</v>
      </c>
      <c r="B33" s="28" t="s">
        <v>841</v>
      </c>
      <c r="C33" s="28" t="s">
        <v>779</v>
      </c>
      <c r="D33" s="13">
        <v>3670400</v>
      </c>
      <c r="E33" s="14">
        <v>4086.99</v>
      </c>
      <c r="F33" s="15">
        <v>5.7000000000000002E-3</v>
      </c>
      <c r="G33" s="15"/>
    </row>
    <row r="34" spans="1:7" x14ac:dyDescent="0.3">
      <c r="A34" s="12" t="s">
        <v>842</v>
      </c>
      <c r="B34" s="28" t="s">
        <v>843</v>
      </c>
      <c r="C34" s="28" t="s">
        <v>844</v>
      </c>
      <c r="D34" s="13">
        <v>246675</v>
      </c>
      <c r="E34" s="14">
        <v>4081.24</v>
      </c>
      <c r="F34" s="15">
        <v>5.7000000000000002E-3</v>
      </c>
      <c r="G34" s="15"/>
    </row>
    <row r="35" spans="1:7" x14ac:dyDescent="0.3">
      <c r="A35" s="12" t="s">
        <v>845</v>
      </c>
      <c r="B35" s="28" t="s">
        <v>846</v>
      </c>
      <c r="C35" s="28" t="s">
        <v>791</v>
      </c>
      <c r="D35" s="13">
        <v>130000</v>
      </c>
      <c r="E35" s="14">
        <v>3961.95</v>
      </c>
      <c r="F35" s="15">
        <v>5.5999999999999999E-3</v>
      </c>
      <c r="G35" s="15"/>
    </row>
    <row r="36" spans="1:7" x14ac:dyDescent="0.3">
      <c r="A36" s="12" t="s">
        <v>847</v>
      </c>
      <c r="B36" s="28" t="s">
        <v>848</v>
      </c>
      <c r="C36" s="28" t="s">
        <v>799</v>
      </c>
      <c r="D36" s="13">
        <v>852000</v>
      </c>
      <c r="E36" s="14">
        <v>3795.66</v>
      </c>
      <c r="F36" s="15">
        <v>5.3E-3</v>
      </c>
      <c r="G36" s="15"/>
    </row>
    <row r="37" spans="1:7" x14ac:dyDescent="0.3">
      <c r="A37" s="12" t="s">
        <v>849</v>
      </c>
      <c r="B37" s="28" t="s">
        <v>850</v>
      </c>
      <c r="C37" s="28" t="s">
        <v>779</v>
      </c>
      <c r="D37" s="13">
        <v>7650000</v>
      </c>
      <c r="E37" s="14">
        <v>3782.93</v>
      </c>
      <c r="F37" s="15">
        <v>5.3E-3</v>
      </c>
      <c r="G37" s="15"/>
    </row>
    <row r="38" spans="1:7" x14ac:dyDescent="0.3">
      <c r="A38" s="12" t="s">
        <v>851</v>
      </c>
      <c r="B38" s="28" t="s">
        <v>852</v>
      </c>
      <c r="C38" s="28" t="s">
        <v>836</v>
      </c>
      <c r="D38" s="13">
        <v>350625</v>
      </c>
      <c r="E38" s="14">
        <v>3701.37</v>
      </c>
      <c r="F38" s="15">
        <v>5.1999999999999998E-3</v>
      </c>
      <c r="G38" s="15"/>
    </row>
    <row r="39" spans="1:7" x14ac:dyDescent="0.3">
      <c r="A39" s="12" t="s">
        <v>853</v>
      </c>
      <c r="B39" s="28" t="s">
        <v>854</v>
      </c>
      <c r="C39" s="28" t="s">
        <v>791</v>
      </c>
      <c r="D39" s="13">
        <v>85950</v>
      </c>
      <c r="E39" s="14">
        <v>3656.06</v>
      </c>
      <c r="F39" s="15">
        <v>5.1000000000000004E-3</v>
      </c>
      <c r="G39" s="15"/>
    </row>
    <row r="40" spans="1:7" x14ac:dyDescent="0.3">
      <c r="A40" s="12" t="s">
        <v>855</v>
      </c>
      <c r="B40" s="28" t="s">
        <v>856</v>
      </c>
      <c r="C40" s="28" t="s">
        <v>826</v>
      </c>
      <c r="D40" s="13">
        <v>264250</v>
      </c>
      <c r="E40" s="14">
        <v>3624.59</v>
      </c>
      <c r="F40" s="15">
        <v>5.1000000000000004E-3</v>
      </c>
      <c r="G40" s="15"/>
    </row>
    <row r="41" spans="1:7" x14ac:dyDescent="0.3">
      <c r="A41" s="12" t="s">
        <v>857</v>
      </c>
      <c r="B41" s="28" t="s">
        <v>858</v>
      </c>
      <c r="C41" s="28" t="s">
        <v>859</v>
      </c>
      <c r="D41" s="13">
        <v>1532250</v>
      </c>
      <c r="E41" s="14">
        <v>3603.09</v>
      </c>
      <c r="F41" s="15">
        <v>5.1000000000000004E-3</v>
      </c>
      <c r="G41" s="15"/>
    </row>
    <row r="42" spans="1:7" x14ac:dyDescent="0.3">
      <c r="A42" s="12" t="s">
        <v>860</v>
      </c>
      <c r="B42" s="28" t="s">
        <v>861</v>
      </c>
      <c r="C42" s="28" t="s">
        <v>862</v>
      </c>
      <c r="D42" s="13">
        <v>134000</v>
      </c>
      <c r="E42" s="14">
        <v>3527.75</v>
      </c>
      <c r="F42" s="15">
        <v>4.8999999999999998E-3</v>
      </c>
      <c r="G42" s="15"/>
    </row>
    <row r="43" spans="1:7" x14ac:dyDescent="0.3">
      <c r="A43" s="12" t="s">
        <v>863</v>
      </c>
      <c r="B43" s="28" t="s">
        <v>864</v>
      </c>
      <c r="C43" s="28" t="s">
        <v>776</v>
      </c>
      <c r="D43" s="13">
        <v>742500</v>
      </c>
      <c r="E43" s="14">
        <v>3475.64</v>
      </c>
      <c r="F43" s="15">
        <v>4.8999999999999998E-3</v>
      </c>
      <c r="G43" s="15"/>
    </row>
    <row r="44" spans="1:7" x14ac:dyDescent="0.3">
      <c r="A44" s="12" t="s">
        <v>865</v>
      </c>
      <c r="B44" s="28" t="s">
        <v>866</v>
      </c>
      <c r="C44" s="28" t="s">
        <v>779</v>
      </c>
      <c r="D44" s="13">
        <v>288000</v>
      </c>
      <c r="E44" s="14">
        <v>3292.13</v>
      </c>
      <c r="F44" s="15">
        <v>4.5999999999999999E-3</v>
      </c>
      <c r="G44" s="15"/>
    </row>
    <row r="45" spans="1:7" x14ac:dyDescent="0.3">
      <c r="A45" s="12" t="s">
        <v>867</v>
      </c>
      <c r="B45" s="28" t="s">
        <v>868</v>
      </c>
      <c r="C45" s="28" t="s">
        <v>869</v>
      </c>
      <c r="D45" s="13">
        <v>92400</v>
      </c>
      <c r="E45" s="14">
        <v>3236.17</v>
      </c>
      <c r="F45" s="15">
        <v>4.4999999999999997E-3</v>
      </c>
      <c r="G45" s="15"/>
    </row>
    <row r="46" spans="1:7" x14ac:dyDescent="0.3">
      <c r="A46" s="12" t="s">
        <v>870</v>
      </c>
      <c r="B46" s="28" t="s">
        <v>871</v>
      </c>
      <c r="C46" s="28" t="s">
        <v>872</v>
      </c>
      <c r="D46" s="13">
        <v>40000</v>
      </c>
      <c r="E46" s="14">
        <v>3186.54</v>
      </c>
      <c r="F46" s="15">
        <v>4.4999999999999997E-3</v>
      </c>
      <c r="G46" s="15"/>
    </row>
    <row r="47" spans="1:7" x14ac:dyDescent="0.3">
      <c r="A47" s="12" t="s">
        <v>873</v>
      </c>
      <c r="B47" s="28" t="s">
        <v>874</v>
      </c>
      <c r="C47" s="28" t="s">
        <v>776</v>
      </c>
      <c r="D47" s="13">
        <v>1536300</v>
      </c>
      <c r="E47" s="14">
        <v>3149.42</v>
      </c>
      <c r="F47" s="15">
        <v>4.4000000000000003E-3</v>
      </c>
      <c r="G47" s="15"/>
    </row>
    <row r="48" spans="1:7" x14ac:dyDescent="0.3">
      <c r="A48" s="12" t="s">
        <v>875</v>
      </c>
      <c r="B48" s="28" t="s">
        <v>876</v>
      </c>
      <c r="C48" s="28" t="s">
        <v>791</v>
      </c>
      <c r="D48" s="13">
        <v>78200</v>
      </c>
      <c r="E48" s="14">
        <v>3058.79</v>
      </c>
      <c r="F48" s="15">
        <v>4.3E-3</v>
      </c>
      <c r="G48" s="15"/>
    </row>
    <row r="49" spans="1:7" x14ac:dyDescent="0.3">
      <c r="A49" s="12" t="s">
        <v>877</v>
      </c>
      <c r="B49" s="28" t="s">
        <v>878</v>
      </c>
      <c r="C49" s="28" t="s">
        <v>879</v>
      </c>
      <c r="D49" s="13">
        <v>106750</v>
      </c>
      <c r="E49" s="14">
        <v>2944.54</v>
      </c>
      <c r="F49" s="15">
        <v>4.1000000000000003E-3</v>
      </c>
      <c r="G49" s="15"/>
    </row>
    <row r="50" spans="1:7" x14ac:dyDescent="0.3">
      <c r="A50" s="12" t="s">
        <v>880</v>
      </c>
      <c r="B50" s="28" t="s">
        <v>881</v>
      </c>
      <c r="C50" s="28" t="s">
        <v>836</v>
      </c>
      <c r="D50" s="13">
        <v>3861750</v>
      </c>
      <c r="E50" s="14">
        <v>2933</v>
      </c>
      <c r="F50" s="15">
        <v>4.1000000000000003E-3</v>
      </c>
      <c r="G50" s="15"/>
    </row>
    <row r="51" spans="1:7" x14ac:dyDescent="0.3">
      <c r="A51" s="12" t="s">
        <v>882</v>
      </c>
      <c r="B51" s="28" t="s">
        <v>883</v>
      </c>
      <c r="C51" s="28" t="s">
        <v>776</v>
      </c>
      <c r="D51" s="13">
        <v>387750</v>
      </c>
      <c r="E51" s="14">
        <v>2919.18</v>
      </c>
      <c r="F51" s="15">
        <v>4.1000000000000003E-3</v>
      </c>
      <c r="G51" s="15"/>
    </row>
    <row r="52" spans="1:7" x14ac:dyDescent="0.3">
      <c r="A52" s="12" t="s">
        <v>884</v>
      </c>
      <c r="B52" s="28" t="s">
        <v>885</v>
      </c>
      <c r="C52" s="28" t="s">
        <v>872</v>
      </c>
      <c r="D52" s="13">
        <v>390600</v>
      </c>
      <c r="E52" s="14">
        <v>2876.96</v>
      </c>
      <c r="F52" s="15">
        <v>4.0000000000000001E-3</v>
      </c>
      <c r="G52" s="15"/>
    </row>
    <row r="53" spans="1:7" x14ac:dyDescent="0.3">
      <c r="A53" s="12" t="s">
        <v>886</v>
      </c>
      <c r="B53" s="28" t="s">
        <v>887</v>
      </c>
      <c r="C53" s="28" t="s">
        <v>779</v>
      </c>
      <c r="D53" s="13">
        <v>760000</v>
      </c>
      <c r="E53" s="14">
        <v>2872.8</v>
      </c>
      <c r="F53" s="15">
        <v>4.0000000000000001E-3</v>
      </c>
      <c r="G53" s="15"/>
    </row>
    <row r="54" spans="1:7" x14ac:dyDescent="0.3">
      <c r="A54" s="12" t="s">
        <v>888</v>
      </c>
      <c r="B54" s="28" t="s">
        <v>889</v>
      </c>
      <c r="C54" s="28" t="s">
        <v>872</v>
      </c>
      <c r="D54" s="13">
        <v>100500</v>
      </c>
      <c r="E54" s="14">
        <v>2787.77</v>
      </c>
      <c r="F54" s="15">
        <v>3.8999999999999998E-3</v>
      </c>
      <c r="G54" s="15"/>
    </row>
    <row r="55" spans="1:7" x14ac:dyDescent="0.3">
      <c r="A55" s="12" t="s">
        <v>890</v>
      </c>
      <c r="B55" s="28" t="s">
        <v>891</v>
      </c>
      <c r="C55" s="28" t="s">
        <v>892</v>
      </c>
      <c r="D55" s="13">
        <v>2114000</v>
      </c>
      <c r="E55" s="14">
        <v>2763</v>
      </c>
      <c r="F55" s="15">
        <v>3.8999999999999998E-3</v>
      </c>
      <c r="G55" s="15"/>
    </row>
    <row r="56" spans="1:7" x14ac:dyDescent="0.3">
      <c r="A56" s="12" t="s">
        <v>893</v>
      </c>
      <c r="B56" s="28" t="s">
        <v>894</v>
      </c>
      <c r="C56" s="28" t="s">
        <v>821</v>
      </c>
      <c r="D56" s="13">
        <v>702000</v>
      </c>
      <c r="E56" s="14">
        <v>2593.19</v>
      </c>
      <c r="F56" s="15">
        <v>3.5999999999999999E-3</v>
      </c>
      <c r="G56" s="15"/>
    </row>
    <row r="57" spans="1:7" x14ac:dyDescent="0.3">
      <c r="A57" s="12" t="s">
        <v>895</v>
      </c>
      <c r="B57" s="28" t="s">
        <v>896</v>
      </c>
      <c r="C57" s="28" t="s">
        <v>776</v>
      </c>
      <c r="D57" s="13">
        <v>6704400</v>
      </c>
      <c r="E57" s="14">
        <v>2433.6999999999998</v>
      </c>
      <c r="F57" s="15">
        <v>3.3999999999999998E-3</v>
      </c>
      <c r="G57" s="15"/>
    </row>
    <row r="58" spans="1:7" x14ac:dyDescent="0.3">
      <c r="A58" s="12" t="s">
        <v>897</v>
      </c>
      <c r="B58" s="28" t="s">
        <v>898</v>
      </c>
      <c r="C58" s="28" t="s">
        <v>899</v>
      </c>
      <c r="D58" s="13">
        <v>12675</v>
      </c>
      <c r="E58" s="14">
        <v>2242.4</v>
      </c>
      <c r="F58" s="15">
        <v>3.0999999999999999E-3</v>
      </c>
      <c r="G58" s="15"/>
    </row>
    <row r="59" spans="1:7" x14ac:dyDescent="0.3">
      <c r="A59" s="12" t="s">
        <v>900</v>
      </c>
      <c r="B59" s="28" t="s">
        <v>901</v>
      </c>
      <c r="C59" s="28" t="s">
        <v>902</v>
      </c>
      <c r="D59" s="13">
        <v>224900</v>
      </c>
      <c r="E59" s="14">
        <v>2233.14</v>
      </c>
      <c r="F59" s="15">
        <v>3.0999999999999999E-3</v>
      </c>
      <c r="G59" s="15"/>
    </row>
    <row r="60" spans="1:7" x14ac:dyDescent="0.3">
      <c r="A60" s="12" t="s">
        <v>903</v>
      </c>
      <c r="B60" s="28" t="s">
        <v>904</v>
      </c>
      <c r="C60" s="28" t="s">
        <v>818</v>
      </c>
      <c r="D60" s="13">
        <v>117800</v>
      </c>
      <c r="E60" s="14">
        <v>2165.52</v>
      </c>
      <c r="F60" s="15">
        <v>3.0000000000000001E-3</v>
      </c>
      <c r="G60" s="15"/>
    </row>
    <row r="61" spans="1:7" x14ac:dyDescent="0.3">
      <c r="A61" s="12" t="s">
        <v>905</v>
      </c>
      <c r="B61" s="28" t="s">
        <v>906</v>
      </c>
      <c r="C61" s="28" t="s">
        <v>879</v>
      </c>
      <c r="D61" s="13">
        <v>270400</v>
      </c>
      <c r="E61" s="14">
        <v>2108.04</v>
      </c>
      <c r="F61" s="15">
        <v>3.0000000000000001E-3</v>
      </c>
      <c r="G61" s="15"/>
    </row>
    <row r="62" spans="1:7" x14ac:dyDescent="0.3">
      <c r="A62" s="12" t="s">
        <v>907</v>
      </c>
      <c r="B62" s="28" t="s">
        <v>908</v>
      </c>
      <c r="C62" s="28" t="s">
        <v>794</v>
      </c>
      <c r="D62" s="13">
        <v>2188750</v>
      </c>
      <c r="E62" s="14">
        <v>2105.58</v>
      </c>
      <c r="F62" s="15">
        <v>3.0000000000000001E-3</v>
      </c>
      <c r="G62" s="15"/>
    </row>
    <row r="63" spans="1:7" x14ac:dyDescent="0.3">
      <c r="A63" s="12" t="s">
        <v>909</v>
      </c>
      <c r="B63" s="28" t="s">
        <v>910</v>
      </c>
      <c r="C63" s="28" t="s">
        <v>776</v>
      </c>
      <c r="D63" s="13">
        <v>2059200</v>
      </c>
      <c r="E63" s="14">
        <v>2064.35</v>
      </c>
      <c r="F63" s="15">
        <v>2.8999999999999998E-3</v>
      </c>
      <c r="G63" s="15"/>
    </row>
    <row r="64" spans="1:7" x14ac:dyDescent="0.3">
      <c r="A64" s="12" t="s">
        <v>911</v>
      </c>
      <c r="B64" s="28" t="s">
        <v>912</v>
      </c>
      <c r="C64" s="28" t="s">
        <v>839</v>
      </c>
      <c r="D64" s="13">
        <v>146900</v>
      </c>
      <c r="E64" s="14">
        <v>2055.87</v>
      </c>
      <c r="F64" s="15">
        <v>2.8999999999999998E-3</v>
      </c>
      <c r="G64" s="15"/>
    </row>
    <row r="65" spans="1:7" x14ac:dyDescent="0.3">
      <c r="A65" s="12" t="s">
        <v>913</v>
      </c>
      <c r="B65" s="28" t="s">
        <v>914</v>
      </c>
      <c r="C65" s="28" t="s">
        <v>791</v>
      </c>
      <c r="D65" s="13">
        <v>74900</v>
      </c>
      <c r="E65" s="14">
        <v>1942.57</v>
      </c>
      <c r="F65" s="15">
        <v>2.7000000000000001E-3</v>
      </c>
      <c r="G65" s="15"/>
    </row>
    <row r="66" spans="1:7" x14ac:dyDescent="0.3">
      <c r="A66" s="12" t="s">
        <v>915</v>
      </c>
      <c r="B66" s="28" t="s">
        <v>916</v>
      </c>
      <c r="C66" s="28" t="s">
        <v>917</v>
      </c>
      <c r="D66" s="13">
        <v>238750</v>
      </c>
      <c r="E66" s="14">
        <v>1932.44</v>
      </c>
      <c r="F66" s="15">
        <v>2.7000000000000001E-3</v>
      </c>
      <c r="G66" s="15"/>
    </row>
    <row r="67" spans="1:7" x14ac:dyDescent="0.3">
      <c r="A67" s="12" t="s">
        <v>918</v>
      </c>
      <c r="B67" s="28" t="s">
        <v>919</v>
      </c>
      <c r="C67" s="28" t="s">
        <v>902</v>
      </c>
      <c r="D67" s="13">
        <v>359250</v>
      </c>
      <c r="E67" s="14">
        <v>1906.9</v>
      </c>
      <c r="F67" s="15">
        <v>2.7000000000000001E-3</v>
      </c>
      <c r="G67" s="15"/>
    </row>
    <row r="68" spans="1:7" x14ac:dyDescent="0.3">
      <c r="A68" s="12" t="s">
        <v>920</v>
      </c>
      <c r="B68" s="28" t="s">
        <v>921</v>
      </c>
      <c r="C68" s="28" t="s">
        <v>779</v>
      </c>
      <c r="D68" s="13">
        <v>100100</v>
      </c>
      <c r="E68" s="14">
        <v>1896.84</v>
      </c>
      <c r="F68" s="15">
        <v>2.7000000000000001E-3</v>
      </c>
      <c r="G68" s="15"/>
    </row>
    <row r="69" spans="1:7" x14ac:dyDescent="0.3">
      <c r="A69" s="12" t="s">
        <v>922</v>
      </c>
      <c r="B69" s="28" t="s">
        <v>923</v>
      </c>
      <c r="C69" s="28" t="s">
        <v>924</v>
      </c>
      <c r="D69" s="13">
        <v>102250</v>
      </c>
      <c r="E69" s="14">
        <v>1879.92</v>
      </c>
      <c r="F69" s="15">
        <v>2.5999999999999999E-3</v>
      </c>
      <c r="G69" s="15"/>
    </row>
    <row r="70" spans="1:7" x14ac:dyDescent="0.3">
      <c r="A70" s="12" t="s">
        <v>925</v>
      </c>
      <c r="B70" s="28" t="s">
        <v>926</v>
      </c>
      <c r="C70" s="28" t="s">
        <v>927</v>
      </c>
      <c r="D70" s="13">
        <v>1242000</v>
      </c>
      <c r="E70" s="14">
        <v>1707.75</v>
      </c>
      <c r="F70" s="15">
        <v>2.3999999999999998E-3</v>
      </c>
      <c r="G70" s="15"/>
    </row>
    <row r="71" spans="1:7" x14ac:dyDescent="0.3">
      <c r="A71" s="12" t="s">
        <v>928</v>
      </c>
      <c r="B71" s="28" t="s">
        <v>929</v>
      </c>
      <c r="C71" s="28" t="s">
        <v>779</v>
      </c>
      <c r="D71" s="13">
        <v>210500</v>
      </c>
      <c r="E71" s="14">
        <v>1641.9</v>
      </c>
      <c r="F71" s="15">
        <v>2.3E-3</v>
      </c>
      <c r="G71" s="15"/>
    </row>
    <row r="72" spans="1:7" x14ac:dyDescent="0.3">
      <c r="A72" s="12" t="s">
        <v>930</v>
      </c>
      <c r="B72" s="28" t="s">
        <v>931</v>
      </c>
      <c r="C72" s="28" t="s">
        <v>932</v>
      </c>
      <c r="D72" s="13">
        <v>137025</v>
      </c>
      <c r="E72" s="14">
        <v>1540.23</v>
      </c>
      <c r="F72" s="15">
        <v>2.2000000000000001E-3</v>
      </c>
      <c r="G72" s="15"/>
    </row>
    <row r="73" spans="1:7" x14ac:dyDescent="0.3">
      <c r="A73" s="12" t="s">
        <v>933</v>
      </c>
      <c r="B73" s="28" t="s">
        <v>934</v>
      </c>
      <c r="C73" s="28" t="s">
        <v>776</v>
      </c>
      <c r="D73" s="13">
        <v>82400</v>
      </c>
      <c r="E73" s="14">
        <v>1521.8</v>
      </c>
      <c r="F73" s="15">
        <v>2.0999999999999999E-3</v>
      </c>
      <c r="G73" s="15"/>
    </row>
    <row r="74" spans="1:7" x14ac:dyDescent="0.3">
      <c r="A74" s="12" t="s">
        <v>935</v>
      </c>
      <c r="B74" s="28" t="s">
        <v>936</v>
      </c>
      <c r="C74" s="28" t="s">
        <v>791</v>
      </c>
      <c r="D74" s="13">
        <v>306400</v>
      </c>
      <c r="E74" s="14">
        <v>1464.75</v>
      </c>
      <c r="F74" s="15">
        <v>2.0999999999999999E-3</v>
      </c>
      <c r="G74" s="15"/>
    </row>
    <row r="75" spans="1:7" x14ac:dyDescent="0.3">
      <c r="A75" s="12" t="s">
        <v>937</v>
      </c>
      <c r="B75" s="28" t="s">
        <v>938</v>
      </c>
      <c r="C75" s="28" t="s">
        <v>791</v>
      </c>
      <c r="D75" s="13">
        <v>123000</v>
      </c>
      <c r="E75" s="14">
        <v>1451.71</v>
      </c>
      <c r="F75" s="15">
        <v>2E-3</v>
      </c>
      <c r="G75" s="15"/>
    </row>
    <row r="76" spans="1:7" x14ac:dyDescent="0.3">
      <c r="A76" s="12" t="s">
        <v>939</v>
      </c>
      <c r="B76" s="28" t="s">
        <v>940</v>
      </c>
      <c r="C76" s="28" t="s">
        <v>802</v>
      </c>
      <c r="D76" s="13">
        <v>181900</v>
      </c>
      <c r="E76" s="14">
        <v>1383.8</v>
      </c>
      <c r="F76" s="15">
        <v>1.9E-3</v>
      </c>
      <c r="G76" s="15"/>
    </row>
    <row r="77" spans="1:7" x14ac:dyDescent="0.3">
      <c r="A77" s="12" t="s">
        <v>941</v>
      </c>
      <c r="B77" s="28" t="s">
        <v>942</v>
      </c>
      <c r="C77" s="28" t="s">
        <v>839</v>
      </c>
      <c r="D77" s="13">
        <v>168700</v>
      </c>
      <c r="E77" s="14">
        <v>1359.3</v>
      </c>
      <c r="F77" s="15">
        <v>1.9E-3</v>
      </c>
      <c r="G77" s="15"/>
    </row>
    <row r="78" spans="1:7" x14ac:dyDescent="0.3">
      <c r="A78" s="12" t="s">
        <v>943</v>
      </c>
      <c r="B78" s="28" t="s">
        <v>944</v>
      </c>
      <c r="C78" s="28" t="s">
        <v>799</v>
      </c>
      <c r="D78" s="13">
        <v>72853</v>
      </c>
      <c r="E78" s="14">
        <v>1340.53</v>
      </c>
      <c r="F78" s="15">
        <v>1.9E-3</v>
      </c>
      <c r="G78" s="15"/>
    </row>
    <row r="79" spans="1:7" x14ac:dyDescent="0.3">
      <c r="A79" s="12" t="s">
        <v>945</v>
      </c>
      <c r="B79" s="28" t="s">
        <v>946</v>
      </c>
      <c r="C79" s="28" t="s">
        <v>802</v>
      </c>
      <c r="D79" s="13">
        <v>197600</v>
      </c>
      <c r="E79" s="14">
        <v>1315.52</v>
      </c>
      <c r="F79" s="15">
        <v>1.8E-3</v>
      </c>
      <c r="G79" s="15"/>
    </row>
    <row r="80" spans="1:7" x14ac:dyDescent="0.3">
      <c r="A80" s="12" t="s">
        <v>947</v>
      </c>
      <c r="B80" s="28" t="s">
        <v>948</v>
      </c>
      <c r="C80" s="28" t="s">
        <v>859</v>
      </c>
      <c r="D80" s="13">
        <v>837900</v>
      </c>
      <c r="E80" s="14">
        <v>1307.1199999999999</v>
      </c>
      <c r="F80" s="15">
        <v>1.8E-3</v>
      </c>
      <c r="G80" s="15"/>
    </row>
    <row r="81" spans="1:7" x14ac:dyDescent="0.3">
      <c r="A81" s="12" t="s">
        <v>949</v>
      </c>
      <c r="B81" s="28" t="s">
        <v>950</v>
      </c>
      <c r="C81" s="28" t="s">
        <v>927</v>
      </c>
      <c r="D81" s="13">
        <v>78100</v>
      </c>
      <c r="E81" s="14">
        <v>1272.99</v>
      </c>
      <c r="F81" s="15">
        <v>1.8E-3</v>
      </c>
      <c r="G81" s="15"/>
    </row>
    <row r="82" spans="1:7" x14ac:dyDescent="0.3">
      <c r="A82" s="12" t="s">
        <v>951</v>
      </c>
      <c r="B82" s="28" t="s">
        <v>952</v>
      </c>
      <c r="C82" s="28" t="s">
        <v>779</v>
      </c>
      <c r="D82" s="13">
        <v>1659864</v>
      </c>
      <c r="E82" s="14">
        <v>1258.18</v>
      </c>
      <c r="F82" s="15">
        <v>1.8E-3</v>
      </c>
      <c r="G82" s="15"/>
    </row>
    <row r="83" spans="1:7" x14ac:dyDescent="0.3">
      <c r="A83" s="12" t="s">
        <v>953</v>
      </c>
      <c r="B83" s="28" t="s">
        <v>954</v>
      </c>
      <c r="C83" s="28" t="s">
        <v>924</v>
      </c>
      <c r="D83" s="13">
        <v>192000</v>
      </c>
      <c r="E83" s="14">
        <v>1248.8599999999999</v>
      </c>
      <c r="F83" s="15">
        <v>1.8E-3</v>
      </c>
      <c r="G83" s="15"/>
    </row>
    <row r="84" spans="1:7" x14ac:dyDescent="0.3">
      <c r="A84" s="12" t="s">
        <v>955</v>
      </c>
      <c r="B84" s="28" t="s">
        <v>956</v>
      </c>
      <c r="C84" s="28" t="s">
        <v>872</v>
      </c>
      <c r="D84" s="13">
        <v>265050</v>
      </c>
      <c r="E84" s="14">
        <v>1175.6300000000001</v>
      </c>
      <c r="F84" s="15">
        <v>1.6000000000000001E-3</v>
      </c>
      <c r="G84" s="15"/>
    </row>
    <row r="85" spans="1:7" x14ac:dyDescent="0.3">
      <c r="A85" s="12" t="s">
        <v>957</v>
      </c>
      <c r="B85" s="28" t="s">
        <v>958</v>
      </c>
      <c r="C85" s="28" t="s">
        <v>959</v>
      </c>
      <c r="D85" s="13">
        <v>286400</v>
      </c>
      <c r="E85" s="14">
        <v>1158.06</v>
      </c>
      <c r="F85" s="15">
        <v>1.6000000000000001E-3</v>
      </c>
      <c r="G85" s="15"/>
    </row>
    <row r="86" spans="1:7" x14ac:dyDescent="0.3">
      <c r="A86" s="12" t="s">
        <v>960</v>
      </c>
      <c r="B86" s="28" t="s">
        <v>961</v>
      </c>
      <c r="C86" s="28" t="s">
        <v>782</v>
      </c>
      <c r="D86" s="13">
        <v>110000</v>
      </c>
      <c r="E86" s="14">
        <v>1083.56</v>
      </c>
      <c r="F86" s="15">
        <v>1.5E-3</v>
      </c>
      <c r="G86" s="15"/>
    </row>
    <row r="87" spans="1:7" x14ac:dyDescent="0.3">
      <c r="A87" s="12" t="s">
        <v>962</v>
      </c>
      <c r="B87" s="28" t="s">
        <v>963</v>
      </c>
      <c r="C87" s="28" t="s">
        <v>821</v>
      </c>
      <c r="D87" s="13">
        <v>17500</v>
      </c>
      <c r="E87" s="14">
        <v>1064.46</v>
      </c>
      <c r="F87" s="15">
        <v>1.5E-3</v>
      </c>
      <c r="G87" s="15"/>
    </row>
    <row r="88" spans="1:7" x14ac:dyDescent="0.3">
      <c r="A88" s="12" t="s">
        <v>964</v>
      </c>
      <c r="B88" s="28" t="s">
        <v>965</v>
      </c>
      <c r="C88" s="28" t="s">
        <v>902</v>
      </c>
      <c r="D88" s="13">
        <v>187200</v>
      </c>
      <c r="E88" s="14">
        <v>1062.27</v>
      </c>
      <c r="F88" s="15">
        <v>1.5E-3</v>
      </c>
      <c r="G88" s="15"/>
    </row>
    <row r="89" spans="1:7" x14ac:dyDescent="0.3">
      <c r="A89" s="12" t="s">
        <v>966</v>
      </c>
      <c r="B89" s="28" t="s">
        <v>967</v>
      </c>
      <c r="C89" s="28" t="s">
        <v>968</v>
      </c>
      <c r="D89" s="13">
        <v>773850</v>
      </c>
      <c r="E89" s="14">
        <v>975.82</v>
      </c>
      <c r="F89" s="15">
        <v>1.4E-3</v>
      </c>
      <c r="G89" s="15"/>
    </row>
    <row r="90" spans="1:7" x14ac:dyDescent="0.3">
      <c r="A90" s="12" t="s">
        <v>969</v>
      </c>
      <c r="B90" s="28" t="s">
        <v>970</v>
      </c>
      <c r="C90" s="28" t="s">
        <v>971</v>
      </c>
      <c r="D90" s="13">
        <v>51425</v>
      </c>
      <c r="E90" s="14">
        <v>965.4</v>
      </c>
      <c r="F90" s="15">
        <v>1.4E-3</v>
      </c>
      <c r="G90" s="15"/>
    </row>
    <row r="91" spans="1:7" x14ac:dyDescent="0.3">
      <c r="A91" s="12" t="s">
        <v>972</v>
      </c>
      <c r="B91" s="28" t="s">
        <v>973</v>
      </c>
      <c r="C91" s="28" t="s">
        <v>779</v>
      </c>
      <c r="D91" s="13">
        <v>787400</v>
      </c>
      <c r="E91" s="14">
        <v>929.13</v>
      </c>
      <c r="F91" s="15">
        <v>1.2999999999999999E-3</v>
      </c>
      <c r="G91" s="15"/>
    </row>
    <row r="92" spans="1:7" x14ac:dyDescent="0.3">
      <c r="A92" s="12" t="s">
        <v>974</v>
      </c>
      <c r="B92" s="28" t="s">
        <v>975</v>
      </c>
      <c r="C92" s="28" t="s">
        <v>976</v>
      </c>
      <c r="D92" s="13">
        <v>915200</v>
      </c>
      <c r="E92" s="14">
        <v>925.27</v>
      </c>
      <c r="F92" s="15">
        <v>1.2999999999999999E-3</v>
      </c>
      <c r="G92" s="15"/>
    </row>
    <row r="93" spans="1:7" x14ac:dyDescent="0.3">
      <c r="A93" s="12" t="s">
        <v>977</v>
      </c>
      <c r="B93" s="28" t="s">
        <v>978</v>
      </c>
      <c r="C93" s="28" t="s">
        <v>971</v>
      </c>
      <c r="D93" s="13">
        <v>76000</v>
      </c>
      <c r="E93" s="14">
        <v>913.37</v>
      </c>
      <c r="F93" s="15">
        <v>1.2999999999999999E-3</v>
      </c>
      <c r="G93" s="15"/>
    </row>
    <row r="94" spans="1:7" x14ac:dyDescent="0.3">
      <c r="A94" s="12" t="s">
        <v>979</v>
      </c>
      <c r="B94" s="28" t="s">
        <v>980</v>
      </c>
      <c r="C94" s="28" t="s">
        <v>836</v>
      </c>
      <c r="D94" s="13">
        <v>240000</v>
      </c>
      <c r="E94" s="14">
        <v>906.84</v>
      </c>
      <c r="F94" s="15">
        <v>1.2999999999999999E-3</v>
      </c>
      <c r="G94" s="15"/>
    </row>
    <row r="95" spans="1:7" x14ac:dyDescent="0.3">
      <c r="A95" s="12" t="s">
        <v>981</v>
      </c>
      <c r="B95" s="28" t="s">
        <v>982</v>
      </c>
      <c r="C95" s="28" t="s">
        <v>785</v>
      </c>
      <c r="D95" s="13">
        <v>2340000</v>
      </c>
      <c r="E95" s="14">
        <v>889.2</v>
      </c>
      <c r="F95" s="15">
        <v>1.1999999999999999E-3</v>
      </c>
      <c r="G95" s="15"/>
    </row>
    <row r="96" spans="1:7" x14ac:dyDescent="0.3">
      <c r="A96" s="12" t="s">
        <v>983</v>
      </c>
      <c r="B96" s="28" t="s">
        <v>984</v>
      </c>
      <c r="C96" s="28" t="s">
        <v>862</v>
      </c>
      <c r="D96" s="13">
        <v>264600</v>
      </c>
      <c r="E96" s="14">
        <v>863.13</v>
      </c>
      <c r="F96" s="15">
        <v>1.1999999999999999E-3</v>
      </c>
      <c r="G96" s="15"/>
    </row>
    <row r="97" spans="1:7" x14ac:dyDescent="0.3">
      <c r="A97" s="12" t="s">
        <v>985</v>
      </c>
      <c r="B97" s="28" t="s">
        <v>986</v>
      </c>
      <c r="C97" s="28" t="s">
        <v>779</v>
      </c>
      <c r="D97" s="13">
        <v>891000</v>
      </c>
      <c r="E97" s="14">
        <v>851.35</v>
      </c>
      <c r="F97" s="15">
        <v>1.1999999999999999E-3</v>
      </c>
      <c r="G97" s="15"/>
    </row>
    <row r="98" spans="1:7" x14ac:dyDescent="0.3">
      <c r="A98" s="12" t="s">
        <v>987</v>
      </c>
      <c r="B98" s="28" t="s">
        <v>988</v>
      </c>
      <c r="C98" s="28" t="s">
        <v>989</v>
      </c>
      <c r="D98" s="13">
        <v>361980</v>
      </c>
      <c r="E98" s="14">
        <v>850.65</v>
      </c>
      <c r="F98" s="15">
        <v>1.1999999999999999E-3</v>
      </c>
      <c r="G98" s="15"/>
    </row>
    <row r="99" spans="1:7" x14ac:dyDescent="0.3">
      <c r="A99" s="12" t="s">
        <v>990</v>
      </c>
      <c r="B99" s="28" t="s">
        <v>991</v>
      </c>
      <c r="C99" s="28" t="s">
        <v>992</v>
      </c>
      <c r="D99" s="13">
        <v>554400</v>
      </c>
      <c r="E99" s="14">
        <v>838.53</v>
      </c>
      <c r="F99" s="15">
        <v>1.1999999999999999E-3</v>
      </c>
      <c r="G99" s="15"/>
    </row>
    <row r="100" spans="1:7" x14ac:dyDescent="0.3">
      <c r="A100" s="12" t="s">
        <v>993</v>
      </c>
      <c r="B100" s="28" t="s">
        <v>994</v>
      </c>
      <c r="C100" s="28" t="s">
        <v>892</v>
      </c>
      <c r="D100" s="13">
        <v>166000</v>
      </c>
      <c r="E100" s="14">
        <v>833.9</v>
      </c>
      <c r="F100" s="15">
        <v>1.1999999999999999E-3</v>
      </c>
      <c r="G100" s="15"/>
    </row>
    <row r="101" spans="1:7" x14ac:dyDescent="0.3">
      <c r="A101" s="12" t="s">
        <v>995</v>
      </c>
      <c r="B101" s="28" t="s">
        <v>996</v>
      </c>
      <c r="C101" s="28" t="s">
        <v>869</v>
      </c>
      <c r="D101" s="13">
        <v>728000</v>
      </c>
      <c r="E101" s="14">
        <v>808.44</v>
      </c>
      <c r="F101" s="15">
        <v>1.1000000000000001E-3</v>
      </c>
      <c r="G101" s="15"/>
    </row>
    <row r="102" spans="1:7" x14ac:dyDescent="0.3">
      <c r="A102" s="12" t="s">
        <v>997</v>
      </c>
      <c r="B102" s="28" t="s">
        <v>998</v>
      </c>
      <c r="C102" s="28" t="s">
        <v>999</v>
      </c>
      <c r="D102" s="13">
        <v>1491000</v>
      </c>
      <c r="E102" s="14">
        <v>763.39</v>
      </c>
      <c r="F102" s="15">
        <v>1.1000000000000001E-3</v>
      </c>
      <c r="G102" s="15"/>
    </row>
    <row r="103" spans="1:7" x14ac:dyDescent="0.3">
      <c r="A103" s="12" t="s">
        <v>1000</v>
      </c>
      <c r="B103" s="28" t="s">
        <v>1001</v>
      </c>
      <c r="C103" s="28" t="s">
        <v>1002</v>
      </c>
      <c r="D103" s="13">
        <v>143750</v>
      </c>
      <c r="E103" s="14">
        <v>746.06</v>
      </c>
      <c r="F103" s="15">
        <v>1E-3</v>
      </c>
      <c r="G103" s="15"/>
    </row>
    <row r="104" spans="1:7" x14ac:dyDescent="0.3">
      <c r="A104" s="12" t="s">
        <v>1003</v>
      </c>
      <c r="B104" s="28" t="s">
        <v>1004</v>
      </c>
      <c r="C104" s="28" t="s">
        <v>899</v>
      </c>
      <c r="D104" s="13">
        <v>20400</v>
      </c>
      <c r="E104" s="14">
        <v>744.15</v>
      </c>
      <c r="F104" s="15">
        <v>1E-3</v>
      </c>
      <c r="G104" s="15"/>
    </row>
    <row r="105" spans="1:7" x14ac:dyDescent="0.3">
      <c r="A105" s="12" t="s">
        <v>1005</v>
      </c>
      <c r="B105" s="28" t="s">
        <v>1006</v>
      </c>
      <c r="C105" s="28" t="s">
        <v>892</v>
      </c>
      <c r="D105" s="13">
        <v>493200</v>
      </c>
      <c r="E105" s="14">
        <v>722.29</v>
      </c>
      <c r="F105" s="15">
        <v>1E-3</v>
      </c>
      <c r="G105" s="15"/>
    </row>
    <row r="106" spans="1:7" x14ac:dyDescent="0.3">
      <c r="A106" s="12" t="s">
        <v>1007</v>
      </c>
      <c r="B106" s="28" t="s">
        <v>1008</v>
      </c>
      <c r="C106" s="28" t="s">
        <v>1009</v>
      </c>
      <c r="D106" s="13">
        <v>94200</v>
      </c>
      <c r="E106" s="14">
        <v>712.53</v>
      </c>
      <c r="F106" s="15">
        <v>1E-3</v>
      </c>
      <c r="G106" s="15"/>
    </row>
    <row r="107" spans="1:7" x14ac:dyDescent="0.3">
      <c r="A107" s="12" t="s">
        <v>1010</v>
      </c>
      <c r="B107" s="28" t="s">
        <v>1011</v>
      </c>
      <c r="C107" s="28" t="s">
        <v>779</v>
      </c>
      <c r="D107" s="13">
        <v>5450</v>
      </c>
      <c r="E107" s="14">
        <v>704.9</v>
      </c>
      <c r="F107" s="15">
        <v>1E-3</v>
      </c>
      <c r="G107" s="15"/>
    </row>
    <row r="108" spans="1:7" x14ac:dyDescent="0.3">
      <c r="A108" s="12" t="s">
        <v>1012</v>
      </c>
      <c r="B108" s="28" t="s">
        <v>1013</v>
      </c>
      <c r="C108" s="28" t="s">
        <v>976</v>
      </c>
      <c r="D108" s="13">
        <v>132750</v>
      </c>
      <c r="E108" s="14">
        <v>692.42</v>
      </c>
      <c r="F108" s="15">
        <v>1E-3</v>
      </c>
      <c r="G108" s="15"/>
    </row>
    <row r="109" spans="1:7" x14ac:dyDescent="0.3">
      <c r="A109" s="12" t="s">
        <v>1014</v>
      </c>
      <c r="B109" s="28" t="s">
        <v>1015</v>
      </c>
      <c r="C109" s="28" t="s">
        <v>802</v>
      </c>
      <c r="D109" s="13">
        <v>72000</v>
      </c>
      <c r="E109" s="14">
        <v>682.92</v>
      </c>
      <c r="F109" s="15">
        <v>1E-3</v>
      </c>
      <c r="G109" s="15"/>
    </row>
    <row r="110" spans="1:7" x14ac:dyDescent="0.3">
      <c r="A110" s="12" t="s">
        <v>1016</v>
      </c>
      <c r="B110" s="28" t="s">
        <v>1017</v>
      </c>
      <c r="C110" s="28" t="s">
        <v>989</v>
      </c>
      <c r="D110" s="13">
        <v>280600</v>
      </c>
      <c r="E110" s="14">
        <v>612.83000000000004</v>
      </c>
      <c r="F110" s="15">
        <v>8.9999999999999998E-4</v>
      </c>
      <c r="G110" s="15"/>
    </row>
    <row r="111" spans="1:7" x14ac:dyDescent="0.3">
      <c r="A111" s="12" t="s">
        <v>1018</v>
      </c>
      <c r="B111" s="28" t="s">
        <v>1019</v>
      </c>
      <c r="C111" s="28" t="s">
        <v>1020</v>
      </c>
      <c r="D111" s="13">
        <v>23700</v>
      </c>
      <c r="E111" s="14">
        <v>578.71</v>
      </c>
      <c r="F111" s="15">
        <v>8.0000000000000004E-4</v>
      </c>
      <c r="G111" s="15"/>
    </row>
    <row r="112" spans="1:7" x14ac:dyDescent="0.3">
      <c r="A112" s="12" t="s">
        <v>1021</v>
      </c>
      <c r="B112" s="28" t="s">
        <v>1022</v>
      </c>
      <c r="C112" s="28" t="s">
        <v>862</v>
      </c>
      <c r="D112" s="13">
        <v>253800</v>
      </c>
      <c r="E112" s="14">
        <v>578.16</v>
      </c>
      <c r="F112" s="15">
        <v>8.0000000000000004E-4</v>
      </c>
      <c r="G112" s="15"/>
    </row>
    <row r="113" spans="1:7" x14ac:dyDescent="0.3">
      <c r="A113" s="12" t="s">
        <v>1023</v>
      </c>
      <c r="B113" s="28" t="s">
        <v>1024</v>
      </c>
      <c r="C113" s="28" t="s">
        <v>782</v>
      </c>
      <c r="D113" s="13">
        <v>282800</v>
      </c>
      <c r="E113" s="14">
        <v>570.69000000000005</v>
      </c>
      <c r="F113" s="15">
        <v>8.0000000000000004E-4</v>
      </c>
      <c r="G113" s="15"/>
    </row>
    <row r="114" spans="1:7" x14ac:dyDescent="0.3">
      <c r="A114" s="12" t="s">
        <v>1025</v>
      </c>
      <c r="B114" s="28" t="s">
        <v>1026</v>
      </c>
      <c r="C114" s="28" t="s">
        <v>902</v>
      </c>
      <c r="D114" s="13">
        <v>88400</v>
      </c>
      <c r="E114" s="14">
        <v>546.84</v>
      </c>
      <c r="F114" s="15">
        <v>8.0000000000000004E-4</v>
      </c>
      <c r="G114" s="15"/>
    </row>
    <row r="115" spans="1:7" x14ac:dyDescent="0.3">
      <c r="A115" s="12" t="s">
        <v>1027</v>
      </c>
      <c r="B115" s="28" t="s">
        <v>1028</v>
      </c>
      <c r="C115" s="28" t="s">
        <v>821</v>
      </c>
      <c r="D115" s="13">
        <v>304500</v>
      </c>
      <c r="E115" s="14">
        <v>514.91</v>
      </c>
      <c r="F115" s="15">
        <v>6.9999999999999999E-4</v>
      </c>
      <c r="G115" s="15"/>
    </row>
    <row r="116" spans="1:7" x14ac:dyDescent="0.3">
      <c r="A116" s="12" t="s">
        <v>1029</v>
      </c>
      <c r="B116" s="28" t="s">
        <v>1030</v>
      </c>
      <c r="C116" s="28" t="s">
        <v>879</v>
      </c>
      <c r="D116" s="13">
        <v>135000</v>
      </c>
      <c r="E116" s="14">
        <v>490.59</v>
      </c>
      <c r="F116" s="15">
        <v>6.9999999999999999E-4</v>
      </c>
      <c r="G116" s="15"/>
    </row>
    <row r="117" spans="1:7" x14ac:dyDescent="0.3">
      <c r="A117" s="12" t="s">
        <v>1031</v>
      </c>
      <c r="B117" s="28" t="s">
        <v>1032</v>
      </c>
      <c r="C117" s="28" t="s">
        <v>859</v>
      </c>
      <c r="D117" s="13">
        <v>103500</v>
      </c>
      <c r="E117" s="14">
        <v>472.01</v>
      </c>
      <c r="F117" s="15">
        <v>6.9999999999999999E-4</v>
      </c>
      <c r="G117" s="15"/>
    </row>
    <row r="118" spans="1:7" x14ac:dyDescent="0.3">
      <c r="A118" s="12" t="s">
        <v>1033</v>
      </c>
      <c r="B118" s="28" t="s">
        <v>1034</v>
      </c>
      <c r="C118" s="28" t="s">
        <v>802</v>
      </c>
      <c r="D118" s="13">
        <v>275000</v>
      </c>
      <c r="E118" s="14">
        <v>462.28</v>
      </c>
      <c r="F118" s="15">
        <v>5.9999999999999995E-4</v>
      </c>
      <c r="G118" s="15"/>
    </row>
    <row r="119" spans="1:7" x14ac:dyDescent="0.3">
      <c r="A119" s="12" t="s">
        <v>1035</v>
      </c>
      <c r="B119" s="28" t="s">
        <v>1036</v>
      </c>
      <c r="C119" s="28" t="s">
        <v>879</v>
      </c>
      <c r="D119" s="13">
        <v>46250</v>
      </c>
      <c r="E119" s="14">
        <v>437.02</v>
      </c>
      <c r="F119" s="15">
        <v>5.9999999999999995E-4</v>
      </c>
      <c r="G119" s="15"/>
    </row>
    <row r="120" spans="1:7" x14ac:dyDescent="0.3">
      <c r="A120" s="12" t="s">
        <v>1037</v>
      </c>
      <c r="B120" s="28" t="s">
        <v>1038</v>
      </c>
      <c r="C120" s="28" t="s">
        <v>892</v>
      </c>
      <c r="D120" s="13">
        <v>2800</v>
      </c>
      <c r="E120" s="14">
        <v>409.57</v>
      </c>
      <c r="F120" s="15">
        <v>5.9999999999999995E-4</v>
      </c>
      <c r="G120" s="15"/>
    </row>
    <row r="121" spans="1:7" x14ac:dyDescent="0.3">
      <c r="A121" s="12" t="s">
        <v>1039</v>
      </c>
      <c r="B121" s="28" t="s">
        <v>1040</v>
      </c>
      <c r="C121" s="28" t="s">
        <v>1009</v>
      </c>
      <c r="D121" s="13">
        <v>70000</v>
      </c>
      <c r="E121" s="14">
        <v>391.51</v>
      </c>
      <c r="F121" s="15">
        <v>5.0000000000000001E-4</v>
      </c>
      <c r="G121" s="15"/>
    </row>
    <row r="122" spans="1:7" x14ac:dyDescent="0.3">
      <c r="A122" s="12" t="s">
        <v>1041</v>
      </c>
      <c r="B122" s="28" t="s">
        <v>1042</v>
      </c>
      <c r="C122" s="28" t="s">
        <v>779</v>
      </c>
      <c r="D122" s="13">
        <v>312000</v>
      </c>
      <c r="E122" s="14">
        <v>371.75</v>
      </c>
      <c r="F122" s="15">
        <v>5.0000000000000001E-4</v>
      </c>
      <c r="G122" s="15"/>
    </row>
    <row r="123" spans="1:7" x14ac:dyDescent="0.3">
      <c r="A123" s="12" t="s">
        <v>1043</v>
      </c>
      <c r="B123" s="28" t="s">
        <v>1044</v>
      </c>
      <c r="C123" s="28" t="s">
        <v>831</v>
      </c>
      <c r="D123" s="13">
        <v>15600</v>
      </c>
      <c r="E123" s="14">
        <v>367.11</v>
      </c>
      <c r="F123" s="15">
        <v>5.0000000000000001E-4</v>
      </c>
      <c r="G123" s="15"/>
    </row>
    <row r="124" spans="1:7" x14ac:dyDescent="0.3">
      <c r="A124" s="12" t="s">
        <v>1045</v>
      </c>
      <c r="B124" s="28" t="s">
        <v>1046</v>
      </c>
      <c r="C124" s="28" t="s">
        <v>976</v>
      </c>
      <c r="D124" s="13">
        <v>57200</v>
      </c>
      <c r="E124" s="14">
        <v>342.6</v>
      </c>
      <c r="F124" s="15">
        <v>5.0000000000000001E-4</v>
      </c>
      <c r="G124" s="15"/>
    </row>
    <row r="125" spans="1:7" x14ac:dyDescent="0.3">
      <c r="A125" s="12" t="s">
        <v>1047</v>
      </c>
      <c r="B125" s="28" t="s">
        <v>1048</v>
      </c>
      <c r="C125" s="28" t="s">
        <v>902</v>
      </c>
      <c r="D125" s="13">
        <v>99000</v>
      </c>
      <c r="E125" s="14">
        <v>329.18</v>
      </c>
      <c r="F125" s="15">
        <v>5.0000000000000001E-4</v>
      </c>
      <c r="G125" s="15"/>
    </row>
    <row r="126" spans="1:7" x14ac:dyDescent="0.3">
      <c r="A126" s="12" t="s">
        <v>1049</v>
      </c>
      <c r="B126" s="28" t="s">
        <v>1050</v>
      </c>
      <c r="C126" s="28" t="s">
        <v>959</v>
      </c>
      <c r="D126" s="13">
        <v>42525</v>
      </c>
      <c r="E126" s="14">
        <v>323.08</v>
      </c>
      <c r="F126" s="15">
        <v>5.0000000000000001E-4</v>
      </c>
      <c r="G126" s="15"/>
    </row>
    <row r="127" spans="1:7" x14ac:dyDescent="0.3">
      <c r="A127" s="12" t="s">
        <v>1051</v>
      </c>
      <c r="B127" s="28" t="s">
        <v>1052</v>
      </c>
      <c r="C127" s="28" t="s">
        <v>989</v>
      </c>
      <c r="D127" s="13">
        <v>54375</v>
      </c>
      <c r="E127" s="14">
        <v>299.58</v>
      </c>
      <c r="F127" s="15">
        <v>4.0000000000000002E-4</v>
      </c>
      <c r="G127" s="15"/>
    </row>
    <row r="128" spans="1:7" x14ac:dyDescent="0.3">
      <c r="A128" s="12" t="s">
        <v>1053</v>
      </c>
      <c r="B128" s="28" t="s">
        <v>1054</v>
      </c>
      <c r="C128" s="28" t="s">
        <v>779</v>
      </c>
      <c r="D128" s="13">
        <v>57525</v>
      </c>
      <c r="E128" s="14">
        <v>278.25</v>
      </c>
      <c r="F128" s="15">
        <v>4.0000000000000002E-4</v>
      </c>
      <c r="G128" s="15"/>
    </row>
    <row r="129" spans="1:7" x14ac:dyDescent="0.3">
      <c r="A129" s="12" t="s">
        <v>1055</v>
      </c>
      <c r="B129" s="28" t="s">
        <v>1056</v>
      </c>
      <c r="C129" s="28" t="s">
        <v>976</v>
      </c>
      <c r="D129" s="13">
        <v>23250</v>
      </c>
      <c r="E129" s="14">
        <v>272.99</v>
      </c>
      <c r="F129" s="15">
        <v>4.0000000000000002E-4</v>
      </c>
      <c r="G129" s="15"/>
    </row>
    <row r="130" spans="1:7" x14ac:dyDescent="0.3">
      <c r="A130" s="12" t="s">
        <v>1057</v>
      </c>
      <c r="B130" s="28" t="s">
        <v>1058</v>
      </c>
      <c r="C130" s="28" t="s">
        <v>1020</v>
      </c>
      <c r="D130" s="13">
        <v>15675</v>
      </c>
      <c r="E130" s="14">
        <v>271.17</v>
      </c>
      <c r="F130" s="15">
        <v>4.0000000000000002E-4</v>
      </c>
      <c r="G130" s="15"/>
    </row>
    <row r="131" spans="1:7" x14ac:dyDescent="0.3">
      <c r="A131" s="12" t="s">
        <v>1059</v>
      </c>
      <c r="B131" s="28" t="s">
        <v>1060</v>
      </c>
      <c r="C131" s="28" t="s">
        <v>902</v>
      </c>
      <c r="D131" s="13">
        <v>7200</v>
      </c>
      <c r="E131" s="14">
        <v>258.57</v>
      </c>
      <c r="F131" s="15">
        <v>4.0000000000000002E-4</v>
      </c>
      <c r="G131" s="15"/>
    </row>
    <row r="132" spans="1:7" x14ac:dyDescent="0.3">
      <c r="A132" s="12" t="s">
        <v>1061</v>
      </c>
      <c r="B132" s="28" t="s">
        <v>1062</v>
      </c>
      <c r="C132" s="28" t="s">
        <v>971</v>
      </c>
      <c r="D132" s="13">
        <v>15250</v>
      </c>
      <c r="E132" s="14">
        <v>250.29</v>
      </c>
      <c r="F132" s="15">
        <v>4.0000000000000002E-4</v>
      </c>
      <c r="G132" s="15"/>
    </row>
    <row r="133" spans="1:7" x14ac:dyDescent="0.3">
      <c r="A133" s="12" t="s">
        <v>1063</v>
      </c>
      <c r="B133" s="28" t="s">
        <v>1064</v>
      </c>
      <c r="C133" s="28" t="s">
        <v>976</v>
      </c>
      <c r="D133" s="13">
        <v>19550</v>
      </c>
      <c r="E133" s="14">
        <v>247.47</v>
      </c>
      <c r="F133" s="15">
        <v>2.9999999999999997E-4</v>
      </c>
      <c r="G133" s="15"/>
    </row>
    <row r="134" spans="1:7" x14ac:dyDescent="0.3">
      <c r="A134" s="12" t="s">
        <v>1065</v>
      </c>
      <c r="B134" s="28" t="s">
        <v>1066</v>
      </c>
      <c r="C134" s="28" t="s">
        <v>902</v>
      </c>
      <c r="D134" s="13">
        <v>89900</v>
      </c>
      <c r="E134" s="14">
        <v>242.69</v>
      </c>
      <c r="F134" s="15">
        <v>2.9999999999999997E-4</v>
      </c>
      <c r="G134" s="15"/>
    </row>
    <row r="135" spans="1:7" x14ac:dyDescent="0.3">
      <c r="A135" s="12" t="s">
        <v>1067</v>
      </c>
      <c r="B135" s="28" t="s">
        <v>1068</v>
      </c>
      <c r="C135" s="28" t="s">
        <v>892</v>
      </c>
      <c r="D135" s="13">
        <v>10200</v>
      </c>
      <c r="E135" s="14">
        <v>238.57</v>
      </c>
      <c r="F135" s="15">
        <v>2.9999999999999997E-4</v>
      </c>
      <c r="G135" s="15"/>
    </row>
    <row r="136" spans="1:7" x14ac:dyDescent="0.3">
      <c r="A136" s="12" t="s">
        <v>1069</v>
      </c>
      <c r="B136" s="28" t="s">
        <v>1070</v>
      </c>
      <c r="C136" s="28" t="s">
        <v>844</v>
      </c>
      <c r="D136" s="13">
        <v>708000</v>
      </c>
      <c r="E136" s="14">
        <v>237.53</v>
      </c>
      <c r="F136" s="15">
        <v>2.9999999999999997E-4</v>
      </c>
      <c r="G136" s="15"/>
    </row>
    <row r="137" spans="1:7" x14ac:dyDescent="0.3">
      <c r="A137" s="12" t="s">
        <v>1071</v>
      </c>
      <c r="B137" s="28" t="s">
        <v>1072</v>
      </c>
      <c r="C137" s="28" t="s">
        <v>902</v>
      </c>
      <c r="D137" s="13">
        <v>69000</v>
      </c>
      <c r="E137" s="14">
        <v>230.53</v>
      </c>
      <c r="F137" s="15">
        <v>2.9999999999999997E-4</v>
      </c>
      <c r="G137" s="15"/>
    </row>
    <row r="138" spans="1:7" x14ac:dyDescent="0.3">
      <c r="A138" s="12" t="s">
        <v>1073</v>
      </c>
      <c r="B138" s="28" t="s">
        <v>1074</v>
      </c>
      <c r="C138" s="28" t="s">
        <v>872</v>
      </c>
      <c r="D138" s="13">
        <v>21700</v>
      </c>
      <c r="E138" s="14">
        <v>224.45</v>
      </c>
      <c r="F138" s="15">
        <v>2.9999999999999997E-4</v>
      </c>
      <c r="G138" s="15"/>
    </row>
    <row r="139" spans="1:7" x14ac:dyDescent="0.3">
      <c r="A139" s="12" t="s">
        <v>1075</v>
      </c>
      <c r="B139" s="28" t="s">
        <v>1076</v>
      </c>
      <c r="C139" s="28" t="s">
        <v>1077</v>
      </c>
      <c r="D139" s="13">
        <v>39100</v>
      </c>
      <c r="E139" s="14">
        <v>223.85</v>
      </c>
      <c r="F139" s="15">
        <v>2.9999999999999997E-4</v>
      </c>
      <c r="G139" s="15"/>
    </row>
    <row r="140" spans="1:7" x14ac:dyDescent="0.3">
      <c r="A140" s="12" t="s">
        <v>1078</v>
      </c>
      <c r="B140" s="28" t="s">
        <v>1079</v>
      </c>
      <c r="C140" s="28" t="s">
        <v>932</v>
      </c>
      <c r="D140" s="13">
        <v>5000</v>
      </c>
      <c r="E140" s="14">
        <v>208.22</v>
      </c>
      <c r="F140" s="15">
        <v>2.9999999999999997E-4</v>
      </c>
      <c r="G140" s="15"/>
    </row>
    <row r="141" spans="1:7" x14ac:dyDescent="0.3">
      <c r="A141" s="12" t="s">
        <v>1080</v>
      </c>
      <c r="B141" s="28" t="s">
        <v>1081</v>
      </c>
      <c r="C141" s="28" t="s">
        <v>826</v>
      </c>
      <c r="D141" s="13">
        <v>65600</v>
      </c>
      <c r="E141" s="14">
        <v>186.3</v>
      </c>
      <c r="F141" s="15">
        <v>2.9999999999999997E-4</v>
      </c>
      <c r="G141" s="15"/>
    </row>
    <row r="142" spans="1:7" x14ac:dyDescent="0.3">
      <c r="A142" s="12" t="s">
        <v>1082</v>
      </c>
      <c r="B142" s="28" t="s">
        <v>1083</v>
      </c>
      <c r="C142" s="28" t="s">
        <v>776</v>
      </c>
      <c r="D142" s="13">
        <v>132600</v>
      </c>
      <c r="E142" s="14">
        <v>185.77</v>
      </c>
      <c r="F142" s="15">
        <v>2.9999999999999997E-4</v>
      </c>
      <c r="G142" s="15"/>
    </row>
    <row r="143" spans="1:7" x14ac:dyDescent="0.3">
      <c r="A143" s="12" t="s">
        <v>1084</v>
      </c>
      <c r="B143" s="28" t="s">
        <v>1085</v>
      </c>
      <c r="C143" s="28" t="s">
        <v>821</v>
      </c>
      <c r="D143" s="13">
        <v>13000</v>
      </c>
      <c r="E143" s="14">
        <v>177.13</v>
      </c>
      <c r="F143" s="15">
        <v>2.0000000000000001E-4</v>
      </c>
      <c r="G143" s="15"/>
    </row>
    <row r="144" spans="1:7" x14ac:dyDescent="0.3">
      <c r="A144" s="12" t="s">
        <v>1086</v>
      </c>
      <c r="B144" s="28" t="s">
        <v>1087</v>
      </c>
      <c r="C144" s="28" t="s">
        <v>779</v>
      </c>
      <c r="D144" s="13">
        <v>11600</v>
      </c>
      <c r="E144" s="14">
        <v>136.44</v>
      </c>
      <c r="F144" s="15">
        <v>2.0000000000000001E-4</v>
      </c>
      <c r="G144" s="15"/>
    </row>
    <row r="145" spans="1:7" x14ac:dyDescent="0.3">
      <c r="A145" s="12" t="s">
        <v>1088</v>
      </c>
      <c r="B145" s="28" t="s">
        <v>1089</v>
      </c>
      <c r="C145" s="28" t="s">
        <v>902</v>
      </c>
      <c r="D145" s="13">
        <v>13950</v>
      </c>
      <c r="E145" s="14">
        <v>125.91</v>
      </c>
      <c r="F145" s="15">
        <v>2.0000000000000001E-4</v>
      </c>
      <c r="G145" s="15"/>
    </row>
    <row r="146" spans="1:7" x14ac:dyDescent="0.3">
      <c r="A146" s="12" t="s">
        <v>1090</v>
      </c>
      <c r="B146" s="28" t="s">
        <v>1091</v>
      </c>
      <c r="C146" s="28" t="s">
        <v>791</v>
      </c>
      <c r="D146" s="13">
        <v>3300</v>
      </c>
      <c r="E146" s="14">
        <v>124.08</v>
      </c>
      <c r="F146" s="15">
        <v>2.0000000000000001E-4</v>
      </c>
      <c r="G146" s="15"/>
    </row>
    <row r="147" spans="1:7" x14ac:dyDescent="0.3">
      <c r="A147" s="12" t="s">
        <v>1092</v>
      </c>
      <c r="B147" s="28" t="s">
        <v>1093</v>
      </c>
      <c r="C147" s="28" t="s">
        <v>902</v>
      </c>
      <c r="D147" s="13">
        <v>3800</v>
      </c>
      <c r="E147" s="14">
        <v>119.66</v>
      </c>
      <c r="F147" s="15">
        <v>2.0000000000000001E-4</v>
      </c>
      <c r="G147" s="15"/>
    </row>
    <row r="148" spans="1:7" x14ac:dyDescent="0.3">
      <c r="A148" s="12" t="s">
        <v>1094</v>
      </c>
      <c r="B148" s="28" t="s">
        <v>1095</v>
      </c>
      <c r="C148" s="28" t="s">
        <v>802</v>
      </c>
      <c r="D148" s="13">
        <v>5750</v>
      </c>
      <c r="E148" s="14">
        <v>114.83</v>
      </c>
      <c r="F148" s="15">
        <v>2.0000000000000001E-4</v>
      </c>
      <c r="G148" s="15"/>
    </row>
    <row r="149" spans="1:7" x14ac:dyDescent="0.3">
      <c r="A149" s="12" t="s">
        <v>1096</v>
      </c>
      <c r="B149" s="28" t="s">
        <v>1097</v>
      </c>
      <c r="C149" s="28" t="s">
        <v>859</v>
      </c>
      <c r="D149" s="13">
        <v>42664</v>
      </c>
      <c r="E149" s="14">
        <v>99.36</v>
      </c>
      <c r="F149" s="15">
        <v>1E-4</v>
      </c>
      <c r="G149" s="15"/>
    </row>
    <row r="150" spans="1:7" x14ac:dyDescent="0.3">
      <c r="A150" s="12" t="s">
        <v>1098</v>
      </c>
      <c r="B150" s="28" t="s">
        <v>1099</v>
      </c>
      <c r="C150" s="28" t="s">
        <v>902</v>
      </c>
      <c r="D150" s="13">
        <v>3500</v>
      </c>
      <c r="E150" s="14">
        <v>99.14</v>
      </c>
      <c r="F150" s="15">
        <v>1E-4</v>
      </c>
      <c r="G150" s="15"/>
    </row>
    <row r="151" spans="1:7" x14ac:dyDescent="0.3">
      <c r="A151" s="12" t="s">
        <v>1100</v>
      </c>
      <c r="B151" s="28" t="s">
        <v>1101</v>
      </c>
      <c r="C151" s="28" t="s">
        <v>971</v>
      </c>
      <c r="D151" s="13">
        <v>9000</v>
      </c>
      <c r="E151" s="14">
        <v>91.62</v>
      </c>
      <c r="F151" s="15">
        <v>1E-4</v>
      </c>
      <c r="G151" s="15"/>
    </row>
    <row r="152" spans="1:7" x14ac:dyDescent="0.3">
      <c r="A152" s="12" t="s">
        <v>1102</v>
      </c>
      <c r="B152" s="28" t="s">
        <v>1103</v>
      </c>
      <c r="C152" s="28" t="s">
        <v>902</v>
      </c>
      <c r="D152" s="13">
        <v>10500</v>
      </c>
      <c r="E152" s="14">
        <v>90.36</v>
      </c>
      <c r="F152" s="15">
        <v>1E-4</v>
      </c>
      <c r="G152" s="15"/>
    </row>
    <row r="153" spans="1:7" x14ac:dyDescent="0.3">
      <c r="A153" s="12" t="s">
        <v>1104</v>
      </c>
      <c r="B153" s="28" t="s">
        <v>1105</v>
      </c>
      <c r="C153" s="28" t="s">
        <v>976</v>
      </c>
      <c r="D153" s="13">
        <v>6500</v>
      </c>
      <c r="E153" s="14">
        <v>51.66</v>
      </c>
      <c r="F153" s="15">
        <v>1E-4</v>
      </c>
      <c r="G153" s="15"/>
    </row>
    <row r="154" spans="1:7" x14ac:dyDescent="0.3">
      <c r="A154" s="12" t="s">
        <v>1106</v>
      </c>
      <c r="B154" s="28" t="s">
        <v>1107</v>
      </c>
      <c r="C154" s="28" t="s">
        <v>821</v>
      </c>
      <c r="D154" s="13">
        <v>2100</v>
      </c>
      <c r="E154" s="14">
        <v>50.03</v>
      </c>
      <c r="F154" s="15">
        <v>1E-4</v>
      </c>
      <c r="G154" s="15"/>
    </row>
    <row r="155" spans="1:7" x14ac:dyDescent="0.3">
      <c r="A155" s="12" t="s">
        <v>1108</v>
      </c>
      <c r="B155" s="28" t="s">
        <v>1109</v>
      </c>
      <c r="C155" s="28" t="s">
        <v>902</v>
      </c>
      <c r="D155" s="13">
        <v>6300</v>
      </c>
      <c r="E155" s="14">
        <v>46.12</v>
      </c>
      <c r="F155" s="15">
        <v>1E-4</v>
      </c>
      <c r="G155" s="15"/>
    </row>
    <row r="156" spans="1:7" x14ac:dyDescent="0.3">
      <c r="A156" s="12" t="s">
        <v>1110</v>
      </c>
      <c r="B156" s="28" t="s">
        <v>1111</v>
      </c>
      <c r="C156" s="28" t="s">
        <v>971</v>
      </c>
      <c r="D156" s="13">
        <v>1875</v>
      </c>
      <c r="E156" s="14">
        <v>41.55</v>
      </c>
      <c r="F156" s="15">
        <v>1E-4</v>
      </c>
      <c r="G156" s="15"/>
    </row>
    <row r="157" spans="1:7" x14ac:dyDescent="0.3">
      <c r="A157" s="12" t="s">
        <v>1112</v>
      </c>
      <c r="B157" s="28" t="s">
        <v>1113</v>
      </c>
      <c r="C157" s="28" t="s">
        <v>917</v>
      </c>
      <c r="D157" s="13">
        <v>2450</v>
      </c>
      <c r="E157" s="14">
        <v>37.79</v>
      </c>
      <c r="F157" s="15">
        <v>1E-4</v>
      </c>
      <c r="G157" s="15"/>
    </row>
    <row r="158" spans="1:7" x14ac:dyDescent="0.3">
      <c r="A158" s="12" t="s">
        <v>1114</v>
      </c>
      <c r="B158" s="28" t="s">
        <v>1115</v>
      </c>
      <c r="C158" s="28" t="s">
        <v>892</v>
      </c>
      <c r="D158" s="13">
        <v>10500</v>
      </c>
      <c r="E158" s="14">
        <v>22.93</v>
      </c>
      <c r="F158" s="15">
        <v>0</v>
      </c>
      <c r="G158" s="15"/>
    </row>
    <row r="159" spans="1:7" x14ac:dyDescent="0.3">
      <c r="A159" s="12" t="s">
        <v>1116</v>
      </c>
      <c r="B159" s="28" t="s">
        <v>1117</v>
      </c>
      <c r="C159" s="28" t="s">
        <v>821</v>
      </c>
      <c r="D159" s="13">
        <v>750</v>
      </c>
      <c r="E159" s="14">
        <v>16.489999999999998</v>
      </c>
      <c r="F159" s="15">
        <v>0</v>
      </c>
      <c r="G159" s="15"/>
    </row>
    <row r="160" spans="1:7" x14ac:dyDescent="0.3">
      <c r="A160" s="12" t="s">
        <v>1118</v>
      </c>
      <c r="B160" s="28" t="s">
        <v>1119</v>
      </c>
      <c r="C160" s="28" t="s">
        <v>999</v>
      </c>
      <c r="D160" s="13">
        <v>550</v>
      </c>
      <c r="E160" s="14">
        <v>13.39</v>
      </c>
      <c r="F160" s="15">
        <v>0</v>
      </c>
      <c r="G160" s="15"/>
    </row>
    <row r="161" spans="1:7" x14ac:dyDescent="0.3">
      <c r="A161" s="12" t="s">
        <v>1120</v>
      </c>
      <c r="B161" s="28" t="s">
        <v>1121</v>
      </c>
      <c r="C161" s="28" t="s">
        <v>1009</v>
      </c>
      <c r="D161" s="13">
        <v>5100</v>
      </c>
      <c r="E161" s="14">
        <v>12.98</v>
      </c>
      <c r="F161" s="15">
        <v>0</v>
      </c>
      <c r="G161" s="15"/>
    </row>
    <row r="162" spans="1:7" x14ac:dyDescent="0.3">
      <c r="A162" s="12" t="s">
        <v>1122</v>
      </c>
      <c r="B162" s="28" t="s">
        <v>1123</v>
      </c>
      <c r="C162" s="28" t="s">
        <v>1002</v>
      </c>
      <c r="D162" s="13">
        <v>1000</v>
      </c>
      <c r="E162" s="14">
        <v>5.34</v>
      </c>
      <c r="F162" s="15">
        <v>0</v>
      </c>
      <c r="G162" s="15"/>
    </row>
    <row r="163" spans="1:7" x14ac:dyDescent="0.3">
      <c r="A163" s="12" t="s">
        <v>1124</v>
      </c>
      <c r="B163" s="28" t="s">
        <v>1125</v>
      </c>
      <c r="C163" s="28" t="s">
        <v>1020</v>
      </c>
      <c r="D163" s="13">
        <v>750</v>
      </c>
      <c r="E163" s="14">
        <v>5.29</v>
      </c>
      <c r="F163" s="15">
        <v>0</v>
      </c>
      <c r="G163" s="15"/>
    </row>
    <row r="164" spans="1:7" x14ac:dyDescent="0.3">
      <c r="A164" s="16" t="s">
        <v>98</v>
      </c>
      <c r="B164" s="29"/>
      <c r="C164" s="29"/>
      <c r="D164" s="17"/>
      <c r="E164" s="37">
        <v>403498.26</v>
      </c>
      <c r="F164" s="38">
        <v>0.5655</v>
      </c>
      <c r="G164" s="20"/>
    </row>
    <row r="165" spans="1:7" x14ac:dyDescent="0.3">
      <c r="A165" s="16" t="s">
        <v>1126</v>
      </c>
      <c r="B165" s="28"/>
      <c r="C165" s="28"/>
      <c r="D165" s="13"/>
      <c r="E165" s="14"/>
      <c r="F165" s="15"/>
      <c r="G165" s="15"/>
    </row>
    <row r="166" spans="1:7" x14ac:dyDescent="0.3">
      <c r="A166" s="16" t="s">
        <v>98</v>
      </c>
      <c r="B166" s="28"/>
      <c r="C166" s="28"/>
      <c r="D166" s="13"/>
      <c r="E166" s="39" t="s">
        <v>88</v>
      </c>
      <c r="F166" s="40" t="s">
        <v>88</v>
      </c>
      <c r="G166" s="15"/>
    </row>
    <row r="167" spans="1:7" x14ac:dyDescent="0.3">
      <c r="A167" s="21" t="s">
        <v>117</v>
      </c>
      <c r="B167" s="30"/>
      <c r="C167" s="30"/>
      <c r="D167" s="22"/>
      <c r="E167" s="25">
        <v>403498.26</v>
      </c>
      <c r="F167" s="26">
        <v>0.5655</v>
      </c>
      <c r="G167" s="20"/>
    </row>
    <row r="168" spans="1:7" x14ac:dyDescent="0.3">
      <c r="A168" s="12"/>
      <c r="B168" s="28"/>
      <c r="C168" s="28"/>
      <c r="D168" s="13"/>
      <c r="E168" s="14"/>
      <c r="F168" s="15"/>
      <c r="G168" s="15"/>
    </row>
    <row r="169" spans="1:7" x14ac:dyDescent="0.3">
      <c r="A169" s="16" t="s">
        <v>1127</v>
      </c>
      <c r="B169" s="28"/>
      <c r="C169" s="28"/>
      <c r="D169" s="13"/>
      <c r="E169" s="14"/>
      <c r="F169" s="15"/>
      <c r="G169" s="15"/>
    </row>
    <row r="170" spans="1:7" x14ac:dyDescent="0.3">
      <c r="A170" s="16" t="s">
        <v>1128</v>
      </c>
      <c r="B170" s="28"/>
      <c r="C170" s="28"/>
      <c r="D170" s="13"/>
      <c r="E170" s="14"/>
      <c r="F170" s="15"/>
      <c r="G170" s="15"/>
    </row>
    <row r="171" spans="1:7" x14ac:dyDescent="0.3">
      <c r="A171" s="12" t="s">
        <v>1129</v>
      </c>
      <c r="B171" s="28"/>
      <c r="C171" s="28" t="s">
        <v>862</v>
      </c>
      <c r="D171" s="13">
        <v>201000</v>
      </c>
      <c r="E171" s="14">
        <v>5284.59</v>
      </c>
      <c r="F171" s="15">
        <v>7.4070000000000004E-3</v>
      </c>
      <c r="G171" s="15"/>
    </row>
    <row r="172" spans="1:7" x14ac:dyDescent="0.3">
      <c r="A172" s="12" t="s">
        <v>1130</v>
      </c>
      <c r="B172" s="28"/>
      <c r="C172" s="28" t="s">
        <v>1020</v>
      </c>
      <c r="D172" s="41">
        <v>-750</v>
      </c>
      <c r="E172" s="36">
        <v>-5.29</v>
      </c>
      <c r="F172" s="35">
        <v>-6.9999999999999999E-6</v>
      </c>
      <c r="G172" s="15"/>
    </row>
    <row r="173" spans="1:7" x14ac:dyDescent="0.3">
      <c r="A173" s="12" t="s">
        <v>1131</v>
      </c>
      <c r="B173" s="28"/>
      <c r="C173" s="28" t="s">
        <v>1002</v>
      </c>
      <c r="D173" s="41">
        <v>-1000</v>
      </c>
      <c r="E173" s="36">
        <v>-5.32</v>
      </c>
      <c r="F173" s="35">
        <v>-6.9999999999999999E-6</v>
      </c>
      <c r="G173" s="15"/>
    </row>
    <row r="174" spans="1:7" x14ac:dyDescent="0.3">
      <c r="A174" s="12" t="s">
        <v>1132</v>
      </c>
      <c r="B174" s="28"/>
      <c r="C174" s="28" t="s">
        <v>1009</v>
      </c>
      <c r="D174" s="41">
        <v>-5100</v>
      </c>
      <c r="E174" s="36">
        <v>-12.99</v>
      </c>
      <c r="F174" s="35">
        <v>-1.8E-5</v>
      </c>
      <c r="G174" s="15"/>
    </row>
    <row r="175" spans="1:7" x14ac:dyDescent="0.3">
      <c r="A175" s="12" t="s">
        <v>1133</v>
      </c>
      <c r="B175" s="28"/>
      <c r="C175" s="28" t="s">
        <v>999</v>
      </c>
      <c r="D175" s="41">
        <v>-550</v>
      </c>
      <c r="E175" s="36">
        <v>-13.44</v>
      </c>
      <c r="F175" s="35">
        <v>-1.8E-5</v>
      </c>
      <c r="G175" s="15"/>
    </row>
    <row r="176" spans="1:7" x14ac:dyDescent="0.3">
      <c r="A176" s="12" t="s">
        <v>1134</v>
      </c>
      <c r="B176" s="28"/>
      <c r="C176" s="28" t="s">
        <v>821</v>
      </c>
      <c r="D176" s="41">
        <v>-750</v>
      </c>
      <c r="E176" s="36">
        <v>-16.54</v>
      </c>
      <c r="F176" s="35">
        <v>-2.3E-5</v>
      </c>
      <c r="G176" s="15"/>
    </row>
    <row r="177" spans="1:7" x14ac:dyDescent="0.3">
      <c r="A177" s="12" t="s">
        <v>1135</v>
      </c>
      <c r="B177" s="28"/>
      <c r="C177" s="28" t="s">
        <v>892</v>
      </c>
      <c r="D177" s="41">
        <v>-10500</v>
      </c>
      <c r="E177" s="36">
        <v>-22.8</v>
      </c>
      <c r="F177" s="35">
        <v>-3.1000000000000001E-5</v>
      </c>
      <c r="G177" s="15"/>
    </row>
    <row r="178" spans="1:7" x14ac:dyDescent="0.3">
      <c r="A178" s="12" t="s">
        <v>1136</v>
      </c>
      <c r="B178" s="28"/>
      <c r="C178" s="28" t="s">
        <v>917</v>
      </c>
      <c r="D178" s="41">
        <v>-2450</v>
      </c>
      <c r="E178" s="36">
        <v>-37.869999999999997</v>
      </c>
      <c r="F178" s="35">
        <v>-5.3000000000000001E-5</v>
      </c>
      <c r="G178" s="15"/>
    </row>
    <row r="179" spans="1:7" x14ac:dyDescent="0.3">
      <c r="A179" s="12" t="s">
        <v>1137</v>
      </c>
      <c r="B179" s="28"/>
      <c r="C179" s="28" t="s">
        <v>971</v>
      </c>
      <c r="D179" s="41">
        <v>-1875</v>
      </c>
      <c r="E179" s="36">
        <v>-41.87</v>
      </c>
      <c r="F179" s="35">
        <v>-5.8E-5</v>
      </c>
      <c r="G179" s="15"/>
    </row>
    <row r="180" spans="1:7" x14ac:dyDescent="0.3">
      <c r="A180" s="12" t="s">
        <v>1138</v>
      </c>
      <c r="B180" s="28"/>
      <c r="C180" s="28" t="s">
        <v>902</v>
      </c>
      <c r="D180" s="41">
        <v>-6300</v>
      </c>
      <c r="E180" s="36">
        <v>-46.21</v>
      </c>
      <c r="F180" s="35">
        <v>-6.3999999999999997E-5</v>
      </c>
      <c r="G180" s="15"/>
    </row>
    <row r="181" spans="1:7" x14ac:dyDescent="0.3">
      <c r="A181" s="12" t="s">
        <v>1139</v>
      </c>
      <c r="B181" s="28"/>
      <c r="C181" s="28" t="s">
        <v>821</v>
      </c>
      <c r="D181" s="41">
        <v>-2100</v>
      </c>
      <c r="E181" s="36">
        <v>-50.18</v>
      </c>
      <c r="F181" s="35">
        <v>-6.9999999999999994E-5</v>
      </c>
      <c r="G181" s="15"/>
    </row>
    <row r="182" spans="1:7" x14ac:dyDescent="0.3">
      <c r="A182" s="12" t="s">
        <v>1140</v>
      </c>
      <c r="B182" s="28"/>
      <c r="C182" s="28" t="s">
        <v>976</v>
      </c>
      <c r="D182" s="41">
        <v>-6500</v>
      </c>
      <c r="E182" s="36">
        <v>-51.75</v>
      </c>
      <c r="F182" s="35">
        <v>-7.2000000000000002E-5</v>
      </c>
      <c r="G182" s="15"/>
    </row>
    <row r="183" spans="1:7" x14ac:dyDescent="0.3">
      <c r="A183" s="12" t="s">
        <v>1141</v>
      </c>
      <c r="B183" s="28"/>
      <c r="C183" s="28" t="s">
        <v>902</v>
      </c>
      <c r="D183" s="41">
        <v>-10500</v>
      </c>
      <c r="E183" s="36">
        <v>-90.44</v>
      </c>
      <c r="F183" s="35">
        <v>-1.26E-4</v>
      </c>
      <c r="G183" s="15"/>
    </row>
    <row r="184" spans="1:7" x14ac:dyDescent="0.3">
      <c r="A184" s="12" t="s">
        <v>1142</v>
      </c>
      <c r="B184" s="28"/>
      <c r="C184" s="28" t="s">
        <v>971</v>
      </c>
      <c r="D184" s="41">
        <v>-9000</v>
      </c>
      <c r="E184" s="36">
        <v>-91.48</v>
      </c>
      <c r="F184" s="35">
        <v>-1.2799999999999999E-4</v>
      </c>
      <c r="G184" s="15"/>
    </row>
    <row r="185" spans="1:7" x14ac:dyDescent="0.3">
      <c r="A185" s="12" t="s">
        <v>1143</v>
      </c>
      <c r="B185" s="28"/>
      <c r="C185" s="28" t="s">
        <v>902</v>
      </c>
      <c r="D185" s="41">
        <v>-3500</v>
      </c>
      <c r="E185" s="36">
        <v>-98.68</v>
      </c>
      <c r="F185" s="35">
        <v>-1.3799999999999999E-4</v>
      </c>
      <c r="G185" s="15"/>
    </row>
    <row r="186" spans="1:7" x14ac:dyDescent="0.3">
      <c r="A186" s="12" t="s">
        <v>1144</v>
      </c>
      <c r="B186" s="28"/>
      <c r="C186" s="28" t="s">
        <v>859</v>
      </c>
      <c r="D186" s="41">
        <v>-42664</v>
      </c>
      <c r="E186" s="36">
        <v>-99.32</v>
      </c>
      <c r="F186" s="35">
        <v>-1.3899999999999999E-4</v>
      </c>
      <c r="G186" s="15"/>
    </row>
    <row r="187" spans="1:7" x14ac:dyDescent="0.3">
      <c r="A187" s="12" t="s">
        <v>1145</v>
      </c>
      <c r="B187" s="28"/>
      <c r="C187" s="28" t="s">
        <v>802</v>
      </c>
      <c r="D187" s="41">
        <v>-5750</v>
      </c>
      <c r="E187" s="36">
        <v>-114.82</v>
      </c>
      <c r="F187" s="35">
        <v>-1.6000000000000001E-4</v>
      </c>
      <c r="G187" s="15"/>
    </row>
    <row r="188" spans="1:7" x14ac:dyDescent="0.3">
      <c r="A188" s="12" t="s">
        <v>1146</v>
      </c>
      <c r="B188" s="28"/>
      <c r="C188" s="28" t="s">
        <v>902</v>
      </c>
      <c r="D188" s="41">
        <v>-3800</v>
      </c>
      <c r="E188" s="36">
        <v>-118.82</v>
      </c>
      <c r="F188" s="35">
        <v>-1.66E-4</v>
      </c>
      <c r="G188" s="15"/>
    </row>
    <row r="189" spans="1:7" x14ac:dyDescent="0.3">
      <c r="A189" s="12" t="s">
        <v>1147</v>
      </c>
      <c r="B189" s="28"/>
      <c r="C189" s="28" t="s">
        <v>791</v>
      </c>
      <c r="D189" s="41">
        <v>-3300</v>
      </c>
      <c r="E189" s="36">
        <v>-124.54</v>
      </c>
      <c r="F189" s="35">
        <v>-1.74E-4</v>
      </c>
      <c r="G189" s="15"/>
    </row>
    <row r="190" spans="1:7" x14ac:dyDescent="0.3">
      <c r="A190" s="12" t="s">
        <v>1148</v>
      </c>
      <c r="B190" s="28"/>
      <c r="C190" s="28" t="s">
        <v>902</v>
      </c>
      <c r="D190" s="41">
        <v>-13950</v>
      </c>
      <c r="E190" s="36">
        <v>-126.41</v>
      </c>
      <c r="F190" s="35">
        <v>-1.7699999999999999E-4</v>
      </c>
      <c r="G190" s="15"/>
    </row>
    <row r="191" spans="1:7" x14ac:dyDescent="0.3">
      <c r="A191" s="12" t="s">
        <v>1149</v>
      </c>
      <c r="B191" s="28"/>
      <c r="C191" s="28" t="s">
        <v>779</v>
      </c>
      <c r="D191" s="41">
        <v>-11600</v>
      </c>
      <c r="E191" s="36">
        <v>-136.62</v>
      </c>
      <c r="F191" s="35">
        <v>-1.9100000000000001E-4</v>
      </c>
      <c r="G191" s="15"/>
    </row>
    <row r="192" spans="1:7" x14ac:dyDescent="0.3">
      <c r="A192" s="12" t="s">
        <v>1150</v>
      </c>
      <c r="B192" s="28"/>
      <c r="C192" s="28" t="s">
        <v>821</v>
      </c>
      <c r="D192" s="41">
        <v>-13000</v>
      </c>
      <c r="E192" s="36">
        <v>-177.43</v>
      </c>
      <c r="F192" s="35">
        <v>-2.4800000000000001E-4</v>
      </c>
      <c r="G192" s="15"/>
    </row>
    <row r="193" spans="1:7" x14ac:dyDescent="0.3">
      <c r="A193" s="12" t="s">
        <v>1151</v>
      </c>
      <c r="B193" s="28"/>
      <c r="C193" s="28" t="s">
        <v>826</v>
      </c>
      <c r="D193" s="41">
        <v>-65600</v>
      </c>
      <c r="E193" s="36">
        <v>-181.45</v>
      </c>
      <c r="F193" s="35">
        <v>-2.5399999999999999E-4</v>
      </c>
      <c r="G193" s="15"/>
    </row>
    <row r="194" spans="1:7" x14ac:dyDescent="0.3">
      <c r="A194" s="12" t="s">
        <v>1152</v>
      </c>
      <c r="B194" s="28"/>
      <c r="C194" s="28" t="s">
        <v>776</v>
      </c>
      <c r="D194" s="41">
        <v>-132600</v>
      </c>
      <c r="E194" s="36">
        <v>-185.44</v>
      </c>
      <c r="F194" s="35">
        <v>-2.5900000000000001E-4</v>
      </c>
      <c r="G194" s="15"/>
    </row>
    <row r="195" spans="1:7" x14ac:dyDescent="0.3">
      <c r="A195" s="12" t="s">
        <v>1153</v>
      </c>
      <c r="B195" s="28"/>
      <c r="C195" s="28" t="s">
        <v>932</v>
      </c>
      <c r="D195" s="41">
        <v>-5000</v>
      </c>
      <c r="E195" s="36">
        <v>-208.49</v>
      </c>
      <c r="F195" s="35">
        <v>-2.92E-4</v>
      </c>
      <c r="G195" s="15"/>
    </row>
    <row r="196" spans="1:7" x14ac:dyDescent="0.3">
      <c r="A196" s="12" t="s">
        <v>1154</v>
      </c>
      <c r="B196" s="28"/>
      <c r="C196" s="28" t="s">
        <v>1077</v>
      </c>
      <c r="D196" s="41">
        <v>-39100</v>
      </c>
      <c r="E196" s="36">
        <v>-223.75</v>
      </c>
      <c r="F196" s="35">
        <v>-3.1300000000000002E-4</v>
      </c>
      <c r="G196" s="15"/>
    </row>
    <row r="197" spans="1:7" x14ac:dyDescent="0.3">
      <c r="A197" s="12" t="s">
        <v>1155</v>
      </c>
      <c r="B197" s="28"/>
      <c r="C197" s="28" t="s">
        <v>872</v>
      </c>
      <c r="D197" s="41">
        <v>-21700</v>
      </c>
      <c r="E197" s="36">
        <v>-224.51</v>
      </c>
      <c r="F197" s="35">
        <v>-3.1399999999999999E-4</v>
      </c>
      <c r="G197" s="15"/>
    </row>
    <row r="198" spans="1:7" x14ac:dyDescent="0.3">
      <c r="A198" s="12" t="s">
        <v>1156</v>
      </c>
      <c r="B198" s="28"/>
      <c r="C198" s="28" t="s">
        <v>902</v>
      </c>
      <c r="D198" s="41">
        <v>-69000</v>
      </c>
      <c r="E198" s="36">
        <v>-231.15</v>
      </c>
      <c r="F198" s="35">
        <v>-3.2400000000000001E-4</v>
      </c>
      <c r="G198" s="15"/>
    </row>
    <row r="199" spans="1:7" x14ac:dyDescent="0.3">
      <c r="A199" s="12" t="s">
        <v>1157</v>
      </c>
      <c r="B199" s="28"/>
      <c r="C199" s="28" t="s">
        <v>844</v>
      </c>
      <c r="D199" s="41">
        <v>-708000</v>
      </c>
      <c r="E199" s="36">
        <v>-238.24</v>
      </c>
      <c r="F199" s="35">
        <v>-3.3300000000000002E-4</v>
      </c>
      <c r="G199" s="15"/>
    </row>
    <row r="200" spans="1:7" x14ac:dyDescent="0.3">
      <c r="A200" s="12" t="s">
        <v>1158</v>
      </c>
      <c r="B200" s="28"/>
      <c r="C200" s="28" t="s">
        <v>892</v>
      </c>
      <c r="D200" s="41">
        <v>-10200</v>
      </c>
      <c r="E200" s="36">
        <v>-239.32</v>
      </c>
      <c r="F200" s="35">
        <v>-3.3500000000000001E-4</v>
      </c>
      <c r="G200" s="15"/>
    </row>
    <row r="201" spans="1:7" x14ac:dyDescent="0.3">
      <c r="A201" s="12" t="s">
        <v>1159</v>
      </c>
      <c r="B201" s="28"/>
      <c r="C201" s="28" t="s">
        <v>902</v>
      </c>
      <c r="D201" s="41">
        <v>-89900</v>
      </c>
      <c r="E201" s="36">
        <v>-242.55</v>
      </c>
      <c r="F201" s="35">
        <v>-3.39E-4</v>
      </c>
      <c r="G201" s="15"/>
    </row>
    <row r="202" spans="1:7" x14ac:dyDescent="0.3">
      <c r="A202" s="12" t="s">
        <v>1160</v>
      </c>
      <c r="B202" s="28"/>
      <c r="C202" s="28" t="s">
        <v>976</v>
      </c>
      <c r="D202" s="41">
        <v>-19550</v>
      </c>
      <c r="E202" s="36">
        <v>-247.64</v>
      </c>
      <c r="F202" s="35">
        <v>-3.4699999999999998E-4</v>
      </c>
      <c r="G202" s="15"/>
    </row>
    <row r="203" spans="1:7" x14ac:dyDescent="0.3">
      <c r="A203" s="12" t="s">
        <v>1161</v>
      </c>
      <c r="B203" s="28"/>
      <c r="C203" s="28" t="s">
        <v>971</v>
      </c>
      <c r="D203" s="41">
        <v>-15250</v>
      </c>
      <c r="E203" s="36">
        <v>-251.29</v>
      </c>
      <c r="F203" s="35">
        <v>-3.5199999999999999E-4</v>
      </c>
      <c r="G203" s="15"/>
    </row>
    <row r="204" spans="1:7" x14ac:dyDescent="0.3">
      <c r="A204" s="12" t="s">
        <v>1162</v>
      </c>
      <c r="B204" s="28"/>
      <c r="C204" s="28" t="s">
        <v>902</v>
      </c>
      <c r="D204" s="41">
        <v>-7200</v>
      </c>
      <c r="E204" s="36">
        <v>-258.92</v>
      </c>
      <c r="F204" s="35">
        <v>-3.6200000000000002E-4</v>
      </c>
      <c r="G204" s="15"/>
    </row>
    <row r="205" spans="1:7" x14ac:dyDescent="0.3">
      <c r="A205" s="12" t="s">
        <v>1163</v>
      </c>
      <c r="B205" s="28"/>
      <c r="C205" s="28" t="s">
        <v>1020</v>
      </c>
      <c r="D205" s="41">
        <v>-15675</v>
      </c>
      <c r="E205" s="36">
        <v>-271.94</v>
      </c>
      <c r="F205" s="35">
        <v>-3.8099999999999999E-4</v>
      </c>
      <c r="G205" s="15"/>
    </row>
    <row r="206" spans="1:7" x14ac:dyDescent="0.3">
      <c r="A206" s="12" t="s">
        <v>1164</v>
      </c>
      <c r="B206" s="28"/>
      <c r="C206" s="28" t="s">
        <v>976</v>
      </c>
      <c r="D206" s="41">
        <v>-23250</v>
      </c>
      <c r="E206" s="36">
        <v>-272.98</v>
      </c>
      <c r="F206" s="35">
        <v>-3.8200000000000002E-4</v>
      </c>
      <c r="G206" s="15"/>
    </row>
    <row r="207" spans="1:7" x14ac:dyDescent="0.3">
      <c r="A207" s="12" t="s">
        <v>1165</v>
      </c>
      <c r="B207" s="28"/>
      <c r="C207" s="28" t="s">
        <v>779</v>
      </c>
      <c r="D207" s="41">
        <v>-57525</v>
      </c>
      <c r="E207" s="36">
        <v>-278.19</v>
      </c>
      <c r="F207" s="35">
        <v>-3.8900000000000002E-4</v>
      </c>
      <c r="G207" s="15"/>
    </row>
    <row r="208" spans="1:7" x14ac:dyDescent="0.3">
      <c r="A208" s="12" t="s">
        <v>1166</v>
      </c>
      <c r="B208" s="28"/>
      <c r="C208" s="28" t="s">
        <v>989</v>
      </c>
      <c r="D208" s="41">
        <v>-54375</v>
      </c>
      <c r="E208" s="36">
        <v>-299.72000000000003</v>
      </c>
      <c r="F208" s="35">
        <v>-4.2000000000000002E-4</v>
      </c>
      <c r="G208" s="15"/>
    </row>
    <row r="209" spans="1:7" x14ac:dyDescent="0.3">
      <c r="A209" s="12" t="s">
        <v>1167</v>
      </c>
      <c r="B209" s="28"/>
      <c r="C209" s="28" t="s">
        <v>959</v>
      </c>
      <c r="D209" s="41">
        <v>-42525</v>
      </c>
      <c r="E209" s="36">
        <v>-322.14999999999998</v>
      </c>
      <c r="F209" s="35">
        <v>-4.5100000000000001E-4</v>
      </c>
      <c r="G209" s="15"/>
    </row>
    <row r="210" spans="1:7" x14ac:dyDescent="0.3">
      <c r="A210" s="12" t="s">
        <v>1168</v>
      </c>
      <c r="B210" s="28"/>
      <c r="C210" s="28" t="s">
        <v>902</v>
      </c>
      <c r="D210" s="41">
        <v>-99000</v>
      </c>
      <c r="E210" s="36">
        <v>-329.22</v>
      </c>
      <c r="F210" s="35">
        <v>-4.6099999999999998E-4</v>
      </c>
      <c r="G210" s="15"/>
    </row>
    <row r="211" spans="1:7" x14ac:dyDescent="0.3">
      <c r="A211" s="12" t="s">
        <v>1169</v>
      </c>
      <c r="B211" s="28"/>
      <c r="C211" s="28" t="s">
        <v>976</v>
      </c>
      <c r="D211" s="41">
        <v>-57200</v>
      </c>
      <c r="E211" s="36">
        <v>-342.8</v>
      </c>
      <c r="F211" s="35">
        <v>-4.8000000000000001E-4</v>
      </c>
      <c r="G211" s="15"/>
    </row>
    <row r="212" spans="1:7" x14ac:dyDescent="0.3">
      <c r="A212" s="12" t="s">
        <v>1170</v>
      </c>
      <c r="B212" s="28"/>
      <c r="C212" s="28" t="s">
        <v>831</v>
      </c>
      <c r="D212" s="41">
        <v>-15600</v>
      </c>
      <c r="E212" s="36">
        <v>-364.58</v>
      </c>
      <c r="F212" s="35">
        <v>-5.1099999999999995E-4</v>
      </c>
      <c r="G212" s="15"/>
    </row>
    <row r="213" spans="1:7" x14ac:dyDescent="0.3">
      <c r="A213" s="12" t="s">
        <v>1171</v>
      </c>
      <c r="B213" s="28"/>
      <c r="C213" s="28" t="s">
        <v>779</v>
      </c>
      <c r="D213" s="41">
        <v>-312000</v>
      </c>
      <c r="E213" s="36">
        <v>-373.15</v>
      </c>
      <c r="F213" s="35">
        <v>-5.2300000000000003E-4</v>
      </c>
      <c r="G213" s="15"/>
    </row>
    <row r="214" spans="1:7" x14ac:dyDescent="0.3">
      <c r="A214" s="12" t="s">
        <v>1172</v>
      </c>
      <c r="B214" s="28"/>
      <c r="C214" s="28" t="s">
        <v>1009</v>
      </c>
      <c r="D214" s="41">
        <v>-70000</v>
      </c>
      <c r="E214" s="36">
        <v>-390.5</v>
      </c>
      <c r="F214" s="35">
        <v>-5.4699999999999996E-4</v>
      </c>
      <c r="G214" s="15"/>
    </row>
    <row r="215" spans="1:7" x14ac:dyDescent="0.3">
      <c r="A215" s="12" t="s">
        <v>1173</v>
      </c>
      <c r="B215" s="28"/>
      <c r="C215" s="28" t="s">
        <v>892</v>
      </c>
      <c r="D215" s="41">
        <v>-2800</v>
      </c>
      <c r="E215" s="36">
        <v>-408.92</v>
      </c>
      <c r="F215" s="35">
        <v>-5.7300000000000005E-4</v>
      </c>
      <c r="G215" s="15"/>
    </row>
    <row r="216" spans="1:7" x14ac:dyDescent="0.3">
      <c r="A216" s="12" t="s">
        <v>1174</v>
      </c>
      <c r="B216" s="28"/>
      <c r="C216" s="28" t="s">
        <v>879</v>
      </c>
      <c r="D216" s="41">
        <v>-46250</v>
      </c>
      <c r="E216" s="36">
        <v>-435.54</v>
      </c>
      <c r="F216" s="35">
        <v>-6.0999999999999997E-4</v>
      </c>
      <c r="G216" s="15"/>
    </row>
    <row r="217" spans="1:7" x14ac:dyDescent="0.3">
      <c r="A217" s="12" t="s">
        <v>1175</v>
      </c>
      <c r="B217" s="28"/>
      <c r="C217" s="28" t="s">
        <v>802</v>
      </c>
      <c r="D217" s="41">
        <v>-275000</v>
      </c>
      <c r="E217" s="36">
        <v>-462</v>
      </c>
      <c r="F217" s="35">
        <v>-6.4700000000000001E-4</v>
      </c>
      <c r="G217" s="15"/>
    </row>
    <row r="218" spans="1:7" x14ac:dyDescent="0.3">
      <c r="A218" s="12" t="s">
        <v>1176</v>
      </c>
      <c r="B218" s="28"/>
      <c r="C218" s="28" t="s">
        <v>859</v>
      </c>
      <c r="D218" s="41">
        <v>-103500</v>
      </c>
      <c r="E218" s="36">
        <v>-473.1</v>
      </c>
      <c r="F218" s="35">
        <v>-6.6299999999999996E-4</v>
      </c>
      <c r="G218" s="15"/>
    </row>
    <row r="219" spans="1:7" x14ac:dyDescent="0.3">
      <c r="A219" s="12" t="s">
        <v>1177</v>
      </c>
      <c r="B219" s="28"/>
      <c r="C219" s="28" t="s">
        <v>782</v>
      </c>
      <c r="D219" s="41">
        <v>-5040000</v>
      </c>
      <c r="E219" s="36">
        <v>-488.88</v>
      </c>
      <c r="F219" s="35">
        <v>-6.8499999999999995E-4</v>
      </c>
      <c r="G219" s="15"/>
    </row>
    <row r="220" spans="1:7" x14ac:dyDescent="0.3">
      <c r="A220" s="12" t="s">
        <v>1178</v>
      </c>
      <c r="B220" s="28"/>
      <c r="C220" s="28" t="s">
        <v>879</v>
      </c>
      <c r="D220" s="41">
        <v>-135000</v>
      </c>
      <c r="E220" s="36">
        <v>-490.86</v>
      </c>
      <c r="F220" s="35">
        <v>-6.8800000000000003E-4</v>
      </c>
      <c r="G220" s="15"/>
    </row>
    <row r="221" spans="1:7" x14ac:dyDescent="0.3">
      <c r="A221" s="12" t="s">
        <v>1179</v>
      </c>
      <c r="B221" s="28"/>
      <c r="C221" s="28" t="s">
        <v>821</v>
      </c>
      <c r="D221" s="41">
        <v>-304500</v>
      </c>
      <c r="E221" s="36">
        <v>-516.28</v>
      </c>
      <c r="F221" s="35">
        <v>-7.2300000000000001E-4</v>
      </c>
      <c r="G221" s="15"/>
    </row>
    <row r="222" spans="1:7" x14ac:dyDescent="0.3">
      <c r="A222" s="12" t="s">
        <v>1180</v>
      </c>
      <c r="B222" s="28"/>
      <c r="C222" s="28" t="s">
        <v>902</v>
      </c>
      <c r="D222" s="41">
        <v>-88400</v>
      </c>
      <c r="E222" s="36">
        <v>-548.70000000000005</v>
      </c>
      <c r="F222" s="35">
        <v>-7.6900000000000004E-4</v>
      </c>
      <c r="G222" s="15"/>
    </row>
    <row r="223" spans="1:7" x14ac:dyDescent="0.3">
      <c r="A223" s="12" t="s">
        <v>1181</v>
      </c>
      <c r="B223" s="28"/>
      <c r="C223" s="28" t="s">
        <v>782</v>
      </c>
      <c r="D223" s="41">
        <v>-282800</v>
      </c>
      <c r="E223" s="36">
        <v>-570.54999999999995</v>
      </c>
      <c r="F223" s="35">
        <v>-7.9900000000000001E-4</v>
      </c>
      <c r="G223" s="15"/>
    </row>
    <row r="224" spans="1:7" x14ac:dyDescent="0.3">
      <c r="A224" s="12" t="s">
        <v>1182</v>
      </c>
      <c r="B224" s="28"/>
      <c r="C224" s="28" t="s">
        <v>862</v>
      </c>
      <c r="D224" s="41">
        <v>-253800</v>
      </c>
      <c r="E224" s="36">
        <v>-579.80999999999995</v>
      </c>
      <c r="F224" s="35">
        <v>-8.12E-4</v>
      </c>
      <c r="G224" s="15"/>
    </row>
    <row r="225" spans="1:7" x14ac:dyDescent="0.3">
      <c r="A225" s="12" t="s">
        <v>1183</v>
      </c>
      <c r="B225" s="28"/>
      <c r="C225" s="28" t="s">
        <v>1020</v>
      </c>
      <c r="D225" s="41">
        <v>-23700</v>
      </c>
      <c r="E225" s="36">
        <v>-580.47</v>
      </c>
      <c r="F225" s="35">
        <v>-8.1300000000000003E-4</v>
      </c>
      <c r="G225" s="15"/>
    </row>
    <row r="226" spans="1:7" x14ac:dyDescent="0.3">
      <c r="A226" s="12" t="s">
        <v>1184</v>
      </c>
      <c r="B226" s="28"/>
      <c r="C226" s="28" t="s">
        <v>989</v>
      </c>
      <c r="D226" s="41">
        <v>-280600</v>
      </c>
      <c r="E226" s="36">
        <v>-615.08000000000004</v>
      </c>
      <c r="F226" s="35">
        <v>-8.6200000000000003E-4</v>
      </c>
      <c r="G226" s="15"/>
    </row>
    <row r="227" spans="1:7" x14ac:dyDescent="0.3">
      <c r="A227" s="12" t="s">
        <v>1185</v>
      </c>
      <c r="B227" s="28"/>
      <c r="C227" s="28" t="s">
        <v>802</v>
      </c>
      <c r="D227" s="41">
        <v>-72000</v>
      </c>
      <c r="E227" s="36">
        <v>-675.5</v>
      </c>
      <c r="F227" s="35">
        <v>-9.4600000000000001E-4</v>
      </c>
      <c r="G227" s="15"/>
    </row>
    <row r="228" spans="1:7" x14ac:dyDescent="0.3">
      <c r="A228" s="12" t="s">
        <v>1186</v>
      </c>
      <c r="B228" s="28"/>
      <c r="C228" s="28" t="s">
        <v>976</v>
      </c>
      <c r="D228" s="41">
        <v>-132750</v>
      </c>
      <c r="E228" s="36">
        <v>-692.42</v>
      </c>
      <c r="F228" s="35">
        <v>-9.7000000000000005E-4</v>
      </c>
      <c r="G228" s="15"/>
    </row>
    <row r="229" spans="1:7" x14ac:dyDescent="0.3">
      <c r="A229" s="12" t="s">
        <v>1187</v>
      </c>
      <c r="B229" s="28"/>
      <c r="C229" s="28" t="s">
        <v>779</v>
      </c>
      <c r="D229" s="41">
        <v>-5450</v>
      </c>
      <c r="E229" s="36">
        <v>-705.2</v>
      </c>
      <c r="F229" s="35">
        <v>-9.8799999999999995E-4</v>
      </c>
      <c r="G229" s="15"/>
    </row>
    <row r="230" spans="1:7" x14ac:dyDescent="0.3">
      <c r="A230" s="12" t="s">
        <v>1188</v>
      </c>
      <c r="B230" s="28"/>
      <c r="C230" s="28" t="s">
        <v>1009</v>
      </c>
      <c r="D230" s="41">
        <v>-94200</v>
      </c>
      <c r="E230" s="36">
        <v>-713.71</v>
      </c>
      <c r="F230" s="35">
        <v>-1E-3</v>
      </c>
      <c r="G230" s="15"/>
    </row>
    <row r="231" spans="1:7" x14ac:dyDescent="0.3">
      <c r="A231" s="12" t="s">
        <v>1189</v>
      </c>
      <c r="B231" s="28"/>
      <c r="C231" s="28" t="s">
        <v>892</v>
      </c>
      <c r="D231" s="41">
        <v>-493200</v>
      </c>
      <c r="E231" s="36">
        <v>-724.26</v>
      </c>
      <c r="F231" s="35">
        <v>-1.0150000000000001E-3</v>
      </c>
      <c r="G231" s="15"/>
    </row>
    <row r="232" spans="1:7" x14ac:dyDescent="0.3">
      <c r="A232" s="12" t="s">
        <v>1190</v>
      </c>
      <c r="B232" s="28"/>
      <c r="C232" s="28" t="s">
        <v>899</v>
      </c>
      <c r="D232" s="41">
        <v>-20400</v>
      </c>
      <c r="E232" s="36">
        <v>-733.86</v>
      </c>
      <c r="F232" s="35">
        <v>-1.0280000000000001E-3</v>
      </c>
      <c r="G232" s="15"/>
    </row>
    <row r="233" spans="1:7" x14ac:dyDescent="0.3">
      <c r="A233" s="12" t="s">
        <v>1191</v>
      </c>
      <c r="B233" s="28"/>
      <c r="C233" s="28" t="s">
        <v>1002</v>
      </c>
      <c r="D233" s="41">
        <v>-143750</v>
      </c>
      <c r="E233" s="36">
        <v>-748.79</v>
      </c>
      <c r="F233" s="35">
        <v>-1.049E-3</v>
      </c>
      <c r="G233" s="15"/>
    </row>
    <row r="234" spans="1:7" x14ac:dyDescent="0.3">
      <c r="A234" s="12" t="s">
        <v>1192</v>
      </c>
      <c r="B234" s="28"/>
      <c r="C234" s="28" t="s">
        <v>999</v>
      </c>
      <c r="D234" s="41">
        <v>-1491000</v>
      </c>
      <c r="E234" s="36">
        <v>-767.12</v>
      </c>
      <c r="F234" s="35">
        <v>-1.075E-3</v>
      </c>
      <c r="G234" s="15"/>
    </row>
    <row r="235" spans="1:7" x14ac:dyDescent="0.3">
      <c r="A235" s="12" t="s">
        <v>1193</v>
      </c>
      <c r="B235" s="28"/>
      <c r="C235" s="28" t="s">
        <v>869</v>
      </c>
      <c r="D235" s="41">
        <v>-728000</v>
      </c>
      <c r="E235" s="36">
        <v>-810.26</v>
      </c>
      <c r="F235" s="35">
        <v>-1.1349999999999999E-3</v>
      </c>
      <c r="G235" s="15"/>
    </row>
    <row r="236" spans="1:7" x14ac:dyDescent="0.3">
      <c r="A236" s="12" t="s">
        <v>1194</v>
      </c>
      <c r="B236" s="28"/>
      <c r="C236" s="28" t="s">
        <v>892</v>
      </c>
      <c r="D236" s="41">
        <v>-166000</v>
      </c>
      <c r="E236" s="36">
        <v>-837.06</v>
      </c>
      <c r="F236" s="35">
        <v>-1.173E-3</v>
      </c>
      <c r="G236" s="15"/>
    </row>
    <row r="237" spans="1:7" x14ac:dyDescent="0.3">
      <c r="A237" s="12" t="s">
        <v>1195</v>
      </c>
      <c r="B237" s="28"/>
      <c r="C237" s="28" t="s">
        <v>992</v>
      </c>
      <c r="D237" s="41">
        <v>-554400</v>
      </c>
      <c r="E237" s="36">
        <v>-840.47</v>
      </c>
      <c r="F237" s="35">
        <v>-1.178E-3</v>
      </c>
      <c r="G237" s="15"/>
    </row>
    <row r="238" spans="1:7" x14ac:dyDescent="0.3">
      <c r="A238" s="12" t="s">
        <v>1196</v>
      </c>
      <c r="B238" s="28"/>
      <c r="C238" s="28" t="s">
        <v>989</v>
      </c>
      <c r="D238" s="41">
        <v>-361980</v>
      </c>
      <c r="E238" s="36">
        <v>-849.75</v>
      </c>
      <c r="F238" s="35">
        <v>-1.191E-3</v>
      </c>
      <c r="G238" s="15"/>
    </row>
    <row r="239" spans="1:7" x14ac:dyDescent="0.3">
      <c r="A239" s="12" t="s">
        <v>1197</v>
      </c>
      <c r="B239" s="28"/>
      <c r="C239" s="28" t="s">
        <v>779</v>
      </c>
      <c r="D239" s="41">
        <v>-891000</v>
      </c>
      <c r="E239" s="36">
        <v>-854.91</v>
      </c>
      <c r="F239" s="35">
        <v>-1.1980000000000001E-3</v>
      </c>
      <c r="G239" s="15"/>
    </row>
    <row r="240" spans="1:7" x14ac:dyDescent="0.3">
      <c r="A240" s="12" t="s">
        <v>1198</v>
      </c>
      <c r="B240" s="28"/>
      <c r="C240" s="28" t="s">
        <v>862</v>
      </c>
      <c r="D240" s="41">
        <v>-264600</v>
      </c>
      <c r="E240" s="36">
        <v>-866.3</v>
      </c>
      <c r="F240" s="35">
        <v>-1.214E-3</v>
      </c>
      <c r="G240" s="15"/>
    </row>
    <row r="241" spans="1:7" x14ac:dyDescent="0.3">
      <c r="A241" s="12" t="s">
        <v>1199</v>
      </c>
      <c r="B241" s="28"/>
      <c r="C241" s="28" t="s">
        <v>785</v>
      </c>
      <c r="D241" s="41">
        <v>-2340000</v>
      </c>
      <c r="E241" s="36">
        <v>-892.71</v>
      </c>
      <c r="F241" s="35">
        <v>-1.2509999999999999E-3</v>
      </c>
      <c r="G241" s="15"/>
    </row>
    <row r="242" spans="1:7" x14ac:dyDescent="0.3">
      <c r="A242" s="12" t="s">
        <v>1200</v>
      </c>
      <c r="B242" s="28"/>
      <c r="C242" s="28" t="s">
        <v>836</v>
      </c>
      <c r="D242" s="41">
        <v>-240000</v>
      </c>
      <c r="E242" s="36">
        <v>-909.96</v>
      </c>
      <c r="F242" s="35">
        <v>-1.2750000000000001E-3</v>
      </c>
      <c r="G242" s="15"/>
    </row>
    <row r="243" spans="1:7" x14ac:dyDescent="0.3">
      <c r="A243" s="12" t="s">
        <v>1201</v>
      </c>
      <c r="B243" s="28"/>
      <c r="C243" s="28" t="s">
        <v>971</v>
      </c>
      <c r="D243" s="41">
        <v>-76000</v>
      </c>
      <c r="E243" s="36">
        <v>-912.68</v>
      </c>
      <c r="F243" s="35">
        <v>-1.279E-3</v>
      </c>
      <c r="G243" s="15"/>
    </row>
    <row r="244" spans="1:7" x14ac:dyDescent="0.3">
      <c r="A244" s="12" t="s">
        <v>1202</v>
      </c>
      <c r="B244" s="28"/>
      <c r="C244" s="28" t="s">
        <v>976</v>
      </c>
      <c r="D244" s="41">
        <v>-915200</v>
      </c>
      <c r="E244" s="36">
        <v>-929.39</v>
      </c>
      <c r="F244" s="35">
        <v>-1.302E-3</v>
      </c>
      <c r="G244" s="15"/>
    </row>
    <row r="245" spans="1:7" x14ac:dyDescent="0.3">
      <c r="A245" s="12" t="s">
        <v>1203</v>
      </c>
      <c r="B245" s="28"/>
      <c r="C245" s="28" t="s">
        <v>779</v>
      </c>
      <c r="D245" s="41">
        <v>-787400</v>
      </c>
      <c r="E245" s="36">
        <v>-931.49</v>
      </c>
      <c r="F245" s="35">
        <v>-1.305E-3</v>
      </c>
      <c r="G245" s="15"/>
    </row>
    <row r="246" spans="1:7" x14ac:dyDescent="0.3">
      <c r="A246" s="12" t="s">
        <v>1204</v>
      </c>
      <c r="B246" s="28"/>
      <c r="C246" s="28" t="s">
        <v>971</v>
      </c>
      <c r="D246" s="41">
        <v>-51425</v>
      </c>
      <c r="E246" s="36">
        <v>-968.38</v>
      </c>
      <c r="F246" s="35">
        <v>-1.3569999999999999E-3</v>
      </c>
      <c r="G246" s="15"/>
    </row>
    <row r="247" spans="1:7" x14ac:dyDescent="0.3">
      <c r="A247" s="12" t="s">
        <v>1205</v>
      </c>
      <c r="B247" s="28"/>
      <c r="C247" s="28" t="s">
        <v>968</v>
      </c>
      <c r="D247" s="41">
        <v>-773850</v>
      </c>
      <c r="E247" s="36">
        <v>-976.21</v>
      </c>
      <c r="F247" s="35">
        <v>-1.3680000000000001E-3</v>
      </c>
      <c r="G247" s="15"/>
    </row>
    <row r="248" spans="1:7" x14ac:dyDescent="0.3">
      <c r="A248" s="12" t="s">
        <v>1206</v>
      </c>
      <c r="B248" s="28"/>
      <c r="C248" s="28" t="s">
        <v>782</v>
      </c>
      <c r="D248" s="41">
        <v>-110000</v>
      </c>
      <c r="E248" s="36">
        <v>-1064.3599999999999</v>
      </c>
      <c r="F248" s="35">
        <v>-1.4909999999999999E-3</v>
      </c>
      <c r="G248" s="15"/>
    </row>
    <row r="249" spans="1:7" x14ac:dyDescent="0.3">
      <c r="A249" s="12" t="s">
        <v>1207</v>
      </c>
      <c r="B249" s="28"/>
      <c r="C249" s="28" t="s">
        <v>902</v>
      </c>
      <c r="D249" s="41">
        <v>-187200</v>
      </c>
      <c r="E249" s="36">
        <v>-1064.7</v>
      </c>
      <c r="F249" s="35">
        <v>-1.4920000000000001E-3</v>
      </c>
      <c r="G249" s="15"/>
    </row>
    <row r="250" spans="1:7" x14ac:dyDescent="0.3">
      <c r="A250" s="12" t="s">
        <v>1208</v>
      </c>
      <c r="B250" s="28"/>
      <c r="C250" s="28" t="s">
        <v>821</v>
      </c>
      <c r="D250" s="41">
        <v>-17500</v>
      </c>
      <c r="E250" s="36">
        <v>-1064.95</v>
      </c>
      <c r="F250" s="35">
        <v>-1.4920000000000001E-3</v>
      </c>
      <c r="G250" s="15"/>
    </row>
    <row r="251" spans="1:7" x14ac:dyDescent="0.3">
      <c r="A251" s="12" t="s">
        <v>1209</v>
      </c>
      <c r="B251" s="28"/>
      <c r="C251" s="28" t="s">
        <v>959</v>
      </c>
      <c r="D251" s="41">
        <v>-286400</v>
      </c>
      <c r="E251" s="36">
        <v>-1162.07</v>
      </c>
      <c r="F251" s="35">
        <v>-1.6280000000000001E-3</v>
      </c>
      <c r="G251" s="15"/>
    </row>
    <row r="252" spans="1:7" x14ac:dyDescent="0.3">
      <c r="A252" s="12" t="s">
        <v>1210</v>
      </c>
      <c r="B252" s="28"/>
      <c r="C252" s="28" t="s">
        <v>872</v>
      </c>
      <c r="D252" s="41">
        <v>-265050</v>
      </c>
      <c r="E252" s="36">
        <v>-1178.81</v>
      </c>
      <c r="F252" s="35">
        <v>-1.652E-3</v>
      </c>
      <c r="G252" s="15"/>
    </row>
    <row r="253" spans="1:7" x14ac:dyDescent="0.3">
      <c r="A253" s="12" t="s">
        <v>1211</v>
      </c>
      <c r="B253" s="28"/>
      <c r="C253" s="28" t="s">
        <v>924</v>
      </c>
      <c r="D253" s="41">
        <v>-192000</v>
      </c>
      <c r="E253" s="36">
        <v>-1249.1500000000001</v>
      </c>
      <c r="F253" s="35">
        <v>-1.75E-3</v>
      </c>
      <c r="G253" s="15"/>
    </row>
    <row r="254" spans="1:7" x14ac:dyDescent="0.3">
      <c r="A254" s="12" t="s">
        <v>1212</v>
      </c>
      <c r="B254" s="28"/>
      <c r="C254" s="28" t="s">
        <v>779</v>
      </c>
      <c r="D254" s="41">
        <v>-1659864</v>
      </c>
      <c r="E254" s="36">
        <v>-1263.99</v>
      </c>
      <c r="F254" s="35">
        <v>-1.771E-3</v>
      </c>
      <c r="G254" s="15"/>
    </row>
    <row r="255" spans="1:7" x14ac:dyDescent="0.3">
      <c r="A255" s="12" t="s">
        <v>1213</v>
      </c>
      <c r="B255" s="28"/>
      <c r="C255" s="28" t="s">
        <v>927</v>
      </c>
      <c r="D255" s="41">
        <v>-78100</v>
      </c>
      <c r="E255" s="36">
        <v>-1274.01</v>
      </c>
      <c r="F255" s="35">
        <v>-1.7849999999999999E-3</v>
      </c>
      <c r="G255" s="15"/>
    </row>
    <row r="256" spans="1:7" x14ac:dyDescent="0.3">
      <c r="A256" s="12" t="s">
        <v>1214</v>
      </c>
      <c r="B256" s="28"/>
      <c r="C256" s="28" t="s">
        <v>859</v>
      </c>
      <c r="D256" s="41">
        <v>-837900</v>
      </c>
      <c r="E256" s="36">
        <v>-1312.57</v>
      </c>
      <c r="F256" s="35">
        <v>-1.8389999999999999E-3</v>
      </c>
      <c r="G256" s="15"/>
    </row>
    <row r="257" spans="1:7" x14ac:dyDescent="0.3">
      <c r="A257" s="12" t="s">
        <v>1215</v>
      </c>
      <c r="B257" s="28"/>
      <c r="C257" s="28" t="s">
        <v>802</v>
      </c>
      <c r="D257" s="41">
        <v>-197600</v>
      </c>
      <c r="E257" s="36">
        <v>-1312.66</v>
      </c>
      <c r="F257" s="35">
        <v>-1.8400000000000001E-3</v>
      </c>
      <c r="G257" s="15"/>
    </row>
    <row r="258" spans="1:7" x14ac:dyDescent="0.3">
      <c r="A258" s="12" t="s">
        <v>1216</v>
      </c>
      <c r="B258" s="28"/>
      <c r="C258" s="28" t="s">
        <v>799</v>
      </c>
      <c r="D258" s="41">
        <v>-72853</v>
      </c>
      <c r="E258" s="36">
        <v>-1346.58</v>
      </c>
      <c r="F258" s="35">
        <v>-1.887E-3</v>
      </c>
      <c r="G258" s="15"/>
    </row>
    <row r="259" spans="1:7" x14ac:dyDescent="0.3">
      <c r="A259" s="12" t="s">
        <v>1217</v>
      </c>
      <c r="B259" s="28"/>
      <c r="C259" s="28" t="s">
        <v>839</v>
      </c>
      <c r="D259" s="41">
        <v>-168700</v>
      </c>
      <c r="E259" s="36">
        <v>-1359.38</v>
      </c>
      <c r="F259" s="35">
        <v>-1.905E-3</v>
      </c>
      <c r="G259" s="15"/>
    </row>
    <row r="260" spans="1:7" x14ac:dyDescent="0.3">
      <c r="A260" s="12" t="s">
        <v>1218</v>
      </c>
      <c r="B260" s="28"/>
      <c r="C260" s="28" t="s">
        <v>802</v>
      </c>
      <c r="D260" s="41">
        <v>-181900</v>
      </c>
      <c r="E260" s="36">
        <v>-1388.81</v>
      </c>
      <c r="F260" s="35">
        <v>-1.946E-3</v>
      </c>
      <c r="G260" s="15"/>
    </row>
    <row r="261" spans="1:7" x14ac:dyDescent="0.3">
      <c r="A261" s="12" t="s">
        <v>1219</v>
      </c>
      <c r="B261" s="28"/>
      <c r="C261" s="28" t="s">
        <v>791</v>
      </c>
      <c r="D261" s="41">
        <v>-123000</v>
      </c>
      <c r="E261" s="36">
        <v>-1455.77</v>
      </c>
      <c r="F261" s="35">
        <v>-2.0400000000000001E-3</v>
      </c>
      <c r="G261" s="15"/>
    </row>
    <row r="262" spans="1:7" x14ac:dyDescent="0.3">
      <c r="A262" s="12" t="s">
        <v>1220</v>
      </c>
      <c r="B262" s="28"/>
      <c r="C262" s="28" t="s">
        <v>791</v>
      </c>
      <c r="D262" s="41">
        <v>-306400</v>
      </c>
      <c r="E262" s="36">
        <v>-1469.95</v>
      </c>
      <c r="F262" s="35">
        <v>-2.0600000000000002E-3</v>
      </c>
      <c r="G262" s="15"/>
    </row>
    <row r="263" spans="1:7" x14ac:dyDescent="0.3">
      <c r="A263" s="12" t="s">
        <v>1221</v>
      </c>
      <c r="B263" s="28"/>
      <c r="C263" s="28" t="s">
        <v>776</v>
      </c>
      <c r="D263" s="41">
        <v>-82400</v>
      </c>
      <c r="E263" s="36">
        <v>-1525.64</v>
      </c>
      <c r="F263" s="35">
        <v>-2.1380000000000001E-3</v>
      </c>
      <c r="G263" s="15"/>
    </row>
    <row r="264" spans="1:7" x14ac:dyDescent="0.3">
      <c r="A264" s="12" t="s">
        <v>1222</v>
      </c>
      <c r="B264" s="28"/>
      <c r="C264" s="28" t="s">
        <v>932</v>
      </c>
      <c r="D264" s="41">
        <v>-137025</v>
      </c>
      <c r="E264" s="36">
        <v>-1546.81</v>
      </c>
      <c r="F264" s="35">
        <v>-2.1679999999999998E-3</v>
      </c>
      <c r="G264" s="15"/>
    </row>
    <row r="265" spans="1:7" x14ac:dyDescent="0.3">
      <c r="A265" s="12" t="s">
        <v>1223</v>
      </c>
      <c r="B265" s="28"/>
      <c r="C265" s="28" t="s">
        <v>779</v>
      </c>
      <c r="D265" s="41">
        <v>-210500</v>
      </c>
      <c r="E265" s="36">
        <v>-1645.69</v>
      </c>
      <c r="F265" s="35">
        <v>-2.3059999999999999E-3</v>
      </c>
      <c r="G265" s="15"/>
    </row>
    <row r="266" spans="1:7" x14ac:dyDescent="0.3">
      <c r="A266" s="12" t="s">
        <v>1224</v>
      </c>
      <c r="B266" s="28"/>
      <c r="C266" s="28" t="s">
        <v>927</v>
      </c>
      <c r="D266" s="41">
        <v>-1242000</v>
      </c>
      <c r="E266" s="36">
        <v>-1713.96</v>
      </c>
      <c r="F266" s="35">
        <v>-2.4020000000000001E-3</v>
      </c>
      <c r="G266" s="15"/>
    </row>
    <row r="267" spans="1:7" x14ac:dyDescent="0.3">
      <c r="A267" s="12" t="s">
        <v>1225</v>
      </c>
      <c r="B267" s="28"/>
      <c r="C267" s="28" t="s">
        <v>924</v>
      </c>
      <c r="D267" s="41">
        <v>-102250</v>
      </c>
      <c r="E267" s="36">
        <v>-1880.07</v>
      </c>
      <c r="F267" s="35">
        <v>-2.6350000000000002E-3</v>
      </c>
      <c r="G267" s="15"/>
    </row>
    <row r="268" spans="1:7" x14ac:dyDescent="0.3">
      <c r="A268" s="12" t="s">
        <v>1226</v>
      </c>
      <c r="B268" s="28"/>
      <c r="C268" s="28" t="s">
        <v>779</v>
      </c>
      <c r="D268" s="41">
        <v>-100100</v>
      </c>
      <c r="E268" s="36">
        <v>-1896.44</v>
      </c>
      <c r="F268" s="35">
        <v>-2.6580000000000002E-3</v>
      </c>
      <c r="G268" s="15"/>
    </row>
    <row r="269" spans="1:7" x14ac:dyDescent="0.3">
      <c r="A269" s="12" t="s">
        <v>1227</v>
      </c>
      <c r="B269" s="28"/>
      <c r="C269" s="28" t="s">
        <v>902</v>
      </c>
      <c r="D269" s="41">
        <v>-359250</v>
      </c>
      <c r="E269" s="36">
        <v>-1899.18</v>
      </c>
      <c r="F269" s="35">
        <v>-2.6619999999999999E-3</v>
      </c>
      <c r="G269" s="15"/>
    </row>
    <row r="270" spans="1:7" x14ac:dyDescent="0.3">
      <c r="A270" s="12" t="s">
        <v>1228</v>
      </c>
      <c r="B270" s="28"/>
      <c r="C270" s="28" t="s">
        <v>917</v>
      </c>
      <c r="D270" s="41">
        <v>-238750</v>
      </c>
      <c r="E270" s="36">
        <v>-1939.13</v>
      </c>
      <c r="F270" s="35">
        <v>-2.7179999999999999E-3</v>
      </c>
      <c r="G270" s="15"/>
    </row>
    <row r="271" spans="1:7" x14ac:dyDescent="0.3">
      <c r="A271" s="12" t="s">
        <v>1229</v>
      </c>
      <c r="B271" s="28"/>
      <c r="C271" s="28" t="s">
        <v>791</v>
      </c>
      <c r="D271" s="41">
        <v>-74900</v>
      </c>
      <c r="E271" s="36">
        <v>-1944.85</v>
      </c>
      <c r="F271" s="35">
        <v>-2.7260000000000001E-3</v>
      </c>
      <c r="G271" s="15"/>
    </row>
    <row r="272" spans="1:7" x14ac:dyDescent="0.3">
      <c r="A272" s="12" t="s">
        <v>1230</v>
      </c>
      <c r="B272" s="28"/>
      <c r="C272" s="28" t="s">
        <v>776</v>
      </c>
      <c r="D272" s="41">
        <v>-2059200</v>
      </c>
      <c r="E272" s="36">
        <v>-2032.43</v>
      </c>
      <c r="F272" s="35">
        <v>-2.8479999999999998E-3</v>
      </c>
      <c r="G272" s="15"/>
    </row>
    <row r="273" spans="1:7" x14ac:dyDescent="0.3">
      <c r="A273" s="12" t="s">
        <v>1231</v>
      </c>
      <c r="B273" s="28"/>
      <c r="C273" s="28" t="s">
        <v>839</v>
      </c>
      <c r="D273" s="41">
        <v>-146900</v>
      </c>
      <c r="E273" s="36">
        <v>-2056.16</v>
      </c>
      <c r="F273" s="35">
        <v>-2.882E-3</v>
      </c>
      <c r="G273" s="15"/>
    </row>
    <row r="274" spans="1:7" x14ac:dyDescent="0.3">
      <c r="A274" s="12" t="s">
        <v>1232</v>
      </c>
      <c r="B274" s="28"/>
      <c r="C274" s="28" t="s">
        <v>879</v>
      </c>
      <c r="D274" s="41">
        <v>-270400</v>
      </c>
      <c r="E274" s="36">
        <v>-2107.36</v>
      </c>
      <c r="F274" s="35">
        <v>-2.9529999999999999E-3</v>
      </c>
      <c r="G274" s="15"/>
    </row>
    <row r="275" spans="1:7" x14ac:dyDescent="0.3">
      <c r="A275" s="12" t="s">
        <v>1233</v>
      </c>
      <c r="B275" s="28"/>
      <c r="C275" s="28" t="s">
        <v>794</v>
      </c>
      <c r="D275" s="41">
        <v>-2188750</v>
      </c>
      <c r="E275" s="36">
        <v>-2112.14</v>
      </c>
      <c r="F275" s="35">
        <v>-2.96E-3</v>
      </c>
      <c r="G275" s="15"/>
    </row>
    <row r="276" spans="1:7" x14ac:dyDescent="0.3">
      <c r="A276" s="12" t="s">
        <v>1234</v>
      </c>
      <c r="B276" s="28"/>
      <c r="C276" s="28" t="s">
        <v>818</v>
      </c>
      <c r="D276" s="41">
        <v>-117800</v>
      </c>
      <c r="E276" s="36">
        <v>-2166.0500000000002</v>
      </c>
      <c r="F276" s="35">
        <v>-3.0360000000000001E-3</v>
      </c>
      <c r="G276" s="15"/>
    </row>
    <row r="277" spans="1:7" x14ac:dyDescent="0.3">
      <c r="A277" s="12" t="s">
        <v>1235</v>
      </c>
      <c r="B277" s="28"/>
      <c r="C277" s="28" t="s">
        <v>902</v>
      </c>
      <c r="D277" s="41">
        <v>-224900</v>
      </c>
      <c r="E277" s="36">
        <v>-2235.62</v>
      </c>
      <c r="F277" s="35">
        <v>-3.1329999999999999E-3</v>
      </c>
      <c r="G277" s="15"/>
    </row>
    <row r="278" spans="1:7" x14ac:dyDescent="0.3">
      <c r="A278" s="12" t="s">
        <v>1236</v>
      </c>
      <c r="B278" s="28"/>
      <c r="C278" s="28" t="s">
        <v>899</v>
      </c>
      <c r="D278" s="41">
        <v>-12675</v>
      </c>
      <c r="E278" s="36">
        <v>-2249.8000000000002</v>
      </c>
      <c r="F278" s="35">
        <v>-3.153E-3</v>
      </c>
      <c r="G278" s="15"/>
    </row>
    <row r="279" spans="1:7" x14ac:dyDescent="0.3">
      <c r="A279" s="12" t="s">
        <v>1237</v>
      </c>
      <c r="B279" s="28"/>
      <c r="C279" s="28" t="s">
        <v>776</v>
      </c>
      <c r="D279" s="41">
        <v>-6704400</v>
      </c>
      <c r="E279" s="36">
        <v>-2440.4</v>
      </c>
      <c r="F279" s="35">
        <v>-3.4199999999999999E-3</v>
      </c>
      <c r="G279" s="15"/>
    </row>
    <row r="280" spans="1:7" x14ac:dyDescent="0.3">
      <c r="A280" s="12" t="s">
        <v>1238</v>
      </c>
      <c r="B280" s="28"/>
      <c r="C280" s="28" t="s">
        <v>821</v>
      </c>
      <c r="D280" s="41">
        <v>-702000</v>
      </c>
      <c r="E280" s="36">
        <v>-2603.7199999999998</v>
      </c>
      <c r="F280" s="35">
        <v>-3.6489999999999999E-3</v>
      </c>
      <c r="G280" s="15"/>
    </row>
    <row r="281" spans="1:7" x14ac:dyDescent="0.3">
      <c r="A281" s="12" t="s">
        <v>1239</v>
      </c>
      <c r="B281" s="28"/>
      <c r="C281" s="28" t="s">
        <v>892</v>
      </c>
      <c r="D281" s="41">
        <v>-2114000</v>
      </c>
      <c r="E281" s="36">
        <v>-2773.57</v>
      </c>
      <c r="F281" s="35">
        <v>-3.8869999999999998E-3</v>
      </c>
      <c r="G281" s="15"/>
    </row>
    <row r="282" spans="1:7" x14ac:dyDescent="0.3">
      <c r="A282" s="12" t="s">
        <v>1240</v>
      </c>
      <c r="B282" s="28"/>
      <c r="C282" s="28" t="s">
        <v>872</v>
      </c>
      <c r="D282" s="41">
        <v>-100500</v>
      </c>
      <c r="E282" s="36">
        <v>-2799.83</v>
      </c>
      <c r="F282" s="35">
        <v>-3.9240000000000004E-3</v>
      </c>
      <c r="G282" s="15"/>
    </row>
    <row r="283" spans="1:7" x14ac:dyDescent="0.3">
      <c r="A283" s="12" t="s">
        <v>1241</v>
      </c>
      <c r="B283" s="28"/>
      <c r="C283" s="28" t="s">
        <v>872</v>
      </c>
      <c r="D283" s="41">
        <v>-390600</v>
      </c>
      <c r="E283" s="36">
        <v>-2872.47</v>
      </c>
      <c r="F283" s="35">
        <v>-4.0260000000000001E-3</v>
      </c>
      <c r="G283" s="15"/>
    </row>
    <row r="284" spans="1:7" x14ac:dyDescent="0.3">
      <c r="A284" s="12" t="s">
        <v>1242</v>
      </c>
      <c r="B284" s="28"/>
      <c r="C284" s="28" t="s">
        <v>779</v>
      </c>
      <c r="D284" s="41">
        <v>-760000</v>
      </c>
      <c r="E284" s="36">
        <v>-2882.68</v>
      </c>
      <c r="F284" s="35">
        <v>-4.0400000000000002E-3</v>
      </c>
      <c r="G284" s="15"/>
    </row>
    <row r="285" spans="1:7" x14ac:dyDescent="0.3">
      <c r="A285" s="12" t="s">
        <v>1243</v>
      </c>
      <c r="B285" s="28"/>
      <c r="C285" s="28" t="s">
        <v>776</v>
      </c>
      <c r="D285" s="41">
        <v>-387750</v>
      </c>
      <c r="E285" s="36">
        <v>-2917.82</v>
      </c>
      <c r="F285" s="35">
        <v>-4.0899999999999999E-3</v>
      </c>
      <c r="G285" s="15"/>
    </row>
    <row r="286" spans="1:7" x14ac:dyDescent="0.3">
      <c r="A286" s="12" t="s">
        <v>1244</v>
      </c>
      <c r="B286" s="28"/>
      <c r="C286" s="28" t="s">
        <v>836</v>
      </c>
      <c r="D286" s="41">
        <v>-3861750</v>
      </c>
      <c r="E286" s="36">
        <v>-2938.79</v>
      </c>
      <c r="F286" s="35">
        <v>-4.1190000000000003E-3</v>
      </c>
      <c r="G286" s="15"/>
    </row>
    <row r="287" spans="1:7" x14ac:dyDescent="0.3">
      <c r="A287" s="12" t="s">
        <v>1245</v>
      </c>
      <c r="B287" s="28"/>
      <c r="C287" s="28" t="s">
        <v>879</v>
      </c>
      <c r="D287" s="41">
        <v>-106750</v>
      </c>
      <c r="E287" s="36">
        <v>-2958.95</v>
      </c>
      <c r="F287" s="35">
        <v>-4.1469999999999996E-3</v>
      </c>
      <c r="G287" s="15"/>
    </row>
    <row r="288" spans="1:7" x14ac:dyDescent="0.3">
      <c r="A288" s="12" t="s">
        <v>1246</v>
      </c>
      <c r="B288" s="28"/>
      <c r="C288" s="28" t="s">
        <v>776</v>
      </c>
      <c r="D288" s="41">
        <v>-1536300</v>
      </c>
      <c r="E288" s="36">
        <v>-3058.77</v>
      </c>
      <c r="F288" s="35">
        <v>-4.287E-3</v>
      </c>
      <c r="G288" s="15"/>
    </row>
    <row r="289" spans="1:7" x14ac:dyDescent="0.3">
      <c r="A289" s="12" t="s">
        <v>1247</v>
      </c>
      <c r="B289" s="28"/>
      <c r="C289" s="28" t="s">
        <v>791</v>
      </c>
      <c r="D289" s="41">
        <v>-78200</v>
      </c>
      <c r="E289" s="36">
        <v>-3061.22</v>
      </c>
      <c r="F289" s="35">
        <v>-4.2909999999999997E-3</v>
      </c>
      <c r="G289" s="15"/>
    </row>
    <row r="290" spans="1:7" x14ac:dyDescent="0.3">
      <c r="A290" s="12" t="s">
        <v>1248</v>
      </c>
      <c r="B290" s="28"/>
      <c r="C290" s="28" t="s">
        <v>872</v>
      </c>
      <c r="D290" s="41">
        <v>-40000</v>
      </c>
      <c r="E290" s="36">
        <v>-3199.88</v>
      </c>
      <c r="F290" s="35">
        <v>-4.4850000000000003E-3</v>
      </c>
      <c r="G290" s="15"/>
    </row>
    <row r="291" spans="1:7" x14ac:dyDescent="0.3">
      <c r="A291" s="12" t="s">
        <v>1249</v>
      </c>
      <c r="B291" s="28"/>
      <c r="C291" s="28" t="s">
        <v>869</v>
      </c>
      <c r="D291" s="41">
        <v>-92400</v>
      </c>
      <c r="E291" s="36">
        <v>-3249.29</v>
      </c>
      <c r="F291" s="35">
        <v>-4.5539999999999999E-3</v>
      </c>
      <c r="G291" s="15"/>
    </row>
    <row r="292" spans="1:7" x14ac:dyDescent="0.3">
      <c r="A292" s="12" t="s">
        <v>1250</v>
      </c>
      <c r="B292" s="28"/>
      <c r="C292" s="28" t="s">
        <v>779</v>
      </c>
      <c r="D292" s="41">
        <v>-288000</v>
      </c>
      <c r="E292" s="36">
        <v>-3291.41</v>
      </c>
      <c r="F292" s="35">
        <v>-4.6129999999999999E-3</v>
      </c>
      <c r="G292" s="15"/>
    </row>
    <row r="293" spans="1:7" x14ac:dyDescent="0.3">
      <c r="A293" s="12" t="s">
        <v>1251</v>
      </c>
      <c r="B293" s="28"/>
      <c r="C293" s="28" t="s">
        <v>776</v>
      </c>
      <c r="D293" s="41">
        <v>-742500</v>
      </c>
      <c r="E293" s="36">
        <v>-3477.13</v>
      </c>
      <c r="F293" s="35">
        <v>-4.8739999999999999E-3</v>
      </c>
      <c r="G293" s="15"/>
    </row>
    <row r="294" spans="1:7" x14ac:dyDescent="0.3">
      <c r="A294" s="12" t="s">
        <v>1252</v>
      </c>
      <c r="B294" s="28"/>
      <c r="C294" s="28" t="s">
        <v>836</v>
      </c>
      <c r="D294" s="41">
        <v>-350625</v>
      </c>
      <c r="E294" s="36">
        <v>-3524.13</v>
      </c>
      <c r="F294" s="35">
        <v>-4.9389999999999998E-3</v>
      </c>
      <c r="G294" s="15"/>
    </row>
    <row r="295" spans="1:7" x14ac:dyDescent="0.3">
      <c r="A295" s="12" t="s">
        <v>1253</v>
      </c>
      <c r="B295" s="28"/>
      <c r="C295" s="28" t="s">
        <v>859</v>
      </c>
      <c r="D295" s="41">
        <v>-1532250</v>
      </c>
      <c r="E295" s="36">
        <v>-3577.8</v>
      </c>
      <c r="F295" s="35">
        <v>-5.0150000000000004E-3</v>
      </c>
      <c r="G295" s="15"/>
    </row>
    <row r="296" spans="1:7" x14ac:dyDescent="0.3">
      <c r="A296" s="12" t="s">
        <v>1254</v>
      </c>
      <c r="B296" s="28"/>
      <c r="C296" s="28" t="s">
        <v>826</v>
      </c>
      <c r="D296" s="41">
        <v>-264250</v>
      </c>
      <c r="E296" s="36">
        <v>-3636.08</v>
      </c>
      <c r="F296" s="35">
        <v>-5.0959999999999998E-3</v>
      </c>
      <c r="G296" s="15"/>
    </row>
    <row r="297" spans="1:7" x14ac:dyDescent="0.3">
      <c r="A297" s="12" t="s">
        <v>1255</v>
      </c>
      <c r="B297" s="28"/>
      <c r="C297" s="28" t="s">
        <v>791</v>
      </c>
      <c r="D297" s="41">
        <v>-85950</v>
      </c>
      <c r="E297" s="36">
        <v>-3648.1</v>
      </c>
      <c r="F297" s="35">
        <v>-5.1130000000000004E-3</v>
      </c>
      <c r="G297" s="15"/>
    </row>
    <row r="298" spans="1:7" x14ac:dyDescent="0.3">
      <c r="A298" s="12" t="s">
        <v>1256</v>
      </c>
      <c r="B298" s="28"/>
      <c r="C298" s="28" t="s">
        <v>799</v>
      </c>
      <c r="D298" s="41">
        <v>-852000</v>
      </c>
      <c r="E298" s="36">
        <v>-3793.1</v>
      </c>
      <c r="F298" s="35">
        <v>-5.3160000000000004E-3</v>
      </c>
      <c r="G298" s="15"/>
    </row>
    <row r="299" spans="1:7" x14ac:dyDescent="0.3">
      <c r="A299" s="12" t="s">
        <v>1257</v>
      </c>
      <c r="B299" s="28"/>
      <c r="C299" s="28" t="s">
        <v>779</v>
      </c>
      <c r="D299" s="41">
        <v>-7650000</v>
      </c>
      <c r="E299" s="36">
        <v>-3802.05</v>
      </c>
      <c r="F299" s="35">
        <v>-5.3290000000000004E-3</v>
      </c>
      <c r="G299" s="15"/>
    </row>
    <row r="300" spans="1:7" x14ac:dyDescent="0.3">
      <c r="A300" s="12" t="s">
        <v>1258</v>
      </c>
      <c r="B300" s="28"/>
      <c r="C300" s="28" t="s">
        <v>791</v>
      </c>
      <c r="D300" s="41">
        <v>-130000</v>
      </c>
      <c r="E300" s="36">
        <v>-3964.42</v>
      </c>
      <c r="F300" s="35">
        <v>-5.5570000000000003E-3</v>
      </c>
      <c r="G300" s="15"/>
    </row>
    <row r="301" spans="1:7" x14ac:dyDescent="0.3">
      <c r="A301" s="12" t="s">
        <v>1259</v>
      </c>
      <c r="B301" s="28"/>
      <c r="C301" s="28" t="s">
        <v>779</v>
      </c>
      <c r="D301" s="41">
        <v>-3670400</v>
      </c>
      <c r="E301" s="36">
        <v>-4052.12</v>
      </c>
      <c r="F301" s="35">
        <v>-5.6800000000000002E-3</v>
      </c>
      <c r="G301" s="15"/>
    </row>
    <row r="302" spans="1:7" x14ac:dyDescent="0.3">
      <c r="A302" s="12" t="s">
        <v>1260</v>
      </c>
      <c r="B302" s="28"/>
      <c r="C302" s="28" t="s">
        <v>844</v>
      </c>
      <c r="D302" s="41">
        <v>-246675</v>
      </c>
      <c r="E302" s="36">
        <v>-4083.58</v>
      </c>
      <c r="F302" s="35">
        <v>-5.7239999999999999E-3</v>
      </c>
      <c r="G302" s="15"/>
    </row>
    <row r="303" spans="1:7" x14ac:dyDescent="0.3">
      <c r="A303" s="12" t="s">
        <v>1261</v>
      </c>
      <c r="B303" s="28"/>
      <c r="C303" s="28" t="s">
        <v>839</v>
      </c>
      <c r="D303" s="41">
        <v>-1186350</v>
      </c>
      <c r="E303" s="36">
        <v>-4114.8500000000004</v>
      </c>
      <c r="F303" s="35">
        <v>-5.7670000000000004E-3</v>
      </c>
      <c r="G303" s="15"/>
    </row>
    <row r="304" spans="1:7" x14ac:dyDescent="0.3">
      <c r="A304" s="12" t="s">
        <v>1262</v>
      </c>
      <c r="B304" s="28"/>
      <c r="C304" s="28" t="s">
        <v>836</v>
      </c>
      <c r="D304" s="41">
        <v>-789750</v>
      </c>
      <c r="E304" s="36">
        <v>-4370.08</v>
      </c>
      <c r="F304" s="35">
        <v>-6.1250000000000002E-3</v>
      </c>
      <c r="G304" s="15"/>
    </row>
    <row r="305" spans="1:7" x14ac:dyDescent="0.3">
      <c r="A305" s="12" t="s">
        <v>1263</v>
      </c>
      <c r="B305" s="28"/>
      <c r="C305" s="28" t="s">
        <v>791</v>
      </c>
      <c r="D305" s="41">
        <v>-134400</v>
      </c>
      <c r="E305" s="36">
        <v>-4528.2700000000004</v>
      </c>
      <c r="F305" s="35">
        <v>-6.3470000000000002E-3</v>
      </c>
      <c r="G305" s="15"/>
    </row>
    <row r="306" spans="1:7" x14ac:dyDescent="0.3">
      <c r="A306" s="12" t="s">
        <v>1264</v>
      </c>
      <c r="B306" s="28"/>
      <c r="C306" s="28" t="s">
        <v>831</v>
      </c>
      <c r="D306" s="41">
        <v>-1718400</v>
      </c>
      <c r="E306" s="36">
        <v>-4666.32</v>
      </c>
      <c r="F306" s="35">
        <v>-6.5399999999999998E-3</v>
      </c>
      <c r="G306" s="15"/>
    </row>
    <row r="307" spans="1:7" x14ac:dyDescent="0.3">
      <c r="A307" s="12" t="s">
        <v>1265</v>
      </c>
      <c r="B307" s="28"/>
      <c r="C307" s="28" t="s">
        <v>776</v>
      </c>
      <c r="D307" s="41">
        <v>-4199200</v>
      </c>
      <c r="E307" s="36">
        <v>-4728.3</v>
      </c>
      <c r="F307" s="35">
        <v>-6.6270000000000001E-3</v>
      </c>
      <c r="G307" s="15"/>
    </row>
    <row r="308" spans="1:7" x14ac:dyDescent="0.3">
      <c r="A308" s="12" t="s">
        <v>1266</v>
      </c>
      <c r="B308" s="28"/>
      <c r="C308" s="28" t="s">
        <v>826</v>
      </c>
      <c r="D308" s="41">
        <v>-260600</v>
      </c>
      <c r="E308" s="36">
        <v>-4856.93</v>
      </c>
      <c r="F308" s="35">
        <v>-6.8079999999999998E-3</v>
      </c>
      <c r="G308" s="15"/>
    </row>
    <row r="309" spans="1:7" x14ac:dyDescent="0.3">
      <c r="A309" s="12" t="s">
        <v>1267</v>
      </c>
      <c r="B309" s="28"/>
      <c r="C309" s="28" t="s">
        <v>776</v>
      </c>
      <c r="D309" s="41">
        <v>-16640000</v>
      </c>
      <c r="E309" s="36">
        <v>-5116.8</v>
      </c>
      <c r="F309" s="35">
        <v>-7.1720000000000004E-3</v>
      </c>
      <c r="G309" s="15"/>
    </row>
    <row r="310" spans="1:7" x14ac:dyDescent="0.3">
      <c r="A310" s="12" t="s">
        <v>1268</v>
      </c>
      <c r="B310" s="28"/>
      <c r="C310" s="28" t="s">
        <v>821</v>
      </c>
      <c r="D310" s="41">
        <v>-365750</v>
      </c>
      <c r="E310" s="36">
        <v>-5233.7</v>
      </c>
      <c r="F310" s="35">
        <v>-7.3359999999999996E-3</v>
      </c>
      <c r="G310" s="15"/>
    </row>
    <row r="311" spans="1:7" x14ac:dyDescent="0.3">
      <c r="A311" s="12" t="s">
        <v>1269</v>
      </c>
      <c r="B311" s="28"/>
      <c r="C311" s="28" t="s">
        <v>782</v>
      </c>
      <c r="D311" s="41">
        <v>-54040000</v>
      </c>
      <c r="E311" s="36">
        <v>-5241.88</v>
      </c>
      <c r="F311" s="35">
        <v>-7.3470000000000002E-3</v>
      </c>
      <c r="G311" s="15"/>
    </row>
    <row r="312" spans="1:7" x14ac:dyDescent="0.3">
      <c r="A312" s="12" t="s">
        <v>1270</v>
      </c>
      <c r="B312" s="28"/>
      <c r="C312" s="28" t="s">
        <v>818</v>
      </c>
      <c r="D312" s="41">
        <v>-2245800</v>
      </c>
      <c r="E312" s="36">
        <v>-5274.26</v>
      </c>
      <c r="F312" s="35">
        <v>-7.3930000000000003E-3</v>
      </c>
      <c r="G312" s="15"/>
    </row>
    <row r="313" spans="1:7" x14ac:dyDescent="0.3">
      <c r="A313" s="12" t="s">
        <v>1271</v>
      </c>
      <c r="B313" s="28"/>
      <c r="C313" s="28" t="s">
        <v>791</v>
      </c>
      <c r="D313" s="41">
        <v>-376800</v>
      </c>
      <c r="E313" s="36">
        <v>-5683.84</v>
      </c>
      <c r="F313" s="35">
        <v>-7.9670000000000001E-3</v>
      </c>
      <c r="G313" s="15"/>
    </row>
    <row r="314" spans="1:7" x14ac:dyDescent="0.3">
      <c r="A314" s="12" t="s">
        <v>1272</v>
      </c>
      <c r="B314" s="28"/>
      <c r="C314" s="28" t="s">
        <v>811</v>
      </c>
      <c r="D314" s="41">
        <v>-1887900</v>
      </c>
      <c r="E314" s="36">
        <v>-6083.76</v>
      </c>
      <c r="F314" s="35">
        <v>-8.5269999999999999E-3</v>
      </c>
      <c r="G314" s="15"/>
    </row>
    <row r="315" spans="1:7" x14ac:dyDescent="0.3">
      <c r="A315" s="12" t="s">
        <v>1273</v>
      </c>
      <c r="B315" s="28"/>
      <c r="C315" s="28" t="s">
        <v>776</v>
      </c>
      <c r="D315" s="41">
        <v>-891600</v>
      </c>
      <c r="E315" s="36">
        <v>-6124.85</v>
      </c>
      <c r="F315" s="35">
        <v>-8.5850000000000006E-3</v>
      </c>
      <c r="G315" s="15"/>
    </row>
    <row r="316" spans="1:7" x14ac:dyDescent="0.3">
      <c r="A316" s="12" t="s">
        <v>1274</v>
      </c>
      <c r="B316" s="28"/>
      <c r="C316" s="28" t="s">
        <v>776</v>
      </c>
      <c r="D316" s="41">
        <v>-684000</v>
      </c>
      <c r="E316" s="36">
        <v>-6371.46</v>
      </c>
      <c r="F316" s="35">
        <v>-8.9309999999999997E-3</v>
      </c>
      <c r="G316" s="15"/>
    </row>
    <row r="317" spans="1:7" x14ac:dyDescent="0.3">
      <c r="A317" s="12" t="s">
        <v>1275</v>
      </c>
      <c r="B317" s="28"/>
      <c r="C317" s="28" t="s">
        <v>779</v>
      </c>
      <c r="D317" s="41">
        <v>-108250</v>
      </c>
      <c r="E317" s="36">
        <v>-6567.58</v>
      </c>
      <c r="F317" s="35">
        <v>-9.2060000000000006E-3</v>
      </c>
      <c r="G317" s="15"/>
    </row>
    <row r="318" spans="1:7" x14ac:dyDescent="0.3">
      <c r="A318" s="12" t="s">
        <v>1276</v>
      </c>
      <c r="B318" s="28"/>
      <c r="C318" s="28" t="s">
        <v>802</v>
      </c>
      <c r="D318" s="41">
        <v>-302625</v>
      </c>
      <c r="E318" s="36">
        <v>-7462.88</v>
      </c>
      <c r="F318" s="35">
        <v>-1.0461E-2</v>
      </c>
      <c r="G318" s="15"/>
    </row>
    <row r="319" spans="1:7" x14ac:dyDescent="0.3">
      <c r="A319" s="12" t="s">
        <v>1277</v>
      </c>
      <c r="B319" s="28"/>
      <c r="C319" s="28" t="s">
        <v>799</v>
      </c>
      <c r="D319" s="41">
        <v>-3426000</v>
      </c>
      <c r="E319" s="36">
        <v>-8691.76</v>
      </c>
      <c r="F319" s="35">
        <v>-1.2182999999999999E-2</v>
      </c>
      <c r="G319" s="15"/>
    </row>
    <row r="320" spans="1:7" x14ac:dyDescent="0.3">
      <c r="A320" s="12" t="s">
        <v>1278</v>
      </c>
      <c r="B320" s="28"/>
      <c r="C320" s="28" t="s">
        <v>862</v>
      </c>
      <c r="D320" s="41">
        <v>-335000</v>
      </c>
      <c r="E320" s="36">
        <v>-8836.9699999999993</v>
      </c>
      <c r="F320" s="35">
        <v>-1.2387E-2</v>
      </c>
      <c r="G320" s="15"/>
    </row>
    <row r="321" spans="1:7" x14ac:dyDescent="0.3">
      <c r="A321" s="12" t="s">
        <v>1279</v>
      </c>
      <c r="B321" s="28"/>
      <c r="C321" s="28" t="s">
        <v>776</v>
      </c>
      <c r="D321" s="41">
        <v>-2808000</v>
      </c>
      <c r="E321" s="36">
        <v>-9187.7800000000007</v>
      </c>
      <c r="F321" s="35">
        <v>-1.2878000000000001E-2</v>
      </c>
      <c r="G321" s="15"/>
    </row>
    <row r="322" spans="1:7" x14ac:dyDescent="0.3">
      <c r="A322" s="12" t="s">
        <v>1280</v>
      </c>
      <c r="B322" s="28"/>
      <c r="C322" s="28" t="s">
        <v>794</v>
      </c>
      <c r="D322" s="41">
        <v>-2709000</v>
      </c>
      <c r="E322" s="36">
        <v>-11497</v>
      </c>
      <c r="F322" s="35">
        <v>-1.6115000000000001E-2</v>
      </c>
      <c r="G322" s="15"/>
    </row>
    <row r="323" spans="1:7" x14ac:dyDescent="0.3">
      <c r="A323" s="12" t="s">
        <v>1281</v>
      </c>
      <c r="B323" s="28"/>
      <c r="C323" s="28" t="s">
        <v>791</v>
      </c>
      <c r="D323" s="41">
        <v>-1155000</v>
      </c>
      <c r="E323" s="36">
        <v>-12032.79</v>
      </c>
      <c r="F323" s="35">
        <v>-1.6865999999999999E-2</v>
      </c>
      <c r="G323" s="15"/>
    </row>
    <row r="324" spans="1:7" x14ac:dyDescent="0.3">
      <c r="A324" s="12" t="s">
        <v>1282</v>
      </c>
      <c r="B324" s="28"/>
      <c r="C324" s="28" t="s">
        <v>788</v>
      </c>
      <c r="D324" s="41">
        <v>-759000</v>
      </c>
      <c r="E324" s="36">
        <v>-16525.71</v>
      </c>
      <c r="F324" s="35">
        <v>-2.3164000000000001E-2</v>
      </c>
      <c r="G324" s="15"/>
    </row>
    <row r="325" spans="1:7" x14ac:dyDescent="0.3">
      <c r="A325" s="12" t="s">
        <v>1283</v>
      </c>
      <c r="B325" s="28"/>
      <c r="C325" s="28" t="s">
        <v>785</v>
      </c>
      <c r="D325" s="41">
        <v>-2465000</v>
      </c>
      <c r="E325" s="36">
        <v>-18216.349999999999</v>
      </c>
      <c r="F325" s="35">
        <v>-2.5534000000000001E-2</v>
      </c>
      <c r="G325" s="15"/>
    </row>
    <row r="326" spans="1:7" x14ac:dyDescent="0.3">
      <c r="A326" s="12" t="s">
        <v>1284</v>
      </c>
      <c r="B326" s="28"/>
      <c r="C326" s="28" t="s">
        <v>782</v>
      </c>
      <c r="D326" s="41">
        <v>-2951650</v>
      </c>
      <c r="E326" s="36">
        <v>-20742.72</v>
      </c>
      <c r="F326" s="35">
        <v>-2.9075E-2</v>
      </c>
      <c r="G326" s="15"/>
    </row>
    <row r="327" spans="1:7" x14ac:dyDescent="0.3">
      <c r="A327" s="12" t="s">
        <v>1285</v>
      </c>
      <c r="B327" s="28"/>
      <c r="C327" s="28" t="s">
        <v>779</v>
      </c>
      <c r="D327" s="41">
        <v>-1090500</v>
      </c>
      <c r="E327" s="36">
        <v>-25188.37</v>
      </c>
      <c r="F327" s="35">
        <v>-3.5306999999999998E-2</v>
      </c>
      <c r="G327" s="15"/>
    </row>
    <row r="328" spans="1:7" x14ac:dyDescent="0.3">
      <c r="A328" s="12" t="s">
        <v>1286</v>
      </c>
      <c r="B328" s="28"/>
      <c r="C328" s="28" t="s">
        <v>776</v>
      </c>
      <c r="D328" s="41">
        <v>-2311100</v>
      </c>
      <c r="E328" s="36">
        <v>-32100.02</v>
      </c>
      <c r="F328" s="35">
        <v>-4.4995E-2</v>
      </c>
      <c r="G328" s="15"/>
    </row>
    <row r="329" spans="1:7" x14ac:dyDescent="0.3">
      <c r="A329" s="16" t="s">
        <v>98</v>
      </c>
      <c r="B329" s="29"/>
      <c r="C329" s="29"/>
      <c r="D329" s="17"/>
      <c r="E329" s="42">
        <v>-403658.46</v>
      </c>
      <c r="F329" s="43">
        <v>-0.56574500000000005</v>
      </c>
      <c r="G329" s="20"/>
    </row>
    <row r="330" spans="1:7" x14ac:dyDescent="0.3">
      <c r="A330" s="12"/>
      <c r="B330" s="28"/>
      <c r="C330" s="28"/>
      <c r="D330" s="13"/>
      <c r="E330" s="14"/>
      <c r="F330" s="15"/>
      <c r="G330" s="15"/>
    </row>
    <row r="331" spans="1:7" x14ac:dyDescent="0.3">
      <c r="A331" s="12"/>
      <c r="B331" s="28"/>
      <c r="C331" s="28"/>
      <c r="D331" s="13"/>
      <c r="E331" s="14"/>
      <c r="F331" s="15"/>
      <c r="G331" s="15"/>
    </row>
    <row r="332" spans="1:7" x14ac:dyDescent="0.3">
      <c r="A332" s="12"/>
      <c r="B332" s="28"/>
      <c r="C332" s="28"/>
      <c r="D332" s="13"/>
      <c r="E332" s="14"/>
      <c r="F332" s="15"/>
      <c r="G332" s="15"/>
    </row>
    <row r="333" spans="1:7" x14ac:dyDescent="0.3">
      <c r="A333" s="21" t="s">
        <v>117</v>
      </c>
      <c r="B333" s="30"/>
      <c r="C333" s="30"/>
      <c r="D333" s="22"/>
      <c r="E333" s="44">
        <v>-403658.46</v>
      </c>
      <c r="F333" s="45">
        <v>-0.56574500000000005</v>
      </c>
      <c r="G333" s="20"/>
    </row>
    <row r="334" spans="1:7" x14ac:dyDescent="0.3">
      <c r="A334" s="16" t="s">
        <v>125</v>
      </c>
      <c r="B334" s="28"/>
      <c r="C334" s="28"/>
      <c r="D334" s="13"/>
      <c r="E334" s="14"/>
      <c r="F334" s="15"/>
      <c r="G334" s="15"/>
    </row>
    <row r="335" spans="1:7" x14ac:dyDescent="0.3">
      <c r="A335" s="16" t="s">
        <v>544</v>
      </c>
      <c r="B335" s="28"/>
      <c r="C335" s="28"/>
      <c r="D335" s="13"/>
      <c r="E335" s="14"/>
      <c r="F335" s="15"/>
      <c r="G335" s="15"/>
    </row>
    <row r="336" spans="1:7" x14ac:dyDescent="0.3">
      <c r="A336" s="16" t="s">
        <v>98</v>
      </c>
      <c r="B336" s="28"/>
      <c r="C336" s="28"/>
      <c r="D336" s="13"/>
      <c r="E336" s="39" t="s">
        <v>88</v>
      </c>
      <c r="F336" s="40" t="s">
        <v>88</v>
      </c>
      <c r="G336" s="15"/>
    </row>
    <row r="337" spans="1:7" x14ac:dyDescent="0.3">
      <c r="A337" s="12"/>
      <c r="B337" s="28"/>
      <c r="C337" s="28"/>
      <c r="D337" s="13"/>
      <c r="E337" s="14"/>
      <c r="F337" s="15"/>
      <c r="G337" s="15"/>
    </row>
    <row r="338" spans="1:7" x14ac:dyDescent="0.3">
      <c r="A338" s="16" t="s">
        <v>372</v>
      </c>
      <c r="B338" s="28"/>
      <c r="C338" s="28"/>
      <c r="D338" s="13"/>
      <c r="E338" s="14"/>
      <c r="F338" s="15"/>
      <c r="G338" s="15"/>
    </row>
    <row r="339" spans="1:7" x14ac:dyDescent="0.3">
      <c r="A339" s="12" t="s">
        <v>1287</v>
      </c>
      <c r="B339" s="28" t="s">
        <v>1288</v>
      </c>
      <c r="C339" s="28" t="s">
        <v>93</v>
      </c>
      <c r="D339" s="13">
        <v>12500000</v>
      </c>
      <c r="E339" s="14">
        <v>12626.25</v>
      </c>
      <c r="F339" s="15">
        <v>1.77E-2</v>
      </c>
      <c r="G339" s="15">
        <v>6.0682E-2</v>
      </c>
    </row>
    <row r="340" spans="1:7" x14ac:dyDescent="0.3">
      <c r="A340" s="12" t="s">
        <v>545</v>
      </c>
      <c r="B340" s="28" t="s">
        <v>546</v>
      </c>
      <c r="C340" s="28" t="s">
        <v>93</v>
      </c>
      <c r="D340" s="13">
        <v>10000000</v>
      </c>
      <c r="E340" s="14">
        <v>10010.48</v>
      </c>
      <c r="F340" s="15">
        <v>1.4E-2</v>
      </c>
      <c r="G340" s="15">
        <v>4.2692000000000001E-2</v>
      </c>
    </row>
    <row r="341" spans="1:7" x14ac:dyDescent="0.3">
      <c r="A341" s="12" t="s">
        <v>1289</v>
      </c>
      <c r="B341" s="28" t="s">
        <v>1290</v>
      </c>
      <c r="C341" s="28" t="s">
        <v>93</v>
      </c>
      <c r="D341" s="13">
        <v>5000000</v>
      </c>
      <c r="E341" s="14">
        <v>5033.95</v>
      </c>
      <c r="F341" s="15">
        <v>7.1000000000000004E-3</v>
      </c>
      <c r="G341" s="15">
        <v>5.5617E-2</v>
      </c>
    </row>
    <row r="342" spans="1:7" x14ac:dyDescent="0.3">
      <c r="A342" s="12" t="s">
        <v>1291</v>
      </c>
      <c r="B342" s="28" t="s">
        <v>1292</v>
      </c>
      <c r="C342" s="28" t="s">
        <v>93</v>
      </c>
      <c r="D342" s="13">
        <v>5000000</v>
      </c>
      <c r="E342" s="14">
        <v>5025.2</v>
      </c>
      <c r="F342" s="15">
        <v>7.0000000000000001E-3</v>
      </c>
      <c r="G342" s="15">
        <v>4.9370999999999998E-2</v>
      </c>
    </row>
    <row r="343" spans="1:7" x14ac:dyDescent="0.3">
      <c r="A343" s="12" t="s">
        <v>1293</v>
      </c>
      <c r="B343" s="28" t="s">
        <v>1294</v>
      </c>
      <c r="C343" s="28" t="s">
        <v>93</v>
      </c>
      <c r="D343" s="13">
        <v>5000000</v>
      </c>
      <c r="E343" s="14">
        <v>4966.66</v>
      </c>
      <c r="F343" s="15">
        <v>7.0000000000000001E-3</v>
      </c>
      <c r="G343" s="15">
        <v>5.4754999999999998E-2</v>
      </c>
    </row>
    <row r="344" spans="1:7" x14ac:dyDescent="0.3">
      <c r="A344" s="16" t="s">
        <v>98</v>
      </c>
      <c r="B344" s="29"/>
      <c r="C344" s="29"/>
      <c r="D344" s="17"/>
      <c r="E344" s="37">
        <v>37662.54</v>
      </c>
      <c r="F344" s="38">
        <v>5.28E-2</v>
      </c>
      <c r="G344" s="20"/>
    </row>
    <row r="345" spans="1:7" x14ac:dyDescent="0.3">
      <c r="A345" s="12"/>
      <c r="B345" s="28"/>
      <c r="C345" s="28"/>
      <c r="D345" s="13"/>
      <c r="E345" s="14"/>
      <c r="F345" s="15"/>
      <c r="G345" s="15"/>
    </row>
    <row r="346" spans="1:7" x14ac:dyDescent="0.3">
      <c r="A346" s="12"/>
      <c r="B346" s="28"/>
      <c r="C346" s="28"/>
      <c r="D346" s="13"/>
      <c r="E346" s="14"/>
      <c r="F346" s="15"/>
      <c r="G346" s="15"/>
    </row>
    <row r="347" spans="1:7" x14ac:dyDescent="0.3">
      <c r="A347" s="16" t="s">
        <v>189</v>
      </c>
      <c r="B347" s="28"/>
      <c r="C347" s="28"/>
      <c r="D347" s="13"/>
      <c r="E347" s="14"/>
      <c r="F347" s="15"/>
      <c r="G347" s="15"/>
    </row>
    <row r="348" spans="1:7" x14ac:dyDescent="0.3">
      <c r="A348" s="16" t="s">
        <v>98</v>
      </c>
      <c r="B348" s="28"/>
      <c r="C348" s="28"/>
      <c r="D348" s="13"/>
      <c r="E348" s="39" t="s">
        <v>88</v>
      </c>
      <c r="F348" s="40" t="s">
        <v>88</v>
      </c>
      <c r="G348" s="15"/>
    </row>
    <row r="349" spans="1:7" x14ac:dyDescent="0.3">
      <c r="A349" s="12"/>
      <c r="B349" s="28"/>
      <c r="C349" s="28"/>
      <c r="D349" s="13"/>
      <c r="E349" s="14"/>
      <c r="F349" s="15"/>
      <c r="G349" s="15"/>
    </row>
    <row r="350" spans="1:7" x14ac:dyDescent="0.3">
      <c r="A350" s="16" t="s">
        <v>190</v>
      </c>
      <c r="B350" s="28"/>
      <c r="C350" s="28"/>
      <c r="D350" s="13"/>
      <c r="E350" s="14"/>
      <c r="F350" s="15"/>
      <c r="G350" s="15"/>
    </row>
    <row r="351" spans="1:7" x14ac:dyDescent="0.3">
      <c r="A351" s="16" t="s">
        <v>98</v>
      </c>
      <c r="B351" s="28"/>
      <c r="C351" s="28"/>
      <c r="D351" s="13"/>
      <c r="E351" s="39" t="s">
        <v>88</v>
      </c>
      <c r="F351" s="40" t="s">
        <v>88</v>
      </c>
      <c r="G351" s="15"/>
    </row>
    <row r="352" spans="1:7" x14ac:dyDescent="0.3">
      <c r="A352" s="12"/>
      <c r="B352" s="28"/>
      <c r="C352" s="28"/>
      <c r="D352" s="13"/>
      <c r="E352" s="14"/>
      <c r="F352" s="15"/>
      <c r="G352" s="15"/>
    </row>
    <row r="353" spans="1:7" x14ac:dyDescent="0.3">
      <c r="A353" s="21" t="s">
        <v>117</v>
      </c>
      <c r="B353" s="30"/>
      <c r="C353" s="30"/>
      <c r="D353" s="22"/>
      <c r="E353" s="18">
        <v>37662.54</v>
      </c>
      <c r="F353" s="19">
        <v>5.28E-2</v>
      </c>
      <c r="G353" s="20"/>
    </row>
    <row r="354" spans="1:7" x14ac:dyDescent="0.3">
      <c r="A354" s="12"/>
      <c r="B354" s="28"/>
      <c r="C354" s="28"/>
      <c r="D354" s="13"/>
      <c r="E354" s="14"/>
      <c r="F354" s="15"/>
      <c r="G354" s="15"/>
    </row>
    <row r="355" spans="1:7" x14ac:dyDescent="0.3">
      <c r="A355" s="16" t="s">
        <v>89</v>
      </c>
      <c r="B355" s="28"/>
      <c r="C355" s="28"/>
      <c r="D355" s="13"/>
      <c r="E355" s="14"/>
      <c r="F355" s="15"/>
      <c r="G355" s="15"/>
    </row>
    <row r="356" spans="1:7" x14ac:dyDescent="0.3">
      <c r="A356" s="12"/>
      <c r="B356" s="28"/>
      <c r="C356" s="28"/>
      <c r="D356" s="13"/>
      <c r="E356" s="14"/>
      <c r="F356" s="15"/>
      <c r="G356" s="15"/>
    </row>
    <row r="357" spans="1:7" x14ac:dyDescent="0.3">
      <c r="A357" s="16" t="s">
        <v>90</v>
      </c>
      <c r="B357" s="28"/>
      <c r="C357" s="28"/>
      <c r="D357" s="13"/>
      <c r="E357" s="14"/>
      <c r="F357" s="15"/>
      <c r="G357" s="15"/>
    </row>
    <row r="358" spans="1:7" x14ac:dyDescent="0.3">
      <c r="A358" s="12" t="s">
        <v>1295</v>
      </c>
      <c r="B358" s="28" t="s">
        <v>1296</v>
      </c>
      <c r="C358" s="28" t="s">
        <v>93</v>
      </c>
      <c r="D358" s="13">
        <v>12500000</v>
      </c>
      <c r="E358" s="14">
        <v>12431.9</v>
      </c>
      <c r="F358" s="15">
        <v>1.7399999999999999E-2</v>
      </c>
      <c r="G358" s="15">
        <v>4.6497999999999998E-2</v>
      </c>
    </row>
    <row r="359" spans="1:7" x14ac:dyDescent="0.3">
      <c r="A359" s="12" t="s">
        <v>1297</v>
      </c>
      <c r="B359" s="28" t="s">
        <v>1298</v>
      </c>
      <c r="C359" s="28" t="s">
        <v>93</v>
      </c>
      <c r="D359" s="13">
        <v>12500000</v>
      </c>
      <c r="E359" s="14">
        <v>12420</v>
      </c>
      <c r="F359" s="15">
        <v>1.7399999999999999E-2</v>
      </c>
      <c r="G359" s="15">
        <v>4.7021E-2</v>
      </c>
    </row>
    <row r="360" spans="1:7" x14ac:dyDescent="0.3">
      <c r="A360" s="12" t="s">
        <v>1299</v>
      </c>
      <c r="B360" s="28" t="s">
        <v>1300</v>
      </c>
      <c r="C360" s="28" t="s">
        <v>93</v>
      </c>
      <c r="D360" s="13">
        <v>12500000</v>
      </c>
      <c r="E360" s="14">
        <v>12360.4</v>
      </c>
      <c r="F360" s="15">
        <v>1.7299999999999999E-2</v>
      </c>
      <c r="G360" s="15">
        <v>4.8497999999999999E-2</v>
      </c>
    </row>
    <row r="361" spans="1:7" x14ac:dyDescent="0.3">
      <c r="A361" s="12" t="s">
        <v>96</v>
      </c>
      <c r="B361" s="28" t="s">
        <v>97</v>
      </c>
      <c r="C361" s="28" t="s">
        <v>93</v>
      </c>
      <c r="D361" s="13">
        <v>12500000</v>
      </c>
      <c r="E361" s="14">
        <v>12347.19</v>
      </c>
      <c r="F361" s="15">
        <v>1.7299999999999999E-2</v>
      </c>
      <c r="G361" s="15">
        <v>4.9102E-2</v>
      </c>
    </row>
    <row r="362" spans="1:7" x14ac:dyDescent="0.3">
      <c r="A362" s="12" t="s">
        <v>94</v>
      </c>
      <c r="B362" s="28" t="s">
        <v>95</v>
      </c>
      <c r="C362" s="28" t="s">
        <v>93</v>
      </c>
      <c r="D362" s="13">
        <v>12500000</v>
      </c>
      <c r="E362" s="14">
        <v>12334.4</v>
      </c>
      <c r="F362" s="15">
        <v>1.7299999999999999E-2</v>
      </c>
      <c r="G362" s="15">
        <v>4.9499000000000001E-2</v>
      </c>
    </row>
    <row r="363" spans="1:7" x14ac:dyDescent="0.3">
      <c r="A363" s="12" t="s">
        <v>1301</v>
      </c>
      <c r="B363" s="28" t="s">
        <v>1302</v>
      </c>
      <c r="C363" s="28" t="s">
        <v>93</v>
      </c>
      <c r="D363" s="13">
        <v>10000000</v>
      </c>
      <c r="E363" s="14">
        <v>9916.2099999999991</v>
      </c>
      <c r="F363" s="15">
        <v>1.3899999999999999E-2</v>
      </c>
      <c r="G363" s="15">
        <v>4.8189999999999997E-2</v>
      </c>
    </row>
    <row r="364" spans="1:7" x14ac:dyDescent="0.3">
      <c r="A364" s="12" t="s">
        <v>1303</v>
      </c>
      <c r="B364" s="28" t="s">
        <v>1304</v>
      </c>
      <c r="C364" s="28" t="s">
        <v>93</v>
      </c>
      <c r="D364" s="13">
        <v>10000000</v>
      </c>
      <c r="E364" s="14">
        <v>9907.11</v>
      </c>
      <c r="F364" s="15">
        <v>1.3899999999999999E-2</v>
      </c>
      <c r="G364" s="15">
        <v>4.8201000000000001E-2</v>
      </c>
    </row>
    <row r="365" spans="1:7" x14ac:dyDescent="0.3">
      <c r="A365" s="12" t="s">
        <v>1305</v>
      </c>
      <c r="B365" s="28" t="s">
        <v>1306</v>
      </c>
      <c r="C365" s="28" t="s">
        <v>93</v>
      </c>
      <c r="D365" s="13">
        <v>10000000</v>
      </c>
      <c r="E365" s="14">
        <v>9656.2900000000009</v>
      </c>
      <c r="F365" s="15">
        <v>1.35E-2</v>
      </c>
      <c r="G365" s="15">
        <v>5.6000000000000001E-2</v>
      </c>
    </row>
    <row r="366" spans="1:7" x14ac:dyDescent="0.3">
      <c r="A366" s="12" t="s">
        <v>1307</v>
      </c>
      <c r="B366" s="28" t="s">
        <v>1308</v>
      </c>
      <c r="C366" s="28" t="s">
        <v>93</v>
      </c>
      <c r="D366" s="13">
        <v>7500000</v>
      </c>
      <c r="E366" s="14">
        <v>7349.25</v>
      </c>
      <c r="F366" s="15">
        <v>1.03E-2</v>
      </c>
      <c r="G366" s="15">
        <v>5.3099E-2</v>
      </c>
    </row>
    <row r="367" spans="1:7" x14ac:dyDescent="0.3">
      <c r="A367" s="12" t="s">
        <v>1309</v>
      </c>
      <c r="B367" s="28" t="s">
        <v>1310</v>
      </c>
      <c r="C367" s="28" t="s">
        <v>93</v>
      </c>
      <c r="D367" s="13">
        <v>500000</v>
      </c>
      <c r="E367" s="14">
        <v>483.85</v>
      </c>
      <c r="F367" s="15">
        <v>6.9999999999999999E-4</v>
      </c>
      <c r="G367" s="15">
        <v>5.5899999999999998E-2</v>
      </c>
    </row>
    <row r="368" spans="1:7" x14ac:dyDescent="0.3">
      <c r="A368" s="16" t="s">
        <v>98</v>
      </c>
      <c r="B368" s="29"/>
      <c r="C368" s="29"/>
      <c r="D368" s="17"/>
      <c r="E368" s="37">
        <v>99206.6</v>
      </c>
      <c r="F368" s="38">
        <v>0.13900000000000001</v>
      </c>
      <c r="G368" s="20"/>
    </row>
    <row r="369" spans="1:7" x14ac:dyDescent="0.3">
      <c r="A369" s="16" t="s">
        <v>99</v>
      </c>
      <c r="B369" s="28"/>
      <c r="C369" s="28"/>
      <c r="D369" s="13"/>
      <c r="E369" s="14"/>
      <c r="F369" s="15"/>
      <c r="G369" s="15"/>
    </row>
    <row r="370" spans="1:7" x14ac:dyDescent="0.3">
      <c r="A370" s="12" t="s">
        <v>2016</v>
      </c>
      <c r="B370" s="28" t="s">
        <v>1311</v>
      </c>
      <c r="C370" s="28" t="s">
        <v>105</v>
      </c>
      <c r="D370" s="13">
        <v>20000000</v>
      </c>
      <c r="E370" s="14">
        <v>19981.16</v>
      </c>
      <c r="F370" s="15">
        <v>2.8000000000000001E-2</v>
      </c>
      <c r="G370" s="15">
        <v>4.3019000000000002E-2</v>
      </c>
    </row>
    <row r="371" spans="1:7" x14ac:dyDescent="0.3">
      <c r="A371" s="12" t="s">
        <v>1312</v>
      </c>
      <c r="B371" s="28" t="s">
        <v>1313</v>
      </c>
      <c r="C371" s="28" t="s">
        <v>102</v>
      </c>
      <c r="D371" s="13">
        <v>10000000</v>
      </c>
      <c r="E371" s="14">
        <v>9928.4</v>
      </c>
      <c r="F371" s="15">
        <v>1.3899999999999999E-2</v>
      </c>
      <c r="G371" s="15">
        <v>4.8749000000000001E-2</v>
      </c>
    </row>
    <row r="372" spans="1:7" x14ac:dyDescent="0.3">
      <c r="A372" s="12" t="s">
        <v>2012</v>
      </c>
      <c r="B372" s="28" t="s">
        <v>1314</v>
      </c>
      <c r="C372" s="28" t="s">
        <v>1315</v>
      </c>
      <c r="D372" s="13">
        <v>5000000</v>
      </c>
      <c r="E372" s="14">
        <v>5000</v>
      </c>
      <c r="F372" s="15">
        <v>7.0000000000000001E-3</v>
      </c>
      <c r="G372" s="15">
        <v>4.3124999999999997E-2</v>
      </c>
    </row>
    <row r="373" spans="1:7" x14ac:dyDescent="0.3">
      <c r="A373" s="16" t="s">
        <v>98</v>
      </c>
      <c r="B373" s="29"/>
      <c r="C373" s="29"/>
      <c r="D373" s="17"/>
      <c r="E373" s="37">
        <v>34909.56</v>
      </c>
      <c r="F373" s="38">
        <v>4.8899999999999999E-2</v>
      </c>
      <c r="G373" s="20"/>
    </row>
    <row r="374" spans="1:7" x14ac:dyDescent="0.3">
      <c r="A374" s="12"/>
      <c r="B374" s="28"/>
      <c r="C374" s="28"/>
      <c r="D374" s="13"/>
      <c r="E374" s="14"/>
      <c r="F374" s="15"/>
      <c r="G374" s="15"/>
    </row>
    <row r="375" spans="1:7" x14ac:dyDescent="0.3">
      <c r="A375" s="16" t="s">
        <v>113</v>
      </c>
      <c r="B375" s="28"/>
      <c r="C375" s="28"/>
      <c r="D375" s="13"/>
      <c r="E375" s="14"/>
      <c r="F375" s="15"/>
      <c r="G375" s="15"/>
    </row>
    <row r="376" spans="1:7" x14ac:dyDescent="0.3">
      <c r="A376" s="12" t="s">
        <v>1992</v>
      </c>
      <c r="B376" s="28" t="s">
        <v>1316</v>
      </c>
      <c r="C376" s="28" t="s">
        <v>1315</v>
      </c>
      <c r="D376" s="13">
        <v>30000000</v>
      </c>
      <c r="E376" s="14">
        <v>29763.42</v>
      </c>
      <c r="F376" s="15">
        <v>4.1700000000000001E-2</v>
      </c>
      <c r="G376" s="15">
        <v>5.2749999999999998E-2</v>
      </c>
    </row>
    <row r="377" spans="1:7" x14ac:dyDescent="0.3">
      <c r="A377" s="12" t="s">
        <v>2015</v>
      </c>
      <c r="B377" s="28" t="s">
        <v>1317</v>
      </c>
      <c r="C377" s="28" t="s">
        <v>105</v>
      </c>
      <c r="D377" s="13">
        <v>20000000</v>
      </c>
      <c r="E377" s="14">
        <v>19645.080000000002</v>
      </c>
      <c r="F377" s="15">
        <v>2.75E-2</v>
      </c>
      <c r="G377" s="15">
        <v>5.4497999999999998E-2</v>
      </c>
    </row>
    <row r="378" spans="1:7" x14ac:dyDescent="0.3">
      <c r="A378" s="12" t="s">
        <v>2017</v>
      </c>
      <c r="B378" s="28" t="s">
        <v>1318</v>
      </c>
      <c r="C378" s="28" t="s">
        <v>105</v>
      </c>
      <c r="D378" s="13">
        <v>15000000</v>
      </c>
      <c r="E378" s="14">
        <v>14981.9</v>
      </c>
      <c r="F378" s="15">
        <v>2.1000000000000001E-2</v>
      </c>
      <c r="G378" s="15">
        <v>4.9009999999999998E-2</v>
      </c>
    </row>
    <row r="379" spans="1:7" x14ac:dyDescent="0.3">
      <c r="A379" s="12" t="s">
        <v>1993</v>
      </c>
      <c r="B379" s="28" t="s">
        <v>1319</v>
      </c>
      <c r="C379" s="28" t="s">
        <v>1315</v>
      </c>
      <c r="D379" s="13">
        <v>15000000</v>
      </c>
      <c r="E379" s="14">
        <v>14586.44</v>
      </c>
      <c r="F379" s="15">
        <v>2.0400000000000001E-2</v>
      </c>
      <c r="G379" s="15">
        <v>6.0874999999999999E-2</v>
      </c>
    </row>
    <row r="380" spans="1:7" x14ac:dyDescent="0.3">
      <c r="A380" s="12" t="s">
        <v>1994</v>
      </c>
      <c r="B380" s="28" t="s">
        <v>1320</v>
      </c>
      <c r="C380" s="28" t="s">
        <v>105</v>
      </c>
      <c r="D380" s="13">
        <v>10000000</v>
      </c>
      <c r="E380" s="14">
        <v>9962.89</v>
      </c>
      <c r="F380" s="15">
        <v>1.4E-2</v>
      </c>
      <c r="G380" s="15">
        <v>5.0354000000000003E-2</v>
      </c>
    </row>
    <row r="381" spans="1:7" x14ac:dyDescent="0.3">
      <c r="A381" s="12" t="s">
        <v>2009</v>
      </c>
      <c r="B381" s="28" t="s">
        <v>1321</v>
      </c>
      <c r="C381" s="28" t="s">
        <v>105</v>
      </c>
      <c r="D381" s="13">
        <v>5000000</v>
      </c>
      <c r="E381" s="14">
        <v>4997.01</v>
      </c>
      <c r="F381" s="15">
        <v>7.0000000000000001E-3</v>
      </c>
      <c r="G381" s="15">
        <v>4.3753E-2</v>
      </c>
    </row>
    <row r="382" spans="1:7" x14ac:dyDescent="0.3">
      <c r="A382" s="16" t="s">
        <v>98</v>
      </c>
      <c r="B382" s="29"/>
      <c r="C382" s="29"/>
      <c r="D382" s="17"/>
      <c r="E382" s="37">
        <v>93936.74</v>
      </c>
      <c r="F382" s="38">
        <v>0.13159999999999999</v>
      </c>
      <c r="G382" s="20"/>
    </row>
    <row r="383" spans="1:7" x14ac:dyDescent="0.3">
      <c r="A383" s="12"/>
      <c r="B383" s="28"/>
      <c r="C383" s="28"/>
      <c r="D383" s="13"/>
      <c r="E383" s="14"/>
      <c r="F383" s="15"/>
      <c r="G383" s="15"/>
    </row>
    <row r="384" spans="1:7" x14ac:dyDescent="0.3">
      <c r="A384" s="21" t="s">
        <v>117</v>
      </c>
      <c r="B384" s="30"/>
      <c r="C384" s="30"/>
      <c r="D384" s="22"/>
      <c r="E384" s="18">
        <v>228052.9</v>
      </c>
      <c r="F384" s="19">
        <v>0.31950000000000001</v>
      </c>
      <c r="G384" s="20"/>
    </row>
    <row r="385" spans="1:7" x14ac:dyDescent="0.3">
      <c r="A385" s="12"/>
      <c r="B385" s="28"/>
      <c r="C385" s="28"/>
      <c r="D385" s="13"/>
      <c r="E385" s="14"/>
      <c r="F385" s="15"/>
      <c r="G385" s="15"/>
    </row>
    <row r="386" spans="1:7" x14ac:dyDescent="0.3">
      <c r="A386" s="12"/>
      <c r="B386" s="28"/>
      <c r="C386" s="28"/>
      <c r="D386" s="13"/>
      <c r="E386" s="14"/>
      <c r="F386" s="15"/>
      <c r="G386" s="15"/>
    </row>
    <row r="387" spans="1:7" x14ac:dyDescent="0.3">
      <c r="A387" s="16" t="s">
        <v>118</v>
      </c>
      <c r="B387" s="28"/>
      <c r="C387" s="28"/>
      <c r="D387" s="13"/>
      <c r="E387" s="14"/>
      <c r="F387" s="15"/>
      <c r="G387" s="15"/>
    </row>
    <row r="388" spans="1:7" x14ac:dyDescent="0.3">
      <c r="A388" s="12" t="s">
        <v>119</v>
      </c>
      <c r="B388" s="28"/>
      <c r="C388" s="28"/>
      <c r="D388" s="13"/>
      <c r="E388" s="14">
        <v>78444.100000000006</v>
      </c>
      <c r="F388" s="15">
        <v>0.11</v>
      </c>
      <c r="G388" s="15">
        <v>4.1402000000000001E-2</v>
      </c>
    </row>
    <row r="389" spans="1:7" x14ac:dyDescent="0.3">
      <c r="A389" s="16" t="s">
        <v>98</v>
      </c>
      <c r="B389" s="29"/>
      <c r="C389" s="29"/>
      <c r="D389" s="17"/>
      <c r="E389" s="37">
        <v>78444.100000000006</v>
      </c>
      <c r="F389" s="38">
        <v>0.11</v>
      </c>
      <c r="G389" s="20"/>
    </row>
    <row r="390" spans="1:7" x14ac:dyDescent="0.3">
      <c r="A390" s="12"/>
      <c r="B390" s="28"/>
      <c r="C390" s="28"/>
      <c r="D390" s="13"/>
      <c r="E390" s="14"/>
      <c r="F390" s="15"/>
      <c r="G390" s="15"/>
    </row>
    <row r="391" spans="1:7" x14ac:dyDescent="0.3">
      <c r="A391" s="21" t="s">
        <v>117</v>
      </c>
      <c r="B391" s="30"/>
      <c r="C391" s="30"/>
      <c r="D391" s="22"/>
      <c r="E391" s="18">
        <v>78444.100000000006</v>
      </c>
      <c r="F391" s="19">
        <v>0.11</v>
      </c>
      <c r="G391" s="20"/>
    </row>
    <row r="392" spans="1:7" x14ac:dyDescent="0.3">
      <c r="A392" s="12" t="s">
        <v>120</v>
      </c>
      <c r="B392" s="28"/>
      <c r="C392" s="28"/>
      <c r="D392" s="13"/>
      <c r="E392" s="14">
        <v>720.65070290000006</v>
      </c>
      <c r="F392" s="15">
        <v>1.01E-3</v>
      </c>
      <c r="G392" s="15"/>
    </row>
    <row r="393" spans="1:7" x14ac:dyDescent="0.3">
      <c r="A393" s="12" t="s">
        <v>121</v>
      </c>
      <c r="B393" s="28"/>
      <c r="C393" s="28"/>
      <c r="D393" s="13"/>
      <c r="E393" s="36">
        <v>-34980.220702899998</v>
      </c>
      <c r="F393" s="35">
        <v>-4.8809999999999999E-2</v>
      </c>
      <c r="G393" s="15">
        <v>4.1402000000000001E-2</v>
      </c>
    </row>
    <row r="394" spans="1:7" x14ac:dyDescent="0.3">
      <c r="A394" s="23" t="s">
        <v>122</v>
      </c>
      <c r="B394" s="31"/>
      <c r="C394" s="31"/>
      <c r="D394" s="24"/>
      <c r="E394" s="25">
        <v>713398.23</v>
      </c>
      <c r="F394" s="26">
        <v>1</v>
      </c>
      <c r="G394" s="26"/>
    </row>
    <row r="396" spans="1:7" x14ac:dyDescent="0.3">
      <c r="A396" s="1" t="s">
        <v>1322</v>
      </c>
    </row>
    <row r="397" spans="1:7" x14ac:dyDescent="0.3">
      <c r="A397" s="1" t="s">
        <v>123</v>
      </c>
    </row>
    <row r="398" spans="1:7" x14ac:dyDescent="0.3">
      <c r="A398" s="1" t="s">
        <v>124</v>
      </c>
    </row>
    <row r="399" spans="1:7" x14ac:dyDescent="0.3">
      <c r="A399" s="1" t="s">
        <v>1859</v>
      </c>
    </row>
    <row r="400" spans="1:7" x14ac:dyDescent="0.3">
      <c r="A400" s="47" t="s">
        <v>1860</v>
      </c>
      <c r="B400" s="32" t="s">
        <v>88</v>
      </c>
    </row>
    <row r="401" spans="1:7" x14ac:dyDescent="0.3">
      <c r="A401" t="s">
        <v>1861</v>
      </c>
    </row>
    <row r="402" spans="1:7" x14ac:dyDescent="0.3">
      <c r="A402" t="s">
        <v>1862</v>
      </c>
      <c r="B402" t="s">
        <v>1863</v>
      </c>
      <c r="C402" t="s">
        <v>1863</v>
      </c>
    </row>
    <row r="403" spans="1:7" x14ac:dyDescent="0.3">
      <c r="B403" s="48">
        <v>44680</v>
      </c>
      <c r="C403" s="48">
        <v>44712</v>
      </c>
    </row>
    <row r="404" spans="1:7" x14ac:dyDescent="0.3">
      <c r="A404" t="s">
        <v>1867</v>
      </c>
      <c r="B404">
        <v>16.5624</v>
      </c>
      <c r="C404">
        <v>16.622599999999998</v>
      </c>
      <c r="E404" s="2"/>
      <c r="G404"/>
    </row>
    <row r="405" spans="1:7" x14ac:dyDescent="0.3">
      <c r="A405" t="s">
        <v>1868</v>
      </c>
      <c r="B405">
        <v>11.8401</v>
      </c>
      <c r="C405">
        <v>11.8832</v>
      </c>
      <c r="E405" s="2"/>
      <c r="G405"/>
    </row>
    <row r="406" spans="1:7" x14ac:dyDescent="0.3">
      <c r="A406" t="s">
        <v>1889</v>
      </c>
      <c r="B406">
        <v>13.6059</v>
      </c>
      <c r="C406">
        <v>13.6555</v>
      </c>
      <c r="E406" s="2"/>
      <c r="G406"/>
    </row>
    <row r="407" spans="1:7" x14ac:dyDescent="0.3">
      <c r="A407" t="s">
        <v>1876</v>
      </c>
      <c r="B407">
        <v>15.781700000000001</v>
      </c>
      <c r="C407">
        <v>15.8292</v>
      </c>
      <c r="E407" s="2"/>
      <c r="G407"/>
    </row>
    <row r="408" spans="1:7" x14ac:dyDescent="0.3">
      <c r="A408" t="s">
        <v>1892</v>
      </c>
      <c r="B408">
        <v>15.7782</v>
      </c>
      <c r="C408">
        <v>15.825699999999999</v>
      </c>
      <c r="E408" s="2"/>
      <c r="G408"/>
    </row>
    <row r="409" spans="1:7" x14ac:dyDescent="0.3">
      <c r="A409" t="s">
        <v>1893</v>
      </c>
      <c r="B409">
        <v>11.5783</v>
      </c>
      <c r="C409">
        <v>11.613099999999999</v>
      </c>
      <c r="E409" s="2"/>
      <c r="G409"/>
    </row>
    <row r="410" spans="1:7" x14ac:dyDescent="0.3">
      <c r="A410" t="s">
        <v>1894</v>
      </c>
      <c r="B410">
        <v>12.890499999999999</v>
      </c>
      <c r="C410">
        <v>12.9293</v>
      </c>
      <c r="E410" s="2"/>
      <c r="G410"/>
    </row>
    <row r="411" spans="1:7" x14ac:dyDescent="0.3">
      <c r="E411" s="2"/>
      <c r="G411"/>
    </row>
    <row r="412" spans="1:7" x14ac:dyDescent="0.3">
      <c r="A412" t="s">
        <v>1878</v>
      </c>
      <c r="B412" s="32" t="s">
        <v>88</v>
      </c>
    </row>
    <row r="413" spans="1:7" x14ac:dyDescent="0.3">
      <c r="A413" t="s">
        <v>1879</v>
      </c>
      <c r="B413" s="32" t="s">
        <v>88</v>
      </c>
    </row>
    <row r="414" spans="1:7" ht="28.8" x14ac:dyDescent="0.3">
      <c r="A414" s="47" t="s">
        <v>1880</v>
      </c>
      <c r="B414" s="32" t="s">
        <v>88</v>
      </c>
    </row>
    <row r="415" spans="1:7" x14ac:dyDescent="0.3">
      <c r="A415" s="47" t="s">
        <v>1881</v>
      </c>
      <c r="B415" s="32" t="s">
        <v>88</v>
      </c>
    </row>
    <row r="416" spans="1:7" x14ac:dyDescent="0.3">
      <c r="A416" t="s">
        <v>1913</v>
      </c>
      <c r="B416" s="49">
        <v>14.682395</v>
      </c>
    </row>
    <row r="417" spans="1:4" ht="28.8" x14ac:dyDescent="0.3">
      <c r="A417" s="47" t="s">
        <v>1883</v>
      </c>
      <c r="B417" s="32">
        <v>5284.5915000000005</v>
      </c>
    </row>
    <row r="418" spans="1:4" ht="28.8" x14ac:dyDescent="0.3">
      <c r="A418" s="47" t="s">
        <v>1884</v>
      </c>
      <c r="B418" s="32" t="s">
        <v>88</v>
      </c>
    </row>
    <row r="419" spans="1:4" x14ac:dyDescent="0.3">
      <c r="A419" t="s">
        <v>2023</v>
      </c>
      <c r="B419" s="32" t="s">
        <v>88</v>
      </c>
    </row>
    <row r="420" spans="1:4" x14ac:dyDescent="0.3">
      <c r="A420" t="s">
        <v>2024</v>
      </c>
      <c r="B420" s="32" t="s">
        <v>88</v>
      </c>
    </row>
    <row r="422" spans="1:4" x14ac:dyDescent="0.3">
      <c r="A422" s="60" t="s">
        <v>2070</v>
      </c>
      <c r="B422" s="61" t="s">
        <v>2071</v>
      </c>
      <c r="C422" s="61" t="s">
        <v>2031</v>
      </c>
      <c r="D422" s="69" t="s">
        <v>2032</v>
      </c>
    </row>
    <row r="423" spans="1:4" ht="69" customHeight="1" x14ac:dyDescent="0.3">
      <c r="A423" s="70" t="str">
        <f>HYPERLINK("[EDEL_Portfolio Monthly 31-May-2022.xlsx]EEARBF!A1","Edelweiss Arbitrage Fund")</f>
        <v>Edelweiss Arbitrage Fund</v>
      </c>
      <c r="B423" s="62"/>
      <c r="C423" s="62" t="s">
        <v>2044</v>
      </c>
      <c r="D423"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8"/>
  <sheetViews>
    <sheetView showGridLines="0" workbookViewId="0">
      <pane ySplit="4" topLeftCell="A65" activePane="bottomLeft" state="frozen"/>
      <selection activeCell="A40" sqref="A40"/>
      <selection pane="bottomLeft" activeCell="D72" sqref="D72"/>
    </sheetView>
  </sheetViews>
  <sheetFormatPr defaultRowHeight="14.4" x14ac:dyDescent="0.3"/>
  <cols>
    <col min="1" max="1" width="65.88671875" customWidth="1"/>
    <col min="2" max="2" width="23.21875" customWidth="1"/>
    <col min="3" max="3" width="26.77734375" customWidth="1"/>
    <col min="4" max="4" width="22.33203125" customWidth="1"/>
    <col min="5" max="5" width="16.5546875" customWidth="1"/>
    <col min="6" max="6" width="21.7773437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7</v>
      </c>
      <c r="B1" s="57"/>
      <c r="C1" s="57"/>
      <c r="D1" s="57"/>
      <c r="E1" s="57"/>
      <c r="F1" s="57"/>
      <c r="G1" s="57"/>
      <c r="H1" s="51" t="str">
        <f>HYPERLINK("[EDEL_Portfolio Monthly 31-May-2022.xlsx]Index!A1","Index")</f>
        <v>Index</v>
      </c>
    </row>
    <row r="2" spans="1:8" ht="18" x14ac:dyDescent="0.3">
      <c r="A2" s="57" t="s">
        <v>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89</v>
      </c>
      <c r="B9" s="28"/>
      <c r="C9" s="28"/>
      <c r="D9" s="13"/>
      <c r="E9" s="14"/>
      <c r="F9" s="15"/>
      <c r="G9" s="15"/>
    </row>
    <row r="10" spans="1:8" x14ac:dyDescent="0.3">
      <c r="A10" s="12"/>
      <c r="B10" s="28"/>
      <c r="C10" s="28"/>
      <c r="D10" s="13"/>
      <c r="E10" s="14"/>
      <c r="F10" s="15"/>
      <c r="G10" s="15"/>
    </row>
    <row r="11" spans="1:8" x14ac:dyDescent="0.3">
      <c r="A11" s="16" t="s">
        <v>90</v>
      </c>
      <c r="B11" s="28"/>
      <c r="C11" s="28"/>
      <c r="D11" s="13"/>
      <c r="E11" s="14"/>
      <c r="F11" s="15"/>
      <c r="G11" s="15"/>
    </row>
    <row r="12" spans="1:8" x14ac:dyDescent="0.3">
      <c r="A12" s="12" t="s">
        <v>91</v>
      </c>
      <c r="B12" s="28" t="s">
        <v>92</v>
      </c>
      <c r="C12" s="28" t="s">
        <v>93</v>
      </c>
      <c r="D12" s="13">
        <v>5000000</v>
      </c>
      <c r="E12" s="14">
        <v>4776.7</v>
      </c>
      <c r="F12" s="15">
        <v>0.1517</v>
      </c>
      <c r="G12" s="15">
        <v>5.6500000000000002E-2</v>
      </c>
    </row>
    <row r="13" spans="1:8" x14ac:dyDescent="0.3">
      <c r="A13" s="12" t="s">
        <v>94</v>
      </c>
      <c r="B13" s="28" t="s">
        <v>95</v>
      </c>
      <c r="C13" s="28" t="s">
        <v>93</v>
      </c>
      <c r="D13" s="13">
        <v>2000000</v>
      </c>
      <c r="E13" s="14">
        <v>1973.5</v>
      </c>
      <c r="F13" s="15">
        <v>6.2700000000000006E-2</v>
      </c>
      <c r="G13" s="15">
        <v>4.9499000000000001E-2</v>
      </c>
    </row>
    <row r="14" spans="1:8" x14ac:dyDescent="0.3">
      <c r="A14" s="12" t="s">
        <v>96</v>
      </c>
      <c r="B14" s="28" t="s">
        <v>97</v>
      </c>
      <c r="C14" s="28" t="s">
        <v>93</v>
      </c>
      <c r="D14" s="13">
        <v>1500000</v>
      </c>
      <c r="E14" s="14">
        <v>1481.66</v>
      </c>
      <c r="F14" s="15">
        <v>4.7E-2</v>
      </c>
      <c r="G14" s="15">
        <v>4.9102E-2</v>
      </c>
    </row>
    <row r="15" spans="1:8" x14ac:dyDescent="0.3">
      <c r="A15" s="16" t="s">
        <v>98</v>
      </c>
      <c r="B15" s="29"/>
      <c r="C15" s="29"/>
      <c r="D15" s="17"/>
      <c r="E15" s="18">
        <v>8231.86</v>
      </c>
      <c r="F15" s="19">
        <v>0.26140000000000002</v>
      </c>
      <c r="G15" s="20"/>
    </row>
    <row r="16" spans="1:8" x14ac:dyDescent="0.3">
      <c r="A16" s="16" t="s">
        <v>99</v>
      </c>
      <c r="B16" s="28"/>
      <c r="C16" s="28"/>
      <c r="D16" s="13"/>
      <c r="E16" s="14"/>
      <c r="F16" s="15"/>
      <c r="G16" s="15"/>
    </row>
    <row r="17" spans="1:7" x14ac:dyDescent="0.3">
      <c r="A17" s="12" t="s">
        <v>100</v>
      </c>
      <c r="B17" s="28" t="s">
        <v>101</v>
      </c>
      <c r="C17" s="28" t="s">
        <v>102</v>
      </c>
      <c r="D17" s="13">
        <v>2500000</v>
      </c>
      <c r="E17" s="14">
        <v>2473.52</v>
      </c>
      <c r="F17" s="15">
        <v>7.85E-2</v>
      </c>
      <c r="G17" s="15">
        <v>5.0749000000000002E-2</v>
      </c>
    </row>
    <row r="18" spans="1:7" x14ac:dyDescent="0.3">
      <c r="A18" s="12" t="s">
        <v>103</v>
      </c>
      <c r="B18" s="28" t="s">
        <v>104</v>
      </c>
      <c r="C18" s="28" t="s">
        <v>105</v>
      </c>
      <c r="D18" s="13">
        <v>2500000</v>
      </c>
      <c r="E18" s="14">
        <v>2471.9899999999998</v>
      </c>
      <c r="F18" s="15">
        <v>7.85E-2</v>
      </c>
      <c r="G18" s="15">
        <v>5.0448E-2</v>
      </c>
    </row>
    <row r="19" spans="1:7" x14ac:dyDescent="0.3">
      <c r="A19" s="12" t="s">
        <v>106</v>
      </c>
      <c r="B19" s="28" t="s">
        <v>107</v>
      </c>
      <c r="C19" s="28" t="s">
        <v>105</v>
      </c>
      <c r="D19" s="13">
        <v>2500000</v>
      </c>
      <c r="E19" s="14">
        <v>2396.5500000000002</v>
      </c>
      <c r="F19" s="15">
        <v>7.6100000000000001E-2</v>
      </c>
      <c r="G19" s="15">
        <v>6.0600000000000001E-2</v>
      </c>
    </row>
    <row r="20" spans="1:7" x14ac:dyDescent="0.3">
      <c r="A20" s="12" t="s">
        <v>108</v>
      </c>
      <c r="B20" s="28" t="s">
        <v>109</v>
      </c>
      <c r="C20" s="28" t="s">
        <v>105</v>
      </c>
      <c r="D20" s="13">
        <v>2500000</v>
      </c>
      <c r="E20" s="14">
        <v>2396.17</v>
      </c>
      <c r="F20" s="15">
        <v>7.6100000000000001E-2</v>
      </c>
      <c r="G20" s="15">
        <v>6.0599E-2</v>
      </c>
    </row>
    <row r="21" spans="1:7" x14ac:dyDescent="0.3">
      <c r="A21" s="12" t="s">
        <v>2020</v>
      </c>
      <c r="B21" s="28" t="s">
        <v>110</v>
      </c>
      <c r="C21" s="28" t="s">
        <v>105</v>
      </c>
      <c r="D21" s="13">
        <v>2500000</v>
      </c>
      <c r="E21" s="14">
        <v>2387.37</v>
      </c>
      <c r="F21" s="15">
        <v>7.5800000000000006E-2</v>
      </c>
      <c r="G21" s="15">
        <v>6.1501E-2</v>
      </c>
    </row>
    <row r="22" spans="1:7" x14ac:dyDescent="0.3">
      <c r="A22" s="12" t="s">
        <v>111</v>
      </c>
      <c r="B22" s="28" t="s">
        <v>112</v>
      </c>
      <c r="C22" s="28" t="s">
        <v>105</v>
      </c>
      <c r="D22" s="13">
        <v>2500000</v>
      </c>
      <c r="E22" s="14">
        <v>2382.2600000000002</v>
      </c>
      <c r="F22" s="15">
        <v>7.5600000000000001E-2</v>
      </c>
      <c r="G22" s="15">
        <v>6.1150000000000003E-2</v>
      </c>
    </row>
    <row r="23" spans="1:7" x14ac:dyDescent="0.3">
      <c r="A23" s="16" t="s">
        <v>98</v>
      </c>
      <c r="B23" s="29"/>
      <c r="C23" s="29"/>
      <c r="D23" s="17"/>
      <c r="E23" s="18">
        <v>14507.86</v>
      </c>
      <c r="F23" s="19">
        <v>0.46060000000000001</v>
      </c>
      <c r="G23" s="20"/>
    </row>
    <row r="24" spans="1:7" x14ac:dyDescent="0.3">
      <c r="A24" s="12"/>
      <c r="B24" s="28"/>
      <c r="C24" s="28"/>
      <c r="D24" s="13"/>
      <c r="E24" s="14"/>
      <c r="F24" s="15"/>
      <c r="G24" s="15"/>
    </row>
    <row r="25" spans="1:7" x14ac:dyDescent="0.3">
      <c r="A25" s="16" t="s">
        <v>113</v>
      </c>
      <c r="B25" s="28"/>
      <c r="C25" s="28"/>
      <c r="D25" s="13"/>
      <c r="E25" s="14"/>
      <c r="F25" s="15"/>
      <c r="G25" s="15"/>
    </row>
    <row r="26" spans="1:7" x14ac:dyDescent="0.3">
      <c r="A26" s="12" t="s">
        <v>2019</v>
      </c>
      <c r="B26" s="28" t="s">
        <v>114</v>
      </c>
      <c r="C26" s="28" t="s">
        <v>105</v>
      </c>
      <c r="D26" s="13">
        <v>2500000</v>
      </c>
      <c r="E26" s="14">
        <v>2494.98</v>
      </c>
      <c r="F26" s="15">
        <v>7.9200000000000007E-2</v>
      </c>
      <c r="G26" s="15">
        <v>4.8984E-2</v>
      </c>
    </row>
    <row r="27" spans="1:7" x14ac:dyDescent="0.3">
      <c r="A27" s="12" t="s">
        <v>2018</v>
      </c>
      <c r="B27" s="28" t="s">
        <v>115</v>
      </c>
      <c r="C27" s="28" t="s">
        <v>105</v>
      </c>
      <c r="D27" s="13">
        <v>2500000</v>
      </c>
      <c r="E27" s="14">
        <v>2474.62</v>
      </c>
      <c r="F27" s="15">
        <v>7.8600000000000003E-2</v>
      </c>
      <c r="G27" s="15">
        <v>5.1998000000000003E-2</v>
      </c>
    </row>
    <row r="28" spans="1:7" x14ac:dyDescent="0.3">
      <c r="A28" s="12" t="s">
        <v>1991</v>
      </c>
      <c r="B28" s="28" t="s">
        <v>116</v>
      </c>
      <c r="C28" s="28" t="s">
        <v>105</v>
      </c>
      <c r="D28" s="13">
        <v>2500000</v>
      </c>
      <c r="E28" s="14">
        <v>2455.29</v>
      </c>
      <c r="F28" s="15">
        <v>7.8E-2</v>
      </c>
      <c r="G28" s="15">
        <v>5.5849999999999997E-2</v>
      </c>
    </row>
    <row r="29" spans="1:7" x14ac:dyDescent="0.3">
      <c r="A29" s="16" t="s">
        <v>98</v>
      </c>
      <c r="B29" s="29"/>
      <c r="C29" s="29"/>
      <c r="D29" s="17"/>
      <c r="E29" s="18">
        <v>7424.89</v>
      </c>
      <c r="F29" s="19">
        <v>0.23580000000000001</v>
      </c>
      <c r="G29" s="20"/>
    </row>
    <row r="30" spans="1:7" x14ac:dyDescent="0.3">
      <c r="A30" s="12"/>
      <c r="B30" s="28"/>
      <c r="C30" s="28"/>
      <c r="D30" s="13"/>
      <c r="E30" s="14"/>
      <c r="F30" s="15"/>
      <c r="G30" s="15"/>
    </row>
    <row r="31" spans="1:7" x14ac:dyDescent="0.3">
      <c r="A31" s="21" t="s">
        <v>117</v>
      </c>
      <c r="B31" s="30"/>
      <c r="C31" s="30"/>
      <c r="D31" s="22"/>
      <c r="E31" s="18">
        <v>30164.61</v>
      </c>
      <c r="F31" s="19">
        <v>0.95779999999999998</v>
      </c>
      <c r="G31" s="20"/>
    </row>
    <row r="32" spans="1:7" x14ac:dyDescent="0.3">
      <c r="A32" s="12"/>
      <c r="B32" s="28"/>
      <c r="C32" s="28"/>
      <c r="D32" s="13"/>
      <c r="E32" s="14"/>
      <c r="F32" s="15"/>
      <c r="G32" s="15"/>
    </row>
    <row r="33" spans="1:7" x14ac:dyDescent="0.3">
      <c r="A33" s="12"/>
      <c r="B33" s="28"/>
      <c r="C33" s="28"/>
      <c r="D33" s="13"/>
      <c r="E33" s="14"/>
      <c r="F33" s="15"/>
      <c r="G33" s="15"/>
    </row>
    <row r="34" spans="1:7" x14ac:dyDescent="0.3">
      <c r="A34" s="16" t="s">
        <v>118</v>
      </c>
      <c r="B34" s="28"/>
      <c r="C34" s="28"/>
      <c r="D34" s="13"/>
      <c r="E34" s="14"/>
      <c r="F34" s="15"/>
      <c r="G34" s="15"/>
    </row>
    <row r="35" spans="1:7" x14ac:dyDescent="0.3">
      <c r="A35" s="12" t="s">
        <v>119</v>
      </c>
      <c r="B35" s="28"/>
      <c r="C35" s="28"/>
      <c r="D35" s="13"/>
      <c r="E35" s="14">
        <v>426.95</v>
      </c>
      <c r="F35" s="15">
        <v>1.3599999999999999E-2</v>
      </c>
      <c r="G35" s="15">
        <v>4.1402000000000001E-2</v>
      </c>
    </row>
    <row r="36" spans="1:7" x14ac:dyDescent="0.3">
      <c r="A36" s="16" t="s">
        <v>98</v>
      </c>
      <c r="B36" s="29"/>
      <c r="C36" s="29"/>
      <c r="D36" s="17"/>
      <c r="E36" s="18">
        <v>426.95</v>
      </c>
      <c r="F36" s="19">
        <v>1.3599999999999999E-2</v>
      </c>
      <c r="G36" s="20"/>
    </row>
    <row r="37" spans="1:7" x14ac:dyDescent="0.3">
      <c r="A37" s="12"/>
      <c r="B37" s="28"/>
      <c r="C37" s="28"/>
      <c r="D37" s="13"/>
      <c r="E37" s="14"/>
      <c r="F37" s="15"/>
      <c r="G37" s="15"/>
    </row>
    <row r="38" spans="1:7" x14ac:dyDescent="0.3">
      <c r="A38" s="21" t="s">
        <v>117</v>
      </c>
      <c r="B38" s="30"/>
      <c r="C38" s="30"/>
      <c r="D38" s="22"/>
      <c r="E38" s="18">
        <v>426.95</v>
      </c>
      <c r="F38" s="19">
        <v>1.3599999999999999E-2</v>
      </c>
      <c r="G38" s="20"/>
    </row>
    <row r="39" spans="1:7" x14ac:dyDescent="0.3">
      <c r="A39" s="12" t="s">
        <v>120</v>
      </c>
      <c r="B39" s="28"/>
      <c r="C39" s="28"/>
      <c r="D39" s="13"/>
      <c r="E39" s="14">
        <v>4.8429199999999999E-2</v>
      </c>
      <c r="F39" s="15">
        <v>9.9999999999999995E-7</v>
      </c>
      <c r="G39" s="15"/>
    </row>
    <row r="40" spans="1:7" x14ac:dyDescent="0.3">
      <c r="A40" s="12" t="s">
        <v>121</v>
      </c>
      <c r="B40" s="28"/>
      <c r="C40" s="28"/>
      <c r="D40" s="13"/>
      <c r="E40" s="14">
        <v>906.37157079999997</v>
      </c>
      <c r="F40" s="15">
        <v>2.8598999999999999E-2</v>
      </c>
      <c r="G40" s="15">
        <v>4.1402000000000001E-2</v>
      </c>
    </row>
    <row r="41" spans="1:7" ht="19.8" customHeight="1" x14ac:dyDescent="0.3">
      <c r="A41" s="23" t="s">
        <v>122</v>
      </c>
      <c r="B41" s="31"/>
      <c r="C41" s="31"/>
      <c r="D41" s="24"/>
      <c r="E41" s="25">
        <v>31497.98</v>
      </c>
      <c r="F41" s="26">
        <v>1</v>
      </c>
      <c r="G41" s="26"/>
    </row>
    <row r="43" spans="1:7" x14ac:dyDescent="0.3">
      <c r="A43" s="1" t="s">
        <v>123</v>
      </c>
    </row>
    <row r="44" spans="1:7" x14ac:dyDescent="0.3">
      <c r="A44" s="1" t="s">
        <v>124</v>
      </c>
    </row>
    <row r="46" spans="1:7" x14ac:dyDescent="0.3">
      <c r="A46" s="1" t="s">
        <v>1859</v>
      </c>
    </row>
    <row r="47" spans="1:7" x14ac:dyDescent="0.3">
      <c r="A47" s="47" t="s">
        <v>1860</v>
      </c>
      <c r="B47" s="32" t="s">
        <v>88</v>
      </c>
    </row>
    <row r="48" spans="1:7" x14ac:dyDescent="0.3">
      <c r="A48" t="s">
        <v>1861</v>
      </c>
    </row>
    <row r="49" spans="1:7" x14ac:dyDescent="0.3">
      <c r="A49" t="s">
        <v>1862</v>
      </c>
      <c r="B49" t="s">
        <v>1863</v>
      </c>
      <c r="C49" t="s">
        <v>1863</v>
      </c>
    </row>
    <row r="50" spans="1:7" x14ac:dyDescent="0.3">
      <c r="B50" s="48">
        <v>44680</v>
      </c>
      <c r="C50" s="48">
        <v>44712</v>
      </c>
    </row>
    <row r="51" spans="1:7" x14ac:dyDescent="0.3">
      <c r="A51" t="s">
        <v>1864</v>
      </c>
      <c r="B51" s="32">
        <v>25.340499999999999</v>
      </c>
      <c r="C51" s="32">
        <v>25.328299999999999</v>
      </c>
      <c r="E51" s="2"/>
      <c r="G51"/>
    </row>
    <row r="52" spans="1:7" x14ac:dyDescent="0.3">
      <c r="A52" t="s">
        <v>1865</v>
      </c>
      <c r="B52" s="32" t="s">
        <v>1866</v>
      </c>
      <c r="C52" s="32" t="s">
        <v>1866</v>
      </c>
      <c r="E52" s="2"/>
      <c r="G52"/>
    </row>
    <row r="53" spans="1:7" x14ac:dyDescent="0.3">
      <c r="A53" t="s">
        <v>1867</v>
      </c>
      <c r="B53" s="32">
        <v>25.3428</v>
      </c>
      <c r="C53" s="32">
        <v>25.3307</v>
      </c>
      <c r="E53" s="2"/>
      <c r="G53"/>
    </row>
    <row r="54" spans="1:7" x14ac:dyDescent="0.3">
      <c r="A54" t="s">
        <v>1868</v>
      </c>
      <c r="B54" s="32">
        <v>23.633600000000001</v>
      </c>
      <c r="C54" s="32">
        <v>23.622299999999999</v>
      </c>
      <c r="E54" s="2"/>
      <c r="G54"/>
    </row>
    <row r="55" spans="1:7" x14ac:dyDescent="0.3">
      <c r="A55" t="s">
        <v>1869</v>
      </c>
      <c r="B55" s="32" t="s">
        <v>1866</v>
      </c>
      <c r="C55" s="32" t="s">
        <v>1866</v>
      </c>
      <c r="E55" s="2"/>
      <c r="G55"/>
    </row>
    <row r="56" spans="1:7" x14ac:dyDescent="0.3">
      <c r="A56" t="s">
        <v>1870</v>
      </c>
      <c r="B56" s="32">
        <v>20.113700000000001</v>
      </c>
      <c r="C56" s="32">
        <v>20.091000000000001</v>
      </c>
      <c r="E56" s="2"/>
      <c r="G56"/>
    </row>
    <row r="57" spans="1:7" x14ac:dyDescent="0.3">
      <c r="A57" t="s">
        <v>1871</v>
      </c>
      <c r="B57" s="32" t="s">
        <v>1866</v>
      </c>
      <c r="C57" s="32" t="s">
        <v>1866</v>
      </c>
      <c r="E57" s="2"/>
      <c r="G57"/>
    </row>
    <row r="58" spans="1:7" x14ac:dyDescent="0.3">
      <c r="A58" t="s">
        <v>1872</v>
      </c>
      <c r="B58" s="32">
        <v>23.306000000000001</v>
      </c>
      <c r="C58" s="32">
        <v>23.279900000000001</v>
      </c>
      <c r="E58" s="2"/>
      <c r="G58"/>
    </row>
    <row r="59" spans="1:7" x14ac:dyDescent="0.3">
      <c r="A59" t="s">
        <v>1873</v>
      </c>
      <c r="B59" s="32" t="s">
        <v>1866</v>
      </c>
      <c r="C59" s="32" t="s">
        <v>1866</v>
      </c>
      <c r="E59" s="2"/>
      <c r="G59"/>
    </row>
    <row r="60" spans="1:7" x14ac:dyDescent="0.3">
      <c r="A60" t="s">
        <v>1874</v>
      </c>
      <c r="B60" s="32">
        <v>23.501999999999999</v>
      </c>
      <c r="C60" s="32">
        <v>23.4757</v>
      </c>
      <c r="E60" s="2"/>
      <c r="G60"/>
    </row>
    <row r="61" spans="1:7" x14ac:dyDescent="0.3">
      <c r="A61" t="s">
        <v>1875</v>
      </c>
      <c r="B61" s="32">
        <v>22.106400000000001</v>
      </c>
      <c r="C61" s="32">
        <v>22.081700000000001</v>
      </c>
      <c r="E61" s="2"/>
      <c r="G61"/>
    </row>
    <row r="62" spans="1:7" x14ac:dyDescent="0.3">
      <c r="A62" t="s">
        <v>1876</v>
      </c>
      <c r="B62" s="32" t="s">
        <v>1866</v>
      </c>
      <c r="C62" s="32" t="s">
        <v>1866</v>
      </c>
      <c r="E62" s="2"/>
      <c r="G62"/>
    </row>
    <row r="63" spans="1:7" x14ac:dyDescent="0.3">
      <c r="A63" t="s">
        <v>1877</v>
      </c>
      <c r="E63" s="2"/>
      <c r="G63"/>
    </row>
    <row r="65" spans="1:6" x14ac:dyDescent="0.3">
      <c r="A65" t="s">
        <v>1878</v>
      </c>
      <c r="B65" s="32" t="s">
        <v>88</v>
      </c>
    </row>
    <row r="66" spans="1:6" x14ac:dyDescent="0.3">
      <c r="A66" t="s">
        <v>1879</v>
      </c>
      <c r="B66" s="32" t="s">
        <v>88</v>
      </c>
    </row>
    <row r="67" spans="1:6" ht="28.8" x14ac:dyDescent="0.3">
      <c r="A67" s="47" t="s">
        <v>1880</v>
      </c>
      <c r="B67" s="32" t="s">
        <v>88</v>
      </c>
    </row>
    <row r="68" spans="1:6" x14ac:dyDescent="0.3">
      <c r="A68" s="47" t="s">
        <v>1881</v>
      </c>
      <c r="B68" s="32" t="s">
        <v>88</v>
      </c>
    </row>
    <row r="69" spans="1:6" x14ac:dyDescent="0.3">
      <c r="A69" t="s">
        <v>1882</v>
      </c>
      <c r="B69" s="49">
        <v>0.46055800000000002</v>
      </c>
    </row>
    <row r="70" spans="1:6" ht="28.8" x14ac:dyDescent="0.3">
      <c r="A70" s="47" t="s">
        <v>1883</v>
      </c>
      <c r="B70" s="32" t="s">
        <v>88</v>
      </c>
    </row>
    <row r="71" spans="1:6" ht="28.8" x14ac:dyDescent="0.3">
      <c r="A71" s="47" t="s">
        <v>1884</v>
      </c>
      <c r="B71" s="32" t="s">
        <v>88</v>
      </c>
    </row>
    <row r="72" spans="1:6" x14ac:dyDescent="0.3">
      <c r="A72" t="s">
        <v>2023</v>
      </c>
      <c r="B72" s="32" t="s">
        <v>88</v>
      </c>
    </row>
    <row r="73" spans="1:6" x14ac:dyDescent="0.3">
      <c r="A73" t="s">
        <v>2024</v>
      </c>
      <c r="B73" s="32" t="s">
        <v>88</v>
      </c>
    </row>
    <row r="77" spans="1:6" ht="28.8" x14ac:dyDescent="0.3">
      <c r="A77" s="60" t="s">
        <v>2070</v>
      </c>
      <c r="B77" s="61" t="s">
        <v>2071</v>
      </c>
      <c r="C77" s="61" t="s">
        <v>2031</v>
      </c>
      <c r="D77" s="69" t="s">
        <v>2032</v>
      </c>
      <c r="E77" s="69" t="s">
        <v>2031</v>
      </c>
      <c r="F77" s="69" t="s">
        <v>2032</v>
      </c>
    </row>
    <row r="78" spans="1:6" ht="79.2" customHeight="1" x14ac:dyDescent="0.3">
      <c r="A78" s="70" t="str">
        <f>HYPERLINK("[EDEL_Portfolio Monthly 31-May-2022.xlsx]EDACBF!A1","Edelweiss Money Market Fund")</f>
        <v>Edelweiss Money Market Fund</v>
      </c>
      <c r="B78" s="62"/>
      <c r="C78" s="63" t="s">
        <v>2033</v>
      </c>
      <c r="D78" s="64"/>
      <c r="E78" s="63" t="s">
        <v>2034</v>
      </c>
      <c r="F78" s="64"/>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2EB24-FFDB-4E02-A036-CAC81802BE3E}">
  <dimension ref="A1:H239"/>
  <sheetViews>
    <sheetView showGridLines="0" workbookViewId="0">
      <pane ySplit="4" topLeftCell="A229" activePane="bottomLeft" state="frozen"/>
      <selection activeCell="A36" sqref="A36"/>
      <selection pane="bottomLeft" activeCell="A238" sqref="A238:D238"/>
    </sheetView>
  </sheetViews>
  <sheetFormatPr defaultRowHeight="14.4" x14ac:dyDescent="0.3"/>
  <cols>
    <col min="1" max="1" width="65.88671875" customWidth="1"/>
    <col min="2" max="2" width="22.10937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43</v>
      </c>
      <c r="B1" s="57"/>
      <c r="C1" s="57"/>
      <c r="D1" s="57"/>
      <c r="E1" s="57"/>
      <c r="F1" s="57"/>
      <c r="G1" s="57"/>
      <c r="H1" s="51" t="str">
        <f>HYPERLINK("[EDEL_Portfolio Monthly 31-May-2022.xlsx]Index!A1","Index")</f>
        <v>Index</v>
      </c>
    </row>
    <row r="2" spans="1:8" ht="18" x14ac:dyDescent="0.3">
      <c r="A2" s="57" t="s">
        <v>44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774</v>
      </c>
      <c r="B8" s="28" t="s">
        <v>775</v>
      </c>
      <c r="C8" s="28" t="s">
        <v>776</v>
      </c>
      <c r="D8" s="13">
        <v>3972818</v>
      </c>
      <c r="E8" s="14">
        <v>55180.46</v>
      </c>
      <c r="F8" s="15">
        <v>6.8599999999999994E-2</v>
      </c>
      <c r="G8" s="15"/>
    </row>
    <row r="9" spans="1:8" x14ac:dyDescent="0.3">
      <c r="A9" s="12" t="s">
        <v>860</v>
      </c>
      <c r="B9" s="28" t="s">
        <v>861</v>
      </c>
      <c r="C9" s="28" t="s">
        <v>862</v>
      </c>
      <c r="D9" s="13">
        <v>1930563</v>
      </c>
      <c r="E9" s="14">
        <v>50824.97</v>
      </c>
      <c r="F9" s="15">
        <v>6.3200000000000006E-2</v>
      </c>
      <c r="G9" s="15"/>
    </row>
    <row r="10" spans="1:8" x14ac:dyDescent="0.3">
      <c r="A10" s="12" t="s">
        <v>882</v>
      </c>
      <c r="B10" s="28" t="s">
        <v>883</v>
      </c>
      <c r="C10" s="28" t="s">
        <v>776</v>
      </c>
      <c r="D10" s="13">
        <v>6049335</v>
      </c>
      <c r="E10" s="14">
        <v>45542.42</v>
      </c>
      <c r="F10" s="15">
        <v>5.6599999999999998E-2</v>
      </c>
      <c r="G10" s="15"/>
    </row>
    <row r="11" spans="1:8" x14ac:dyDescent="0.3">
      <c r="A11" s="12" t="s">
        <v>814</v>
      </c>
      <c r="B11" s="28" t="s">
        <v>815</v>
      </c>
      <c r="C11" s="28" t="s">
        <v>791</v>
      </c>
      <c r="D11" s="13">
        <v>1876649</v>
      </c>
      <c r="E11" s="14">
        <v>28217.29</v>
      </c>
      <c r="F11" s="15">
        <v>3.5099999999999999E-2</v>
      </c>
      <c r="G11" s="15"/>
    </row>
    <row r="12" spans="1:8" x14ac:dyDescent="0.3">
      <c r="A12" s="12" t="s">
        <v>807</v>
      </c>
      <c r="B12" s="28" t="s">
        <v>808</v>
      </c>
      <c r="C12" s="28" t="s">
        <v>776</v>
      </c>
      <c r="D12" s="13">
        <v>4090936</v>
      </c>
      <c r="E12" s="14">
        <v>28031.09</v>
      </c>
      <c r="F12" s="15">
        <v>3.4799999999999998E-2</v>
      </c>
      <c r="G12" s="15"/>
    </row>
    <row r="13" spans="1:8" x14ac:dyDescent="0.3">
      <c r="A13" s="12" t="s">
        <v>863</v>
      </c>
      <c r="B13" s="28" t="s">
        <v>864</v>
      </c>
      <c r="C13" s="28" t="s">
        <v>776</v>
      </c>
      <c r="D13" s="13">
        <v>4598745</v>
      </c>
      <c r="E13" s="14">
        <v>21526.73</v>
      </c>
      <c r="F13" s="15">
        <v>2.6800000000000001E-2</v>
      </c>
      <c r="G13" s="15"/>
    </row>
    <row r="14" spans="1:8" x14ac:dyDescent="0.3">
      <c r="A14" s="12" t="s">
        <v>832</v>
      </c>
      <c r="B14" s="28" t="s">
        <v>833</v>
      </c>
      <c r="C14" s="28" t="s">
        <v>791</v>
      </c>
      <c r="D14" s="13">
        <v>549936</v>
      </c>
      <c r="E14" s="14">
        <v>18501.77</v>
      </c>
      <c r="F14" s="15">
        <v>2.3E-2</v>
      </c>
      <c r="G14" s="15"/>
    </row>
    <row r="15" spans="1:8" x14ac:dyDescent="0.3">
      <c r="A15" s="12" t="s">
        <v>777</v>
      </c>
      <c r="B15" s="28" t="s">
        <v>778</v>
      </c>
      <c r="C15" s="28" t="s">
        <v>779</v>
      </c>
      <c r="D15" s="13">
        <v>649898</v>
      </c>
      <c r="E15" s="14">
        <v>14991.52</v>
      </c>
      <c r="F15" s="15">
        <v>1.8599999999999998E-2</v>
      </c>
      <c r="G15" s="15"/>
    </row>
    <row r="16" spans="1:8" x14ac:dyDescent="0.3">
      <c r="A16" s="12" t="s">
        <v>842</v>
      </c>
      <c r="B16" s="28" t="s">
        <v>843</v>
      </c>
      <c r="C16" s="28" t="s">
        <v>844</v>
      </c>
      <c r="D16" s="13">
        <v>873239</v>
      </c>
      <c r="E16" s="14">
        <v>14447.74</v>
      </c>
      <c r="F16" s="15">
        <v>1.7999999999999999E-2</v>
      </c>
      <c r="G16" s="15"/>
    </row>
    <row r="17" spans="1:7" x14ac:dyDescent="0.3">
      <c r="A17" s="12" t="s">
        <v>829</v>
      </c>
      <c r="B17" s="28" t="s">
        <v>830</v>
      </c>
      <c r="C17" s="28" t="s">
        <v>831</v>
      </c>
      <c r="D17" s="13">
        <v>4813525</v>
      </c>
      <c r="E17" s="14">
        <v>13027.81</v>
      </c>
      <c r="F17" s="15">
        <v>1.6199999999999999E-2</v>
      </c>
      <c r="G17" s="15"/>
    </row>
    <row r="18" spans="1:7" x14ac:dyDescent="0.3">
      <c r="A18" s="12" t="s">
        <v>780</v>
      </c>
      <c r="B18" s="28" t="s">
        <v>781</v>
      </c>
      <c r="C18" s="28" t="s">
        <v>782</v>
      </c>
      <c r="D18" s="13">
        <v>1542855</v>
      </c>
      <c r="E18" s="14">
        <v>10803.07</v>
      </c>
      <c r="F18" s="15">
        <v>1.34E-2</v>
      </c>
      <c r="G18" s="15"/>
    </row>
    <row r="19" spans="1:7" x14ac:dyDescent="0.3">
      <c r="A19" s="12" t="s">
        <v>870</v>
      </c>
      <c r="B19" s="28" t="s">
        <v>871</v>
      </c>
      <c r="C19" s="28" t="s">
        <v>872</v>
      </c>
      <c r="D19" s="13">
        <v>126894</v>
      </c>
      <c r="E19" s="14">
        <v>10108.82</v>
      </c>
      <c r="F19" s="15">
        <v>1.26E-2</v>
      </c>
      <c r="G19" s="15"/>
    </row>
    <row r="20" spans="1:7" x14ac:dyDescent="0.3">
      <c r="A20" s="12" t="s">
        <v>851</v>
      </c>
      <c r="B20" s="28" t="s">
        <v>852</v>
      </c>
      <c r="C20" s="28" t="s">
        <v>836</v>
      </c>
      <c r="D20" s="13">
        <v>944766</v>
      </c>
      <c r="E20" s="14">
        <v>9973.42</v>
      </c>
      <c r="F20" s="15">
        <v>1.24E-2</v>
      </c>
      <c r="G20" s="15"/>
    </row>
    <row r="21" spans="1:7" x14ac:dyDescent="0.3">
      <c r="A21" s="12" t="s">
        <v>1043</v>
      </c>
      <c r="B21" s="28" t="s">
        <v>1044</v>
      </c>
      <c r="C21" s="28" t="s">
        <v>831</v>
      </c>
      <c r="D21" s="13">
        <v>396696</v>
      </c>
      <c r="E21" s="14">
        <v>9335.25</v>
      </c>
      <c r="F21" s="15">
        <v>1.1599999999999999E-2</v>
      </c>
      <c r="G21" s="15"/>
    </row>
    <row r="22" spans="1:7" x14ac:dyDescent="0.3">
      <c r="A22" s="12" t="s">
        <v>933</v>
      </c>
      <c r="B22" s="28" t="s">
        <v>934</v>
      </c>
      <c r="C22" s="28" t="s">
        <v>776</v>
      </c>
      <c r="D22" s="13">
        <v>471731</v>
      </c>
      <c r="E22" s="14">
        <v>8712.16</v>
      </c>
      <c r="F22" s="15">
        <v>1.0800000000000001E-2</v>
      </c>
      <c r="G22" s="15"/>
    </row>
    <row r="23" spans="1:7" x14ac:dyDescent="0.3">
      <c r="A23" s="12" t="s">
        <v>803</v>
      </c>
      <c r="B23" s="28" t="s">
        <v>804</v>
      </c>
      <c r="C23" s="28" t="s">
        <v>779</v>
      </c>
      <c r="D23" s="13">
        <v>138807</v>
      </c>
      <c r="E23" s="14">
        <v>8442.4500000000007</v>
      </c>
      <c r="F23" s="15">
        <v>1.0500000000000001E-2</v>
      </c>
      <c r="G23" s="15"/>
    </row>
    <row r="24" spans="1:7" x14ac:dyDescent="0.3">
      <c r="A24" s="12" t="s">
        <v>1010</v>
      </c>
      <c r="B24" s="28" t="s">
        <v>1011</v>
      </c>
      <c r="C24" s="28" t="s">
        <v>779</v>
      </c>
      <c r="D24" s="13">
        <v>62370</v>
      </c>
      <c r="E24" s="14">
        <v>8066.94</v>
      </c>
      <c r="F24" s="15">
        <v>0.01</v>
      </c>
      <c r="G24" s="15"/>
    </row>
    <row r="25" spans="1:7" x14ac:dyDescent="0.3">
      <c r="A25" s="12" t="s">
        <v>789</v>
      </c>
      <c r="B25" s="28" t="s">
        <v>790</v>
      </c>
      <c r="C25" s="28" t="s">
        <v>791</v>
      </c>
      <c r="D25" s="13">
        <v>763028</v>
      </c>
      <c r="E25" s="14">
        <v>7941.21</v>
      </c>
      <c r="F25" s="15">
        <v>9.9000000000000008E-3</v>
      </c>
      <c r="G25" s="15"/>
    </row>
    <row r="26" spans="1:7" x14ac:dyDescent="0.3">
      <c r="A26" s="12" t="s">
        <v>949</v>
      </c>
      <c r="B26" s="28" t="s">
        <v>950</v>
      </c>
      <c r="C26" s="28" t="s">
        <v>927</v>
      </c>
      <c r="D26" s="13">
        <v>437895</v>
      </c>
      <c r="E26" s="14">
        <v>7137.47</v>
      </c>
      <c r="F26" s="15">
        <v>8.8999999999999999E-3</v>
      </c>
      <c r="G26" s="15"/>
    </row>
    <row r="27" spans="1:7" x14ac:dyDescent="0.3">
      <c r="A27" s="12" t="s">
        <v>884</v>
      </c>
      <c r="B27" s="28" t="s">
        <v>885</v>
      </c>
      <c r="C27" s="28" t="s">
        <v>872</v>
      </c>
      <c r="D27" s="13">
        <v>946891</v>
      </c>
      <c r="E27" s="14">
        <v>6974.33</v>
      </c>
      <c r="F27" s="15">
        <v>8.6999999999999994E-3</v>
      </c>
      <c r="G27" s="15"/>
    </row>
    <row r="28" spans="1:7" x14ac:dyDescent="0.3">
      <c r="A28" s="12" t="s">
        <v>947</v>
      </c>
      <c r="B28" s="28" t="s">
        <v>948</v>
      </c>
      <c r="C28" s="28" t="s">
        <v>859</v>
      </c>
      <c r="D28" s="13">
        <v>3990958</v>
      </c>
      <c r="E28" s="14">
        <v>6225.89</v>
      </c>
      <c r="F28" s="15">
        <v>7.7000000000000002E-3</v>
      </c>
      <c r="G28" s="15"/>
    </row>
    <row r="29" spans="1:7" x14ac:dyDescent="0.3">
      <c r="A29" s="12" t="s">
        <v>1055</v>
      </c>
      <c r="B29" s="28" t="s">
        <v>1056</v>
      </c>
      <c r="C29" s="28" t="s">
        <v>976</v>
      </c>
      <c r="D29" s="13">
        <v>521001</v>
      </c>
      <c r="E29" s="14">
        <v>6117.33</v>
      </c>
      <c r="F29" s="15">
        <v>7.6E-3</v>
      </c>
      <c r="G29" s="15"/>
    </row>
    <row r="30" spans="1:7" x14ac:dyDescent="0.3">
      <c r="A30" s="12" t="s">
        <v>1073</v>
      </c>
      <c r="B30" s="28" t="s">
        <v>1074</v>
      </c>
      <c r="C30" s="28" t="s">
        <v>872</v>
      </c>
      <c r="D30" s="13">
        <v>573415</v>
      </c>
      <c r="E30" s="14">
        <v>5931.12</v>
      </c>
      <c r="F30" s="15">
        <v>7.4000000000000003E-3</v>
      </c>
      <c r="G30" s="15"/>
    </row>
    <row r="31" spans="1:7" x14ac:dyDescent="0.3">
      <c r="A31" s="12" t="s">
        <v>962</v>
      </c>
      <c r="B31" s="28" t="s">
        <v>963</v>
      </c>
      <c r="C31" s="28" t="s">
        <v>821</v>
      </c>
      <c r="D31" s="13">
        <v>94001</v>
      </c>
      <c r="E31" s="14">
        <v>5717.7</v>
      </c>
      <c r="F31" s="15">
        <v>7.1000000000000004E-3</v>
      </c>
      <c r="G31" s="15"/>
    </row>
    <row r="32" spans="1:7" x14ac:dyDescent="0.3">
      <c r="A32" s="12" t="s">
        <v>1323</v>
      </c>
      <c r="B32" s="28" t="s">
        <v>1324</v>
      </c>
      <c r="C32" s="28" t="s">
        <v>902</v>
      </c>
      <c r="D32" s="13">
        <v>177599</v>
      </c>
      <c r="E32" s="14">
        <v>5081.0200000000004</v>
      </c>
      <c r="F32" s="15">
        <v>6.3E-3</v>
      </c>
      <c r="G32" s="15"/>
    </row>
    <row r="33" spans="1:7" x14ac:dyDescent="0.3">
      <c r="A33" s="12" t="s">
        <v>1059</v>
      </c>
      <c r="B33" s="28" t="s">
        <v>1060</v>
      </c>
      <c r="C33" s="28" t="s">
        <v>902</v>
      </c>
      <c r="D33" s="13">
        <v>138708</v>
      </c>
      <c r="E33" s="14">
        <v>4981.42</v>
      </c>
      <c r="F33" s="15">
        <v>6.1999999999999998E-3</v>
      </c>
      <c r="G33" s="15"/>
    </row>
    <row r="34" spans="1:7" x14ac:dyDescent="0.3">
      <c r="A34" s="12" t="s">
        <v>966</v>
      </c>
      <c r="B34" s="28" t="s">
        <v>967</v>
      </c>
      <c r="C34" s="28" t="s">
        <v>968</v>
      </c>
      <c r="D34" s="13">
        <v>3941594</v>
      </c>
      <c r="E34" s="14">
        <v>4970.3500000000004</v>
      </c>
      <c r="F34" s="15">
        <v>6.1999999999999998E-3</v>
      </c>
      <c r="G34" s="15"/>
    </row>
    <row r="35" spans="1:7" x14ac:dyDescent="0.3">
      <c r="A35" s="12" t="s">
        <v>1122</v>
      </c>
      <c r="B35" s="28" t="s">
        <v>1123</v>
      </c>
      <c r="C35" s="28" t="s">
        <v>1002</v>
      </c>
      <c r="D35" s="13">
        <v>919607</v>
      </c>
      <c r="E35" s="14">
        <v>4907.4799999999996</v>
      </c>
      <c r="F35" s="15">
        <v>6.1000000000000004E-3</v>
      </c>
      <c r="G35" s="15"/>
    </row>
    <row r="36" spans="1:7" x14ac:dyDescent="0.3">
      <c r="A36" s="12" t="s">
        <v>897</v>
      </c>
      <c r="B36" s="28" t="s">
        <v>898</v>
      </c>
      <c r="C36" s="28" t="s">
        <v>899</v>
      </c>
      <c r="D36" s="13">
        <v>26993</v>
      </c>
      <c r="E36" s="14">
        <v>4775.47</v>
      </c>
      <c r="F36" s="15">
        <v>5.8999999999999999E-3</v>
      </c>
      <c r="G36" s="15"/>
    </row>
    <row r="37" spans="1:7" x14ac:dyDescent="0.3">
      <c r="A37" s="12" t="s">
        <v>805</v>
      </c>
      <c r="B37" s="28" t="s">
        <v>806</v>
      </c>
      <c r="C37" s="28" t="s">
        <v>776</v>
      </c>
      <c r="D37" s="13">
        <v>497696</v>
      </c>
      <c r="E37" s="14">
        <v>4632.8</v>
      </c>
      <c r="F37" s="15">
        <v>5.7999999999999996E-3</v>
      </c>
      <c r="G37" s="15"/>
    </row>
    <row r="38" spans="1:7" x14ac:dyDescent="0.3">
      <c r="A38" s="12" t="s">
        <v>1102</v>
      </c>
      <c r="B38" s="28" t="s">
        <v>1103</v>
      </c>
      <c r="C38" s="28" t="s">
        <v>902</v>
      </c>
      <c r="D38" s="13">
        <v>531264</v>
      </c>
      <c r="E38" s="14">
        <v>4572.0600000000004</v>
      </c>
      <c r="F38" s="15">
        <v>5.7000000000000002E-3</v>
      </c>
      <c r="G38" s="15"/>
    </row>
    <row r="39" spans="1:7" x14ac:dyDescent="0.3">
      <c r="A39" s="12" t="s">
        <v>1112</v>
      </c>
      <c r="B39" s="28" t="s">
        <v>1113</v>
      </c>
      <c r="C39" s="28" t="s">
        <v>917</v>
      </c>
      <c r="D39" s="13">
        <v>294910</v>
      </c>
      <c r="E39" s="14">
        <v>4548.6899999999996</v>
      </c>
      <c r="F39" s="15">
        <v>5.7000000000000002E-3</v>
      </c>
      <c r="G39" s="15"/>
    </row>
    <row r="40" spans="1:7" x14ac:dyDescent="0.3">
      <c r="A40" s="12" t="s">
        <v>1090</v>
      </c>
      <c r="B40" s="28" t="s">
        <v>1091</v>
      </c>
      <c r="C40" s="28" t="s">
        <v>791</v>
      </c>
      <c r="D40" s="13">
        <v>119969</v>
      </c>
      <c r="E40" s="14">
        <v>4510.71</v>
      </c>
      <c r="F40" s="15">
        <v>5.5999999999999999E-3</v>
      </c>
      <c r="G40" s="15"/>
    </row>
    <row r="41" spans="1:7" x14ac:dyDescent="0.3">
      <c r="A41" s="12" t="s">
        <v>880</v>
      </c>
      <c r="B41" s="28" t="s">
        <v>881</v>
      </c>
      <c r="C41" s="28" t="s">
        <v>836</v>
      </c>
      <c r="D41" s="13">
        <v>5786811</v>
      </c>
      <c r="E41" s="14">
        <v>4395.08</v>
      </c>
      <c r="F41" s="15">
        <v>5.4999999999999997E-3</v>
      </c>
      <c r="G41" s="15"/>
    </row>
    <row r="42" spans="1:7" x14ac:dyDescent="0.3">
      <c r="A42" s="12" t="s">
        <v>792</v>
      </c>
      <c r="B42" s="28" t="s">
        <v>793</v>
      </c>
      <c r="C42" s="28" t="s">
        <v>794</v>
      </c>
      <c r="D42" s="13">
        <v>998738</v>
      </c>
      <c r="E42" s="14">
        <v>4220.17</v>
      </c>
      <c r="F42" s="15">
        <v>5.1999999999999998E-3</v>
      </c>
      <c r="G42" s="15"/>
    </row>
    <row r="43" spans="1:7" x14ac:dyDescent="0.3">
      <c r="A43" s="12" t="s">
        <v>800</v>
      </c>
      <c r="B43" s="28" t="s">
        <v>801</v>
      </c>
      <c r="C43" s="28" t="s">
        <v>802</v>
      </c>
      <c r="D43" s="13">
        <v>169547</v>
      </c>
      <c r="E43" s="14">
        <v>4177.72</v>
      </c>
      <c r="F43" s="15">
        <v>5.1999999999999998E-3</v>
      </c>
      <c r="G43" s="15"/>
    </row>
    <row r="44" spans="1:7" x14ac:dyDescent="0.3">
      <c r="A44" s="12" t="s">
        <v>1325</v>
      </c>
      <c r="B44" s="28" t="s">
        <v>1326</v>
      </c>
      <c r="C44" s="28" t="s">
        <v>971</v>
      </c>
      <c r="D44" s="13">
        <v>1488279</v>
      </c>
      <c r="E44" s="14">
        <v>4164.95</v>
      </c>
      <c r="F44" s="15">
        <v>5.1999999999999998E-3</v>
      </c>
      <c r="G44" s="15"/>
    </row>
    <row r="45" spans="1:7" x14ac:dyDescent="0.3">
      <c r="A45" s="12" t="s">
        <v>1327</v>
      </c>
      <c r="B45" s="28" t="s">
        <v>1328</v>
      </c>
      <c r="C45" s="28" t="s">
        <v>791</v>
      </c>
      <c r="D45" s="13">
        <v>49499</v>
      </c>
      <c r="E45" s="14">
        <v>4148.5600000000004</v>
      </c>
      <c r="F45" s="15">
        <v>5.1999999999999998E-3</v>
      </c>
      <c r="G45" s="15"/>
    </row>
    <row r="46" spans="1:7" x14ac:dyDescent="0.3">
      <c r="A46" s="12" t="s">
        <v>937</v>
      </c>
      <c r="B46" s="28" t="s">
        <v>938</v>
      </c>
      <c r="C46" s="28" t="s">
        <v>791</v>
      </c>
      <c r="D46" s="13">
        <v>311755</v>
      </c>
      <c r="E46" s="14">
        <v>3679.49</v>
      </c>
      <c r="F46" s="15">
        <v>4.5999999999999999E-3</v>
      </c>
      <c r="G46" s="15"/>
    </row>
    <row r="47" spans="1:7" x14ac:dyDescent="0.3">
      <c r="A47" s="12" t="s">
        <v>865</v>
      </c>
      <c r="B47" s="28" t="s">
        <v>866</v>
      </c>
      <c r="C47" s="28" t="s">
        <v>779</v>
      </c>
      <c r="D47" s="13">
        <v>320315</v>
      </c>
      <c r="E47" s="14">
        <v>3661.52</v>
      </c>
      <c r="F47" s="15">
        <v>4.5999999999999999E-3</v>
      </c>
      <c r="G47" s="15"/>
    </row>
    <row r="48" spans="1:7" x14ac:dyDescent="0.3">
      <c r="A48" s="12" t="s">
        <v>1092</v>
      </c>
      <c r="B48" s="28" t="s">
        <v>1093</v>
      </c>
      <c r="C48" s="28" t="s">
        <v>902</v>
      </c>
      <c r="D48" s="13">
        <v>114592</v>
      </c>
      <c r="E48" s="14">
        <v>3608.56</v>
      </c>
      <c r="F48" s="15">
        <v>4.4999999999999997E-3</v>
      </c>
      <c r="G48" s="15"/>
    </row>
    <row r="49" spans="1:7" x14ac:dyDescent="0.3">
      <c r="A49" s="12" t="s">
        <v>783</v>
      </c>
      <c r="B49" s="28" t="s">
        <v>784</v>
      </c>
      <c r="C49" s="28" t="s">
        <v>785</v>
      </c>
      <c r="D49" s="13">
        <v>486250</v>
      </c>
      <c r="E49" s="14">
        <v>3597.52</v>
      </c>
      <c r="F49" s="15">
        <v>4.4999999999999997E-3</v>
      </c>
      <c r="G49" s="15"/>
    </row>
    <row r="50" spans="1:7" x14ac:dyDescent="0.3">
      <c r="A50" s="12" t="s">
        <v>1329</v>
      </c>
      <c r="B50" s="28" t="s">
        <v>1330</v>
      </c>
      <c r="C50" s="28" t="s">
        <v>1009</v>
      </c>
      <c r="D50" s="13">
        <v>1531469</v>
      </c>
      <c r="E50" s="14">
        <v>3474.9</v>
      </c>
      <c r="F50" s="15">
        <v>4.3E-3</v>
      </c>
      <c r="G50" s="15"/>
    </row>
    <row r="51" spans="1:7" x14ac:dyDescent="0.3">
      <c r="A51" s="12" t="s">
        <v>1331</v>
      </c>
      <c r="B51" s="28" t="s">
        <v>1332</v>
      </c>
      <c r="C51" s="28" t="s">
        <v>892</v>
      </c>
      <c r="D51" s="13">
        <v>146175</v>
      </c>
      <c r="E51" s="14">
        <v>3362.9</v>
      </c>
      <c r="F51" s="15">
        <v>4.1999999999999997E-3</v>
      </c>
      <c r="G51" s="15"/>
    </row>
    <row r="52" spans="1:7" x14ac:dyDescent="0.3">
      <c r="A52" s="12" t="s">
        <v>1333</v>
      </c>
      <c r="B52" s="28" t="s">
        <v>1334</v>
      </c>
      <c r="C52" s="28" t="s">
        <v>779</v>
      </c>
      <c r="D52" s="13">
        <v>3450662</v>
      </c>
      <c r="E52" s="14">
        <v>3219.47</v>
      </c>
      <c r="F52" s="15">
        <v>4.0000000000000001E-3</v>
      </c>
      <c r="G52" s="15"/>
    </row>
    <row r="53" spans="1:7" x14ac:dyDescent="0.3">
      <c r="A53" s="12" t="s">
        <v>915</v>
      </c>
      <c r="B53" s="28" t="s">
        <v>916</v>
      </c>
      <c r="C53" s="28" t="s">
        <v>917</v>
      </c>
      <c r="D53" s="13">
        <v>394794</v>
      </c>
      <c r="E53" s="14">
        <v>3195.46</v>
      </c>
      <c r="F53" s="15">
        <v>4.0000000000000001E-3</v>
      </c>
      <c r="G53" s="15"/>
    </row>
    <row r="54" spans="1:7" x14ac:dyDescent="0.3">
      <c r="A54" s="12" t="s">
        <v>1335</v>
      </c>
      <c r="B54" s="28" t="s">
        <v>1336</v>
      </c>
      <c r="C54" s="28" t="s">
        <v>1002</v>
      </c>
      <c r="D54" s="13">
        <v>195642</v>
      </c>
      <c r="E54" s="14">
        <v>3183.49</v>
      </c>
      <c r="F54" s="15">
        <v>4.0000000000000001E-3</v>
      </c>
      <c r="G54" s="15"/>
    </row>
    <row r="55" spans="1:7" x14ac:dyDescent="0.3">
      <c r="A55" s="12" t="s">
        <v>1337</v>
      </c>
      <c r="B55" s="28" t="s">
        <v>1338</v>
      </c>
      <c r="C55" s="28" t="s">
        <v>839</v>
      </c>
      <c r="D55" s="13">
        <v>987600</v>
      </c>
      <c r="E55" s="14">
        <v>3177.6</v>
      </c>
      <c r="F55" s="15">
        <v>3.8999999999999998E-3</v>
      </c>
      <c r="G55" s="15"/>
    </row>
    <row r="56" spans="1:7" x14ac:dyDescent="0.3">
      <c r="A56" s="12" t="s">
        <v>1339</v>
      </c>
      <c r="B56" s="28" t="s">
        <v>1340</v>
      </c>
      <c r="C56" s="28" t="s">
        <v>1341</v>
      </c>
      <c r="D56" s="13">
        <v>6884</v>
      </c>
      <c r="E56" s="14">
        <v>3111.16</v>
      </c>
      <c r="F56" s="15">
        <v>3.8999999999999998E-3</v>
      </c>
      <c r="G56" s="15"/>
    </row>
    <row r="57" spans="1:7" x14ac:dyDescent="0.3">
      <c r="A57" s="12" t="s">
        <v>1342</v>
      </c>
      <c r="B57" s="28" t="s">
        <v>1343</v>
      </c>
      <c r="C57" s="28" t="s">
        <v>872</v>
      </c>
      <c r="D57" s="13">
        <v>110818</v>
      </c>
      <c r="E57" s="14">
        <v>3081.57</v>
      </c>
      <c r="F57" s="15">
        <v>3.8E-3</v>
      </c>
      <c r="G57" s="15"/>
    </row>
    <row r="58" spans="1:7" x14ac:dyDescent="0.3">
      <c r="A58" s="12" t="s">
        <v>1344</v>
      </c>
      <c r="B58" s="28" t="s">
        <v>1345</v>
      </c>
      <c r="C58" s="28" t="s">
        <v>794</v>
      </c>
      <c r="D58" s="13">
        <v>1023637</v>
      </c>
      <c r="E58" s="14">
        <v>3080.64</v>
      </c>
      <c r="F58" s="15">
        <v>3.8E-3</v>
      </c>
      <c r="G58" s="15"/>
    </row>
    <row r="59" spans="1:7" x14ac:dyDescent="0.3">
      <c r="A59" s="12" t="s">
        <v>983</v>
      </c>
      <c r="B59" s="28" t="s">
        <v>984</v>
      </c>
      <c r="C59" s="28" t="s">
        <v>862</v>
      </c>
      <c r="D59" s="13">
        <v>935850</v>
      </c>
      <c r="E59" s="14">
        <v>3052.74</v>
      </c>
      <c r="F59" s="15">
        <v>3.8E-3</v>
      </c>
      <c r="G59" s="15"/>
    </row>
    <row r="60" spans="1:7" x14ac:dyDescent="0.3">
      <c r="A60" s="12" t="s">
        <v>845</v>
      </c>
      <c r="B60" s="28" t="s">
        <v>846</v>
      </c>
      <c r="C60" s="28" t="s">
        <v>791</v>
      </c>
      <c r="D60" s="13">
        <v>98958</v>
      </c>
      <c r="E60" s="14">
        <v>3015.89</v>
      </c>
      <c r="F60" s="15">
        <v>3.7000000000000002E-3</v>
      </c>
      <c r="G60" s="15"/>
    </row>
    <row r="61" spans="1:7" x14ac:dyDescent="0.3">
      <c r="A61" s="12" t="s">
        <v>974</v>
      </c>
      <c r="B61" s="28" t="s">
        <v>975</v>
      </c>
      <c r="C61" s="28" t="s">
        <v>976</v>
      </c>
      <c r="D61" s="13">
        <v>2898923</v>
      </c>
      <c r="E61" s="14">
        <v>2930.81</v>
      </c>
      <c r="F61" s="15">
        <v>3.5999999999999999E-3</v>
      </c>
      <c r="G61" s="15"/>
    </row>
    <row r="62" spans="1:7" x14ac:dyDescent="0.3">
      <c r="A62" s="12" t="s">
        <v>853</v>
      </c>
      <c r="B62" s="28" t="s">
        <v>854</v>
      </c>
      <c r="C62" s="28" t="s">
        <v>791</v>
      </c>
      <c r="D62" s="13">
        <v>67609</v>
      </c>
      <c r="E62" s="14">
        <v>2875.88</v>
      </c>
      <c r="F62" s="15">
        <v>3.5999999999999999E-3</v>
      </c>
      <c r="G62" s="15"/>
    </row>
    <row r="63" spans="1:7" x14ac:dyDescent="0.3">
      <c r="A63" s="12" t="s">
        <v>928</v>
      </c>
      <c r="B63" s="28" t="s">
        <v>929</v>
      </c>
      <c r="C63" s="28" t="s">
        <v>779</v>
      </c>
      <c r="D63" s="13">
        <v>359530</v>
      </c>
      <c r="E63" s="14">
        <v>2804.33</v>
      </c>
      <c r="F63" s="15">
        <v>3.5000000000000001E-3</v>
      </c>
      <c r="G63" s="15"/>
    </row>
    <row r="64" spans="1:7" x14ac:dyDescent="0.3">
      <c r="A64" s="12" t="s">
        <v>1346</v>
      </c>
      <c r="B64" s="28" t="s">
        <v>1347</v>
      </c>
      <c r="C64" s="28" t="s">
        <v>902</v>
      </c>
      <c r="D64" s="13">
        <v>15686</v>
      </c>
      <c r="E64" s="14">
        <v>2780.39</v>
      </c>
      <c r="F64" s="15">
        <v>3.5000000000000001E-3</v>
      </c>
      <c r="G64" s="15"/>
    </row>
    <row r="65" spans="1:7" x14ac:dyDescent="0.3">
      <c r="A65" s="12" t="s">
        <v>890</v>
      </c>
      <c r="B65" s="28" t="s">
        <v>891</v>
      </c>
      <c r="C65" s="28" t="s">
        <v>892</v>
      </c>
      <c r="D65" s="13">
        <v>2125318</v>
      </c>
      <c r="E65" s="14">
        <v>2777.79</v>
      </c>
      <c r="F65" s="15">
        <v>3.5000000000000001E-3</v>
      </c>
      <c r="G65" s="15"/>
    </row>
    <row r="66" spans="1:7" x14ac:dyDescent="0.3">
      <c r="A66" s="12" t="s">
        <v>1348</v>
      </c>
      <c r="B66" s="28" t="s">
        <v>1349</v>
      </c>
      <c r="C66" s="28" t="s">
        <v>826</v>
      </c>
      <c r="D66" s="13">
        <v>119316</v>
      </c>
      <c r="E66" s="14">
        <v>2774.93</v>
      </c>
      <c r="F66" s="15">
        <v>3.3999999999999998E-3</v>
      </c>
      <c r="G66" s="15"/>
    </row>
    <row r="67" spans="1:7" x14ac:dyDescent="0.3">
      <c r="A67" s="12" t="s">
        <v>1350</v>
      </c>
      <c r="B67" s="28" t="s">
        <v>1351</v>
      </c>
      <c r="C67" s="28" t="s">
        <v>902</v>
      </c>
      <c r="D67" s="13">
        <v>183334</v>
      </c>
      <c r="E67" s="14">
        <v>2771.55</v>
      </c>
      <c r="F67" s="15">
        <v>3.3999999999999998E-3</v>
      </c>
      <c r="G67" s="15"/>
    </row>
    <row r="68" spans="1:7" x14ac:dyDescent="0.3">
      <c r="A68" s="12" t="s">
        <v>1352</v>
      </c>
      <c r="B68" s="28" t="s">
        <v>1353</v>
      </c>
      <c r="C68" s="28" t="s">
        <v>892</v>
      </c>
      <c r="D68" s="13">
        <v>174868</v>
      </c>
      <c r="E68" s="14">
        <v>2746.04</v>
      </c>
      <c r="F68" s="15">
        <v>3.3999999999999998E-3</v>
      </c>
      <c r="G68" s="15"/>
    </row>
    <row r="69" spans="1:7" x14ac:dyDescent="0.3">
      <c r="A69" s="12" t="s">
        <v>1354</v>
      </c>
      <c r="B69" s="28" t="s">
        <v>1355</v>
      </c>
      <c r="C69" s="28" t="s">
        <v>839</v>
      </c>
      <c r="D69" s="13">
        <v>586990</v>
      </c>
      <c r="E69" s="14">
        <v>2727.45</v>
      </c>
      <c r="F69" s="15">
        <v>3.3999999999999998E-3</v>
      </c>
      <c r="G69" s="15"/>
    </row>
    <row r="70" spans="1:7" x14ac:dyDescent="0.3">
      <c r="A70" s="12" t="s">
        <v>875</v>
      </c>
      <c r="B70" s="28" t="s">
        <v>876</v>
      </c>
      <c r="C70" s="28" t="s">
        <v>791</v>
      </c>
      <c r="D70" s="13">
        <v>67206</v>
      </c>
      <c r="E70" s="14">
        <v>2628.76</v>
      </c>
      <c r="F70" s="15">
        <v>3.3E-3</v>
      </c>
      <c r="G70" s="15"/>
    </row>
    <row r="71" spans="1:7" x14ac:dyDescent="0.3">
      <c r="A71" s="12" t="s">
        <v>1051</v>
      </c>
      <c r="B71" s="28" t="s">
        <v>1052</v>
      </c>
      <c r="C71" s="28" t="s">
        <v>989</v>
      </c>
      <c r="D71" s="13">
        <v>460955</v>
      </c>
      <c r="E71" s="14">
        <v>2539.63</v>
      </c>
      <c r="F71" s="15">
        <v>3.2000000000000002E-3</v>
      </c>
      <c r="G71" s="15"/>
    </row>
    <row r="72" spans="1:7" x14ac:dyDescent="0.3">
      <c r="A72" s="12" t="s">
        <v>816</v>
      </c>
      <c r="B72" s="28" t="s">
        <v>817</v>
      </c>
      <c r="C72" s="28" t="s">
        <v>818</v>
      </c>
      <c r="D72" s="13">
        <v>1072286</v>
      </c>
      <c r="E72" s="14">
        <v>2517.19</v>
      </c>
      <c r="F72" s="15">
        <v>3.0999999999999999E-3</v>
      </c>
      <c r="G72" s="15"/>
    </row>
    <row r="73" spans="1:7" x14ac:dyDescent="0.3">
      <c r="A73" s="12" t="s">
        <v>1356</v>
      </c>
      <c r="B73" s="28" t="s">
        <v>1357</v>
      </c>
      <c r="C73" s="28" t="s">
        <v>932</v>
      </c>
      <c r="D73" s="13">
        <v>76564</v>
      </c>
      <c r="E73" s="14">
        <v>2508.12</v>
      </c>
      <c r="F73" s="15">
        <v>3.0999999999999999E-3</v>
      </c>
      <c r="G73" s="15"/>
    </row>
    <row r="74" spans="1:7" x14ac:dyDescent="0.3">
      <c r="A74" s="12" t="s">
        <v>1358</v>
      </c>
      <c r="B74" s="28" t="s">
        <v>1359</v>
      </c>
      <c r="C74" s="28" t="s">
        <v>802</v>
      </c>
      <c r="D74" s="13">
        <v>86073</v>
      </c>
      <c r="E74" s="14">
        <v>2485.14</v>
      </c>
      <c r="F74" s="15">
        <v>3.0999999999999999E-3</v>
      </c>
      <c r="G74" s="15"/>
    </row>
    <row r="75" spans="1:7" x14ac:dyDescent="0.3">
      <c r="A75" s="12" t="s">
        <v>1078</v>
      </c>
      <c r="B75" s="28" t="s">
        <v>1079</v>
      </c>
      <c r="C75" s="28" t="s">
        <v>932</v>
      </c>
      <c r="D75" s="13">
        <v>58406</v>
      </c>
      <c r="E75" s="14">
        <v>2432.2600000000002</v>
      </c>
      <c r="F75" s="15">
        <v>3.0000000000000001E-3</v>
      </c>
      <c r="G75" s="15"/>
    </row>
    <row r="76" spans="1:7" x14ac:dyDescent="0.3">
      <c r="A76" s="12" t="s">
        <v>1360</v>
      </c>
      <c r="B76" s="28" t="s">
        <v>1361</v>
      </c>
      <c r="C76" s="28" t="s">
        <v>1020</v>
      </c>
      <c r="D76" s="13">
        <v>106114</v>
      </c>
      <c r="E76" s="14">
        <v>2419.56</v>
      </c>
      <c r="F76" s="15">
        <v>3.0000000000000001E-3</v>
      </c>
      <c r="G76" s="15"/>
    </row>
    <row r="77" spans="1:7" x14ac:dyDescent="0.3">
      <c r="A77" s="12" t="s">
        <v>1362</v>
      </c>
      <c r="B77" s="28" t="s">
        <v>1363</v>
      </c>
      <c r="C77" s="28" t="s">
        <v>1077</v>
      </c>
      <c r="D77" s="13">
        <v>60331</v>
      </c>
      <c r="E77" s="14">
        <v>2400.75</v>
      </c>
      <c r="F77" s="15">
        <v>3.0000000000000001E-3</v>
      </c>
      <c r="G77" s="15"/>
    </row>
    <row r="78" spans="1:7" x14ac:dyDescent="0.3">
      <c r="A78" s="12" t="s">
        <v>1364</v>
      </c>
      <c r="B78" s="28" t="s">
        <v>1365</v>
      </c>
      <c r="C78" s="28" t="s">
        <v>892</v>
      </c>
      <c r="D78" s="13">
        <v>239564</v>
      </c>
      <c r="E78" s="14">
        <v>2209.5</v>
      </c>
      <c r="F78" s="15">
        <v>2.7000000000000001E-3</v>
      </c>
      <c r="G78" s="15"/>
    </row>
    <row r="79" spans="1:7" x14ac:dyDescent="0.3">
      <c r="A79" s="12" t="s">
        <v>1366</v>
      </c>
      <c r="B79" s="28" t="s">
        <v>1367</v>
      </c>
      <c r="C79" s="28" t="s">
        <v>779</v>
      </c>
      <c r="D79" s="13">
        <v>760726</v>
      </c>
      <c r="E79" s="14">
        <v>2173.77</v>
      </c>
      <c r="F79" s="15">
        <v>2.7000000000000001E-3</v>
      </c>
      <c r="G79" s="15"/>
    </row>
    <row r="80" spans="1:7" x14ac:dyDescent="0.3">
      <c r="A80" s="12" t="s">
        <v>809</v>
      </c>
      <c r="B80" s="28" t="s">
        <v>810</v>
      </c>
      <c r="C80" s="28" t="s">
        <v>811</v>
      </c>
      <c r="D80" s="13">
        <v>672316</v>
      </c>
      <c r="E80" s="14">
        <v>2157.46</v>
      </c>
      <c r="F80" s="15">
        <v>2.7000000000000001E-3</v>
      </c>
      <c r="G80" s="15"/>
    </row>
    <row r="81" spans="1:7" x14ac:dyDescent="0.3">
      <c r="A81" s="12" t="s">
        <v>987</v>
      </c>
      <c r="B81" s="28" t="s">
        <v>988</v>
      </c>
      <c r="C81" s="28" t="s">
        <v>989</v>
      </c>
      <c r="D81" s="13">
        <v>854929</v>
      </c>
      <c r="E81" s="14">
        <v>2009.08</v>
      </c>
      <c r="F81" s="15">
        <v>2.5000000000000001E-3</v>
      </c>
      <c r="G81" s="15"/>
    </row>
    <row r="82" spans="1:7" x14ac:dyDescent="0.3">
      <c r="A82" s="12" t="s">
        <v>1368</v>
      </c>
      <c r="B82" s="28" t="s">
        <v>1369</v>
      </c>
      <c r="C82" s="28" t="s">
        <v>1009</v>
      </c>
      <c r="D82" s="13">
        <v>1300276</v>
      </c>
      <c r="E82" s="14">
        <v>1914.01</v>
      </c>
      <c r="F82" s="15">
        <v>2.3999999999999998E-3</v>
      </c>
      <c r="G82" s="15"/>
    </row>
    <row r="83" spans="1:7" x14ac:dyDescent="0.3">
      <c r="A83" s="12" t="s">
        <v>1370</v>
      </c>
      <c r="B83" s="28" t="s">
        <v>1371</v>
      </c>
      <c r="C83" s="28" t="s">
        <v>802</v>
      </c>
      <c r="D83" s="13">
        <v>69847</v>
      </c>
      <c r="E83" s="14">
        <v>1906.65</v>
      </c>
      <c r="F83" s="15">
        <v>2.3999999999999998E-3</v>
      </c>
      <c r="G83" s="15"/>
    </row>
    <row r="84" spans="1:7" x14ac:dyDescent="0.3">
      <c r="A84" s="12" t="s">
        <v>1372</v>
      </c>
      <c r="B84" s="28" t="s">
        <v>1373</v>
      </c>
      <c r="C84" s="28" t="s">
        <v>971</v>
      </c>
      <c r="D84" s="13">
        <v>62722</v>
      </c>
      <c r="E84" s="14">
        <v>1793.63</v>
      </c>
      <c r="F84" s="15">
        <v>2.2000000000000001E-3</v>
      </c>
      <c r="G84" s="15"/>
    </row>
    <row r="85" spans="1:7" x14ac:dyDescent="0.3">
      <c r="A85" s="12" t="s">
        <v>1374</v>
      </c>
      <c r="B85" s="28" t="s">
        <v>1375</v>
      </c>
      <c r="C85" s="28" t="s">
        <v>844</v>
      </c>
      <c r="D85" s="13">
        <v>684117</v>
      </c>
      <c r="E85" s="14">
        <v>1778.7</v>
      </c>
      <c r="F85" s="15">
        <v>2.2000000000000001E-3</v>
      </c>
      <c r="G85" s="15"/>
    </row>
    <row r="86" spans="1:7" x14ac:dyDescent="0.3">
      <c r="A86" s="12" t="s">
        <v>905</v>
      </c>
      <c r="B86" s="28" t="s">
        <v>906</v>
      </c>
      <c r="C86" s="28" t="s">
        <v>879</v>
      </c>
      <c r="D86" s="13">
        <v>213940</v>
      </c>
      <c r="E86" s="14">
        <v>1667.88</v>
      </c>
      <c r="F86" s="15">
        <v>2.0999999999999999E-3</v>
      </c>
      <c r="G86" s="15"/>
    </row>
    <row r="87" spans="1:7" x14ac:dyDescent="0.3">
      <c r="A87" s="12" t="s">
        <v>1376</v>
      </c>
      <c r="B87" s="28" t="s">
        <v>1377</v>
      </c>
      <c r="C87" s="28" t="s">
        <v>971</v>
      </c>
      <c r="D87" s="13">
        <v>61134</v>
      </c>
      <c r="E87" s="14">
        <v>1609.66</v>
      </c>
      <c r="F87" s="15">
        <v>2E-3</v>
      </c>
      <c r="G87" s="15"/>
    </row>
    <row r="88" spans="1:7" x14ac:dyDescent="0.3">
      <c r="A88" s="12" t="s">
        <v>1106</v>
      </c>
      <c r="B88" s="28" t="s">
        <v>1107</v>
      </c>
      <c r="C88" s="28" t="s">
        <v>821</v>
      </c>
      <c r="D88" s="13">
        <v>57070</v>
      </c>
      <c r="E88" s="14">
        <v>1359.55</v>
      </c>
      <c r="F88" s="15">
        <v>1.6999999999999999E-3</v>
      </c>
      <c r="G88" s="15"/>
    </row>
    <row r="89" spans="1:7" x14ac:dyDescent="0.3">
      <c r="A89" s="12" t="s">
        <v>1378</v>
      </c>
      <c r="B89" s="28" t="s">
        <v>1379</v>
      </c>
      <c r="C89" s="28" t="s">
        <v>826</v>
      </c>
      <c r="D89" s="13">
        <v>295813</v>
      </c>
      <c r="E89" s="14">
        <v>1322.28</v>
      </c>
      <c r="F89" s="15">
        <v>1.6000000000000001E-3</v>
      </c>
      <c r="G89" s="15"/>
    </row>
    <row r="90" spans="1:7" x14ac:dyDescent="0.3">
      <c r="A90" s="12" t="s">
        <v>990</v>
      </c>
      <c r="B90" s="28" t="s">
        <v>991</v>
      </c>
      <c r="C90" s="28" t="s">
        <v>992</v>
      </c>
      <c r="D90" s="13">
        <v>851927</v>
      </c>
      <c r="E90" s="14">
        <v>1288.54</v>
      </c>
      <c r="F90" s="15">
        <v>1.6000000000000001E-3</v>
      </c>
      <c r="G90" s="15"/>
    </row>
    <row r="91" spans="1:7" x14ac:dyDescent="0.3">
      <c r="A91" s="12" t="s">
        <v>1380</v>
      </c>
      <c r="B91" s="28" t="s">
        <v>1381</v>
      </c>
      <c r="C91" s="28" t="s">
        <v>892</v>
      </c>
      <c r="D91" s="13">
        <v>1760136</v>
      </c>
      <c r="E91" s="14">
        <v>1154.6500000000001</v>
      </c>
      <c r="F91" s="15">
        <v>1.4E-3</v>
      </c>
      <c r="G91" s="15"/>
    </row>
    <row r="92" spans="1:7" x14ac:dyDescent="0.3">
      <c r="A92" s="12" t="s">
        <v>1382</v>
      </c>
      <c r="B92" s="28" t="s">
        <v>1383</v>
      </c>
      <c r="C92" s="28" t="s">
        <v>992</v>
      </c>
      <c r="D92" s="13">
        <v>482212</v>
      </c>
      <c r="E92" s="14">
        <v>1149.83</v>
      </c>
      <c r="F92" s="15">
        <v>1.4E-3</v>
      </c>
      <c r="G92" s="15"/>
    </row>
    <row r="93" spans="1:7" x14ac:dyDescent="0.3">
      <c r="A93" s="12" t="s">
        <v>780</v>
      </c>
      <c r="B93" s="28" t="s">
        <v>1384</v>
      </c>
      <c r="C93" s="28" t="s">
        <v>782</v>
      </c>
      <c r="D93" s="13">
        <v>193325</v>
      </c>
      <c r="E93" s="14">
        <v>641.54999999999995</v>
      </c>
      <c r="F93" s="15">
        <v>8.0000000000000004E-4</v>
      </c>
      <c r="G93" s="15"/>
    </row>
    <row r="94" spans="1:7" x14ac:dyDescent="0.3">
      <c r="A94" s="12" t="s">
        <v>786</v>
      </c>
      <c r="B94" s="28" t="s">
        <v>787</v>
      </c>
      <c r="C94" s="28" t="s">
        <v>788</v>
      </c>
      <c r="D94" s="13">
        <v>26500</v>
      </c>
      <c r="E94" s="14">
        <v>574.4</v>
      </c>
      <c r="F94" s="15">
        <v>6.9999999999999999E-4</v>
      </c>
      <c r="G94" s="15"/>
    </row>
    <row r="95" spans="1:7" x14ac:dyDescent="0.3">
      <c r="A95" s="12" t="s">
        <v>849</v>
      </c>
      <c r="B95" s="28" t="s">
        <v>850</v>
      </c>
      <c r="C95" s="28" t="s">
        <v>779</v>
      </c>
      <c r="D95" s="13">
        <v>1160000</v>
      </c>
      <c r="E95" s="14">
        <v>573.62</v>
      </c>
      <c r="F95" s="15">
        <v>6.9999999999999999E-4</v>
      </c>
      <c r="G95" s="15"/>
    </row>
    <row r="96" spans="1:7" x14ac:dyDescent="0.3">
      <c r="A96" s="12" t="s">
        <v>1084</v>
      </c>
      <c r="B96" s="28" t="s">
        <v>1085</v>
      </c>
      <c r="C96" s="28" t="s">
        <v>821</v>
      </c>
      <c r="D96" s="13">
        <v>35500</v>
      </c>
      <c r="E96" s="14">
        <v>483.69</v>
      </c>
      <c r="F96" s="15">
        <v>5.9999999999999995E-4</v>
      </c>
      <c r="G96" s="15"/>
    </row>
    <row r="97" spans="1:7" x14ac:dyDescent="0.3">
      <c r="A97" s="12" t="s">
        <v>1385</v>
      </c>
      <c r="B97" s="28" t="s">
        <v>1386</v>
      </c>
      <c r="C97" s="28" t="s">
        <v>779</v>
      </c>
      <c r="D97" s="13">
        <v>108600</v>
      </c>
      <c r="E97" s="14">
        <v>475.07</v>
      </c>
      <c r="F97" s="15">
        <v>5.9999999999999995E-4</v>
      </c>
      <c r="G97" s="15"/>
    </row>
    <row r="98" spans="1:7" x14ac:dyDescent="0.3">
      <c r="A98" s="12" t="s">
        <v>827</v>
      </c>
      <c r="B98" s="28" t="s">
        <v>828</v>
      </c>
      <c r="C98" s="28" t="s">
        <v>776</v>
      </c>
      <c r="D98" s="13">
        <v>284200</v>
      </c>
      <c r="E98" s="14">
        <v>319.16000000000003</v>
      </c>
      <c r="F98" s="15">
        <v>4.0000000000000002E-4</v>
      </c>
      <c r="G98" s="15"/>
    </row>
    <row r="99" spans="1:7" x14ac:dyDescent="0.3">
      <c r="A99" s="12" t="s">
        <v>1100</v>
      </c>
      <c r="B99" s="28" t="s">
        <v>1101</v>
      </c>
      <c r="C99" s="28" t="s">
        <v>971</v>
      </c>
      <c r="D99" s="13">
        <v>12925</v>
      </c>
      <c r="E99" s="14">
        <v>131.58000000000001</v>
      </c>
      <c r="F99" s="15">
        <v>2.0000000000000001E-4</v>
      </c>
      <c r="G99" s="15"/>
    </row>
    <row r="100" spans="1:7" x14ac:dyDescent="0.3">
      <c r="A100" s="12" t="s">
        <v>847</v>
      </c>
      <c r="B100" s="28" t="s">
        <v>848</v>
      </c>
      <c r="C100" s="28" t="s">
        <v>799</v>
      </c>
      <c r="D100" s="13">
        <v>22500</v>
      </c>
      <c r="E100" s="14">
        <v>100.24</v>
      </c>
      <c r="F100" s="15">
        <v>1E-4</v>
      </c>
      <c r="G100" s="15"/>
    </row>
    <row r="101" spans="1:7" x14ac:dyDescent="0.3">
      <c r="A101" s="12" t="s">
        <v>955</v>
      </c>
      <c r="B101" s="28" t="s">
        <v>956</v>
      </c>
      <c r="C101" s="28" t="s">
        <v>872</v>
      </c>
      <c r="D101" s="13">
        <v>5700</v>
      </c>
      <c r="E101" s="14">
        <v>25.28</v>
      </c>
      <c r="F101" s="15">
        <v>0</v>
      </c>
      <c r="G101" s="15"/>
    </row>
    <row r="102" spans="1:7" x14ac:dyDescent="0.3">
      <c r="A102" s="12" t="s">
        <v>1387</v>
      </c>
      <c r="B102" s="28" t="s">
        <v>1388</v>
      </c>
      <c r="C102" s="28" t="s">
        <v>1002</v>
      </c>
      <c r="D102" s="13">
        <v>2491</v>
      </c>
      <c r="E102" s="14">
        <v>19.100000000000001</v>
      </c>
      <c r="F102" s="15">
        <v>0</v>
      </c>
      <c r="G102" s="15"/>
    </row>
    <row r="103" spans="1:7" x14ac:dyDescent="0.3">
      <c r="A103" s="12" t="s">
        <v>1389</v>
      </c>
      <c r="B103" s="28" t="s">
        <v>1390</v>
      </c>
      <c r="C103" s="28" t="s">
        <v>872</v>
      </c>
      <c r="D103" s="13">
        <v>227</v>
      </c>
      <c r="E103" s="14">
        <v>8.77</v>
      </c>
      <c r="F103" s="15">
        <v>0</v>
      </c>
      <c r="G103" s="15"/>
    </row>
    <row r="104" spans="1:7" x14ac:dyDescent="0.3">
      <c r="A104" s="16" t="s">
        <v>98</v>
      </c>
      <c r="B104" s="29"/>
      <c r="C104" s="29"/>
      <c r="D104" s="17"/>
      <c r="E104" s="37">
        <v>589336.57999999996</v>
      </c>
      <c r="F104" s="38">
        <v>0.73270000000000002</v>
      </c>
      <c r="G104" s="20"/>
    </row>
    <row r="105" spans="1:7" x14ac:dyDescent="0.3">
      <c r="A105" s="16" t="s">
        <v>1126</v>
      </c>
      <c r="B105" s="28"/>
      <c r="C105" s="28"/>
      <c r="D105" s="13"/>
      <c r="E105" s="14"/>
      <c r="F105" s="15"/>
      <c r="G105" s="15"/>
    </row>
    <row r="106" spans="1:7" x14ac:dyDescent="0.3">
      <c r="A106" s="16" t="s">
        <v>98</v>
      </c>
      <c r="B106" s="28"/>
      <c r="C106" s="28"/>
      <c r="D106" s="13"/>
      <c r="E106" s="39" t="s">
        <v>88</v>
      </c>
      <c r="F106" s="40" t="s">
        <v>88</v>
      </c>
      <c r="G106" s="15"/>
    </row>
    <row r="107" spans="1:7" x14ac:dyDescent="0.3">
      <c r="A107" s="21" t="s">
        <v>117</v>
      </c>
      <c r="B107" s="30"/>
      <c r="C107" s="30"/>
      <c r="D107" s="22"/>
      <c r="E107" s="25">
        <v>589336.57999999996</v>
      </c>
      <c r="F107" s="26">
        <v>0.73270000000000002</v>
      </c>
      <c r="G107" s="20"/>
    </row>
    <row r="108" spans="1:7" x14ac:dyDescent="0.3">
      <c r="A108" s="12"/>
      <c r="B108" s="28"/>
      <c r="C108" s="28"/>
      <c r="D108" s="13"/>
      <c r="E108" s="14"/>
      <c r="F108" s="15"/>
      <c r="G108" s="15"/>
    </row>
    <row r="109" spans="1:7" x14ac:dyDescent="0.3">
      <c r="A109" s="16" t="s">
        <v>1127</v>
      </c>
      <c r="B109" s="28"/>
      <c r="C109" s="28"/>
      <c r="D109" s="13"/>
      <c r="E109" s="14"/>
      <c r="F109" s="15"/>
      <c r="G109" s="15"/>
    </row>
    <row r="110" spans="1:7" x14ac:dyDescent="0.3">
      <c r="A110" s="16" t="s">
        <v>1128</v>
      </c>
      <c r="B110" s="28"/>
      <c r="C110" s="28"/>
      <c r="D110" s="13"/>
      <c r="E110" s="14"/>
      <c r="F110" s="15"/>
      <c r="G110" s="15"/>
    </row>
    <row r="111" spans="1:7" x14ac:dyDescent="0.3">
      <c r="A111" s="12" t="s">
        <v>1391</v>
      </c>
      <c r="B111" s="28"/>
      <c r="C111" s="28" t="s">
        <v>1392</v>
      </c>
      <c r="D111" s="13">
        <v>50000</v>
      </c>
      <c r="E111" s="14">
        <v>17757.400000000001</v>
      </c>
      <c r="F111" s="15">
        <v>2.2068999999999998E-2</v>
      </c>
      <c r="G111" s="15"/>
    </row>
    <row r="112" spans="1:7" x14ac:dyDescent="0.3">
      <c r="A112" s="12" t="s">
        <v>1238</v>
      </c>
      <c r="B112" s="28"/>
      <c r="C112" s="28" t="s">
        <v>821</v>
      </c>
      <c r="D112" s="13">
        <v>1876500</v>
      </c>
      <c r="E112" s="14">
        <v>6959.94</v>
      </c>
      <c r="F112" s="15">
        <v>8.6499999999999997E-3</v>
      </c>
      <c r="G112" s="15"/>
    </row>
    <row r="113" spans="1:7" x14ac:dyDescent="0.3">
      <c r="A113" s="12" t="s">
        <v>1393</v>
      </c>
      <c r="B113" s="28"/>
      <c r="C113" s="28" t="s">
        <v>872</v>
      </c>
      <c r="D113" s="13">
        <v>115500</v>
      </c>
      <c r="E113" s="14">
        <v>4312.42</v>
      </c>
      <c r="F113" s="15">
        <v>5.359E-3</v>
      </c>
      <c r="G113" s="15"/>
    </row>
    <row r="114" spans="1:7" x14ac:dyDescent="0.3">
      <c r="A114" s="12" t="s">
        <v>1142</v>
      </c>
      <c r="B114" s="28"/>
      <c r="C114" s="28" t="s">
        <v>971</v>
      </c>
      <c r="D114" s="13">
        <v>223500</v>
      </c>
      <c r="E114" s="14">
        <v>2271.65</v>
      </c>
      <c r="F114" s="15">
        <v>2.823E-3</v>
      </c>
      <c r="G114" s="15"/>
    </row>
    <row r="115" spans="1:7" x14ac:dyDescent="0.3">
      <c r="A115" s="12" t="s">
        <v>1221</v>
      </c>
      <c r="B115" s="28"/>
      <c r="C115" s="28" t="s">
        <v>776</v>
      </c>
      <c r="D115" s="13">
        <v>114000</v>
      </c>
      <c r="E115" s="14">
        <v>2110.71</v>
      </c>
      <c r="F115" s="15">
        <v>2.6229999999999999E-3</v>
      </c>
      <c r="G115" s="15"/>
    </row>
    <row r="116" spans="1:7" x14ac:dyDescent="0.3">
      <c r="A116" s="12" t="s">
        <v>1139</v>
      </c>
      <c r="B116" s="28"/>
      <c r="C116" s="28" t="s">
        <v>821</v>
      </c>
      <c r="D116" s="13">
        <v>66675</v>
      </c>
      <c r="E116" s="14">
        <v>1593.23</v>
      </c>
      <c r="F116" s="15">
        <v>1.98E-3</v>
      </c>
      <c r="G116" s="15"/>
    </row>
    <row r="117" spans="1:7" x14ac:dyDescent="0.3">
      <c r="A117" s="12" t="s">
        <v>1214</v>
      </c>
      <c r="B117" s="28"/>
      <c r="C117" s="28" t="s">
        <v>859</v>
      </c>
      <c r="D117" s="13">
        <v>940500</v>
      </c>
      <c r="E117" s="14">
        <v>1473.29</v>
      </c>
      <c r="F117" s="15">
        <v>1.8309999999999999E-3</v>
      </c>
      <c r="G117" s="15"/>
    </row>
    <row r="118" spans="1:7" x14ac:dyDescent="0.3">
      <c r="A118" s="12" t="s">
        <v>1284</v>
      </c>
      <c r="B118" s="28"/>
      <c r="C118" s="28" t="s">
        <v>782</v>
      </c>
      <c r="D118" s="13">
        <v>99750</v>
      </c>
      <c r="E118" s="14">
        <v>700.99</v>
      </c>
      <c r="F118" s="15">
        <v>8.7100000000000003E-4</v>
      </c>
      <c r="G118" s="15"/>
    </row>
    <row r="119" spans="1:7" x14ac:dyDescent="0.3">
      <c r="A119" s="12" t="s">
        <v>1141</v>
      </c>
      <c r="B119" s="28"/>
      <c r="C119" s="28" t="s">
        <v>902</v>
      </c>
      <c r="D119" s="13">
        <v>28700</v>
      </c>
      <c r="E119" s="14">
        <v>247.19</v>
      </c>
      <c r="F119" s="15">
        <v>3.0699999999999998E-4</v>
      </c>
      <c r="G119" s="15"/>
    </row>
    <row r="120" spans="1:7" x14ac:dyDescent="0.3">
      <c r="A120" s="12" t="s">
        <v>1136</v>
      </c>
      <c r="B120" s="28"/>
      <c r="C120" s="28" t="s">
        <v>917</v>
      </c>
      <c r="D120" s="13">
        <v>8750</v>
      </c>
      <c r="E120" s="14">
        <v>135.25</v>
      </c>
      <c r="F120" s="15">
        <v>1.6799999999999999E-4</v>
      </c>
      <c r="G120" s="15"/>
    </row>
    <row r="121" spans="1:7" x14ac:dyDescent="0.3">
      <c r="A121" s="12" t="s">
        <v>1394</v>
      </c>
      <c r="B121" s="28"/>
      <c r="C121" s="28" t="s">
        <v>1009</v>
      </c>
      <c r="D121" s="13">
        <v>12200</v>
      </c>
      <c r="E121" s="14">
        <v>17.87</v>
      </c>
      <c r="F121" s="15">
        <v>2.1999999999999999E-5</v>
      </c>
      <c r="G121" s="15"/>
    </row>
    <row r="122" spans="1:7" x14ac:dyDescent="0.3">
      <c r="A122" s="12" t="s">
        <v>1280</v>
      </c>
      <c r="B122" s="28"/>
      <c r="C122" s="28" t="s">
        <v>794</v>
      </c>
      <c r="D122" s="41">
        <v>-4300</v>
      </c>
      <c r="E122" s="36">
        <v>-18.25</v>
      </c>
      <c r="F122" s="35">
        <v>-2.1999999999999999E-5</v>
      </c>
      <c r="G122" s="15"/>
    </row>
    <row r="123" spans="1:7" x14ac:dyDescent="0.3">
      <c r="A123" s="12" t="s">
        <v>1210</v>
      </c>
      <c r="B123" s="28"/>
      <c r="C123" s="28" t="s">
        <v>872</v>
      </c>
      <c r="D123" s="41">
        <v>-5700</v>
      </c>
      <c r="E123" s="36">
        <v>-25.35</v>
      </c>
      <c r="F123" s="35">
        <v>-3.1000000000000001E-5</v>
      </c>
      <c r="G123" s="15"/>
    </row>
    <row r="124" spans="1:7" x14ac:dyDescent="0.3">
      <c r="A124" s="12" t="s">
        <v>1256</v>
      </c>
      <c r="B124" s="28"/>
      <c r="C124" s="28" t="s">
        <v>799</v>
      </c>
      <c r="D124" s="41">
        <v>-22500</v>
      </c>
      <c r="E124" s="36">
        <v>-100.17</v>
      </c>
      <c r="F124" s="35">
        <v>-1.2400000000000001E-4</v>
      </c>
      <c r="G124" s="15"/>
    </row>
    <row r="125" spans="1:7" x14ac:dyDescent="0.3">
      <c r="A125" s="12" t="s">
        <v>1265</v>
      </c>
      <c r="B125" s="28"/>
      <c r="C125" s="28" t="s">
        <v>776</v>
      </c>
      <c r="D125" s="41">
        <v>-284200</v>
      </c>
      <c r="E125" s="36">
        <v>-320.01</v>
      </c>
      <c r="F125" s="35">
        <v>-3.97E-4</v>
      </c>
      <c r="G125" s="15"/>
    </row>
    <row r="126" spans="1:7" x14ac:dyDescent="0.3">
      <c r="A126" s="12" t="s">
        <v>1150</v>
      </c>
      <c r="B126" s="28"/>
      <c r="C126" s="28" t="s">
        <v>821</v>
      </c>
      <c r="D126" s="41">
        <v>-35500</v>
      </c>
      <c r="E126" s="36">
        <v>-484.52</v>
      </c>
      <c r="F126" s="35">
        <v>-6.02E-4</v>
      </c>
      <c r="G126" s="15"/>
    </row>
    <row r="127" spans="1:7" x14ac:dyDescent="0.3">
      <c r="A127" s="12" t="s">
        <v>1257</v>
      </c>
      <c r="B127" s="28"/>
      <c r="C127" s="28" t="s">
        <v>779</v>
      </c>
      <c r="D127" s="41">
        <v>-1160000</v>
      </c>
      <c r="E127" s="36">
        <v>-576.52</v>
      </c>
      <c r="F127" s="35">
        <v>-7.1599999999999995E-4</v>
      </c>
      <c r="G127" s="15"/>
    </row>
    <row r="128" spans="1:7" x14ac:dyDescent="0.3">
      <c r="A128" s="12" t="s">
        <v>1282</v>
      </c>
      <c r="B128" s="28"/>
      <c r="C128" s="28" t="s">
        <v>788</v>
      </c>
      <c r="D128" s="41">
        <v>-26500</v>
      </c>
      <c r="E128" s="36">
        <v>-576.98</v>
      </c>
      <c r="F128" s="35">
        <v>-7.1699999999999997E-4</v>
      </c>
      <c r="G128" s="15"/>
    </row>
    <row r="129" spans="1:7" x14ac:dyDescent="0.3">
      <c r="A129" s="12" t="s">
        <v>1129</v>
      </c>
      <c r="B129" s="28"/>
      <c r="C129" s="28" t="s">
        <v>862</v>
      </c>
      <c r="D129" s="41">
        <v>-22500</v>
      </c>
      <c r="E129" s="36">
        <v>-591.55999999999995</v>
      </c>
      <c r="F129" s="35">
        <v>-7.3499999999999998E-4</v>
      </c>
      <c r="G129" s="15"/>
    </row>
    <row r="130" spans="1:7" x14ac:dyDescent="0.3">
      <c r="A130" s="12" t="s">
        <v>1285</v>
      </c>
      <c r="B130" s="28"/>
      <c r="C130" s="28" t="s">
        <v>779</v>
      </c>
      <c r="D130" s="41">
        <v>-44100</v>
      </c>
      <c r="E130" s="36">
        <v>-1018.62</v>
      </c>
      <c r="F130" s="35">
        <v>-1.266E-3</v>
      </c>
      <c r="G130" s="15"/>
    </row>
    <row r="131" spans="1:7" x14ac:dyDescent="0.3">
      <c r="A131" s="12" t="s">
        <v>1283</v>
      </c>
      <c r="B131" s="28"/>
      <c r="C131" s="28" t="s">
        <v>785</v>
      </c>
      <c r="D131" s="41">
        <v>-486250</v>
      </c>
      <c r="E131" s="36">
        <v>-3593.39</v>
      </c>
      <c r="F131" s="35">
        <v>-4.4660000000000004E-3</v>
      </c>
      <c r="G131" s="15"/>
    </row>
    <row r="132" spans="1:7" x14ac:dyDescent="0.3">
      <c r="A132" s="12" t="s">
        <v>1263</v>
      </c>
      <c r="B132" s="28"/>
      <c r="C132" s="28" t="s">
        <v>791</v>
      </c>
      <c r="D132" s="41">
        <v>-138450</v>
      </c>
      <c r="E132" s="36">
        <v>-4664.7299999999996</v>
      </c>
      <c r="F132" s="35">
        <v>-5.7970000000000001E-3</v>
      </c>
      <c r="G132" s="15"/>
    </row>
    <row r="133" spans="1:7" x14ac:dyDescent="0.3">
      <c r="A133" s="12" t="s">
        <v>1213</v>
      </c>
      <c r="B133" s="28"/>
      <c r="C133" s="28" t="s">
        <v>927</v>
      </c>
      <c r="D133" s="41">
        <v>-310200</v>
      </c>
      <c r="E133" s="36">
        <v>-5060.1400000000003</v>
      </c>
      <c r="F133" s="35">
        <v>-6.2890000000000003E-3</v>
      </c>
      <c r="G133" s="15"/>
    </row>
    <row r="134" spans="1:7" x14ac:dyDescent="0.3">
      <c r="A134" s="12" t="s">
        <v>1286</v>
      </c>
      <c r="B134" s="28"/>
      <c r="C134" s="28" t="s">
        <v>776</v>
      </c>
      <c r="D134" s="41">
        <v>-673200</v>
      </c>
      <c r="E134" s="36">
        <v>-9350.41</v>
      </c>
      <c r="F134" s="35">
        <v>-1.1620999999999999E-2</v>
      </c>
      <c r="G134" s="15"/>
    </row>
    <row r="135" spans="1:7" x14ac:dyDescent="0.3">
      <c r="A135" s="12" t="s">
        <v>1395</v>
      </c>
      <c r="B135" s="28"/>
      <c r="C135" s="28" t="s">
        <v>1392</v>
      </c>
      <c r="D135" s="41">
        <v>-150000</v>
      </c>
      <c r="E135" s="36">
        <v>-24866.400000000001</v>
      </c>
      <c r="F135" s="35">
        <v>-3.0904999999999998E-2</v>
      </c>
      <c r="G135" s="15"/>
    </row>
    <row r="136" spans="1:7" x14ac:dyDescent="0.3">
      <c r="A136" s="16" t="s">
        <v>98</v>
      </c>
      <c r="B136" s="29"/>
      <c r="C136" s="29"/>
      <c r="D136" s="17"/>
      <c r="E136" s="42">
        <v>-13667.11</v>
      </c>
      <c r="F136" s="43">
        <v>-1.6985E-2</v>
      </c>
      <c r="G136" s="20"/>
    </row>
    <row r="137" spans="1:7" x14ac:dyDescent="0.3">
      <c r="A137" s="12"/>
      <c r="B137" s="28"/>
      <c r="C137" s="28"/>
      <c r="D137" s="13"/>
      <c r="E137" s="14"/>
      <c r="F137" s="15"/>
      <c r="G137" s="15"/>
    </row>
    <row r="138" spans="1:7" x14ac:dyDescent="0.3">
      <c r="A138" s="12"/>
      <c r="B138" s="28"/>
      <c r="C138" s="28"/>
      <c r="D138" s="13"/>
      <c r="E138" s="14"/>
      <c r="F138" s="15"/>
      <c r="G138" s="15"/>
    </row>
    <row r="139" spans="1:7" x14ac:dyDescent="0.3">
      <c r="A139" s="16" t="s">
        <v>1396</v>
      </c>
      <c r="B139" s="29"/>
      <c r="C139" s="29"/>
      <c r="D139" s="17"/>
      <c r="E139" s="46"/>
      <c r="F139" s="20"/>
      <c r="G139" s="20"/>
    </row>
    <row r="140" spans="1:7" x14ac:dyDescent="0.3">
      <c r="A140" s="12" t="s">
        <v>1397</v>
      </c>
      <c r="B140" s="28"/>
      <c r="C140" s="28" t="s">
        <v>1398</v>
      </c>
      <c r="D140" s="13">
        <v>575000</v>
      </c>
      <c r="E140" s="14">
        <v>5553.35</v>
      </c>
      <c r="F140" s="15">
        <v>6.8999999999999999E-3</v>
      </c>
      <c r="G140" s="15"/>
    </row>
    <row r="141" spans="1:7" x14ac:dyDescent="0.3">
      <c r="A141" s="12" t="s">
        <v>1399</v>
      </c>
      <c r="B141" s="28"/>
      <c r="C141" s="28" t="s">
        <v>1398</v>
      </c>
      <c r="D141" s="13">
        <v>400000</v>
      </c>
      <c r="E141" s="14">
        <v>2330.1999999999998</v>
      </c>
      <c r="F141" s="15">
        <v>2.8999999999999998E-3</v>
      </c>
      <c r="G141" s="15"/>
    </row>
    <row r="142" spans="1:7" x14ac:dyDescent="0.3">
      <c r="A142" s="16" t="s">
        <v>98</v>
      </c>
      <c r="B142" s="29"/>
      <c r="C142" s="29"/>
      <c r="D142" s="17"/>
      <c r="E142" s="37">
        <v>7883.55</v>
      </c>
      <c r="F142" s="38">
        <v>9.7999999999999997E-3</v>
      </c>
      <c r="G142" s="20"/>
    </row>
    <row r="143" spans="1:7" x14ac:dyDescent="0.3">
      <c r="A143" s="12"/>
      <c r="B143" s="28"/>
      <c r="C143" s="28"/>
      <c r="D143" s="13"/>
      <c r="E143" s="14"/>
      <c r="F143" s="15"/>
      <c r="G143" s="15"/>
    </row>
    <row r="144" spans="1:7" x14ac:dyDescent="0.3">
      <c r="A144" s="21" t="s">
        <v>117</v>
      </c>
      <c r="B144" s="30"/>
      <c r="C144" s="30"/>
      <c r="D144" s="22"/>
      <c r="E144" s="18">
        <v>7883.55</v>
      </c>
      <c r="F144" s="19">
        <v>9.7999999999999997E-3</v>
      </c>
      <c r="G144" s="20"/>
    </row>
    <row r="145" spans="1:7" x14ac:dyDescent="0.3">
      <c r="A145" s="16" t="s">
        <v>125</v>
      </c>
      <c r="B145" s="28"/>
      <c r="C145" s="28"/>
      <c r="D145" s="13"/>
      <c r="E145" s="14"/>
      <c r="F145" s="15"/>
      <c r="G145" s="15"/>
    </row>
    <row r="146" spans="1:7" x14ac:dyDescent="0.3">
      <c r="A146" s="16" t="s">
        <v>126</v>
      </c>
      <c r="B146" s="28"/>
      <c r="C146" s="28"/>
      <c r="D146" s="13"/>
      <c r="E146" s="14"/>
      <c r="F146" s="15"/>
      <c r="G146" s="15"/>
    </row>
    <row r="147" spans="1:7" x14ac:dyDescent="0.3">
      <c r="A147" s="12" t="s">
        <v>1400</v>
      </c>
      <c r="B147" s="28" t="s">
        <v>1401</v>
      </c>
      <c r="C147" s="28" t="s">
        <v>129</v>
      </c>
      <c r="D147" s="13">
        <v>10000000</v>
      </c>
      <c r="E147" s="14">
        <v>9736.67</v>
      </c>
      <c r="F147" s="15">
        <v>1.21E-2</v>
      </c>
      <c r="G147" s="15">
        <v>6.8388000000000004E-2</v>
      </c>
    </row>
    <row r="148" spans="1:7" x14ac:dyDescent="0.3">
      <c r="A148" s="12" t="s">
        <v>484</v>
      </c>
      <c r="B148" s="28" t="s">
        <v>485</v>
      </c>
      <c r="C148" s="28" t="s">
        <v>132</v>
      </c>
      <c r="D148" s="13">
        <v>10000000</v>
      </c>
      <c r="E148" s="14">
        <v>9578.33</v>
      </c>
      <c r="F148" s="15">
        <v>1.1900000000000001E-2</v>
      </c>
      <c r="G148" s="15">
        <v>7.2349999999999998E-2</v>
      </c>
    </row>
    <row r="149" spans="1:7" x14ac:dyDescent="0.3">
      <c r="A149" s="12" t="s">
        <v>135</v>
      </c>
      <c r="B149" s="28" t="s">
        <v>136</v>
      </c>
      <c r="C149" s="28" t="s">
        <v>129</v>
      </c>
      <c r="D149" s="13">
        <v>5000000</v>
      </c>
      <c r="E149" s="14">
        <v>5012.5</v>
      </c>
      <c r="F149" s="15">
        <v>6.1999999999999998E-3</v>
      </c>
      <c r="G149" s="15">
        <v>6.3600000000000004E-2</v>
      </c>
    </row>
    <row r="150" spans="1:7" x14ac:dyDescent="0.3">
      <c r="A150" s="12" t="s">
        <v>1402</v>
      </c>
      <c r="B150" s="28" t="s">
        <v>1403</v>
      </c>
      <c r="C150" s="28" t="s">
        <v>132</v>
      </c>
      <c r="D150" s="13">
        <v>5000000</v>
      </c>
      <c r="E150" s="14">
        <v>4933.78</v>
      </c>
      <c r="F150" s="15">
        <v>6.1000000000000004E-3</v>
      </c>
      <c r="G150" s="15">
        <v>6.4799999999999996E-2</v>
      </c>
    </row>
    <row r="151" spans="1:7" x14ac:dyDescent="0.3">
      <c r="A151" s="12" t="s">
        <v>1404</v>
      </c>
      <c r="B151" s="28" t="s">
        <v>1405</v>
      </c>
      <c r="C151" s="28" t="s">
        <v>132</v>
      </c>
      <c r="D151" s="13">
        <v>2500000</v>
      </c>
      <c r="E151" s="14">
        <v>2537.15</v>
      </c>
      <c r="F151" s="15">
        <v>3.2000000000000002E-3</v>
      </c>
      <c r="G151" s="15">
        <v>7.9578999999999997E-2</v>
      </c>
    </row>
    <row r="152" spans="1:7" x14ac:dyDescent="0.3">
      <c r="A152" s="12" t="s">
        <v>1406</v>
      </c>
      <c r="B152" s="28" t="s">
        <v>1407</v>
      </c>
      <c r="C152" s="28" t="s">
        <v>186</v>
      </c>
      <c r="D152" s="13">
        <v>2500000</v>
      </c>
      <c r="E152" s="14">
        <v>2479.67</v>
      </c>
      <c r="F152" s="15">
        <v>3.0999999999999999E-3</v>
      </c>
      <c r="G152" s="15">
        <v>7.6479000000000005E-2</v>
      </c>
    </row>
    <row r="153" spans="1:7" x14ac:dyDescent="0.3">
      <c r="A153" s="12" t="s">
        <v>1408</v>
      </c>
      <c r="B153" s="28" t="s">
        <v>1409</v>
      </c>
      <c r="C153" s="28" t="s">
        <v>132</v>
      </c>
      <c r="D153" s="13">
        <v>33254</v>
      </c>
      <c r="E153" s="14">
        <v>9.4</v>
      </c>
      <c r="F153" s="15">
        <v>0</v>
      </c>
      <c r="G153" s="15">
        <v>6.8899000000000002E-2</v>
      </c>
    </row>
    <row r="154" spans="1:7" x14ac:dyDescent="0.3">
      <c r="A154" s="16" t="s">
        <v>98</v>
      </c>
      <c r="B154" s="29"/>
      <c r="C154" s="29"/>
      <c r="D154" s="17"/>
      <c r="E154" s="37">
        <v>34287.5</v>
      </c>
      <c r="F154" s="38">
        <v>4.2599999999999999E-2</v>
      </c>
      <c r="G154" s="20"/>
    </row>
    <row r="155" spans="1:7" x14ac:dyDescent="0.3">
      <c r="A155" s="12"/>
      <c r="B155" s="28"/>
      <c r="C155" s="28"/>
      <c r="D155" s="13"/>
      <c r="E155" s="14"/>
      <c r="F155" s="15"/>
      <c r="G155" s="15"/>
    </row>
    <row r="156" spans="1:7" x14ac:dyDescent="0.3">
      <c r="A156" s="16" t="s">
        <v>372</v>
      </c>
      <c r="B156" s="28"/>
      <c r="C156" s="28"/>
      <c r="D156" s="13"/>
      <c r="E156" s="14"/>
      <c r="F156" s="15"/>
      <c r="G156" s="15"/>
    </row>
    <row r="157" spans="1:7" x14ac:dyDescent="0.3">
      <c r="A157" s="12" t="s">
        <v>679</v>
      </c>
      <c r="B157" s="28" t="s">
        <v>680</v>
      </c>
      <c r="C157" s="28" t="s">
        <v>93</v>
      </c>
      <c r="D157" s="13">
        <v>16000000</v>
      </c>
      <c r="E157" s="14">
        <v>15231.9</v>
      </c>
      <c r="F157" s="15">
        <v>1.89E-2</v>
      </c>
      <c r="G157" s="15">
        <v>7.0685999999999999E-2</v>
      </c>
    </row>
    <row r="158" spans="1:7" x14ac:dyDescent="0.3">
      <c r="A158" s="12" t="s">
        <v>500</v>
      </c>
      <c r="B158" s="28" t="s">
        <v>501</v>
      </c>
      <c r="C158" s="28" t="s">
        <v>93</v>
      </c>
      <c r="D158" s="13">
        <v>15000000</v>
      </c>
      <c r="E158" s="14">
        <v>14307.6</v>
      </c>
      <c r="F158" s="15">
        <v>1.78E-2</v>
      </c>
      <c r="G158" s="15">
        <v>6.9293999999999994E-2</v>
      </c>
    </row>
    <row r="159" spans="1:7" x14ac:dyDescent="0.3">
      <c r="A159" s="12" t="s">
        <v>1289</v>
      </c>
      <c r="B159" s="28" t="s">
        <v>1290</v>
      </c>
      <c r="C159" s="28" t="s">
        <v>93</v>
      </c>
      <c r="D159" s="13">
        <v>5000000</v>
      </c>
      <c r="E159" s="14">
        <v>5033.95</v>
      </c>
      <c r="F159" s="15">
        <v>6.3E-3</v>
      </c>
      <c r="G159" s="15">
        <v>5.5617E-2</v>
      </c>
    </row>
    <row r="160" spans="1:7" x14ac:dyDescent="0.3">
      <c r="A160" s="12" t="s">
        <v>1291</v>
      </c>
      <c r="B160" s="28" t="s">
        <v>1292</v>
      </c>
      <c r="C160" s="28" t="s">
        <v>93</v>
      </c>
      <c r="D160" s="13">
        <v>5000000</v>
      </c>
      <c r="E160" s="14">
        <v>5025.2</v>
      </c>
      <c r="F160" s="15">
        <v>6.1999999999999998E-3</v>
      </c>
      <c r="G160" s="15">
        <v>4.9370999999999998E-2</v>
      </c>
    </row>
    <row r="161" spans="1:7" x14ac:dyDescent="0.3">
      <c r="A161" s="12" t="s">
        <v>1410</v>
      </c>
      <c r="B161" s="28" t="s">
        <v>1411</v>
      </c>
      <c r="C161" s="28" t="s">
        <v>93</v>
      </c>
      <c r="D161" s="13">
        <v>2500000</v>
      </c>
      <c r="E161" s="14">
        <v>2528.25</v>
      </c>
      <c r="F161" s="15">
        <v>3.0999999999999999E-3</v>
      </c>
      <c r="G161" s="15">
        <v>6.0128000000000001E-2</v>
      </c>
    </row>
    <row r="162" spans="1:7" x14ac:dyDescent="0.3">
      <c r="A162" s="12" t="s">
        <v>545</v>
      </c>
      <c r="B162" s="28" t="s">
        <v>546</v>
      </c>
      <c r="C162" s="28" t="s">
        <v>93</v>
      </c>
      <c r="D162" s="13">
        <v>2500000</v>
      </c>
      <c r="E162" s="14">
        <v>2502.62</v>
      </c>
      <c r="F162" s="15">
        <v>3.0999999999999999E-3</v>
      </c>
      <c r="G162" s="15">
        <v>4.2692000000000001E-2</v>
      </c>
    </row>
    <row r="163" spans="1:7" x14ac:dyDescent="0.3">
      <c r="A163" s="16" t="s">
        <v>98</v>
      </c>
      <c r="B163" s="29"/>
      <c r="C163" s="29"/>
      <c r="D163" s="17"/>
      <c r="E163" s="37">
        <v>44629.52</v>
      </c>
      <c r="F163" s="38">
        <v>5.5399999999999998E-2</v>
      </c>
      <c r="G163" s="20"/>
    </row>
    <row r="164" spans="1:7" x14ac:dyDescent="0.3">
      <c r="A164" s="16" t="s">
        <v>502</v>
      </c>
      <c r="B164" s="28"/>
      <c r="C164" s="28"/>
      <c r="D164" s="13"/>
      <c r="E164" s="14"/>
      <c r="F164" s="15"/>
      <c r="G164" s="15"/>
    </row>
    <row r="165" spans="1:7" x14ac:dyDescent="0.3">
      <c r="A165" s="12" t="s">
        <v>1412</v>
      </c>
      <c r="B165" s="28" t="s">
        <v>1413</v>
      </c>
      <c r="C165" s="28" t="s">
        <v>93</v>
      </c>
      <c r="D165" s="13">
        <v>10000000</v>
      </c>
      <c r="E165" s="14">
        <v>9842.18</v>
      </c>
      <c r="F165" s="15">
        <v>1.2200000000000001E-2</v>
      </c>
      <c r="G165" s="15">
        <v>7.5520000000000004E-2</v>
      </c>
    </row>
    <row r="166" spans="1:7" x14ac:dyDescent="0.3">
      <c r="A166" s="16" t="s">
        <v>98</v>
      </c>
      <c r="B166" s="29"/>
      <c r="C166" s="29"/>
      <c r="D166" s="17"/>
      <c r="E166" s="37">
        <v>9842.18</v>
      </c>
      <c r="F166" s="38">
        <v>1.2200000000000001E-2</v>
      </c>
      <c r="G166" s="20"/>
    </row>
    <row r="167" spans="1:7" x14ac:dyDescent="0.3">
      <c r="A167" s="12"/>
      <c r="B167" s="28"/>
      <c r="C167" s="28"/>
      <c r="D167" s="13"/>
      <c r="E167" s="14"/>
      <c r="F167" s="15"/>
      <c r="G167" s="15"/>
    </row>
    <row r="168" spans="1:7" x14ac:dyDescent="0.3">
      <c r="A168" s="12"/>
      <c r="B168" s="28"/>
      <c r="C168" s="28"/>
      <c r="D168" s="13"/>
      <c r="E168" s="14"/>
      <c r="F168" s="15"/>
      <c r="G168" s="15"/>
    </row>
    <row r="169" spans="1:7" x14ac:dyDescent="0.3">
      <c r="A169" s="16" t="s">
        <v>189</v>
      </c>
      <c r="B169" s="28"/>
      <c r="C169" s="28"/>
      <c r="D169" s="13"/>
      <c r="E169" s="14"/>
      <c r="F169" s="15"/>
      <c r="G169" s="15"/>
    </row>
    <row r="170" spans="1:7" x14ac:dyDescent="0.3">
      <c r="A170" s="16" t="s">
        <v>98</v>
      </c>
      <c r="B170" s="28"/>
      <c r="C170" s="28"/>
      <c r="D170" s="13"/>
      <c r="E170" s="39" t="s">
        <v>88</v>
      </c>
      <c r="F170" s="40" t="s">
        <v>88</v>
      </c>
      <c r="G170" s="15"/>
    </row>
    <row r="171" spans="1:7" x14ac:dyDescent="0.3">
      <c r="A171" s="12"/>
      <c r="B171" s="28"/>
      <c r="C171" s="28"/>
      <c r="D171" s="13"/>
      <c r="E171" s="14"/>
      <c r="F171" s="15"/>
      <c r="G171" s="15"/>
    </row>
    <row r="172" spans="1:7" x14ac:dyDescent="0.3">
      <c r="A172" s="16" t="s">
        <v>190</v>
      </c>
      <c r="B172" s="28"/>
      <c r="C172" s="28"/>
      <c r="D172" s="13"/>
      <c r="E172" s="14"/>
      <c r="F172" s="15"/>
      <c r="G172" s="15"/>
    </row>
    <row r="173" spans="1:7" x14ac:dyDescent="0.3">
      <c r="A173" s="16" t="s">
        <v>98</v>
      </c>
      <c r="B173" s="28"/>
      <c r="C173" s="28"/>
      <c r="D173" s="13"/>
      <c r="E173" s="39" t="s">
        <v>88</v>
      </c>
      <c r="F173" s="40" t="s">
        <v>88</v>
      </c>
      <c r="G173" s="15"/>
    </row>
    <row r="174" spans="1:7" x14ac:dyDescent="0.3">
      <c r="A174" s="12"/>
      <c r="B174" s="28"/>
      <c r="C174" s="28"/>
      <c r="D174" s="13"/>
      <c r="E174" s="14"/>
      <c r="F174" s="15"/>
      <c r="G174" s="15"/>
    </row>
    <row r="175" spans="1:7" x14ac:dyDescent="0.3">
      <c r="A175" s="21" t="s">
        <v>117</v>
      </c>
      <c r="B175" s="30"/>
      <c r="C175" s="30"/>
      <c r="D175" s="22"/>
      <c r="E175" s="18">
        <v>88759.2</v>
      </c>
      <c r="F175" s="19">
        <v>0.11020000000000001</v>
      </c>
      <c r="G175" s="20"/>
    </row>
    <row r="176" spans="1:7" x14ac:dyDescent="0.3">
      <c r="A176" s="12"/>
      <c r="B176" s="28"/>
      <c r="C176" s="28"/>
      <c r="D176" s="13"/>
      <c r="E176" s="14"/>
      <c r="F176" s="15"/>
      <c r="G176" s="15"/>
    </row>
    <row r="177" spans="1:7" x14ac:dyDescent="0.3">
      <c r="A177" s="16" t="s">
        <v>89</v>
      </c>
      <c r="B177" s="28"/>
      <c r="C177" s="28"/>
      <c r="D177" s="13"/>
      <c r="E177" s="14"/>
      <c r="F177" s="15"/>
      <c r="G177" s="15"/>
    </row>
    <row r="178" spans="1:7" x14ac:dyDescent="0.3">
      <c r="A178" s="12"/>
      <c r="B178" s="28"/>
      <c r="C178" s="28"/>
      <c r="D178" s="13"/>
      <c r="E178" s="14"/>
      <c r="F178" s="15"/>
      <c r="G178" s="15"/>
    </row>
    <row r="179" spans="1:7" x14ac:dyDescent="0.3">
      <c r="A179" s="16" t="s">
        <v>90</v>
      </c>
      <c r="B179" s="28"/>
      <c r="C179" s="28"/>
      <c r="D179" s="13"/>
      <c r="E179" s="14"/>
      <c r="F179" s="15"/>
      <c r="G179" s="15"/>
    </row>
    <row r="180" spans="1:7" x14ac:dyDescent="0.3">
      <c r="A180" s="12" t="s">
        <v>1414</v>
      </c>
      <c r="B180" s="28" t="s">
        <v>1415</v>
      </c>
      <c r="C180" s="28" t="s">
        <v>93</v>
      </c>
      <c r="D180" s="13">
        <v>2500000</v>
      </c>
      <c r="E180" s="14">
        <v>2416.7199999999998</v>
      </c>
      <c r="F180" s="15">
        <v>3.0000000000000001E-3</v>
      </c>
      <c r="G180" s="15">
        <v>5.5899999999999998E-2</v>
      </c>
    </row>
    <row r="181" spans="1:7" x14ac:dyDescent="0.3">
      <c r="A181" s="12" t="s">
        <v>1309</v>
      </c>
      <c r="B181" s="28" t="s">
        <v>1310</v>
      </c>
      <c r="C181" s="28" t="s">
        <v>93</v>
      </c>
      <c r="D181" s="13">
        <v>500000</v>
      </c>
      <c r="E181" s="14">
        <v>483.85</v>
      </c>
      <c r="F181" s="15">
        <v>5.9999999999999995E-4</v>
      </c>
      <c r="G181" s="15">
        <v>5.5899999999999998E-2</v>
      </c>
    </row>
    <row r="182" spans="1:7" x14ac:dyDescent="0.3">
      <c r="A182" s="16" t="s">
        <v>98</v>
      </c>
      <c r="B182" s="29"/>
      <c r="C182" s="29"/>
      <c r="D182" s="17"/>
      <c r="E182" s="37">
        <v>2900.57</v>
      </c>
      <c r="F182" s="38">
        <v>3.5999999999999999E-3</v>
      </c>
      <c r="G182" s="20"/>
    </row>
    <row r="183" spans="1:7" x14ac:dyDescent="0.3">
      <c r="A183" s="16" t="s">
        <v>99</v>
      </c>
      <c r="B183" s="28"/>
      <c r="C183" s="28"/>
      <c r="D183" s="13"/>
      <c r="E183" s="14"/>
      <c r="F183" s="15"/>
      <c r="G183" s="15"/>
    </row>
    <row r="184" spans="1:7" x14ac:dyDescent="0.3">
      <c r="A184" s="12" t="s">
        <v>1416</v>
      </c>
      <c r="B184" s="28" t="s">
        <v>1417</v>
      </c>
      <c r="C184" s="28" t="s">
        <v>105</v>
      </c>
      <c r="D184" s="13">
        <v>7500000</v>
      </c>
      <c r="E184" s="14">
        <v>7160.96</v>
      </c>
      <c r="F184" s="15">
        <v>8.8999999999999999E-3</v>
      </c>
      <c r="G184" s="15">
        <v>6.1499999999999999E-2</v>
      </c>
    </row>
    <row r="185" spans="1:7" x14ac:dyDescent="0.3">
      <c r="A185" s="16" t="s">
        <v>98</v>
      </c>
      <c r="B185" s="29"/>
      <c r="C185" s="29"/>
      <c r="D185" s="17"/>
      <c r="E185" s="37">
        <v>7160.96</v>
      </c>
      <c r="F185" s="38">
        <v>8.8999999999999999E-3</v>
      </c>
      <c r="G185" s="20"/>
    </row>
    <row r="186" spans="1:7" x14ac:dyDescent="0.3">
      <c r="A186" s="12"/>
      <c r="B186" s="28"/>
      <c r="C186" s="28"/>
      <c r="D186" s="13"/>
      <c r="E186" s="14"/>
      <c r="F186" s="15"/>
      <c r="G186" s="15"/>
    </row>
    <row r="187" spans="1:7" x14ac:dyDescent="0.3">
      <c r="A187" s="16" t="s">
        <v>113</v>
      </c>
      <c r="B187" s="28"/>
      <c r="C187" s="28"/>
      <c r="D187" s="13"/>
      <c r="E187" s="14"/>
      <c r="F187" s="15"/>
      <c r="G187" s="15"/>
    </row>
    <row r="188" spans="1:7" x14ac:dyDescent="0.3">
      <c r="A188" s="12" t="s">
        <v>2015</v>
      </c>
      <c r="B188" s="28" t="s">
        <v>1317</v>
      </c>
      <c r="C188" s="28" t="s">
        <v>105</v>
      </c>
      <c r="D188" s="13">
        <v>5000000</v>
      </c>
      <c r="E188" s="14">
        <v>4911.2700000000004</v>
      </c>
      <c r="F188" s="15">
        <v>6.1000000000000004E-3</v>
      </c>
      <c r="G188" s="15">
        <v>5.4497999999999998E-2</v>
      </c>
    </row>
    <row r="189" spans="1:7" x14ac:dyDescent="0.3">
      <c r="A189" s="16" t="s">
        <v>98</v>
      </c>
      <c r="B189" s="29"/>
      <c r="C189" s="29"/>
      <c r="D189" s="17"/>
      <c r="E189" s="37">
        <v>4911.2700000000004</v>
      </c>
      <c r="F189" s="38">
        <v>6.1000000000000004E-3</v>
      </c>
      <c r="G189" s="20"/>
    </row>
    <row r="190" spans="1:7" x14ac:dyDescent="0.3">
      <c r="A190" s="12"/>
      <c r="B190" s="28"/>
      <c r="C190" s="28"/>
      <c r="D190" s="13"/>
      <c r="E190" s="14"/>
      <c r="F190" s="15"/>
      <c r="G190" s="15"/>
    </row>
    <row r="191" spans="1:7" x14ac:dyDescent="0.3">
      <c r="A191" s="21" t="s">
        <v>117</v>
      </c>
      <c r="B191" s="30"/>
      <c r="C191" s="30"/>
      <c r="D191" s="22"/>
      <c r="E191" s="18">
        <v>14972.8</v>
      </c>
      <c r="F191" s="19">
        <v>1.8599999999999998E-2</v>
      </c>
      <c r="G191" s="20"/>
    </row>
    <row r="192" spans="1:7" x14ac:dyDescent="0.3">
      <c r="A192" s="12"/>
      <c r="B192" s="28"/>
      <c r="C192" s="28"/>
      <c r="D192" s="13"/>
      <c r="E192" s="14"/>
      <c r="F192" s="15"/>
      <c r="G192" s="15"/>
    </row>
    <row r="193" spans="1:7" x14ac:dyDescent="0.3">
      <c r="A193" s="12"/>
      <c r="B193" s="28"/>
      <c r="C193" s="28"/>
      <c r="D193" s="13"/>
      <c r="E193" s="14"/>
      <c r="F193" s="15"/>
      <c r="G193" s="15"/>
    </row>
    <row r="194" spans="1:7" x14ac:dyDescent="0.3">
      <c r="A194" s="16" t="s">
        <v>533</v>
      </c>
      <c r="B194" s="28"/>
      <c r="C194" s="28"/>
      <c r="D194" s="13"/>
      <c r="E194" s="14"/>
      <c r="F194" s="15"/>
      <c r="G194" s="15"/>
    </row>
    <row r="195" spans="1:7" x14ac:dyDescent="0.3">
      <c r="A195" s="12" t="s">
        <v>1418</v>
      </c>
      <c r="B195" s="28" t="s">
        <v>1419</v>
      </c>
      <c r="C195" s="28"/>
      <c r="D195" s="13">
        <v>43997800.109999999</v>
      </c>
      <c r="E195" s="14">
        <v>4317.37</v>
      </c>
      <c r="F195" s="15">
        <v>5.4000000000000003E-3</v>
      </c>
      <c r="G195" s="15"/>
    </row>
    <row r="196" spans="1:7" x14ac:dyDescent="0.3">
      <c r="A196" s="12"/>
      <c r="B196" s="28"/>
      <c r="C196" s="28"/>
      <c r="D196" s="13"/>
      <c r="E196" s="14"/>
      <c r="F196" s="15"/>
      <c r="G196" s="15"/>
    </row>
    <row r="197" spans="1:7" x14ac:dyDescent="0.3">
      <c r="A197" s="21" t="s">
        <v>117</v>
      </c>
      <c r="B197" s="30"/>
      <c r="C197" s="30"/>
      <c r="D197" s="22"/>
      <c r="E197" s="18">
        <v>4317.37</v>
      </c>
      <c r="F197" s="19">
        <v>5.4000000000000003E-3</v>
      </c>
      <c r="G197" s="20"/>
    </row>
    <row r="198" spans="1:7" x14ac:dyDescent="0.3">
      <c r="A198" s="12"/>
      <c r="B198" s="28"/>
      <c r="C198" s="28"/>
      <c r="D198" s="13"/>
      <c r="E198" s="14"/>
      <c r="F198" s="15"/>
      <c r="G198" s="15"/>
    </row>
    <row r="199" spans="1:7" x14ac:dyDescent="0.3">
      <c r="A199" s="16" t="s">
        <v>118</v>
      </c>
      <c r="B199" s="28"/>
      <c r="C199" s="28"/>
      <c r="D199" s="13"/>
      <c r="E199" s="14"/>
      <c r="F199" s="15"/>
      <c r="G199" s="15"/>
    </row>
    <row r="200" spans="1:7" x14ac:dyDescent="0.3">
      <c r="A200" s="12" t="s">
        <v>119</v>
      </c>
      <c r="B200" s="28"/>
      <c r="C200" s="28"/>
      <c r="D200" s="13"/>
      <c r="E200" s="14">
        <v>116438.79</v>
      </c>
      <c r="F200" s="15">
        <v>0.1447</v>
      </c>
      <c r="G200" s="15">
        <v>4.1402000000000001E-2</v>
      </c>
    </row>
    <row r="201" spans="1:7" x14ac:dyDescent="0.3">
      <c r="A201" s="16" t="s">
        <v>98</v>
      </c>
      <c r="B201" s="29"/>
      <c r="C201" s="29"/>
      <c r="D201" s="17"/>
      <c r="E201" s="37">
        <v>116438.79</v>
      </c>
      <c r="F201" s="38">
        <v>0.1447</v>
      </c>
      <c r="G201" s="20"/>
    </row>
    <row r="202" spans="1:7" x14ac:dyDescent="0.3">
      <c r="A202" s="12"/>
      <c r="B202" s="28"/>
      <c r="C202" s="28"/>
      <c r="D202" s="13"/>
      <c r="E202" s="14"/>
      <c r="F202" s="15"/>
      <c r="G202" s="15"/>
    </row>
    <row r="203" spans="1:7" x14ac:dyDescent="0.3">
      <c r="A203" s="21" t="s">
        <v>117</v>
      </c>
      <c r="B203" s="30"/>
      <c r="C203" s="30"/>
      <c r="D203" s="22"/>
      <c r="E203" s="18">
        <v>116438.79</v>
      </c>
      <c r="F203" s="19">
        <v>0.1447</v>
      </c>
      <c r="G203" s="20"/>
    </row>
    <row r="204" spans="1:7" x14ac:dyDescent="0.3">
      <c r="A204" s="12" t="s">
        <v>120</v>
      </c>
      <c r="B204" s="28"/>
      <c r="C204" s="28"/>
      <c r="D204" s="13"/>
      <c r="E204" s="14">
        <v>2041.0672922000001</v>
      </c>
      <c r="F204" s="15">
        <v>2.5360000000000001E-3</v>
      </c>
      <c r="G204" s="15"/>
    </row>
    <row r="205" spans="1:7" x14ac:dyDescent="0.3">
      <c r="A205" s="12" t="s">
        <v>121</v>
      </c>
      <c r="B205" s="28"/>
      <c r="C205" s="28"/>
      <c r="D205" s="13"/>
      <c r="E205" s="36">
        <v>-19153.367292200001</v>
      </c>
      <c r="F205" s="35">
        <v>-2.3935999999999999E-2</v>
      </c>
      <c r="G205" s="15">
        <v>4.1402000000000001E-2</v>
      </c>
    </row>
    <row r="206" spans="1:7" x14ac:dyDescent="0.3">
      <c r="A206" s="23" t="s">
        <v>122</v>
      </c>
      <c r="B206" s="31"/>
      <c r="C206" s="31"/>
      <c r="D206" s="24"/>
      <c r="E206" s="25">
        <v>804595.99</v>
      </c>
      <c r="F206" s="26">
        <v>1</v>
      </c>
      <c r="G206" s="26"/>
    </row>
    <row r="208" spans="1:7" x14ac:dyDescent="0.3">
      <c r="A208" s="1" t="s">
        <v>1322</v>
      </c>
    </row>
    <row r="209" spans="1:7" x14ac:dyDescent="0.3">
      <c r="A209" s="1" t="s">
        <v>123</v>
      </c>
    </row>
    <row r="210" spans="1:7" x14ac:dyDescent="0.3">
      <c r="A210" s="1" t="s">
        <v>124</v>
      </c>
    </row>
    <row r="211" spans="1:7" x14ac:dyDescent="0.3">
      <c r="A211" s="1" t="s">
        <v>1859</v>
      </c>
    </row>
    <row r="212" spans="1:7" x14ac:dyDescent="0.3">
      <c r="A212" s="47" t="s">
        <v>1860</v>
      </c>
      <c r="B212" s="32" t="s">
        <v>88</v>
      </c>
    </row>
    <row r="213" spans="1:7" x14ac:dyDescent="0.3">
      <c r="A213" t="s">
        <v>1861</v>
      </c>
    </row>
    <row r="214" spans="1:7" x14ac:dyDescent="0.3">
      <c r="A214" t="s">
        <v>1862</v>
      </c>
      <c r="B214" t="s">
        <v>1863</v>
      </c>
      <c r="C214" t="s">
        <v>1863</v>
      </c>
    </row>
    <row r="215" spans="1:7" x14ac:dyDescent="0.3">
      <c r="B215" s="48">
        <v>44680</v>
      </c>
      <c r="C215" s="48">
        <v>44712</v>
      </c>
    </row>
    <row r="216" spans="1:7" x14ac:dyDescent="0.3">
      <c r="A216" t="s">
        <v>1914</v>
      </c>
      <c r="B216">
        <v>20.96</v>
      </c>
      <c r="C216">
        <v>20.5</v>
      </c>
      <c r="E216" s="2"/>
      <c r="G216"/>
    </row>
    <row r="217" spans="1:7" x14ac:dyDescent="0.3">
      <c r="A217" t="s">
        <v>1867</v>
      </c>
      <c r="B217">
        <v>38.61</v>
      </c>
      <c r="C217">
        <v>37.78</v>
      </c>
      <c r="E217" s="2"/>
      <c r="G217"/>
    </row>
    <row r="218" spans="1:7" x14ac:dyDescent="0.3">
      <c r="A218" t="s">
        <v>1889</v>
      </c>
      <c r="B218">
        <v>23.02</v>
      </c>
      <c r="C218">
        <v>22.38</v>
      </c>
      <c r="E218" s="2"/>
      <c r="G218"/>
    </row>
    <row r="219" spans="1:7" x14ac:dyDescent="0.3">
      <c r="A219" t="s">
        <v>1915</v>
      </c>
      <c r="B219">
        <v>16.649999999999999</v>
      </c>
      <c r="C219">
        <v>16.27</v>
      </c>
      <c r="E219" s="2"/>
      <c r="G219"/>
    </row>
    <row r="220" spans="1:7" x14ac:dyDescent="0.3">
      <c r="A220" t="s">
        <v>1892</v>
      </c>
      <c r="B220">
        <v>35.32</v>
      </c>
      <c r="C220">
        <v>34.520000000000003</v>
      </c>
      <c r="E220" s="2"/>
      <c r="G220"/>
    </row>
    <row r="221" spans="1:7" x14ac:dyDescent="0.3">
      <c r="A221" t="s">
        <v>1894</v>
      </c>
      <c r="B221">
        <v>20.329999999999998</v>
      </c>
      <c r="C221">
        <v>19.72</v>
      </c>
      <c r="E221" s="2"/>
      <c r="G221"/>
    </row>
    <row r="222" spans="1:7" x14ac:dyDescent="0.3">
      <c r="E222" s="2"/>
      <c r="G222"/>
    </row>
    <row r="223" spans="1:7" x14ac:dyDescent="0.3">
      <c r="A223" t="s">
        <v>1896</v>
      </c>
    </row>
    <row r="225" spans="1:4" x14ac:dyDescent="0.3">
      <c r="A225" s="50" t="s">
        <v>1897</v>
      </c>
      <c r="B225" s="50" t="s">
        <v>1898</v>
      </c>
      <c r="C225" s="50" t="s">
        <v>1899</v>
      </c>
      <c r="D225" s="50" t="s">
        <v>1900</v>
      </c>
    </row>
    <row r="226" spans="1:4" x14ac:dyDescent="0.3">
      <c r="A226" s="50" t="s">
        <v>1916</v>
      </c>
      <c r="B226" s="50"/>
      <c r="C226" s="50">
        <v>0.15</v>
      </c>
      <c r="D226" s="50">
        <v>0.15</v>
      </c>
    </row>
    <row r="227" spans="1:4" x14ac:dyDescent="0.3">
      <c r="A227" s="50" t="s">
        <v>1917</v>
      </c>
      <c r="B227" s="50"/>
      <c r="C227" s="50">
        <v>0.15</v>
      </c>
      <c r="D227" s="50">
        <v>0.15</v>
      </c>
    </row>
    <row r="229" spans="1:4" x14ac:dyDescent="0.3">
      <c r="A229" t="s">
        <v>1879</v>
      </c>
      <c r="B229" s="32" t="s">
        <v>88</v>
      </c>
    </row>
    <row r="230" spans="1:4" ht="28.8" x14ac:dyDescent="0.3">
      <c r="A230" s="47" t="s">
        <v>1880</v>
      </c>
      <c r="B230" s="32" t="s">
        <v>88</v>
      </c>
    </row>
    <row r="231" spans="1:4" x14ac:dyDescent="0.3">
      <c r="A231" s="47" t="s">
        <v>1881</v>
      </c>
      <c r="B231" s="32" t="s">
        <v>88</v>
      </c>
    </row>
    <row r="232" spans="1:4" x14ac:dyDescent="0.3">
      <c r="A232" t="s">
        <v>1913</v>
      </c>
      <c r="B232" s="49">
        <v>3.577172</v>
      </c>
    </row>
    <row r="233" spans="1:4" ht="28.8" x14ac:dyDescent="0.3">
      <c r="A233" s="47" t="s">
        <v>1883</v>
      </c>
      <c r="B233" s="32">
        <v>45463.509687499994</v>
      </c>
    </row>
    <row r="234" spans="1:4" ht="28.8" x14ac:dyDescent="0.3">
      <c r="A234" s="47" t="s">
        <v>1884</v>
      </c>
      <c r="B234" s="32" t="s">
        <v>88</v>
      </c>
    </row>
    <row r="235" spans="1:4" x14ac:dyDescent="0.3">
      <c r="A235" t="s">
        <v>2023</v>
      </c>
      <c r="B235" s="32" t="s">
        <v>88</v>
      </c>
    </row>
    <row r="236" spans="1:4" x14ac:dyDescent="0.3">
      <c r="A236" t="s">
        <v>2024</v>
      </c>
      <c r="B236" s="32" t="s">
        <v>88</v>
      </c>
    </row>
    <row r="238" spans="1:4" x14ac:dyDescent="0.3">
      <c r="A238" s="60" t="s">
        <v>2070</v>
      </c>
      <c r="B238" s="61" t="s">
        <v>2071</v>
      </c>
      <c r="C238" s="61" t="s">
        <v>2031</v>
      </c>
      <c r="D238" s="69" t="s">
        <v>2032</v>
      </c>
    </row>
    <row r="239" spans="1:4" ht="86.4" customHeight="1" x14ac:dyDescent="0.3">
      <c r="A239" s="70" t="str">
        <f>HYPERLINK("[EDEL_Portfolio Monthly 31-May-2022.xlsx]EEARFD!A1","Edelweiss Balanced Advantage Fund")</f>
        <v>Edelweiss Balanced Advantage Fund</v>
      </c>
      <c r="B239" s="62"/>
      <c r="C239" s="63" t="s">
        <v>2045</v>
      </c>
      <c r="D239"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8FF79-DC64-4182-951E-E17333B10917}">
  <dimension ref="A1:H137"/>
  <sheetViews>
    <sheetView showGridLines="0" workbookViewId="0">
      <pane ySplit="4" topLeftCell="A124" activePane="bottomLeft" state="frozen"/>
      <selection activeCell="A36" sqref="A36"/>
      <selection pane="bottomLeft" activeCell="A136" sqref="A136:D136"/>
    </sheetView>
  </sheetViews>
  <sheetFormatPr defaultRowHeight="14.4" x14ac:dyDescent="0.3"/>
  <cols>
    <col min="1" max="1" width="65.88671875" customWidth="1"/>
    <col min="2" max="2" width="22.44140625" customWidth="1"/>
    <col min="3" max="3" width="26.77734375" customWidth="1"/>
    <col min="4" max="4" width="21.8867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45</v>
      </c>
      <c r="B1" s="57"/>
      <c r="C1" s="57"/>
      <c r="D1" s="57"/>
      <c r="E1" s="57"/>
      <c r="F1" s="57"/>
      <c r="G1" s="57"/>
      <c r="H1" s="51" t="str">
        <f>HYPERLINK("[EDEL_Portfolio Monthly 31-May-2022.xlsx]Index!A1","Index")</f>
        <v>Index</v>
      </c>
    </row>
    <row r="2" spans="1:8" ht="18" x14ac:dyDescent="0.3">
      <c r="A2" s="57" t="s">
        <v>46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860</v>
      </c>
      <c r="B8" s="28" t="s">
        <v>861</v>
      </c>
      <c r="C8" s="28" t="s">
        <v>862</v>
      </c>
      <c r="D8" s="13">
        <v>97947</v>
      </c>
      <c r="E8" s="14">
        <v>2578.6</v>
      </c>
      <c r="F8" s="15">
        <v>7.9299999999999995E-2</v>
      </c>
      <c r="G8" s="15"/>
    </row>
    <row r="9" spans="1:8" x14ac:dyDescent="0.3">
      <c r="A9" s="12" t="s">
        <v>882</v>
      </c>
      <c r="B9" s="28" t="s">
        <v>883</v>
      </c>
      <c r="C9" s="28" t="s">
        <v>776</v>
      </c>
      <c r="D9" s="13">
        <v>331266</v>
      </c>
      <c r="E9" s="14">
        <v>2493.94</v>
      </c>
      <c r="F9" s="15">
        <v>7.6700000000000004E-2</v>
      </c>
      <c r="G9" s="15"/>
    </row>
    <row r="10" spans="1:8" x14ac:dyDescent="0.3">
      <c r="A10" s="12" t="s">
        <v>774</v>
      </c>
      <c r="B10" s="28" t="s">
        <v>775</v>
      </c>
      <c r="C10" s="28" t="s">
        <v>776</v>
      </c>
      <c r="D10" s="13">
        <v>162955</v>
      </c>
      <c r="E10" s="14">
        <v>2263.36</v>
      </c>
      <c r="F10" s="15">
        <v>6.9599999999999995E-2</v>
      </c>
      <c r="G10" s="15"/>
    </row>
    <row r="11" spans="1:8" x14ac:dyDescent="0.3">
      <c r="A11" s="12" t="s">
        <v>814</v>
      </c>
      <c r="B11" s="28" t="s">
        <v>815</v>
      </c>
      <c r="C11" s="28" t="s">
        <v>791</v>
      </c>
      <c r="D11" s="13">
        <v>108008</v>
      </c>
      <c r="E11" s="14">
        <v>1624.01</v>
      </c>
      <c r="F11" s="15">
        <v>4.99E-2</v>
      </c>
      <c r="G11" s="15"/>
    </row>
    <row r="12" spans="1:8" x14ac:dyDescent="0.3">
      <c r="A12" s="12" t="s">
        <v>807</v>
      </c>
      <c r="B12" s="28" t="s">
        <v>808</v>
      </c>
      <c r="C12" s="28" t="s">
        <v>776</v>
      </c>
      <c r="D12" s="13">
        <v>190703</v>
      </c>
      <c r="E12" s="14">
        <v>1306.7</v>
      </c>
      <c r="F12" s="15">
        <v>4.02E-2</v>
      </c>
      <c r="G12" s="15"/>
    </row>
    <row r="13" spans="1:8" x14ac:dyDescent="0.3">
      <c r="A13" s="12" t="s">
        <v>842</v>
      </c>
      <c r="B13" s="28" t="s">
        <v>843</v>
      </c>
      <c r="C13" s="28" t="s">
        <v>844</v>
      </c>
      <c r="D13" s="13">
        <v>76354</v>
      </c>
      <c r="E13" s="14">
        <v>1263.28</v>
      </c>
      <c r="F13" s="15">
        <v>3.8800000000000001E-2</v>
      </c>
      <c r="G13" s="15"/>
    </row>
    <row r="14" spans="1:8" x14ac:dyDescent="0.3">
      <c r="A14" s="12" t="s">
        <v>863</v>
      </c>
      <c r="B14" s="28" t="s">
        <v>864</v>
      </c>
      <c r="C14" s="28" t="s">
        <v>776</v>
      </c>
      <c r="D14" s="13">
        <v>264678</v>
      </c>
      <c r="E14" s="14">
        <v>1238.96</v>
      </c>
      <c r="F14" s="15">
        <v>3.8100000000000002E-2</v>
      </c>
      <c r="G14" s="15"/>
    </row>
    <row r="15" spans="1:8" x14ac:dyDescent="0.3">
      <c r="A15" s="12" t="s">
        <v>829</v>
      </c>
      <c r="B15" s="28" t="s">
        <v>830</v>
      </c>
      <c r="C15" s="28" t="s">
        <v>831</v>
      </c>
      <c r="D15" s="13">
        <v>412028</v>
      </c>
      <c r="E15" s="14">
        <v>1115.1500000000001</v>
      </c>
      <c r="F15" s="15">
        <v>3.4299999999999997E-2</v>
      </c>
      <c r="G15" s="15"/>
    </row>
    <row r="16" spans="1:8" x14ac:dyDescent="0.3">
      <c r="A16" s="12" t="s">
        <v>780</v>
      </c>
      <c r="B16" s="28" t="s">
        <v>781</v>
      </c>
      <c r="C16" s="28" t="s">
        <v>782</v>
      </c>
      <c r="D16" s="13">
        <v>115066</v>
      </c>
      <c r="E16" s="14">
        <v>805.69</v>
      </c>
      <c r="F16" s="15">
        <v>2.4799999999999999E-2</v>
      </c>
      <c r="G16" s="15"/>
    </row>
    <row r="17" spans="1:7" x14ac:dyDescent="0.3">
      <c r="A17" s="12" t="s">
        <v>789</v>
      </c>
      <c r="B17" s="28" t="s">
        <v>790</v>
      </c>
      <c r="C17" s="28" t="s">
        <v>791</v>
      </c>
      <c r="D17" s="13">
        <v>60637</v>
      </c>
      <c r="E17" s="14">
        <v>631.08000000000004</v>
      </c>
      <c r="F17" s="15">
        <v>1.9400000000000001E-2</v>
      </c>
      <c r="G17" s="15"/>
    </row>
    <row r="18" spans="1:7" x14ac:dyDescent="0.3">
      <c r="A18" s="12" t="s">
        <v>832</v>
      </c>
      <c r="B18" s="28" t="s">
        <v>833</v>
      </c>
      <c r="C18" s="28" t="s">
        <v>791</v>
      </c>
      <c r="D18" s="13">
        <v>18297</v>
      </c>
      <c r="E18" s="14">
        <v>615.58000000000004</v>
      </c>
      <c r="F18" s="15">
        <v>1.89E-2</v>
      </c>
      <c r="G18" s="15"/>
    </row>
    <row r="19" spans="1:7" x14ac:dyDescent="0.3">
      <c r="A19" s="12" t="s">
        <v>1102</v>
      </c>
      <c r="B19" s="28" t="s">
        <v>1103</v>
      </c>
      <c r="C19" s="28" t="s">
        <v>902</v>
      </c>
      <c r="D19" s="13">
        <v>69534</v>
      </c>
      <c r="E19" s="14">
        <v>598.41</v>
      </c>
      <c r="F19" s="15">
        <v>1.84E-2</v>
      </c>
      <c r="G19" s="15"/>
    </row>
    <row r="20" spans="1:7" x14ac:dyDescent="0.3">
      <c r="A20" s="12" t="s">
        <v>777</v>
      </c>
      <c r="B20" s="28" t="s">
        <v>778</v>
      </c>
      <c r="C20" s="28" t="s">
        <v>779</v>
      </c>
      <c r="D20" s="13">
        <v>24683</v>
      </c>
      <c r="E20" s="14">
        <v>569.38</v>
      </c>
      <c r="F20" s="15">
        <v>1.7500000000000002E-2</v>
      </c>
      <c r="G20" s="15"/>
    </row>
    <row r="21" spans="1:7" x14ac:dyDescent="0.3">
      <c r="A21" s="12" t="s">
        <v>870</v>
      </c>
      <c r="B21" s="28" t="s">
        <v>871</v>
      </c>
      <c r="C21" s="28" t="s">
        <v>872</v>
      </c>
      <c r="D21" s="13">
        <v>6290</v>
      </c>
      <c r="E21" s="14">
        <v>501.08</v>
      </c>
      <c r="F21" s="15">
        <v>1.54E-2</v>
      </c>
      <c r="G21" s="15"/>
    </row>
    <row r="22" spans="1:7" x14ac:dyDescent="0.3">
      <c r="A22" s="12" t="s">
        <v>1043</v>
      </c>
      <c r="B22" s="28" t="s">
        <v>1044</v>
      </c>
      <c r="C22" s="28" t="s">
        <v>831</v>
      </c>
      <c r="D22" s="13">
        <v>18276</v>
      </c>
      <c r="E22" s="14">
        <v>430.08</v>
      </c>
      <c r="F22" s="15">
        <v>1.32E-2</v>
      </c>
      <c r="G22" s="15"/>
    </row>
    <row r="23" spans="1:7" x14ac:dyDescent="0.3">
      <c r="A23" s="12" t="s">
        <v>962</v>
      </c>
      <c r="B23" s="28" t="s">
        <v>963</v>
      </c>
      <c r="C23" s="28" t="s">
        <v>821</v>
      </c>
      <c r="D23" s="13">
        <v>6674</v>
      </c>
      <c r="E23" s="14">
        <v>405.95</v>
      </c>
      <c r="F23" s="15">
        <v>1.2500000000000001E-2</v>
      </c>
      <c r="G23" s="15"/>
    </row>
    <row r="24" spans="1:7" x14ac:dyDescent="0.3">
      <c r="A24" s="12" t="s">
        <v>1110</v>
      </c>
      <c r="B24" s="28" t="s">
        <v>1111</v>
      </c>
      <c r="C24" s="28" t="s">
        <v>971</v>
      </c>
      <c r="D24" s="13">
        <v>18167</v>
      </c>
      <c r="E24" s="14">
        <v>402.58</v>
      </c>
      <c r="F24" s="15">
        <v>1.24E-2</v>
      </c>
      <c r="G24" s="15"/>
    </row>
    <row r="25" spans="1:7" x14ac:dyDescent="0.3">
      <c r="A25" s="12" t="s">
        <v>851</v>
      </c>
      <c r="B25" s="28" t="s">
        <v>852</v>
      </c>
      <c r="C25" s="28" t="s">
        <v>836</v>
      </c>
      <c r="D25" s="13">
        <v>37276</v>
      </c>
      <c r="E25" s="14">
        <v>393.5</v>
      </c>
      <c r="F25" s="15">
        <v>1.21E-2</v>
      </c>
      <c r="G25" s="15"/>
    </row>
    <row r="26" spans="1:7" x14ac:dyDescent="0.3">
      <c r="A26" s="12" t="s">
        <v>803</v>
      </c>
      <c r="B26" s="28" t="s">
        <v>804</v>
      </c>
      <c r="C26" s="28" t="s">
        <v>779</v>
      </c>
      <c r="D26" s="13">
        <v>6406</v>
      </c>
      <c r="E26" s="14">
        <v>389.62</v>
      </c>
      <c r="F26" s="15">
        <v>1.2E-2</v>
      </c>
      <c r="G26" s="15"/>
    </row>
    <row r="27" spans="1:7" x14ac:dyDescent="0.3">
      <c r="A27" s="12" t="s">
        <v>937</v>
      </c>
      <c r="B27" s="28" t="s">
        <v>938</v>
      </c>
      <c r="C27" s="28" t="s">
        <v>791</v>
      </c>
      <c r="D27" s="13">
        <v>32889</v>
      </c>
      <c r="E27" s="14">
        <v>388.17</v>
      </c>
      <c r="F27" s="15">
        <v>1.1900000000000001E-2</v>
      </c>
      <c r="G27" s="15"/>
    </row>
    <row r="28" spans="1:7" x14ac:dyDescent="0.3">
      <c r="A28" s="12" t="s">
        <v>1055</v>
      </c>
      <c r="B28" s="28" t="s">
        <v>1056</v>
      </c>
      <c r="C28" s="28" t="s">
        <v>976</v>
      </c>
      <c r="D28" s="13">
        <v>32821</v>
      </c>
      <c r="E28" s="14">
        <v>385.37</v>
      </c>
      <c r="F28" s="15">
        <v>1.18E-2</v>
      </c>
      <c r="G28" s="15"/>
    </row>
    <row r="29" spans="1:7" x14ac:dyDescent="0.3">
      <c r="A29" s="12" t="s">
        <v>955</v>
      </c>
      <c r="B29" s="28" t="s">
        <v>956</v>
      </c>
      <c r="C29" s="28" t="s">
        <v>872</v>
      </c>
      <c r="D29" s="13">
        <v>85873</v>
      </c>
      <c r="E29" s="14">
        <v>380.89</v>
      </c>
      <c r="F29" s="15">
        <v>1.17E-2</v>
      </c>
      <c r="G29" s="15"/>
    </row>
    <row r="30" spans="1:7" x14ac:dyDescent="0.3">
      <c r="A30" s="12" t="s">
        <v>987</v>
      </c>
      <c r="B30" s="28" t="s">
        <v>988</v>
      </c>
      <c r="C30" s="28" t="s">
        <v>989</v>
      </c>
      <c r="D30" s="13">
        <v>136132</v>
      </c>
      <c r="E30" s="14">
        <v>319.91000000000003</v>
      </c>
      <c r="F30" s="15">
        <v>9.7999999999999997E-3</v>
      </c>
      <c r="G30" s="15"/>
    </row>
    <row r="31" spans="1:7" x14ac:dyDescent="0.3">
      <c r="A31" s="12" t="s">
        <v>903</v>
      </c>
      <c r="B31" s="28" t="s">
        <v>904</v>
      </c>
      <c r="C31" s="28" t="s">
        <v>818</v>
      </c>
      <c r="D31" s="13">
        <v>15154</v>
      </c>
      <c r="E31" s="14">
        <v>278.58</v>
      </c>
      <c r="F31" s="15">
        <v>8.6E-3</v>
      </c>
      <c r="G31" s="15"/>
    </row>
    <row r="32" spans="1:7" x14ac:dyDescent="0.3">
      <c r="A32" s="12" t="s">
        <v>884</v>
      </c>
      <c r="B32" s="28" t="s">
        <v>885</v>
      </c>
      <c r="C32" s="28" t="s">
        <v>872</v>
      </c>
      <c r="D32" s="13">
        <v>37256</v>
      </c>
      <c r="E32" s="14">
        <v>274.41000000000003</v>
      </c>
      <c r="F32" s="15">
        <v>8.3999999999999995E-3</v>
      </c>
      <c r="G32" s="15"/>
    </row>
    <row r="33" spans="1:7" x14ac:dyDescent="0.3">
      <c r="A33" s="12" t="s">
        <v>1323</v>
      </c>
      <c r="B33" s="28" t="s">
        <v>1324</v>
      </c>
      <c r="C33" s="28" t="s">
        <v>902</v>
      </c>
      <c r="D33" s="13">
        <v>9327</v>
      </c>
      <c r="E33" s="14">
        <v>266.83999999999997</v>
      </c>
      <c r="F33" s="15">
        <v>8.2000000000000007E-3</v>
      </c>
      <c r="G33" s="15"/>
    </row>
    <row r="34" spans="1:7" x14ac:dyDescent="0.3">
      <c r="A34" s="12" t="s">
        <v>928</v>
      </c>
      <c r="B34" s="28" t="s">
        <v>929</v>
      </c>
      <c r="C34" s="28" t="s">
        <v>779</v>
      </c>
      <c r="D34" s="13">
        <v>33659</v>
      </c>
      <c r="E34" s="14">
        <v>262.54000000000002</v>
      </c>
      <c r="F34" s="15">
        <v>8.0999999999999996E-3</v>
      </c>
      <c r="G34" s="15"/>
    </row>
    <row r="35" spans="1:7" x14ac:dyDescent="0.3">
      <c r="A35" s="12" t="s">
        <v>1327</v>
      </c>
      <c r="B35" s="28" t="s">
        <v>1328</v>
      </c>
      <c r="C35" s="28" t="s">
        <v>791</v>
      </c>
      <c r="D35" s="13">
        <v>3102</v>
      </c>
      <c r="E35" s="14">
        <v>259.98</v>
      </c>
      <c r="F35" s="15">
        <v>8.0000000000000002E-3</v>
      </c>
      <c r="G35" s="15"/>
    </row>
    <row r="36" spans="1:7" x14ac:dyDescent="0.3">
      <c r="A36" s="12" t="s">
        <v>947</v>
      </c>
      <c r="B36" s="28" t="s">
        <v>948</v>
      </c>
      <c r="C36" s="28" t="s">
        <v>859</v>
      </c>
      <c r="D36" s="13">
        <v>164879</v>
      </c>
      <c r="E36" s="14">
        <v>257.20999999999998</v>
      </c>
      <c r="F36" s="15">
        <v>7.9000000000000008E-3</v>
      </c>
      <c r="G36" s="15"/>
    </row>
    <row r="37" spans="1:7" x14ac:dyDescent="0.3">
      <c r="A37" s="12" t="s">
        <v>1122</v>
      </c>
      <c r="B37" s="28" t="s">
        <v>1123</v>
      </c>
      <c r="C37" s="28" t="s">
        <v>1002</v>
      </c>
      <c r="D37" s="13">
        <v>46260</v>
      </c>
      <c r="E37" s="14">
        <v>246.87</v>
      </c>
      <c r="F37" s="15">
        <v>7.6E-3</v>
      </c>
      <c r="G37" s="15"/>
    </row>
    <row r="38" spans="1:7" x14ac:dyDescent="0.3">
      <c r="A38" s="12" t="s">
        <v>816</v>
      </c>
      <c r="B38" s="28" t="s">
        <v>817</v>
      </c>
      <c r="C38" s="28" t="s">
        <v>818</v>
      </c>
      <c r="D38" s="13">
        <v>103146</v>
      </c>
      <c r="E38" s="14">
        <v>242.14</v>
      </c>
      <c r="F38" s="15">
        <v>7.4000000000000003E-3</v>
      </c>
      <c r="G38" s="15"/>
    </row>
    <row r="39" spans="1:7" x14ac:dyDescent="0.3">
      <c r="A39" s="12" t="s">
        <v>1339</v>
      </c>
      <c r="B39" s="28" t="s">
        <v>1340</v>
      </c>
      <c r="C39" s="28" t="s">
        <v>1341</v>
      </c>
      <c r="D39" s="13">
        <v>530</v>
      </c>
      <c r="E39" s="14">
        <v>239.53</v>
      </c>
      <c r="F39" s="15">
        <v>7.4000000000000003E-3</v>
      </c>
      <c r="G39" s="15"/>
    </row>
    <row r="40" spans="1:7" x14ac:dyDescent="0.3">
      <c r="A40" s="12" t="s">
        <v>1096</v>
      </c>
      <c r="B40" s="28" t="s">
        <v>1097</v>
      </c>
      <c r="C40" s="28" t="s">
        <v>859</v>
      </c>
      <c r="D40" s="13">
        <v>101630</v>
      </c>
      <c r="E40" s="14">
        <v>236.7</v>
      </c>
      <c r="F40" s="15">
        <v>7.3000000000000001E-3</v>
      </c>
      <c r="G40" s="15"/>
    </row>
    <row r="41" spans="1:7" x14ac:dyDescent="0.3">
      <c r="A41" s="12" t="s">
        <v>915</v>
      </c>
      <c r="B41" s="28" t="s">
        <v>916</v>
      </c>
      <c r="C41" s="28" t="s">
        <v>917</v>
      </c>
      <c r="D41" s="13">
        <v>28629</v>
      </c>
      <c r="E41" s="14">
        <v>231.72</v>
      </c>
      <c r="F41" s="15">
        <v>7.1000000000000004E-3</v>
      </c>
      <c r="G41" s="15"/>
    </row>
    <row r="42" spans="1:7" x14ac:dyDescent="0.3">
      <c r="A42" s="12" t="s">
        <v>1420</v>
      </c>
      <c r="B42" s="28" t="s">
        <v>1421</v>
      </c>
      <c r="C42" s="28" t="s">
        <v>802</v>
      </c>
      <c r="D42" s="13">
        <v>10244</v>
      </c>
      <c r="E42" s="14">
        <v>230.02</v>
      </c>
      <c r="F42" s="15">
        <v>7.1000000000000004E-3</v>
      </c>
      <c r="G42" s="15"/>
    </row>
    <row r="43" spans="1:7" x14ac:dyDescent="0.3">
      <c r="A43" s="12" t="s">
        <v>900</v>
      </c>
      <c r="B43" s="28" t="s">
        <v>901</v>
      </c>
      <c r="C43" s="28" t="s">
        <v>902</v>
      </c>
      <c r="D43" s="13">
        <v>22889</v>
      </c>
      <c r="E43" s="14">
        <v>227.28</v>
      </c>
      <c r="F43" s="15">
        <v>7.0000000000000001E-3</v>
      </c>
      <c r="G43" s="15"/>
    </row>
    <row r="44" spans="1:7" x14ac:dyDescent="0.3">
      <c r="A44" s="12" t="s">
        <v>857</v>
      </c>
      <c r="B44" s="28" t="s">
        <v>858</v>
      </c>
      <c r="C44" s="28" t="s">
        <v>859</v>
      </c>
      <c r="D44" s="13">
        <v>96367</v>
      </c>
      <c r="E44" s="14">
        <v>226.61</v>
      </c>
      <c r="F44" s="15">
        <v>7.0000000000000001E-3</v>
      </c>
      <c r="G44" s="15"/>
    </row>
    <row r="45" spans="1:7" x14ac:dyDescent="0.3">
      <c r="A45" s="12" t="s">
        <v>905</v>
      </c>
      <c r="B45" s="28" t="s">
        <v>906</v>
      </c>
      <c r="C45" s="28" t="s">
        <v>879</v>
      </c>
      <c r="D45" s="13">
        <v>28575</v>
      </c>
      <c r="E45" s="14">
        <v>222.77</v>
      </c>
      <c r="F45" s="15">
        <v>6.7999999999999996E-3</v>
      </c>
      <c r="G45" s="15"/>
    </row>
    <row r="46" spans="1:7" x14ac:dyDescent="0.3">
      <c r="A46" s="12" t="s">
        <v>805</v>
      </c>
      <c r="B46" s="28" t="s">
        <v>806</v>
      </c>
      <c r="C46" s="28" t="s">
        <v>776</v>
      </c>
      <c r="D46" s="13">
        <v>23613</v>
      </c>
      <c r="E46" s="14">
        <v>219.8</v>
      </c>
      <c r="F46" s="15">
        <v>6.7999999999999996E-3</v>
      </c>
      <c r="G46" s="15"/>
    </row>
    <row r="47" spans="1:7" x14ac:dyDescent="0.3">
      <c r="A47" s="12" t="s">
        <v>1329</v>
      </c>
      <c r="B47" s="28" t="s">
        <v>1330</v>
      </c>
      <c r="C47" s="28" t="s">
        <v>1009</v>
      </c>
      <c r="D47" s="13">
        <v>95413</v>
      </c>
      <c r="E47" s="14">
        <v>216.49</v>
      </c>
      <c r="F47" s="15">
        <v>6.7000000000000002E-3</v>
      </c>
      <c r="G47" s="15"/>
    </row>
    <row r="48" spans="1:7" x14ac:dyDescent="0.3">
      <c r="A48" s="12" t="s">
        <v>1382</v>
      </c>
      <c r="B48" s="28" t="s">
        <v>1383</v>
      </c>
      <c r="C48" s="28" t="s">
        <v>992</v>
      </c>
      <c r="D48" s="13">
        <v>90706</v>
      </c>
      <c r="E48" s="14">
        <v>216.29</v>
      </c>
      <c r="F48" s="15">
        <v>6.6E-3</v>
      </c>
      <c r="G48" s="15"/>
    </row>
    <row r="49" spans="1:7" x14ac:dyDescent="0.3">
      <c r="A49" s="12" t="s">
        <v>1387</v>
      </c>
      <c r="B49" s="28" t="s">
        <v>1388</v>
      </c>
      <c r="C49" s="28" t="s">
        <v>1002</v>
      </c>
      <c r="D49" s="13">
        <v>26565</v>
      </c>
      <c r="E49" s="14">
        <v>203.74</v>
      </c>
      <c r="F49" s="15">
        <v>6.3E-3</v>
      </c>
      <c r="G49" s="15"/>
    </row>
    <row r="50" spans="1:7" x14ac:dyDescent="0.3">
      <c r="A50" s="12" t="s">
        <v>983</v>
      </c>
      <c r="B50" s="28" t="s">
        <v>984</v>
      </c>
      <c r="C50" s="28" t="s">
        <v>862</v>
      </c>
      <c r="D50" s="13">
        <v>61559</v>
      </c>
      <c r="E50" s="14">
        <v>200.81</v>
      </c>
      <c r="F50" s="15">
        <v>6.1999999999999998E-3</v>
      </c>
      <c r="G50" s="15"/>
    </row>
    <row r="51" spans="1:7" x14ac:dyDescent="0.3">
      <c r="A51" s="12" t="s">
        <v>1422</v>
      </c>
      <c r="B51" s="28" t="s">
        <v>1423</v>
      </c>
      <c r="C51" s="28" t="s">
        <v>779</v>
      </c>
      <c r="D51" s="13">
        <v>5419</v>
      </c>
      <c r="E51" s="14">
        <v>184.6</v>
      </c>
      <c r="F51" s="15">
        <v>5.7000000000000002E-3</v>
      </c>
      <c r="G51" s="15"/>
    </row>
    <row r="52" spans="1:7" x14ac:dyDescent="0.3">
      <c r="A52" s="12" t="s">
        <v>1368</v>
      </c>
      <c r="B52" s="28" t="s">
        <v>1369</v>
      </c>
      <c r="C52" s="28" t="s">
        <v>1009</v>
      </c>
      <c r="D52" s="13">
        <v>122123</v>
      </c>
      <c r="E52" s="14">
        <v>179.77</v>
      </c>
      <c r="F52" s="15">
        <v>5.4999999999999997E-3</v>
      </c>
      <c r="G52" s="15"/>
    </row>
    <row r="53" spans="1:7" x14ac:dyDescent="0.3">
      <c r="A53" s="12" t="s">
        <v>800</v>
      </c>
      <c r="B53" s="28" t="s">
        <v>801</v>
      </c>
      <c r="C53" s="28" t="s">
        <v>802</v>
      </c>
      <c r="D53" s="13">
        <v>7280</v>
      </c>
      <c r="E53" s="14">
        <v>179.38</v>
      </c>
      <c r="F53" s="15">
        <v>5.4999999999999997E-3</v>
      </c>
      <c r="G53" s="15"/>
    </row>
    <row r="54" spans="1:7" x14ac:dyDescent="0.3">
      <c r="A54" s="12" t="s">
        <v>1090</v>
      </c>
      <c r="B54" s="28" t="s">
        <v>1091</v>
      </c>
      <c r="C54" s="28" t="s">
        <v>791</v>
      </c>
      <c r="D54" s="13">
        <v>4599</v>
      </c>
      <c r="E54" s="14">
        <v>172.92</v>
      </c>
      <c r="F54" s="15">
        <v>5.3E-3</v>
      </c>
      <c r="G54" s="15"/>
    </row>
    <row r="55" spans="1:7" x14ac:dyDescent="0.3">
      <c r="A55" s="12" t="s">
        <v>877</v>
      </c>
      <c r="B55" s="28" t="s">
        <v>878</v>
      </c>
      <c r="C55" s="28" t="s">
        <v>879</v>
      </c>
      <c r="D55" s="13">
        <v>6198</v>
      </c>
      <c r="E55" s="14">
        <v>170.96</v>
      </c>
      <c r="F55" s="15">
        <v>5.3E-3</v>
      </c>
      <c r="G55" s="15"/>
    </row>
    <row r="56" spans="1:7" x14ac:dyDescent="0.3">
      <c r="A56" s="12" t="s">
        <v>880</v>
      </c>
      <c r="B56" s="28" t="s">
        <v>881</v>
      </c>
      <c r="C56" s="28" t="s">
        <v>836</v>
      </c>
      <c r="D56" s="13">
        <v>217069</v>
      </c>
      <c r="E56" s="14">
        <v>164.86</v>
      </c>
      <c r="F56" s="15">
        <v>5.1000000000000004E-3</v>
      </c>
      <c r="G56" s="15"/>
    </row>
    <row r="57" spans="1:7" x14ac:dyDescent="0.3">
      <c r="A57" s="12" t="s">
        <v>1352</v>
      </c>
      <c r="B57" s="28" t="s">
        <v>1353</v>
      </c>
      <c r="C57" s="28" t="s">
        <v>892</v>
      </c>
      <c r="D57" s="13">
        <v>10468</v>
      </c>
      <c r="E57" s="14">
        <v>164.38</v>
      </c>
      <c r="F57" s="15">
        <v>5.1000000000000004E-3</v>
      </c>
      <c r="G57" s="15"/>
    </row>
    <row r="58" spans="1:7" x14ac:dyDescent="0.3">
      <c r="A58" s="12" t="s">
        <v>1112</v>
      </c>
      <c r="B58" s="28" t="s">
        <v>1113</v>
      </c>
      <c r="C58" s="28" t="s">
        <v>917</v>
      </c>
      <c r="D58" s="13">
        <v>10444</v>
      </c>
      <c r="E58" s="14">
        <v>161.09</v>
      </c>
      <c r="F58" s="15">
        <v>5.0000000000000001E-3</v>
      </c>
      <c r="G58" s="15"/>
    </row>
    <row r="59" spans="1:7" x14ac:dyDescent="0.3">
      <c r="A59" s="12" t="s">
        <v>1350</v>
      </c>
      <c r="B59" s="28" t="s">
        <v>1351</v>
      </c>
      <c r="C59" s="28" t="s">
        <v>902</v>
      </c>
      <c r="D59" s="13">
        <v>10346</v>
      </c>
      <c r="E59" s="14">
        <v>156.41</v>
      </c>
      <c r="F59" s="15">
        <v>4.7999999999999996E-3</v>
      </c>
      <c r="G59" s="15"/>
    </row>
    <row r="60" spans="1:7" x14ac:dyDescent="0.3">
      <c r="A60" s="12" t="s">
        <v>1086</v>
      </c>
      <c r="B60" s="28" t="s">
        <v>1087</v>
      </c>
      <c r="C60" s="28" t="s">
        <v>779</v>
      </c>
      <c r="D60" s="13">
        <v>12990</v>
      </c>
      <c r="E60" s="14">
        <v>152.79</v>
      </c>
      <c r="F60" s="15">
        <v>4.7000000000000002E-3</v>
      </c>
      <c r="G60" s="15"/>
    </row>
    <row r="61" spans="1:7" x14ac:dyDescent="0.3">
      <c r="A61" s="12" t="s">
        <v>1346</v>
      </c>
      <c r="B61" s="28" t="s">
        <v>1347</v>
      </c>
      <c r="C61" s="28" t="s">
        <v>902</v>
      </c>
      <c r="D61" s="13">
        <v>862</v>
      </c>
      <c r="E61" s="14">
        <v>152.79</v>
      </c>
      <c r="F61" s="15">
        <v>4.7000000000000002E-3</v>
      </c>
      <c r="G61" s="15"/>
    </row>
    <row r="62" spans="1:7" x14ac:dyDescent="0.3">
      <c r="A62" s="12" t="s">
        <v>875</v>
      </c>
      <c r="B62" s="28" t="s">
        <v>876</v>
      </c>
      <c r="C62" s="28" t="s">
        <v>791</v>
      </c>
      <c r="D62" s="13">
        <v>3892</v>
      </c>
      <c r="E62" s="14">
        <v>152.24</v>
      </c>
      <c r="F62" s="15">
        <v>4.7000000000000002E-3</v>
      </c>
      <c r="G62" s="15"/>
    </row>
    <row r="63" spans="1:7" x14ac:dyDescent="0.3">
      <c r="A63" s="12" t="s">
        <v>974</v>
      </c>
      <c r="B63" s="28" t="s">
        <v>975</v>
      </c>
      <c r="C63" s="28" t="s">
        <v>976</v>
      </c>
      <c r="D63" s="13">
        <v>149473</v>
      </c>
      <c r="E63" s="14">
        <v>151.12</v>
      </c>
      <c r="F63" s="15">
        <v>4.5999999999999999E-3</v>
      </c>
      <c r="G63" s="15"/>
    </row>
    <row r="64" spans="1:7" x14ac:dyDescent="0.3">
      <c r="A64" s="12" t="s">
        <v>845</v>
      </c>
      <c r="B64" s="28" t="s">
        <v>846</v>
      </c>
      <c r="C64" s="28" t="s">
        <v>791</v>
      </c>
      <c r="D64" s="13">
        <v>4591</v>
      </c>
      <c r="E64" s="14">
        <v>139.91999999999999</v>
      </c>
      <c r="F64" s="15">
        <v>4.3E-3</v>
      </c>
      <c r="G64" s="15"/>
    </row>
    <row r="65" spans="1:7" x14ac:dyDescent="0.3">
      <c r="A65" s="12" t="s">
        <v>966</v>
      </c>
      <c r="B65" s="28" t="s">
        <v>967</v>
      </c>
      <c r="C65" s="28" t="s">
        <v>968</v>
      </c>
      <c r="D65" s="13">
        <v>104806</v>
      </c>
      <c r="E65" s="14">
        <v>132.16</v>
      </c>
      <c r="F65" s="15">
        <v>4.1000000000000003E-3</v>
      </c>
      <c r="G65" s="15"/>
    </row>
    <row r="66" spans="1:7" x14ac:dyDescent="0.3">
      <c r="A66" s="12" t="s">
        <v>1057</v>
      </c>
      <c r="B66" s="28" t="s">
        <v>1058</v>
      </c>
      <c r="C66" s="28" t="s">
        <v>1020</v>
      </c>
      <c r="D66" s="13">
        <v>7597</v>
      </c>
      <c r="E66" s="14">
        <v>131.41999999999999</v>
      </c>
      <c r="F66" s="15">
        <v>4.0000000000000001E-3</v>
      </c>
      <c r="G66" s="15"/>
    </row>
    <row r="67" spans="1:7" x14ac:dyDescent="0.3">
      <c r="A67" s="12" t="s">
        <v>865</v>
      </c>
      <c r="B67" s="28" t="s">
        <v>866</v>
      </c>
      <c r="C67" s="28" t="s">
        <v>779</v>
      </c>
      <c r="D67" s="13">
        <v>10526</v>
      </c>
      <c r="E67" s="14">
        <v>120.32</v>
      </c>
      <c r="F67" s="15">
        <v>3.7000000000000002E-3</v>
      </c>
      <c r="G67" s="15"/>
    </row>
    <row r="68" spans="1:7" x14ac:dyDescent="0.3">
      <c r="A68" s="12" t="s">
        <v>1385</v>
      </c>
      <c r="B68" s="28" t="s">
        <v>1386</v>
      </c>
      <c r="C68" s="28" t="s">
        <v>779</v>
      </c>
      <c r="D68" s="13">
        <v>23400</v>
      </c>
      <c r="E68" s="14">
        <v>102.36</v>
      </c>
      <c r="F68" s="15">
        <v>3.0999999999999999E-3</v>
      </c>
      <c r="G68" s="15"/>
    </row>
    <row r="69" spans="1:7" x14ac:dyDescent="0.3">
      <c r="A69" s="12" t="s">
        <v>1059</v>
      </c>
      <c r="B69" s="28" t="s">
        <v>1060</v>
      </c>
      <c r="C69" s="28" t="s">
        <v>902</v>
      </c>
      <c r="D69" s="13">
        <v>2333</v>
      </c>
      <c r="E69" s="14">
        <v>83.79</v>
      </c>
      <c r="F69" s="15">
        <v>2.5999999999999999E-3</v>
      </c>
      <c r="G69" s="15"/>
    </row>
    <row r="70" spans="1:7" x14ac:dyDescent="0.3">
      <c r="A70" s="12" t="s">
        <v>780</v>
      </c>
      <c r="B70" s="28" t="s">
        <v>1384</v>
      </c>
      <c r="C70" s="28" t="s">
        <v>782</v>
      </c>
      <c r="D70" s="13">
        <v>11158</v>
      </c>
      <c r="E70" s="14">
        <v>37.03</v>
      </c>
      <c r="F70" s="15">
        <v>1.1000000000000001E-3</v>
      </c>
      <c r="G70" s="15"/>
    </row>
    <row r="71" spans="1:7" x14ac:dyDescent="0.3">
      <c r="A71" s="12" t="s">
        <v>933</v>
      </c>
      <c r="B71" s="28" t="s">
        <v>934</v>
      </c>
      <c r="C71" s="28" t="s">
        <v>776</v>
      </c>
      <c r="D71" s="13">
        <v>1557</v>
      </c>
      <c r="E71" s="14">
        <v>28.76</v>
      </c>
      <c r="F71" s="15">
        <v>8.9999999999999998E-4</v>
      </c>
      <c r="G71" s="15"/>
    </row>
    <row r="72" spans="1:7" x14ac:dyDescent="0.3">
      <c r="A72" s="12" t="s">
        <v>1378</v>
      </c>
      <c r="B72" s="28" t="s">
        <v>1379</v>
      </c>
      <c r="C72" s="28" t="s">
        <v>826</v>
      </c>
      <c r="D72" s="13">
        <v>2523</v>
      </c>
      <c r="E72" s="14">
        <v>11.28</v>
      </c>
      <c r="F72" s="15">
        <v>2.9999999999999997E-4</v>
      </c>
      <c r="G72" s="15"/>
    </row>
    <row r="73" spans="1:7" x14ac:dyDescent="0.3">
      <c r="A73" s="16" t="s">
        <v>98</v>
      </c>
      <c r="B73" s="29"/>
      <c r="C73" s="29"/>
      <c r="D73" s="17"/>
      <c r="E73" s="37">
        <v>28791.97</v>
      </c>
      <c r="F73" s="38">
        <v>0.88529999999999998</v>
      </c>
      <c r="G73" s="20"/>
    </row>
    <row r="74" spans="1:7" x14ac:dyDescent="0.3">
      <c r="A74" s="16" t="s">
        <v>1126</v>
      </c>
      <c r="B74" s="28"/>
      <c r="C74" s="28"/>
      <c r="D74" s="13"/>
      <c r="E74" s="14"/>
      <c r="F74" s="15"/>
      <c r="G74" s="15"/>
    </row>
    <row r="75" spans="1:7" x14ac:dyDescent="0.3">
      <c r="A75" s="16" t="s">
        <v>98</v>
      </c>
      <c r="B75" s="28"/>
      <c r="C75" s="28"/>
      <c r="D75" s="13"/>
      <c r="E75" s="39" t="s">
        <v>88</v>
      </c>
      <c r="F75" s="40" t="s">
        <v>88</v>
      </c>
      <c r="G75" s="15"/>
    </row>
    <row r="76" spans="1:7" x14ac:dyDescent="0.3">
      <c r="A76" s="21" t="s">
        <v>117</v>
      </c>
      <c r="B76" s="30"/>
      <c r="C76" s="30"/>
      <c r="D76" s="22"/>
      <c r="E76" s="25">
        <v>28791.97</v>
      </c>
      <c r="F76" s="26">
        <v>0.88529999999999998</v>
      </c>
      <c r="G76" s="20"/>
    </row>
    <row r="77" spans="1:7" x14ac:dyDescent="0.3">
      <c r="A77" s="12"/>
      <c r="B77" s="28"/>
      <c r="C77" s="28"/>
      <c r="D77" s="13"/>
      <c r="E77" s="14"/>
      <c r="F77" s="15"/>
      <c r="G77" s="15"/>
    </row>
    <row r="78" spans="1:7" x14ac:dyDescent="0.3">
      <c r="A78" s="16" t="s">
        <v>1127</v>
      </c>
      <c r="B78" s="28"/>
      <c r="C78" s="28"/>
      <c r="D78" s="13"/>
      <c r="E78" s="14"/>
      <c r="F78" s="15"/>
      <c r="G78" s="15"/>
    </row>
    <row r="79" spans="1:7" x14ac:dyDescent="0.3">
      <c r="A79" s="16" t="s">
        <v>1128</v>
      </c>
      <c r="B79" s="28"/>
      <c r="C79" s="28"/>
      <c r="D79" s="13"/>
      <c r="E79" s="14"/>
      <c r="F79" s="15"/>
      <c r="G79" s="15"/>
    </row>
    <row r="80" spans="1:7" x14ac:dyDescent="0.3">
      <c r="A80" s="12" t="s">
        <v>1395</v>
      </c>
      <c r="B80" s="28"/>
      <c r="C80" s="28" t="s">
        <v>1392</v>
      </c>
      <c r="D80" s="13">
        <v>7900</v>
      </c>
      <c r="E80" s="14">
        <v>1309.6300000000001</v>
      </c>
      <c r="F80" s="15">
        <v>4.0264000000000001E-2</v>
      </c>
      <c r="G80" s="15"/>
    </row>
    <row r="81" spans="1:7" x14ac:dyDescent="0.3">
      <c r="A81" s="12" t="s">
        <v>1391</v>
      </c>
      <c r="B81" s="28"/>
      <c r="C81" s="28" t="s">
        <v>1392</v>
      </c>
      <c r="D81" s="13">
        <v>2350</v>
      </c>
      <c r="E81" s="14">
        <v>834.6</v>
      </c>
      <c r="F81" s="15">
        <v>2.5659000000000001E-2</v>
      </c>
      <c r="G81" s="15"/>
    </row>
    <row r="82" spans="1:7" x14ac:dyDescent="0.3">
      <c r="A82" s="12" t="s">
        <v>1221</v>
      </c>
      <c r="B82" s="28"/>
      <c r="C82" s="28" t="s">
        <v>776</v>
      </c>
      <c r="D82" s="13">
        <v>24800</v>
      </c>
      <c r="E82" s="14">
        <v>459.17</v>
      </c>
      <c r="F82" s="15">
        <v>1.4116999999999999E-2</v>
      </c>
      <c r="G82" s="15"/>
    </row>
    <row r="83" spans="1:7" x14ac:dyDescent="0.3">
      <c r="A83" s="12" t="s">
        <v>1284</v>
      </c>
      <c r="B83" s="28"/>
      <c r="C83" s="28" t="s">
        <v>782</v>
      </c>
      <c r="D83" s="13">
        <v>49400</v>
      </c>
      <c r="E83" s="14">
        <v>347.16</v>
      </c>
      <c r="F83" s="15">
        <v>1.0673E-2</v>
      </c>
      <c r="G83" s="15"/>
    </row>
    <row r="84" spans="1:7" x14ac:dyDescent="0.3">
      <c r="A84" s="16" t="s">
        <v>98</v>
      </c>
      <c r="B84" s="29"/>
      <c r="C84" s="29"/>
      <c r="D84" s="17"/>
      <c r="E84" s="37">
        <v>2950.56</v>
      </c>
      <c r="F84" s="38">
        <v>9.0713000000000002E-2</v>
      </c>
      <c r="G84" s="20"/>
    </row>
    <row r="85" spans="1:7" x14ac:dyDescent="0.3">
      <c r="A85" s="12"/>
      <c r="B85" s="28"/>
      <c r="C85" s="28"/>
      <c r="D85" s="13"/>
      <c r="E85" s="14"/>
      <c r="F85" s="15"/>
      <c r="G85" s="15"/>
    </row>
    <row r="86" spans="1:7" x14ac:dyDescent="0.3">
      <c r="A86" s="12"/>
      <c r="B86" s="28"/>
      <c r="C86" s="28"/>
      <c r="D86" s="13"/>
      <c r="E86" s="14"/>
      <c r="F86" s="15"/>
      <c r="G86" s="15"/>
    </row>
    <row r="87" spans="1:7" x14ac:dyDescent="0.3">
      <c r="A87" s="12"/>
      <c r="B87" s="28"/>
      <c r="C87" s="28"/>
      <c r="D87" s="13"/>
      <c r="E87" s="14"/>
      <c r="F87" s="15"/>
      <c r="G87" s="15"/>
    </row>
    <row r="88" spans="1:7" x14ac:dyDescent="0.3">
      <c r="A88" s="21" t="s">
        <v>117</v>
      </c>
      <c r="B88" s="30"/>
      <c r="C88" s="30"/>
      <c r="D88" s="22"/>
      <c r="E88" s="18">
        <v>2950.56</v>
      </c>
      <c r="F88" s="19">
        <v>9.0713000000000002E-2</v>
      </c>
      <c r="G88" s="20"/>
    </row>
    <row r="89" spans="1:7" x14ac:dyDescent="0.3">
      <c r="A89" s="12"/>
      <c r="B89" s="28"/>
      <c r="C89" s="28"/>
      <c r="D89" s="13"/>
      <c r="E89" s="14"/>
      <c r="F89" s="15"/>
      <c r="G89" s="15"/>
    </row>
    <row r="90" spans="1:7" x14ac:dyDescent="0.3">
      <c r="A90" s="16" t="s">
        <v>89</v>
      </c>
      <c r="B90" s="28"/>
      <c r="C90" s="28"/>
      <c r="D90" s="13"/>
      <c r="E90" s="14"/>
      <c r="F90" s="15"/>
      <c r="G90" s="15"/>
    </row>
    <row r="91" spans="1:7" x14ac:dyDescent="0.3">
      <c r="A91" s="12"/>
      <c r="B91" s="28"/>
      <c r="C91" s="28"/>
      <c r="D91" s="13"/>
      <c r="E91" s="14"/>
      <c r="F91" s="15"/>
      <c r="G91" s="15"/>
    </row>
    <row r="92" spans="1:7" x14ac:dyDescent="0.3">
      <c r="A92" s="16" t="s">
        <v>90</v>
      </c>
      <c r="B92" s="28"/>
      <c r="C92" s="28"/>
      <c r="D92" s="13"/>
      <c r="E92" s="14"/>
      <c r="F92" s="15"/>
      <c r="G92" s="15"/>
    </row>
    <row r="93" spans="1:7" x14ac:dyDescent="0.3">
      <c r="A93" s="12" t="s">
        <v>1424</v>
      </c>
      <c r="B93" s="28" t="s">
        <v>1425</v>
      </c>
      <c r="C93" s="28" t="s">
        <v>93</v>
      </c>
      <c r="D93" s="13">
        <v>700000</v>
      </c>
      <c r="E93" s="14">
        <v>699.38</v>
      </c>
      <c r="F93" s="15">
        <v>2.1499999999999998E-2</v>
      </c>
      <c r="G93" s="15">
        <v>4.0368000000000001E-2</v>
      </c>
    </row>
    <row r="94" spans="1:7" x14ac:dyDescent="0.3">
      <c r="A94" s="16" t="s">
        <v>98</v>
      </c>
      <c r="B94" s="29"/>
      <c r="C94" s="29"/>
      <c r="D94" s="17"/>
      <c r="E94" s="37">
        <v>699.38</v>
      </c>
      <c r="F94" s="38">
        <v>2.1499999999999998E-2</v>
      </c>
      <c r="G94" s="20"/>
    </row>
    <row r="95" spans="1:7" x14ac:dyDescent="0.3">
      <c r="A95" s="12"/>
      <c r="B95" s="28"/>
      <c r="C95" s="28"/>
      <c r="D95" s="13"/>
      <c r="E95" s="14"/>
      <c r="F95" s="15"/>
      <c r="G95" s="15"/>
    </row>
    <row r="96" spans="1:7" x14ac:dyDescent="0.3">
      <c r="A96" s="21" t="s">
        <v>117</v>
      </c>
      <c r="B96" s="30"/>
      <c r="C96" s="30"/>
      <c r="D96" s="22"/>
      <c r="E96" s="18">
        <v>699.38</v>
      </c>
      <c r="F96" s="19">
        <v>2.1499999999999998E-2</v>
      </c>
      <c r="G96" s="20"/>
    </row>
    <row r="97" spans="1:7" x14ac:dyDescent="0.3">
      <c r="A97" s="12"/>
      <c r="B97" s="28"/>
      <c r="C97" s="28"/>
      <c r="D97" s="13"/>
      <c r="E97" s="14"/>
      <c r="F97" s="15"/>
      <c r="G97" s="15"/>
    </row>
    <row r="98" spans="1:7" x14ac:dyDescent="0.3">
      <c r="A98" s="12"/>
      <c r="B98" s="28"/>
      <c r="C98" s="28"/>
      <c r="D98" s="13"/>
      <c r="E98" s="14"/>
      <c r="F98" s="15"/>
      <c r="G98" s="15"/>
    </row>
    <row r="99" spans="1:7" x14ac:dyDescent="0.3">
      <c r="A99" s="16" t="s">
        <v>118</v>
      </c>
      <c r="B99" s="28"/>
      <c r="C99" s="28"/>
      <c r="D99" s="13"/>
      <c r="E99" s="14"/>
      <c r="F99" s="15"/>
      <c r="G99" s="15"/>
    </row>
    <row r="100" spans="1:7" x14ac:dyDescent="0.3">
      <c r="A100" s="12" t="s">
        <v>119</v>
      </c>
      <c r="B100" s="28"/>
      <c r="C100" s="28"/>
      <c r="D100" s="13"/>
      <c r="E100" s="14">
        <v>3258.63</v>
      </c>
      <c r="F100" s="15">
        <v>0.1002</v>
      </c>
      <c r="G100" s="15">
        <v>4.1402000000000001E-2</v>
      </c>
    </row>
    <row r="101" spans="1:7" x14ac:dyDescent="0.3">
      <c r="A101" s="16" t="s">
        <v>98</v>
      </c>
      <c r="B101" s="29"/>
      <c r="C101" s="29"/>
      <c r="D101" s="17"/>
      <c r="E101" s="37">
        <v>3258.63</v>
      </c>
      <c r="F101" s="38">
        <v>0.1002</v>
      </c>
      <c r="G101" s="20"/>
    </row>
    <row r="102" spans="1:7" x14ac:dyDescent="0.3">
      <c r="A102" s="12"/>
      <c r="B102" s="28"/>
      <c r="C102" s="28"/>
      <c r="D102" s="13"/>
      <c r="E102" s="14"/>
      <c r="F102" s="15"/>
      <c r="G102" s="15"/>
    </row>
    <row r="103" spans="1:7" x14ac:dyDescent="0.3">
      <c r="A103" s="21" t="s">
        <v>117</v>
      </c>
      <c r="B103" s="30"/>
      <c r="C103" s="30"/>
      <c r="D103" s="22"/>
      <c r="E103" s="18">
        <v>3258.63</v>
      </c>
      <c r="F103" s="19">
        <v>0.1002</v>
      </c>
      <c r="G103" s="20"/>
    </row>
    <row r="104" spans="1:7" x14ac:dyDescent="0.3">
      <c r="A104" s="12" t="s">
        <v>120</v>
      </c>
      <c r="B104" s="28"/>
      <c r="C104" s="28"/>
      <c r="D104" s="13"/>
      <c r="E104" s="14">
        <v>0.36962689999999998</v>
      </c>
      <c r="F104" s="15">
        <v>1.1E-5</v>
      </c>
      <c r="G104" s="15"/>
    </row>
    <row r="105" spans="1:7" x14ac:dyDescent="0.3">
      <c r="A105" s="12" t="s">
        <v>121</v>
      </c>
      <c r="B105" s="28"/>
      <c r="C105" s="28"/>
      <c r="D105" s="13"/>
      <c r="E105" s="36">
        <v>-224.90962690000001</v>
      </c>
      <c r="F105" s="35">
        <v>-7.0109999999999999E-3</v>
      </c>
      <c r="G105" s="15">
        <v>4.1402000000000001E-2</v>
      </c>
    </row>
    <row r="106" spans="1:7" x14ac:dyDescent="0.3">
      <c r="A106" s="23" t="s">
        <v>122</v>
      </c>
      <c r="B106" s="31"/>
      <c r="C106" s="31"/>
      <c r="D106" s="24"/>
      <c r="E106" s="25">
        <v>32525.439999999999</v>
      </c>
      <c r="F106" s="26">
        <v>1</v>
      </c>
      <c r="G106" s="26"/>
    </row>
    <row r="108" spans="1:7" x14ac:dyDescent="0.3">
      <c r="A108" s="1" t="s">
        <v>1322</v>
      </c>
    </row>
    <row r="111" spans="1:7" x14ac:dyDescent="0.3">
      <c r="A111" s="1" t="s">
        <v>1859</v>
      </c>
    </row>
    <row r="112" spans="1:7" x14ac:dyDescent="0.3">
      <c r="A112" s="47" t="s">
        <v>1860</v>
      </c>
      <c r="B112" s="32" t="s">
        <v>88</v>
      </c>
    </row>
    <row r="113" spans="1:7" x14ac:dyDescent="0.3">
      <c r="A113" t="s">
        <v>1861</v>
      </c>
    </row>
    <row r="114" spans="1:7" x14ac:dyDescent="0.3">
      <c r="A114" t="s">
        <v>1862</v>
      </c>
      <c r="B114" t="s">
        <v>1863</v>
      </c>
      <c r="C114" t="s">
        <v>1863</v>
      </c>
    </row>
    <row r="115" spans="1:7" x14ac:dyDescent="0.3">
      <c r="B115" s="48">
        <v>44680</v>
      </c>
      <c r="C115" s="48">
        <v>44712</v>
      </c>
    </row>
    <row r="116" spans="1:7" x14ac:dyDescent="0.3">
      <c r="A116" t="s">
        <v>1867</v>
      </c>
      <c r="B116">
        <v>57.68</v>
      </c>
      <c r="C116">
        <v>55.94</v>
      </c>
      <c r="E116" s="2"/>
      <c r="G116"/>
    </row>
    <row r="117" spans="1:7" x14ac:dyDescent="0.3">
      <c r="A117" t="s">
        <v>1868</v>
      </c>
      <c r="B117">
        <v>28.12</v>
      </c>
      <c r="C117">
        <v>27.27</v>
      </c>
      <c r="E117" s="2"/>
      <c r="G117"/>
    </row>
    <row r="118" spans="1:7" x14ac:dyDescent="0.3">
      <c r="A118" t="s">
        <v>1918</v>
      </c>
      <c r="B118">
        <v>53.08</v>
      </c>
      <c r="C118">
        <v>51.41</v>
      </c>
      <c r="E118" s="2"/>
      <c r="G118"/>
    </row>
    <row r="119" spans="1:7" x14ac:dyDescent="0.3">
      <c r="A119" t="s">
        <v>1919</v>
      </c>
      <c r="B119">
        <v>53.71</v>
      </c>
      <c r="C119">
        <v>52.02</v>
      </c>
      <c r="E119" s="2"/>
      <c r="G119"/>
    </row>
    <row r="120" spans="1:7" x14ac:dyDescent="0.3">
      <c r="A120" t="s">
        <v>1920</v>
      </c>
      <c r="B120">
        <v>52.38</v>
      </c>
      <c r="C120">
        <v>50.74</v>
      </c>
      <c r="E120" s="2"/>
      <c r="G120"/>
    </row>
    <row r="121" spans="1:7" x14ac:dyDescent="0.3">
      <c r="A121" t="s">
        <v>1921</v>
      </c>
      <c r="B121">
        <v>42.82</v>
      </c>
      <c r="C121">
        <v>41.47</v>
      </c>
      <c r="E121" s="2"/>
      <c r="G121"/>
    </row>
    <row r="122" spans="1:7" x14ac:dyDescent="0.3">
      <c r="A122" t="s">
        <v>1892</v>
      </c>
      <c r="B122">
        <v>52.8</v>
      </c>
      <c r="C122">
        <v>51.14</v>
      </c>
      <c r="E122" s="2"/>
      <c r="G122"/>
    </row>
    <row r="123" spans="1:7" x14ac:dyDescent="0.3">
      <c r="A123" t="s">
        <v>1893</v>
      </c>
      <c r="B123">
        <v>22.15</v>
      </c>
      <c r="C123">
        <v>21.45</v>
      </c>
      <c r="E123" s="2"/>
      <c r="G123"/>
    </row>
    <row r="124" spans="1:7" x14ac:dyDescent="0.3">
      <c r="E124" s="2"/>
      <c r="G124"/>
    </row>
    <row r="125" spans="1:7" x14ac:dyDescent="0.3">
      <c r="A125" t="s">
        <v>1878</v>
      </c>
      <c r="B125" s="32" t="s">
        <v>88</v>
      </c>
    </row>
    <row r="126" spans="1:7" x14ac:dyDescent="0.3">
      <c r="A126" t="s">
        <v>1879</v>
      </c>
      <c r="B126" s="32" t="s">
        <v>88</v>
      </c>
    </row>
    <row r="127" spans="1:7" ht="28.8" x14ac:dyDescent="0.3">
      <c r="A127" s="47" t="s">
        <v>1880</v>
      </c>
      <c r="B127" s="32" t="s">
        <v>88</v>
      </c>
    </row>
    <row r="128" spans="1:7" x14ac:dyDescent="0.3">
      <c r="A128" s="47" t="s">
        <v>1881</v>
      </c>
      <c r="B128" s="32" t="s">
        <v>88</v>
      </c>
    </row>
    <row r="129" spans="1:4" x14ac:dyDescent="0.3">
      <c r="A129" t="s">
        <v>1913</v>
      </c>
      <c r="B129" s="49">
        <v>1.9868969999999999</v>
      </c>
    </row>
    <row r="130" spans="1:4" ht="28.8" x14ac:dyDescent="0.3">
      <c r="A130" s="47" t="s">
        <v>1883</v>
      </c>
      <c r="B130" s="32">
        <v>2950.5587</v>
      </c>
    </row>
    <row r="131" spans="1:4" ht="28.8" x14ac:dyDescent="0.3">
      <c r="A131" s="47" t="s">
        <v>1884</v>
      </c>
      <c r="B131" s="32" t="s">
        <v>88</v>
      </c>
    </row>
    <row r="132" spans="1:4" x14ac:dyDescent="0.3">
      <c r="A132" t="s">
        <v>2023</v>
      </c>
      <c r="B132" s="32" t="s">
        <v>88</v>
      </c>
    </row>
    <row r="133" spans="1:4" x14ac:dyDescent="0.3">
      <c r="A133" t="s">
        <v>2024</v>
      </c>
      <c r="B133" s="32" t="s">
        <v>88</v>
      </c>
    </row>
    <row r="136" spans="1:4" ht="28.8" x14ac:dyDescent="0.3">
      <c r="A136" s="60" t="s">
        <v>2070</v>
      </c>
      <c r="B136" s="61" t="s">
        <v>2071</v>
      </c>
      <c r="C136" s="61" t="s">
        <v>2031</v>
      </c>
      <c r="D136" s="69" t="s">
        <v>2032</v>
      </c>
    </row>
    <row r="137" spans="1:4" ht="69" customHeight="1" x14ac:dyDescent="0.3">
      <c r="A137" s="70" t="str">
        <f>HYPERLINK("[EDEL_Portfolio Monthly 31-May-2022.xlsx]EEDGEF!A1","Edelweiss Large Cap Fund")</f>
        <v>Edelweiss Large Cap Fund</v>
      </c>
      <c r="B137" s="62"/>
      <c r="C137" s="62" t="s">
        <v>2046</v>
      </c>
      <c r="D137"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006AC-10BE-46EC-88FE-F5961630B5E7}">
  <dimension ref="A1:H104"/>
  <sheetViews>
    <sheetView showGridLines="0" workbookViewId="0">
      <pane ySplit="4" topLeftCell="A91" activePane="bottomLeft" state="frozen"/>
      <selection activeCell="A36" sqref="A36"/>
      <selection pane="bottomLeft" activeCell="A103" sqref="A103:D103"/>
    </sheetView>
  </sheetViews>
  <sheetFormatPr defaultRowHeight="14.4" x14ac:dyDescent="0.3"/>
  <cols>
    <col min="1" max="1" width="65.88671875" customWidth="1"/>
    <col min="2" max="2" width="22.33203125" customWidth="1"/>
    <col min="3" max="3" width="26.77734375" customWidth="1"/>
    <col min="4" max="4" width="22.2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47</v>
      </c>
      <c r="B1" s="57"/>
      <c r="C1" s="57"/>
      <c r="D1" s="57"/>
      <c r="E1" s="57"/>
      <c r="F1" s="57"/>
      <c r="G1" s="57"/>
      <c r="H1" s="51" t="str">
        <f>HYPERLINK("[EDEL_Portfolio Monthly 31-May-2022.xlsx]Index!A1","Index")</f>
        <v>Index</v>
      </c>
    </row>
    <row r="2" spans="1:8" ht="18" x14ac:dyDescent="0.3">
      <c r="A2" s="57" t="s">
        <v>48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882</v>
      </c>
      <c r="B8" s="28" t="s">
        <v>883</v>
      </c>
      <c r="C8" s="28" t="s">
        <v>776</v>
      </c>
      <c r="D8" s="13">
        <v>1047157</v>
      </c>
      <c r="E8" s="14">
        <v>7883.52</v>
      </c>
      <c r="F8" s="15">
        <v>8.6499999999999994E-2</v>
      </c>
      <c r="G8" s="15"/>
    </row>
    <row r="9" spans="1:8" x14ac:dyDescent="0.3">
      <c r="A9" s="12" t="s">
        <v>814</v>
      </c>
      <c r="B9" s="28" t="s">
        <v>815</v>
      </c>
      <c r="C9" s="28" t="s">
        <v>791</v>
      </c>
      <c r="D9" s="13">
        <v>365456</v>
      </c>
      <c r="E9" s="14">
        <v>5495</v>
      </c>
      <c r="F9" s="15">
        <v>6.0299999999999999E-2</v>
      </c>
      <c r="G9" s="15"/>
    </row>
    <row r="10" spans="1:8" x14ac:dyDescent="0.3">
      <c r="A10" s="12" t="s">
        <v>774</v>
      </c>
      <c r="B10" s="28" t="s">
        <v>775</v>
      </c>
      <c r="C10" s="28" t="s">
        <v>776</v>
      </c>
      <c r="D10" s="13">
        <v>367956</v>
      </c>
      <c r="E10" s="14">
        <v>5110.72</v>
      </c>
      <c r="F10" s="15">
        <v>5.6099999999999997E-2</v>
      </c>
      <c r="G10" s="15"/>
    </row>
    <row r="11" spans="1:8" x14ac:dyDescent="0.3">
      <c r="A11" s="12" t="s">
        <v>860</v>
      </c>
      <c r="B11" s="28" t="s">
        <v>861</v>
      </c>
      <c r="C11" s="28" t="s">
        <v>862</v>
      </c>
      <c r="D11" s="13">
        <v>179624</v>
      </c>
      <c r="E11" s="14">
        <v>4728.87</v>
      </c>
      <c r="F11" s="15">
        <v>5.1900000000000002E-2</v>
      </c>
      <c r="G11" s="15"/>
    </row>
    <row r="12" spans="1:8" x14ac:dyDescent="0.3">
      <c r="A12" s="12" t="s">
        <v>863</v>
      </c>
      <c r="B12" s="28" t="s">
        <v>864</v>
      </c>
      <c r="C12" s="28" t="s">
        <v>776</v>
      </c>
      <c r="D12" s="13">
        <v>764664</v>
      </c>
      <c r="E12" s="14">
        <v>3579.39</v>
      </c>
      <c r="F12" s="15">
        <v>3.9300000000000002E-2</v>
      </c>
      <c r="G12" s="15"/>
    </row>
    <row r="13" spans="1:8" x14ac:dyDescent="0.3">
      <c r="A13" s="12" t="s">
        <v>777</v>
      </c>
      <c r="B13" s="28" t="s">
        <v>778</v>
      </c>
      <c r="C13" s="28" t="s">
        <v>779</v>
      </c>
      <c r="D13" s="13">
        <v>135909</v>
      </c>
      <c r="E13" s="14">
        <v>3135.08</v>
      </c>
      <c r="F13" s="15">
        <v>3.44E-2</v>
      </c>
      <c r="G13" s="15"/>
    </row>
    <row r="14" spans="1:8" x14ac:dyDescent="0.3">
      <c r="A14" s="12" t="s">
        <v>807</v>
      </c>
      <c r="B14" s="28" t="s">
        <v>808</v>
      </c>
      <c r="C14" s="28" t="s">
        <v>776</v>
      </c>
      <c r="D14" s="13">
        <v>424992</v>
      </c>
      <c r="E14" s="14">
        <v>2912.05</v>
      </c>
      <c r="F14" s="15">
        <v>3.1899999999999998E-2</v>
      </c>
      <c r="G14" s="15"/>
    </row>
    <row r="15" spans="1:8" x14ac:dyDescent="0.3">
      <c r="A15" s="12" t="s">
        <v>780</v>
      </c>
      <c r="B15" s="28" t="s">
        <v>781</v>
      </c>
      <c r="C15" s="28" t="s">
        <v>782</v>
      </c>
      <c r="D15" s="13">
        <v>367371</v>
      </c>
      <c r="E15" s="14">
        <v>2572.33</v>
      </c>
      <c r="F15" s="15">
        <v>2.8199999999999999E-2</v>
      </c>
      <c r="G15" s="15"/>
    </row>
    <row r="16" spans="1:8" x14ac:dyDescent="0.3">
      <c r="A16" s="12" t="s">
        <v>955</v>
      </c>
      <c r="B16" s="28" t="s">
        <v>956</v>
      </c>
      <c r="C16" s="28" t="s">
        <v>872</v>
      </c>
      <c r="D16" s="13">
        <v>547799</v>
      </c>
      <c r="E16" s="14">
        <v>2429.7600000000002</v>
      </c>
      <c r="F16" s="15">
        <v>2.6700000000000002E-2</v>
      </c>
      <c r="G16" s="15"/>
    </row>
    <row r="17" spans="1:7" x14ac:dyDescent="0.3">
      <c r="A17" s="12" t="s">
        <v>842</v>
      </c>
      <c r="B17" s="28" t="s">
        <v>843</v>
      </c>
      <c r="C17" s="28" t="s">
        <v>844</v>
      </c>
      <c r="D17" s="13">
        <v>134378</v>
      </c>
      <c r="E17" s="14">
        <v>2223.2800000000002</v>
      </c>
      <c r="F17" s="15">
        <v>2.4400000000000002E-2</v>
      </c>
      <c r="G17" s="15"/>
    </row>
    <row r="18" spans="1:7" x14ac:dyDescent="0.3">
      <c r="A18" s="12" t="s">
        <v>1426</v>
      </c>
      <c r="B18" s="28" t="s">
        <v>1427</v>
      </c>
      <c r="C18" s="28" t="s">
        <v>999</v>
      </c>
      <c r="D18" s="13">
        <v>86760</v>
      </c>
      <c r="E18" s="14">
        <v>2105.88</v>
      </c>
      <c r="F18" s="15">
        <v>2.3099999999999999E-2</v>
      </c>
      <c r="G18" s="15"/>
    </row>
    <row r="19" spans="1:7" x14ac:dyDescent="0.3">
      <c r="A19" s="12" t="s">
        <v>829</v>
      </c>
      <c r="B19" s="28" t="s">
        <v>830</v>
      </c>
      <c r="C19" s="28" t="s">
        <v>831</v>
      </c>
      <c r="D19" s="13">
        <v>747835</v>
      </c>
      <c r="E19" s="14">
        <v>2024.02</v>
      </c>
      <c r="F19" s="15">
        <v>2.2200000000000001E-2</v>
      </c>
      <c r="G19" s="15"/>
    </row>
    <row r="20" spans="1:7" x14ac:dyDescent="0.3">
      <c r="A20" s="12" t="s">
        <v>1428</v>
      </c>
      <c r="B20" s="28" t="s">
        <v>1429</v>
      </c>
      <c r="C20" s="28" t="s">
        <v>802</v>
      </c>
      <c r="D20" s="13">
        <v>48231</v>
      </c>
      <c r="E20" s="14">
        <v>1892.8</v>
      </c>
      <c r="F20" s="15">
        <v>2.0799999999999999E-2</v>
      </c>
      <c r="G20" s="15"/>
    </row>
    <row r="21" spans="1:7" x14ac:dyDescent="0.3">
      <c r="A21" s="12" t="s">
        <v>1430</v>
      </c>
      <c r="B21" s="28" t="s">
        <v>1431</v>
      </c>
      <c r="C21" s="28" t="s">
        <v>1077</v>
      </c>
      <c r="D21" s="13">
        <v>473453</v>
      </c>
      <c r="E21" s="14">
        <v>1800.78</v>
      </c>
      <c r="F21" s="15">
        <v>1.9800000000000002E-2</v>
      </c>
      <c r="G21" s="15"/>
    </row>
    <row r="22" spans="1:7" x14ac:dyDescent="0.3">
      <c r="A22" s="12" t="s">
        <v>800</v>
      </c>
      <c r="B22" s="28" t="s">
        <v>801</v>
      </c>
      <c r="C22" s="28" t="s">
        <v>802</v>
      </c>
      <c r="D22" s="13">
        <v>72668</v>
      </c>
      <c r="E22" s="14">
        <v>1790.58</v>
      </c>
      <c r="F22" s="15">
        <v>1.9599999999999999E-2</v>
      </c>
      <c r="G22" s="15"/>
    </row>
    <row r="23" spans="1:7" x14ac:dyDescent="0.3">
      <c r="A23" s="12" t="s">
        <v>1432</v>
      </c>
      <c r="B23" s="28" t="s">
        <v>1433</v>
      </c>
      <c r="C23" s="28" t="s">
        <v>839</v>
      </c>
      <c r="D23" s="13">
        <v>151837</v>
      </c>
      <c r="E23" s="14">
        <v>1771.79</v>
      </c>
      <c r="F23" s="15">
        <v>1.9400000000000001E-2</v>
      </c>
      <c r="G23" s="15"/>
    </row>
    <row r="24" spans="1:7" x14ac:dyDescent="0.3">
      <c r="A24" s="12" t="s">
        <v>1102</v>
      </c>
      <c r="B24" s="28" t="s">
        <v>1103</v>
      </c>
      <c r="C24" s="28" t="s">
        <v>902</v>
      </c>
      <c r="D24" s="13">
        <v>197463</v>
      </c>
      <c r="E24" s="14">
        <v>1699.37</v>
      </c>
      <c r="F24" s="15">
        <v>1.8599999999999998E-2</v>
      </c>
      <c r="G24" s="15"/>
    </row>
    <row r="25" spans="1:7" x14ac:dyDescent="0.3">
      <c r="A25" s="12" t="s">
        <v>1354</v>
      </c>
      <c r="B25" s="28" t="s">
        <v>1355</v>
      </c>
      <c r="C25" s="28" t="s">
        <v>839</v>
      </c>
      <c r="D25" s="13">
        <v>364299</v>
      </c>
      <c r="E25" s="14">
        <v>1692.72</v>
      </c>
      <c r="F25" s="15">
        <v>1.8599999999999998E-2</v>
      </c>
      <c r="G25" s="15"/>
    </row>
    <row r="26" spans="1:7" x14ac:dyDescent="0.3">
      <c r="A26" s="12" t="s">
        <v>832</v>
      </c>
      <c r="B26" s="28" t="s">
        <v>833</v>
      </c>
      <c r="C26" s="28" t="s">
        <v>791</v>
      </c>
      <c r="D26" s="13">
        <v>46307</v>
      </c>
      <c r="E26" s="14">
        <v>1557.93</v>
      </c>
      <c r="F26" s="15">
        <v>1.7100000000000001E-2</v>
      </c>
      <c r="G26" s="15"/>
    </row>
    <row r="27" spans="1:7" x14ac:dyDescent="0.3">
      <c r="A27" s="12" t="s">
        <v>1055</v>
      </c>
      <c r="B27" s="28" t="s">
        <v>1056</v>
      </c>
      <c r="C27" s="28" t="s">
        <v>976</v>
      </c>
      <c r="D27" s="13">
        <v>131080</v>
      </c>
      <c r="E27" s="14">
        <v>1539.08</v>
      </c>
      <c r="F27" s="15">
        <v>1.6899999999999998E-2</v>
      </c>
      <c r="G27" s="15"/>
    </row>
    <row r="28" spans="1:7" x14ac:dyDescent="0.3">
      <c r="A28" s="12" t="s">
        <v>1434</v>
      </c>
      <c r="B28" s="28" t="s">
        <v>1435</v>
      </c>
      <c r="C28" s="28" t="s">
        <v>779</v>
      </c>
      <c r="D28" s="13">
        <v>224253</v>
      </c>
      <c r="E28" s="14">
        <v>1524.02</v>
      </c>
      <c r="F28" s="15">
        <v>1.67E-2</v>
      </c>
      <c r="G28" s="15"/>
    </row>
    <row r="29" spans="1:7" x14ac:dyDescent="0.3">
      <c r="A29" s="12" t="s">
        <v>1436</v>
      </c>
      <c r="B29" s="28" t="s">
        <v>1437</v>
      </c>
      <c r="C29" s="28" t="s">
        <v>1020</v>
      </c>
      <c r="D29" s="13">
        <v>141562</v>
      </c>
      <c r="E29" s="14">
        <v>1452.36</v>
      </c>
      <c r="F29" s="15">
        <v>1.5900000000000001E-2</v>
      </c>
      <c r="G29" s="15"/>
    </row>
    <row r="30" spans="1:7" x14ac:dyDescent="0.3">
      <c r="A30" s="12" t="s">
        <v>1053</v>
      </c>
      <c r="B30" s="28" t="s">
        <v>1054</v>
      </c>
      <c r="C30" s="28" t="s">
        <v>779</v>
      </c>
      <c r="D30" s="13">
        <v>298146</v>
      </c>
      <c r="E30" s="14">
        <v>1442.13</v>
      </c>
      <c r="F30" s="15">
        <v>1.5800000000000002E-2</v>
      </c>
      <c r="G30" s="15"/>
    </row>
    <row r="31" spans="1:7" x14ac:dyDescent="0.3">
      <c r="A31" s="12" t="s">
        <v>1043</v>
      </c>
      <c r="B31" s="28" t="s">
        <v>1044</v>
      </c>
      <c r="C31" s="28" t="s">
        <v>831</v>
      </c>
      <c r="D31" s="13">
        <v>60808</v>
      </c>
      <c r="E31" s="14">
        <v>1430.96</v>
      </c>
      <c r="F31" s="15">
        <v>1.5699999999999999E-2</v>
      </c>
      <c r="G31" s="15"/>
    </row>
    <row r="32" spans="1:7" x14ac:dyDescent="0.3">
      <c r="A32" s="12" t="s">
        <v>1438</v>
      </c>
      <c r="B32" s="28" t="s">
        <v>1439</v>
      </c>
      <c r="C32" s="28" t="s">
        <v>902</v>
      </c>
      <c r="D32" s="13">
        <v>31902</v>
      </c>
      <c r="E32" s="14">
        <v>1394.01</v>
      </c>
      <c r="F32" s="15">
        <v>1.5299999999999999E-2</v>
      </c>
      <c r="G32" s="15"/>
    </row>
    <row r="33" spans="1:7" x14ac:dyDescent="0.3">
      <c r="A33" s="12" t="s">
        <v>962</v>
      </c>
      <c r="B33" s="28" t="s">
        <v>963</v>
      </c>
      <c r="C33" s="28" t="s">
        <v>821</v>
      </c>
      <c r="D33" s="13">
        <v>21865</v>
      </c>
      <c r="E33" s="14">
        <v>1329.96</v>
      </c>
      <c r="F33" s="15">
        <v>1.46E-2</v>
      </c>
      <c r="G33" s="15"/>
    </row>
    <row r="34" spans="1:7" x14ac:dyDescent="0.3">
      <c r="A34" s="12" t="s">
        <v>1364</v>
      </c>
      <c r="B34" s="28" t="s">
        <v>1365</v>
      </c>
      <c r="C34" s="28" t="s">
        <v>892</v>
      </c>
      <c r="D34" s="13">
        <v>139388</v>
      </c>
      <c r="E34" s="14">
        <v>1285.58</v>
      </c>
      <c r="F34" s="15">
        <v>1.41E-2</v>
      </c>
      <c r="G34" s="15"/>
    </row>
    <row r="35" spans="1:7" x14ac:dyDescent="0.3">
      <c r="A35" s="12" t="s">
        <v>930</v>
      </c>
      <c r="B35" s="28" t="s">
        <v>931</v>
      </c>
      <c r="C35" s="28" t="s">
        <v>932</v>
      </c>
      <c r="D35" s="13">
        <v>111914</v>
      </c>
      <c r="E35" s="14">
        <v>1257.97</v>
      </c>
      <c r="F35" s="15">
        <v>1.38E-2</v>
      </c>
      <c r="G35" s="15"/>
    </row>
    <row r="36" spans="1:7" x14ac:dyDescent="0.3">
      <c r="A36" s="12" t="s">
        <v>900</v>
      </c>
      <c r="B36" s="28" t="s">
        <v>901</v>
      </c>
      <c r="C36" s="28" t="s">
        <v>902</v>
      </c>
      <c r="D36" s="13">
        <v>126416</v>
      </c>
      <c r="E36" s="14">
        <v>1255.25</v>
      </c>
      <c r="F36" s="15">
        <v>1.38E-2</v>
      </c>
      <c r="G36" s="15"/>
    </row>
    <row r="37" spans="1:7" x14ac:dyDescent="0.3">
      <c r="A37" s="12" t="s">
        <v>1440</v>
      </c>
      <c r="B37" s="28" t="s">
        <v>1441</v>
      </c>
      <c r="C37" s="28" t="s">
        <v>971</v>
      </c>
      <c r="D37" s="13">
        <v>207616</v>
      </c>
      <c r="E37" s="14">
        <v>1191.6099999999999</v>
      </c>
      <c r="F37" s="15">
        <v>1.3100000000000001E-2</v>
      </c>
      <c r="G37" s="15"/>
    </row>
    <row r="38" spans="1:7" x14ac:dyDescent="0.3">
      <c r="A38" s="12" t="s">
        <v>1380</v>
      </c>
      <c r="B38" s="28" t="s">
        <v>1381</v>
      </c>
      <c r="C38" s="28" t="s">
        <v>892</v>
      </c>
      <c r="D38" s="13">
        <v>1538680</v>
      </c>
      <c r="E38" s="14">
        <v>1009.37</v>
      </c>
      <c r="F38" s="15">
        <v>1.11E-2</v>
      </c>
      <c r="G38" s="15"/>
    </row>
    <row r="39" spans="1:7" x14ac:dyDescent="0.3">
      <c r="A39" s="12" t="s">
        <v>870</v>
      </c>
      <c r="B39" s="28" t="s">
        <v>871</v>
      </c>
      <c r="C39" s="28" t="s">
        <v>872</v>
      </c>
      <c r="D39" s="13">
        <v>12329</v>
      </c>
      <c r="E39" s="14">
        <v>982.17</v>
      </c>
      <c r="F39" s="15">
        <v>1.0800000000000001E-2</v>
      </c>
      <c r="G39" s="15"/>
    </row>
    <row r="40" spans="1:7" x14ac:dyDescent="0.3">
      <c r="A40" s="12" t="s">
        <v>803</v>
      </c>
      <c r="B40" s="28" t="s">
        <v>804</v>
      </c>
      <c r="C40" s="28" t="s">
        <v>779</v>
      </c>
      <c r="D40" s="13">
        <v>15871</v>
      </c>
      <c r="E40" s="14">
        <v>965.3</v>
      </c>
      <c r="F40" s="15">
        <v>1.06E-2</v>
      </c>
      <c r="G40" s="15"/>
    </row>
    <row r="41" spans="1:7" x14ac:dyDescent="0.3">
      <c r="A41" s="12" t="s">
        <v>857</v>
      </c>
      <c r="B41" s="28" t="s">
        <v>858</v>
      </c>
      <c r="C41" s="28" t="s">
        <v>859</v>
      </c>
      <c r="D41" s="13">
        <v>408025</v>
      </c>
      <c r="E41" s="14">
        <v>959.47</v>
      </c>
      <c r="F41" s="15">
        <v>1.0500000000000001E-2</v>
      </c>
      <c r="G41" s="15"/>
    </row>
    <row r="42" spans="1:7" x14ac:dyDescent="0.3">
      <c r="A42" s="12" t="s">
        <v>789</v>
      </c>
      <c r="B42" s="28" t="s">
        <v>790</v>
      </c>
      <c r="C42" s="28" t="s">
        <v>791</v>
      </c>
      <c r="D42" s="13">
        <v>84321</v>
      </c>
      <c r="E42" s="14">
        <v>877.57</v>
      </c>
      <c r="F42" s="15">
        <v>9.5999999999999992E-3</v>
      </c>
      <c r="G42" s="15"/>
    </row>
    <row r="43" spans="1:7" x14ac:dyDescent="0.3">
      <c r="A43" s="12" t="s">
        <v>1029</v>
      </c>
      <c r="B43" s="28" t="s">
        <v>1030</v>
      </c>
      <c r="C43" s="28" t="s">
        <v>879</v>
      </c>
      <c r="D43" s="13">
        <v>226915</v>
      </c>
      <c r="E43" s="14">
        <v>824.61</v>
      </c>
      <c r="F43" s="15">
        <v>8.9999999999999993E-3</v>
      </c>
      <c r="G43" s="15"/>
    </row>
    <row r="44" spans="1:7" x14ac:dyDescent="0.3">
      <c r="A44" s="12" t="s">
        <v>1442</v>
      </c>
      <c r="B44" s="28" t="s">
        <v>1443</v>
      </c>
      <c r="C44" s="28" t="s">
        <v>1002</v>
      </c>
      <c r="D44" s="13">
        <v>192530</v>
      </c>
      <c r="E44" s="14">
        <v>801.6</v>
      </c>
      <c r="F44" s="15">
        <v>8.8000000000000005E-3</v>
      </c>
      <c r="G44" s="15"/>
    </row>
    <row r="45" spans="1:7" x14ac:dyDescent="0.3">
      <c r="A45" s="12" t="s">
        <v>792</v>
      </c>
      <c r="B45" s="28" t="s">
        <v>793</v>
      </c>
      <c r="C45" s="28" t="s">
        <v>794</v>
      </c>
      <c r="D45" s="13">
        <v>184078</v>
      </c>
      <c r="E45" s="14">
        <v>777.82</v>
      </c>
      <c r="F45" s="15">
        <v>8.5000000000000006E-3</v>
      </c>
      <c r="G45" s="15"/>
    </row>
    <row r="46" spans="1:7" x14ac:dyDescent="0.3">
      <c r="A46" s="12" t="s">
        <v>1039</v>
      </c>
      <c r="B46" s="28" t="s">
        <v>1040</v>
      </c>
      <c r="C46" s="28" t="s">
        <v>1009</v>
      </c>
      <c r="D46" s="13">
        <v>128940</v>
      </c>
      <c r="E46" s="14">
        <v>721.16</v>
      </c>
      <c r="F46" s="15">
        <v>7.9000000000000008E-3</v>
      </c>
      <c r="G46" s="15"/>
    </row>
    <row r="47" spans="1:7" x14ac:dyDescent="0.3">
      <c r="A47" s="12" t="s">
        <v>1444</v>
      </c>
      <c r="B47" s="28" t="s">
        <v>1445</v>
      </c>
      <c r="C47" s="28" t="s">
        <v>1446</v>
      </c>
      <c r="D47" s="13">
        <v>16865</v>
      </c>
      <c r="E47" s="14">
        <v>707.19</v>
      </c>
      <c r="F47" s="15">
        <v>7.7999999999999996E-3</v>
      </c>
      <c r="G47" s="15"/>
    </row>
    <row r="48" spans="1:7" x14ac:dyDescent="0.3">
      <c r="A48" s="12" t="s">
        <v>1447</v>
      </c>
      <c r="B48" s="28" t="s">
        <v>1448</v>
      </c>
      <c r="C48" s="28" t="s">
        <v>1446</v>
      </c>
      <c r="D48" s="13">
        <v>202597</v>
      </c>
      <c r="E48" s="14">
        <v>694.4</v>
      </c>
      <c r="F48" s="15">
        <v>7.6E-3</v>
      </c>
      <c r="G48" s="15"/>
    </row>
    <row r="49" spans="1:7" x14ac:dyDescent="0.3">
      <c r="A49" s="12" t="s">
        <v>937</v>
      </c>
      <c r="B49" s="28" t="s">
        <v>938</v>
      </c>
      <c r="C49" s="28" t="s">
        <v>791</v>
      </c>
      <c r="D49" s="13">
        <v>53698</v>
      </c>
      <c r="E49" s="14">
        <v>633.77</v>
      </c>
      <c r="F49" s="15">
        <v>7.0000000000000001E-3</v>
      </c>
      <c r="G49" s="15"/>
    </row>
    <row r="50" spans="1:7" x14ac:dyDescent="0.3">
      <c r="A50" s="12" t="s">
        <v>1449</v>
      </c>
      <c r="B50" s="28" t="s">
        <v>1450</v>
      </c>
      <c r="C50" s="28" t="s">
        <v>924</v>
      </c>
      <c r="D50" s="13">
        <v>776692</v>
      </c>
      <c r="E50" s="14">
        <v>586.4</v>
      </c>
      <c r="F50" s="15">
        <v>6.4000000000000003E-3</v>
      </c>
      <c r="G50" s="15"/>
    </row>
    <row r="51" spans="1:7" x14ac:dyDescent="0.3">
      <c r="A51" s="12" t="s">
        <v>1059</v>
      </c>
      <c r="B51" s="28" t="s">
        <v>1060</v>
      </c>
      <c r="C51" s="28" t="s">
        <v>902</v>
      </c>
      <c r="D51" s="13">
        <v>14562</v>
      </c>
      <c r="E51" s="14">
        <v>522.97</v>
      </c>
      <c r="F51" s="15">
        <v>5.7000000000000002E-3</v>
      </c>
      <c r="G51" s="15"/>
    </row>
    <row r="52" spans="1:7" x14ac:dyDescent="0.3">
      <c r="A52" s="12" t="s">
        <v>1451</v>
      </c>
      <c r="B52" s="28" t="s">
        <v>1452</v>
      </c>
      <c r="C52" s="28" t="s">
        <v>779</v>
      </c>
      <c r="D52" s="13">
        <v>48535</v>
      </c>
      <c r="E52" s="14">
        <v>520.04999999999995</v>
      </c>
      <c r="F52" s="15">
        <v>5.7000000000000002E-3</v>
      </c>
      <c r="G52" s="15"/>
    </row>
    <row r="53" spans="1:7" x14ac:dyDescent="0.3">
      <c r="A53" s="12" t="s">
        <v>1453</v>
      </c>
      <c r="B53" s="28" t="s">
        <v>1454</v>
      </c>
      <c r="C53" s="28" t="s">
        <v>971</v>
      </c>
      <c r="D53" s="13">
        <v>136146</v>
      </c>
      <c r="E53" s="14">
        <v>492.1</v>
      </c>
      <c r="F53" s="15">
        <v>5.4000000000000003E-3</v>
      </c>
      <c r="G53" s="15"/>
    </row>
    <row r="54" spans="1:7" x14ac:dyDescent="0.3">
      <c r="A54" s="12" t="s">
        <v>925</v>
      </c>
      <c r="B54" s="28" t="s">
        <v>926</v>
      </c>
      <c r="C54" s="28" t="s">
        <v>927</v>
      </c>
      <c r="D54" s="13">
        <v>356337</v>
      </c>
      <c r="E54" s="14">
        <v>489.96</v>
      </c>
      <c r="F54" s="15">
        <v>5.4000000000000003E-3</v>
      </c>
      <c r="G54" s="15"/>
    </row>
    <row r="55" spans="1:7" x14ac:dyDescent="0.3">
      <c r="A55" s="12" t="s">
        <v>1455</v>
      </c>
      <c r="B55" s="28" t="s">
        <v>1456</v>
      </c>
      <c r="C55" s="28" t="s">
        <v>1020</v>
      </c>
      <c r="D55" s="13">
        <v>52169</v>
      </c>
      <c r="E55" s="14">
        <v>488.93</v>
      </c>
      <c r="F55" s="15">
        <v>5.4000000000000003E-3</v>
      </c>
      <c r="G55" s="15"/>
    </row>
    <row r="56" spans="1:7" x14ac:dyDescent="0.3">
      <c r="A56" s="12" t="s">
        <v>1457</v>
      </c>
      <c r="B56" s="28" t="s">
        <v>1458</v>
      </c>
      <c r="C56" s="28" t="s">
        <v>927</v>
      </c>
      <c r="D56" s="13">
        <v>223545</v>
      </c>
      <c r="E56" s="14">
        <v>443.74</v>
      </c>
      <c r="F56" s="15">
        <v>4.8999999999999998E-3</v>
      </c>
      <c r="G56" s="15"/>
    </row>
    <row r="57" spans="1:7" x14ac:dyDescent="0.3">
      <c r="A57" s="12" t="s">
        <v>816</v>
      </c>
      <c r="B57" s="28" t="s">
        <v>817</v>
      </c>
      <c r="C57" s="28" t="s">
        <v>818</v>
      </c>
      <c r="D57" s="13">
        <v>188743</v>
      </c>
      <c r="E57" s="14">
        <v>443.07</v>
      </c>
      <c r="F57" s="15">
        <v>4.8999999999999998E-3</v>
      </c>
      <c r="G57" s="15"/>
    </row>
    <row r="58" spans="1:7" x14ac:dyDescent="0.3">
      <c r="A58" s="12" t="s">
        <v>1459</v>
      </c>
      <c r="B58" s="28" t="s">
        <v>1460</v>
      </c>
      <c r="C58" s="28" t="s">
        <v>971</v>
      </c>
      <c r="D58" s="13">
        <v>42428</v>
      </c>
      <c r="E58" s="14">
        <v>438.22</v>
      </c>
      <c r="F58" s="15">
        <v>4.7999999999999996E-3</v>
      </c>
      <c r="G58" s="15"/>
    </row>
    <row r="59" spans="1:7" x14ac:dyDescent="0.3">
      <c r="A59" s="12" t="s">
        <v>1106</v>
      </c>
      <c r="B59" s="28" t="s">
        <v>1107</v>
      </c>
      <c r="C59" s="28" t="s">
        <v>821</v>
      </c>
      <c r="D59" s="13">
        <v>17408</v>
      </c>
      <c r="E59" s="14">
        <v>414.7</v>
      </c>
      <c r="F59" s="15">
        <v>4.4999999999999997E-3</v>
      </c>
      <c r="G59" s="15"/>
    </row>
    <row r="60" spans="1:7" x14ac:dyDescent="0.3">
      <c r="A60" s="12" t="s">
        <v>1090</v>
      </c>
      <c r="B60" s="28" t="s">
        <v>1091</v>
      </c>
      <c r="C60" s="28" t="s">
        <v>791</v>
      </c>
      <c r="D60" s="13">
        <v>10964</v>
      </c>
      <c r="E60" s="14">
        <v>412.24</v>
      </c>
      <c r="F60" s="15">
        <v>4.4999999999999997E-3</v>
      </c>
      <c r="G60" s="15"/>
    </row>
    <row r="61" spans="1:7" x14ac:dyDescent="0.3">
      <c r="A61" s="12" t="s">
        <v>1461</v>
      </c>
      <c r="B61" s="28" t="s">
        <v>1462</v>
      </c>
      <c r="C61" s="28" t="s">
        <v>1446</v>
      </c>
      <c r="D61" s="13">
        <v>1081</v>
      </c>
      <c r="E61" s="14">
        <v>347.99</v>
      </c>
      <c r="F61" s="15">
        <v>3.8E-3</v>
      </c>
      <c r="G61" s="15"/>
    </row>
    <row r="62" spans="1:7" x14ac:dyDescent="0.3">
      <c r="A62" s="12" t="s">
        <v>913</v>
      </c>
      <c r="B62" s="28" t="s">
        <v>914</v>
      </c>
      <c r="C62" s="28" t="s">
        <v>791</v>
      </c>
      <c r="D62" s="13">
        <v>8397</v>
      </c>
      <c r="E62" s="14">
        <v>217.78</v>
      </c>
      <c r="F62" s="15">
        <v>2.3999999999999998E-3</v>
      </c>
      <c r="G62" s="15"/>
    </row>
    <row r="63" spans="1:7" x14ac:dyDescent="0.3">
      <c r="A63" s="12" t="s">
        <v>1463</v>
      </c>
      <c r="B63" s="28" t="s">
        <v>1464</v>
      </c>
      <c r="C63" s="28" t="s">
        <v>924</v>
      </c>
      <c r="D63" s="13">
        <v>46994</v>
      </c>
      <c r="E63" s="14">
        <v>215.89</v>
      </c>
      <c r="F63" s="15">
        <v>2.3999999999999998E-3</v>
      </c>
      <c r="G63" s="15"/>
    </row>
    <row r="64" spans="1:7" x14ac:dyDescent="0.3">
      <c r="A64" s="12" t="s">
        <v>780</v>
      </c>
      <c r="B64" s="28" t="s">
        <v>1384</v>
      </c>
      <c r="C64" s="28" t="s">
        <v>782</v>
      </c>
      <c r="D64" s="13">
        <v>28895</v>
      </c>
      <c r="E64" s="14">
        <v>95.89</v>
      </c>
      <c r="F64" s="15">
        <v>1.1000000000000001E-3</v>
      </c>
      <c r="G64" s="15"/>
    </row>
    <row r="65" spans="1:7" x14ac:dyDescent="0.3">
      <c r="A65" s="16" t="s">
        <v>98</v>
      </c>
      <c r="B65" s="29"/>
      <c r="C65" s="29"/>
      <c r="D65" s="17"/>
      <c r="E65" s="37">
        <v>87593.16</v>
      </c>
      <c r="F65" s="38">
        <v>0.96109999999999995</v>
      </c>
      <c r="G65" s="20"/>
    </row>
    <row r="66" spans="1:7" x14ac:dyDescent="0.3">
      <c r="A66" s="16" t="s">
        <v>1126</v>
      </c>
      <c r="B66" s="28"/>
      <c r="C66" s="28"/>
      <c r="D66" s="13"/>
      <c r="E66" s="14"/>
      <c r="F66" s="15"/>
      <c r="G66" s="15"/>
    </row>
    <row r="67" spans="1:7" x14ac:dyDescent="0.3">
      <c r="A67" s="16" t="s">
        <v>98</v>
      </c>
      <c r="B67" s="28"/>
      <c r="C67" s="28"/>
      <c r="D67" s="13"/>
      <c r="E67" s="39" t="s">
        <v>88</v>
      </c>
      <c r="F67" s="40" t="s">
        <v>88</v>
      </c>
      <c r="G67" s="15"/>
    </row>
    <row r="68" spans="1:7" x14ac:dyDescent="0.3">
      <c r="A68" s="21" t="s">
        <v>117</v>
      </c>
      <c r="B68" s="30"/>
      <c r="C68" s="30"/>
      <c r="D68" s="22"/>
      <c r="E68" s="25">
        <v>87593.16</v>
      </c>
      <c r="F68" s="26">
        <v>0.96109999999999995</v>
      </c>
      <c r="G68" s="20"/>
    </row>
    <row r="69" spans="1:7" x14ac:dyDescent="0.3">
      <c r="A69" s="12"/>
      <c r="B69" s="28"/>
      <c r="C69" s="28"/>
      <c r="D69" s="13"/>
      <c r="E69" s="14"/>
      <c r="F69" s="15"/>
      <c r="G69" s="15"/>
    </row>
    <row r="70" spans="1:7" x14ac:dyDescent="0.3">
      <c r="A70" s="12"/>
      <c r="B70" s="28"/>
      <c r="C70" s="28"/>
      <c r="D70" s="13"/>
      <c r="E70" s="14"/>
      <c r="F70" s="15"/>
      <c r="G70" s="15"/>
    </row>
    <row r="71" spans="1:7" x14ac:dyDescent="0.3">
      <c r="A71" s="16" t="s">
        <v>118</v>
      </c>
      <c r="B71" s="28"/>
      <c r="C71" s="28"/>
      <c r="D71" s="13"/>
      <c r="E71" s="14"/>
      <c r="F71" s="15"/>
      <c r="G71" s="15"/>
    </row>
    <row r="72" spans="1:7" x14ac:dyDescent="0.3">
      <c r="A72" s="12" t="s">
        <v>119</v>
      </c>
      <c r="B72" s="28"/>
      <c r="C72" s="28"/>
      <c r="D72" s="13"/>
      <c r="E72" s="14">
        <v>4041.54</v>
      </c>
      <c r="F72" s="15">
        <v>4.4299999999999999E-2</v>
      </c>
      <c r="G72" s="15">
        <v>4.1402000000000001E-2</v>
      </c>
    </row>
    <row r="73" spans="1:7" x14ac:dyDescent="0.3">
      <c r="A73" s="16" t="s">
        <v>98</v>
      </c>
      <c r="B73" s="29"/>
      <c r="C73" s="29"/>
      <c r="D73" s="17"/>
      <c r="E73" s="37">
        <v>4041.54</v>
      </c>
      <c r="F73" s="38">
        <v>4.4299999999999999E-2</v>
      </c>
      <c r="G73" s="20"/>
    </row>
    <row r="74" spans="1:7" x14ac:dyDescent="0.3">
      <c r="A74" s="12"/>
      <c r="B74" s="28"/>
      <c r="C74" s="28"/>
      <c r="D74" s="13"/>
      <c r="E74" s="14"/>
      <c r="F74" s="15"/>
      <c r="G74" s="15"/>
    </row>
    <row r="75" spans="1:7" x14ac:dyDescent="0.3">
      <c r="A75" s="21" t="s">
        <v>117</v>
      </c>
      <c r="B75" s="30"/>
      <c r="C75" s="30"/>
      <c r="D75" s="22"/>
      <c r="E75" s="18">
        <v>4041.54</v>
      </c>
      <c r="F75" s="19">
        <v>4.4299999999999999E-2</v>
      </c>
      <c r="G75" s="20"/>
    </row>
    <row r="76" spans="1:7" x14ac:dyDescent="0.3">
      <c r="A76" s="12" t="s">
        <v>120</v>
      </c>
      <c r="B76" s="28"/>
      <c r="C76" s="28"/>
      <c r="D76" s="13"/>
      <c r="E76" s="14">
        <v>0.45843260000000002</v>
      </c>
      <c r="F76" s="15">
        <v>5.0000000000000004E-6</v>
      </c>
      <c r="G76" s="15"/>
    </row>
    <row r="77" spans="1:7" x14ac:dyDescent="0.3">
      <c r="A77" s="12" t="s">
        <v>121</v>
      </c>
      <c r="B77" s="28"/>
      <c r="C77" s="28"/>
      <c r="D77" s="13"/>
      <c r="E77" s="36">
        <v>-466.9984326</v>
      </c>
      <c r="F77" s="35">
        <v>-5.4050000000000001E-3</v>
      </c>
      <c r="G77" s="15">
        <v>4.1402000000000001E-2</v>
      </c>
    </row>
    <row r="78" spans="1:7" x14ac:dyDescent="0.3">
      <c r="A78" s="23" t="s">
        <v>122</v>
      </c>
      <c r="B78" s="31"/>
      <c r="C78" s="31"/>
      <c r="D78" s="24"/>
      <c r="E78" s="25">
        <v>91168.16</v>
      </c>
      <c r="F78" s="26">
        <v>1</v>
      </c>
      <c r="G78" s="26"/>
    </row>
    <row r="83" spans="1:7" x14ac:dyDescent="0.3">
      <c r="A83" s="1" t="s">
        <v>1859</v>
      </c>
    </row>
    <row r="84" spans="1:7" x14ac:dyDescent="0.3">
      <c r="A84" s="47" t="s">
        <v>1860</v>
      </c>
      <c r="B84" s="32" t="s">
        <v>88</v>
      </c>
    </row>
    <row r="85" spans="1:7" x14ac:dyDescent="0.3">
      <c r="A85" t="s">
        <v>1861</v>
      </c>
    </row>
    <row r="86" spans="1:7" x14ac:dyDescent="0.3">
      <c r="A86" t="s">
        <v>1862</v>
      </c>
      <c r="B86" t="s">
        <v>1863</v>
      </c>
      <c r="C86" t="s">
        <v>1863</v>
      </c>
    </row>
    <row r="87" spans="1:7" x14ac:dyDescent="0.3">
      <c r="B87" s="48">
        <v>44680</v>
      </c>
      <c r="C87" s="48">
        <v>44712</v>
      </c>
    </row>
    <row r="88" spans="1:7" x14ac:dyDescent="0.3">
      <c r="A88" t="s">
        <v>1867</v>
      </c>
      <c r="B88">
        <v>24.306000000000001</v>
      </c>
      <c r="C88">
        <v>23.516999999999999</v>
      </c>
      <c r="E88" s="2"/>
      <c r="G88"/>
    </row>
    <row r="89" spans="1:7" x14ac:dyDescent="0.3">
      <c r="A89" t="s">
        <v>1868</v>
      </c>
      <c r="B89">
        <v>19.956</v>
      </c>
      <c r="C89">
        <v>19.306999999999999</v>
      </c>
      <c r="E89" s="2"/>
      <c r="G89"/>
    </row>
    <row r="90" spans="1:7" x14ac:dyDescent="0.3">
      <c r="A90" t="s">
        <v>1892</v>
      </c>
      <c r="B90">
        <v>22.123000000000001</v>
      </c>
      <c r="C90">
        <v>21.373000000000001</v>
      </c>
      <c r="E90" s="2"/>
      <c r="G90"/>
    </row>
    <row r="91" spans="1:7" x14ac:dyDescent="0.3">
      <c r="A91" t="s">
        <v>1893</v>
      </c>
      <c r="B91">
        <v>18.164999999999999</v>
      </c>
      <c r="C91">
        <v>17.548999999999999</v>
      </c>
      <c r="E91" s="2"/>
      <c r="G91"/>
    </row>
    <row r="92" spans="1:7" x14ac:dyDescent="0.3">
      <c r="E92" s="2"/>
      <c r="G92"/>
    </row>
    <row r="93" spans="1:7" x14ac:dyDescent="0.3">
      <c r="A93" t="s">
        <v>1878</v>
      </c>
      <c r="B93" s="32" t="s">
        <v>88</v>
      </c>
    </row>
    <row r="94" spans="1:7" x14ac:dyDescent="0.3">
      <c r="A94" t="s">
        <v>1879</v>
      </c>
      <c r="B94" s="32" t="s">
        <v>88</v>
      </c>
    </row>
    <row r="95" spans="1:7" ht="28.8" x14ac:dyDescent="0.3">
      <c r="A95" s="47" t="s">
        <v>1880</v>
      </c>
      <c r="B95" s="32" t="s">
        <v>88</v>
      </c>
    </row>
    <row r="96" spans="1:7" x14ac:dyDescent="0.3">
      <c r="A96" s="47" t="s">
        <v>1881</v>
      </c>
      <c r="B96" s="32" t="s">
        <v>88</v>
      </c>
    </row>
    <row r="97" spans="1:4" x14ac:dyDescent="0.3">
      <c r="A97" t="s">
        <v>1913</v>
      </c>
      <c r="B97" s="49">
        <v>0.382129</v>
      </c>
    </row>
    <row r="98" spans="1:4" ht="28.8" x14ac:dyDescent="0.3">
      <c r="A98" s="47" t="s">
        <v>1883</v>
      </c>
      <c r="B98" s="32" t="s">
        <v>88</v>
      </c>
    </row>
    <row r="99" spans="1:4" ht="28.8" x14ac:dyDescent="0.3">
      <c r="A99" s="47" t="s">
        <v>1884</v>
      </c>
      <c r="B99" s="32" t="s">
        <v>88</v>
      </c>
    </row>
    <row r="100" spans="1:4" x14ac:dyDescent="0.3">
      <c r="A100" t="s">
        <v>2023</v>
      </c>
      <c r="B100" s="32" t="s">
        <v>88</v>
      </c>
    </row>
    <row r="101" spans="1:4" x14ac:dyDescent="0.3">
      <c r="A101" t="s">
        <v>2024</v>
      </c>
      <c r="B101" s="32" t="s">
        <v>88</v>
      </c>
    </row>
    <row r="103" spans="1:4" x14ac:dyDescent="0.3">
      <c r="A103" s="60" t="s">
        <v>2070</v>
      </c>
      <c r="B103" s="61" t="s">
        <v>2071</v>
      </c>
      <c r="C103" s="61" t="s">
        <v>2031</v>
      </c>
      <c r="D103" s="69" t="s">
        <v>2032</v>
      </c>
    </row>
    <row r="104" spans="1:4" ht="69" customHeight="1" x14ac:dyDescent="0.3">
      <c r="A104" s="70" t="str">
        <f>HYPERLINK("[EDEL_Portfolio Monthly 31-May-2022.xlsx]EEECRF!A1","Edelweiss Flexi-Cap Fund")</f>
        <v>Edelweiss Flexi-Cap Fund</v>
      </c>
      <c r="B104" s="62"/>
      <c r="C104" s="62" t="s">
        <v>2047</v>
      </c>
      <c r="D104"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B11D5-9C2A-43F6-9D89-D755AE8208D6}">
  <dimension ref="A1:H101"/>
  <sheetViews>
    <sheetView showGridLines="0" workbookViewId="0">
      <pane ySplit="4" topLeftCell="A87" activePane="bottomLeft" state="frozen"/>
      <selection activeCell="A36" sqref="A36"/>
      <selection pane="bottomLeft" activeCell="A100" sqref="A100:D100"/>
    </sheetView>
  </sheetViews>
  <sheetFormatPr defaultRowHeight="14.4" x14ac:dyDescent="0.3"/>
  <cols>
    <col min="1" max="1" width="65.88671875" customWidth="1"/>
    <col min="2" max="2" width="22.554687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49</v>
      </c>
      <c r="B1" s="57"/>
      <c r="C1" s="57"/>
      <c r="D1" s="57"/>
      <c r="E1" s="57"/>
      <c r="F1" s="57"/>
      <c r="G1" s="57"/>
      <c r="H1" s="51" t="str">
        <f>HYPERLINK("[EDEL_Portfolio Monthly 31-May-2022.xlsx]Index!A1","Index")</f>
        <v>Index</v>
      </c>
    </row>
    <row r="2" spans="1:8" ht="18" x14ac:dyDescent="0.3">
      <c r="A2" s="57" t="s">
        <v>50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882</v>
      </c>
      <c r="B8" s="28" t="s">
        <v>883</v>
      </c>
      <c r="C8" s="28" t="s">
        <v>776</v>
      </c>
      <c r="D8" s="13">
        <v>204025</v>
      </c>
      <c r="E8" s="14">
        <v>1536</v>
      </c>
      <c r="F8" s="15">
        <v>8.2299999999999998E-2</v>
      </c>
      <c r="G8" s="15"/>
    </row>
    <row r="9" spans="1:8" x14ac:dyDescent="0.3">
      <c r="A9" s="12" t="s">
        <v>814</v>
      </c>
      <c r="B9" s="28" t="s">
        <v>815</v>
      </c>
      <c r="C9" s="28" t="s">
        <v>791</v>
      </c>
      <c r="D9" s="13">
        <v>82124</v>
      </c>
      <c r="E9" s="14">
        <v>1234.82</v>
      </c>
      <c r="F9" s="15">
        <v>6.6199999999999995E-2</v>
      </c>
      <c r="G9" s="15"/>
    </row>
    <row r="10" spans="1:8" x14ac:dyDescent="0.3">
      <c r="A10" s="12" t="s">
        <v>774</v>
      </c>
      <c r="B10" s="28" t="s">
        <v>775</v>
      </c>
      <c r="C10" s="28" t="s">
        <v>776</v>
      </c>
      <c r="D10" s="13">
        <v>72386</v>
      </c>
      <c r="E10" s="14">
        <v>1005.41</v>
      </c>
      <c r="F10" s="15">
        <v>5.3900000000000003E-2</v>
      </c>
      <c r="G10" s="15"/>
    </row>
    <row r="11" spans="1:8" x14ac:dyDescent="0.3">
      <c r="A11" s="12" t="s">
        <v>860</v>
      </c>
      <c r="B11" s="28" t="s">
        <v>861</v>
      </c>
      <c r="C11" s="28" t="s">
        <v>862</v>
      </c>
      <c r="D11" s="13">
        <v>35159</v>
      </c>
      <c r="E11" s="14">
        <v>925.61</v>
      </c>
      <c r="F11" s="15">
        <v>4.9599999999999998E-2</v>
      </c>
      <c r="G11" s="15"/>
    </row>
    <row r="12" spans="1:8" x14ac:dyDescent="0.3">
      <c r="A12" s="12" t="s">
        <v>807</v>
      </c>
      <c r="B12" s="28" t="s">
        <v>808</v>
      </c>
      <c r="C12" s="28" t="s">
        <v>776</v>
      </c>
      <c r="D12" s="13">
        <v>130004</v>
      </c>
      <c r="E12" s="14">
        <v>890.79</v>
      </c>
      <c r="F12" s="15">
        <v>4.7699999999999999E-2</v>
      </c>
      <c r="G12" s="15"/>
    </row>
    <row r="13" spans="1:8" x14ac:dyDescent="0.3">
      <c r="A13" s="12" t="s">
        <v>863</v>
      </c>
      <c r="B13" s="28" t="s">
        <v>864</v>
      </c>
      <c r="C13" s="28" t="s">
        <v>776</v>
      </c>
      <c r="D13" s="13">
        <v>178089</v>
      </c>
      <c r="E13" s="14">
        <v>833.63</v>
      </c>
      <c r="F13" s="15">
        <v>4.4699999999999997E-2</v>
      </c>
      <c r="G13" s="15"/>
    </row>
    <row r="14" spans="1:8" x14ac:dyDescent="0.3">
      <c r="A14" s="12" t="s">
        <v>777</v>
      </c>
      <c r="B14" s="28" t="s">
        <v>778</v>
      </c>
      <c r="C14" s="28" t="s">
        <v>779</v>
      </c>
      <c r="D14" s="13">
        <v>30960</v>
      </c>
      <c r="E14" s="14">
        <v>714.17</v>
      </c>
      <c r="F14" s="15">
        <v>3.8300000000000001E-2</v>
      </c>
      <c r="G14" s="15"/>
    </row>
    <row r="15" spans="1:8" x14ac:dyDescent="0.3">
      <c r="A15" s="12" t="s">
        <v>780</v>
      </c>
      <c r="B15" s="28" t="s">
        <v>781</v>
      </c>
      <c r="C15" s="28" t="s">
        <v>782</v>
      </c>
      <c r="D15" s="13">
        <v>81926</v>
      </c>
      <c r="E15" s="14">
        <v>573.65</v>
      </c>
      <c r="F15" s="15">
        <v>3.0700000000000002E-2</v>
      </c>
      <c r="G15" s="15"/>
    </row>
    <row r="16" spans="1:8" x14ac:dyDescent="0.3">
      <c r="A16" s="12" t="s">
        <v>842</v>
      </c>
      <c r="B16" s="28" t="s">
        <v>843</v>
      </c>
      <c r="C16" s="28" t="s">
        <v>844</v>
      </c>
      <c r="D16" s="13">
        <v>30472</v>
      </c>
      <c r="E16" s="14">
        <v>504.16</v>
      </c>
      <c r="F16" s="15">
        <v>2.7E-2</v>
      </c>
      <c r="G16" s="15"/>
    </row>
    <row r="17" spans="1:7" x14ac:dyDescent="0.3">
      <c r="A17" s="12" t="s">
        <v>1426</v>
      </c>
      <c r="B17" s="28" t="s">
        <v>1427</v>
      </c>
      <c r="C17" s="28" t="s">
        <v>999</v>
      </c>
      <c r="D17" s="13">
        <v>19228</v>
      </c>
      <c r="E17" s="14">
        <v>466.71</v>
      </c>
      <c r="F17" s="15">
        <v>2.5000000000000001E-2</v>
      </c>
      <c r="G17" s="15"/>
    </row>
    <row r="18" spans="1:7" x14ac:dyDescent="0.3">
      <c r="A18" s="12" t="s">
        <v>955</v>
      </c>
      <c r="B18" s="28" t="s">
        <v>956</v>
      </c>
      <c r="C18" s="28" t="s">
        <v>872</v>
      </c>
      <c r="D18" s="13">
        <v>104399</v>
      </c>
      <c r="E18" s="14">
        <v>463.06</v>
      </c>
      <c r="F18" s="15">
        <v>2.4799999999999999E-2</v>
      </c>
      <c r="G18" s="15"/>
    </row>
    <row r="19" spans="1:7" x14ac:dyDescent="0.3">
      <c r="A19" s="12" t="s">
        <v>829</v>
      </c>
      <c r="B19" s="28" t="s">
        <v>830</v>
      </c>
      <c r="C19" s="28" t="s">
        <v>831</v>
      </c>
      <c r="D19" s="13">
        <v>150932</v>
      </c>
      <c r="E19" s="14">
        <v>408.5</v>
      </c>
      <c r="F19" s="15">
        <v>2.1899999999999999E-2</v>
      </c>
      <c r="G19" s="15"/>
    </row>
    <row r="20" spans="1:7" x14ac:dyDescent="0.3">
      <c r="A20" s="12" t="s">
        <v>1102</v>
      </c>
      <c r="B20" s="28" t="s">
        <v>1103</v>
      </c>
      <c r="C20" s="28" t="s">
        <v>902</v>
      </c>
      <c r="D20" s="13">
        <v>43451</v>
      </c>
      <c r="E20" s="14">
        <v>373.94</v>
      </c>
      <c r="F20" s="15">
        <v>0.02</v>
      </c>
      <c r="G20" s="15"/>
    </row>
    <row r="21" spans="1:7" x14ac:dyDescent="0.3">
      <c r="A21" s="12" t="s">
        <v>1465</v>
      </c>
      <c r="B21" s="28" t="s">
        <v>1466</v>
      </c>
      <c r="C21" s="28" t="s">
        <v>971</v>
      </c>
      <c r="D21" s="13">
        <v>75544</v>
      </c>
      <c r="E21" s="14">
        <v>369.3</v>
      </c>
      <c r="F21" s="15">
        <v>1.9800000000000002E-2</v>
      </c>
      <c r="G21" s="15"/>
    </row>
    <row r="22" spans="1:7" x14ac:dyDescent="0.3">
      <c r="A22" s="12" t="s">
        <v>789</v>
      </c>
      <c r="B22" s="28" t="s">
        <v>790</v>
      </c>
      <c r="C22" s="28" t="s">
        <v>791</v>
      </c>
      <c r="D22" s="13">
        <v>35200</v>
      </c>
      <c r="E22" s="14">
        <v>366.34</v>
      </c>
      <c r="F22" s="15">
        <v>1.9599999999999999E-2</v>
      </c>
      <c r="G22" s="15"/>
    </row>
    <row r="23" spans="1:7" x14ac:dyDescent="0.3">
      <c r="A23" s="12" t="s">
        <v>832</v>
      </c>
      <c r="B23" s="28" t="s">
        <v>833</v>
      </c>
      <c r="C23" s="28" t="s">
        <v>791</v>
      </c>
      <c r="D23" s="13">
        <v>9514</v>
      </c>
      <c r="E23" s="14">
        <v>320.08</v>
      </c>
      <c r="F23" s="15">
        <v>1.7100000000000001E-2</v>
      </c>
      <c r="G23" s="15"/>
    </row>
    <row r="24" spans="1:7" x14ac:dyDescent="0.3">
      <c r="A24" s="12" t="s">
        <v>1364</v>
      </c>
      <c r="B24" s="28" t="s">
        <v>1365</v>
      </c>
      <c r="C24" s="28" t="s">
        <v>892</v>
      </c>
      <c r="D24" s="13">
        <v>33953</v>
      </c>
      <c r="E24" s="14">
        <v>313.14999999999998</v>
      </c>
      <c r="F24" s="15">
        <v>1.6799999999999999E-2</v>
      </c>
      <c r="G24" s="15"/>
    </row>
    <row r="25" spans="1:7" x14ac:dyDescent="0.3">
      <c r="A25" s="12" t="s">
        <v>1055</v>
      </c>
      <c r="B25" s="28" t="s">
        <v>1056</v>
      </c>
      <c r="C25" s="28" t="s">
        <v>976</v>
      </c>
      <c r="D25" s="13">
        <v>24716</v>
      </c>
      <c r="E25" s="14">
        <v>290.2</v>
      </c>
      <c r="F25" s="15">
        <v>1.55E-2</v>
      </c>
      <c r="G25" s="15"/>
    </row>
    <row r="26" spans="1:7" x14ac:dyDescent="0.3">
      <c r="A26" s="12" t="s">
        <v>1354</v>
      </c>
      <c r="B26" s="28" t="s">
        <v>1355</v>
      </c>
      <c r="C26" s="28" t="s">
        <v>839</v>
      </c>
      <c r="D26" s="13">
        <v>61235</v>
      </c>
      <c r="E26" s="14">
        <v>284.52999999999997</v>
      </c>
      <c r="F26" s="15">
        <v>1.52E-2</v>
      </c>
      <c r="G26" s="15"/>
    </row>
    <row r="27" spans="1:7" x14ac:dyDescent="0.3">
      <c r="A27" s="12" t="s">
        <v>1451</v>
      </c>
      <c r="B27" s="28" t="s">
        <v>1452</v>
      </c>
      <c r="C27" s="28" t="s">
        <v>779</v>
      </c>
      <c r="D27" s="13">
        <v>25995</v>
      </c>
      <c r="E27" s="14">
        <v>278.54000000000002</v>
      </c>
      <c r="F27" s="15">
        <v>1.49E-2</v>
      </c>
      <c r="G27" s="15"/>
    </row>
    <row r="28" spans="1:7" x14ac:dyDescent="0.3">
      <c r="A28" s="12" t="s">
        <v>962</v>
      </c>
      <c r="B28" s="28" t="s">
        <v>963</v>
      </c>
      <c r="C28" s="28" t="s">
        <v>821</v>
      </c>
      <c r="D28" s="13">
        <v>4514</v>
      </c>
      <c r="E28" s="14">
        <v>274.57</v>
      </c>
      <c r="F28" s="15">
        <v>1.47E-2</v>
      </c>
      <c r="G28" s="15"/>
    </row>
    <row r="29" spans="1:7" x14ac:dyDescent="0.3">
      <c r="A29" s="12" t="s">
        <v>1467</v>
      </c>
      <c r="B29" s="28" t="s">
        <v>1468</v>
      </c>
      <c r="C29" s="28" t="s">
        <v>791</v>
      </c>
      <c r="D29" s="13">
        <v>72370</v>
      </c>
      <c r="E29" s="14">
        <v>268.2</v>
      </c>
      <c r="F29" s="15">
        <v>1.44E-2</v>
      </c>
      <c r="G29" s="15"/>
    </row>
    <row r="30" spans="1:7" x14ac:dyDescent="0.3">
      <c r="A30" s="12" t="s">
        <v>800</v>
      </c>
      <c r="B30" s="28" t="s">
        <v>801</v>
      </c>
      <c r="C30" s="28" t="s">
        <v>802</v>
      </c>
      <c r="D30" s="13">
        <v>10855</v>
      </c>
      <c r="E30" s="14">
        <v>267.47000000000003</v>
      </c>
      <c r="F30" s="15">
        <v>1.43E-2</v>
      </c>
      <c r="G30" s="15"/>
    </row>
    <row r="31" spans="1:7" x14ac:dyDescent="0.3">
      <c r="A31" s="12" t="s">
        <v>1430</v>
      </c>
      <c r="B31" s="28" t="s">
        <v>1431</v>
      </c>
      <c r="C31" s="28" t="s">
        <v>1077</v>
      </c>
      <c r="D31" s="13">
        <v>67670</v>
      </c>
      <c r="E31" s="14">
        <v>257.38</v>
      </c>
      <c r="F31" s="15">
        <v>1.38E-2</v>
      </c>
      <c r="G31" s="15"/>
    </row>
    <row r="32" spans="1:7" x14ac:dyDescent="0.3">
      <c r="A32" s="12" t="s">
        <v>1440</v>
      </c>
      <c r="B32" s="28" t="s">
        <v>1441</v>
      </c>
      <c r="C32" s="28" t="s">
        <v>971</v>
      </c>
      <c r="D32" s="13">
        <v>40131</v>
      </c>
      <c r="E32" s="14">
        <v>230.33</v>
      </c>
      <c r="F32" s="15">
        <v>1.23E-2</v>
      </c>
      <c r="G32" s="15"/>
    </row>
    <row r="33" spans="1:7" x14ac:dyDescent="0.3">
      <c r="A33" s="12" t="s">
        <v>1053</v>
      </c>
      <c r="B33" s="28" t="s">
        <v>1054</v>
      </c>
      <c r="C33" s="28" t="s">
        <v>779</v>
      </c>
      <c r="D33" s="13">
        <v>46992</v>
      </c>
      <c r="E33" s="14">
        <v>227.3</v>
      </c>
      <c r="F33" s="15">
        <v>1.2200000000000001E-2</v>
      </c>
      <c r="G33" s="15"/>
    </row>
    <row r="34" spans="1:7" x14ac:dyDescent="0.3">
      <c r="A34" s="12" t="s">
        <v>930</v>
      </c>
      <c r="B34" s="28" t="s">
        <v>931</v>
      </c>
      <c r="C34" s="28" t="s">
        <v>932</v>
      </c>
      <c r="D34" s="13">
        <v>20113</v>
      </c>
      <c r="E34" s="14">
        <v>226.08</v>
      </c>
      <c r="F34" s="15">
        <v>1.21E-2</v>
      </c>
      <c r="G34" s="15"/>
    </row>
    <row r="35" spans="1:7" x14ac:dyDescent="0.3">
      <c r="A35" s="12" t="s">
        <v>925</v>
      </c>
      <c r="B35" s="28" t="s">
        <v>926</v>
      </c>
      <c r="C35" s="28" t="s">
        <v>927</v>
      </c>
      <c r="D35" s="13">
        <v>159947</v>
      </c>
      <c r="E35" s="14">
        <v>219.93</v>
      </c>
      <c r="F35" s="15">
        <v>1.18E-2</v>
      </c>
      <c r="G35" s="15"/>
    </row>
    <row r="36" spans="1:7" x14ac:dyDescent="0.3">
      <c r="A36" s="12" t="s">
        <v>1447</v>
      </c>
      <c r="B36" s="28" t="s">
        <v>1448</v>
      </c>
      <c r="C36" s="28" t="s">
        <v>1446</v>
      </c>
      <c r="D36" s="13">
        <v>63982</v>
      </c>
      <c r="E36" s="14">
        <v>219.3</v>
      </c>
      <c r="F36" s="15">
        <v>1.17E-2</v>
      </c>
      <c r="G36" s="15"/>
    </row>
    <row r="37" spans="1:7" x14ac:dyDescent="0.3">
      <c r="A37" s="12" t="s">
        <v>1043</v>
      </c>
      <c r="B37" s="28" t="s">
        <v>1044</v>
      </c>
      <c r="C37" s="28" t="s">
        <v>831</v>
      </c>
      <c r="D37" s="13">
        <v>9298</v>
      </c>
      <c r="E37" s="14">
        <v>218.81</v>
      </c>
      <c r="F37" s="15">
        <v>1.17E-2</v>
      </c>
      <c r="G37" s="15"/>
    </row>
    <row r="38" spans="1:7" x14ac:dyDescent="0.3">
      <c r="A38" s="12" t="s">
        <v>870</v>
      </c>
      <c r="B38" s="28" t="s">
        <v>871</v>
      </c>
      <c r="C38" s="28" t="s">
        <v>872</v>
      </c>
      <c r="D38" s="13">
        <v>2744</v>
      </c>
      <c r="E38" s="14">
        <v>218.6</v>
      </c>
      <c r="F38" s="15">
        <v>1.17E-2</v>
      </c>
      <c r="G38" s="15"/>
    </row>
    <row r="39" spans="1:7" x14ac:dyDescent="0.3">
      <c r="A39" s="12" t="s">
        <v>1444</v>
      </c>
      <c r="B39" s="28" t="s">
        <v>1445</v>
      </c>
      <c r="C39" s="28" t="s">
        <v>1446</v>
      </c>
      <c r="D39" s="13">
        <v>4951</v>
      </c>
      <c r="E39" s="14">
        <v>207.61</v>
      </c>
      <c r="F39" s="15">
        <v>1.11E-2</v>
      </c>
      <c r="G39" s="15"/>
    </row>
    <row r="40" spans="1:7" x14ac:dyDescent="0.3">
      <c r="A40" s="12" t="s">
        <v>1453</v>
      </c>
      <c r="B40" s="28" t="s">
        <v>1454</v>
      </c>
      <c r="C40" s="28" t="s">
        <v>971</v>
      </c>
      <c r="D40" s="13">
        <v>56496</v>
      </c>
      <c r="E40" s="14">
        <v>204.2</v>
      </c>
      <c r="F40" s="15">
        <v>1.09E-2</v>
      </c>
      <c r="G40" s="15"/>
    </row>
    <row r="41" spans="1:7" x14ac:dyDescent="0.3">
      <c r="A41" s="12" t="s">
        <v>1428</v>
      </c>
      <c r="B41" s="28" t="s">
        <v>1429</v>
      </c>
      <c r="C41" s="28" t="s">
        <v>802</v>
      </c>
      <c r="D41" s="13">
        <v>5085</v>
      </c>
      <c r="E41" s="14">
        <v>199.56</v>
      </c>
      <c r="F41" s="15">
        <v>1.0699999999999999E-2</v>
      </c>
      <c r="G41" s="15"/>
    </row>
    <row r="42" spans="1:7" x14ac:dyDescent="0.3">
      <c r="A42" s="12" t="s">
        <v>1442</v>
      </c>
      <c r="B42" s="28" t="s">
        <v>1443</v>
      </c>
      <c r="C42" s="28" t="s">
        <v>1002</v>
      </c>
      <c r="D42" s="13">
        <v>47873</v>
      </c>
      <c r="E42" s="14">
        <v>199.32</v>
      </c>
      <c r="F42" s="15">
        <v>1.0699999999999999E-2</v>
      </c>
      <c r="G42" s="15"/>
    </row>
    <row r="43" spans="1:7" x14ac:dyDescent="0.3">
      <c r="A43" s="12" t="s">
        <v>803</v>
      </c>
      <c r="B43" s="28" t="s">
        <v>804</v>
      </c>
      <c r="C43" s="28" t="s">
        <v>779</v>
      </c>
      <c r="D43" s="13">
        <v>3168</v>
      </c>
      <c r="E43" s="14">
        <v>192.68</v>
      </c>
      <c r="F43" s="15">
        <v>1.03E-2</v>
      </c>
      <c r="G43" s="15"/>
    </row>
    <row r="44" spans="1:7" x14ac:dyDescent="0.3">
      <c r="A44" s="12" t="s">
        <v>1438</v>
      </c>
      <c r="B44" s="28" t="s">
        <v>1439</v>
      </c>
      <c r="C44" s="28" t="s">
        <v>902</v>
      </c>
      <c r="D44" s="13">
        <v>4279</v>
      </c>
      <c r="E44" s="14">
        <v>186.98</v>
      </c>
      <c r="F44" s="15">
        <v>0.01</v>
      </c>
      <c r="G44" s="15"/>
    </row>
    <row r="45" spans="1:7" x14ac:dyDescent="0.3">
      <c r="A45" s="12" t="s">
        <v>1434</v>
      </c>
      <c r="B45" s="28" t="s">
        <v>1435</v>
      </c>
      <c r="C45" s="28" t="s">
        <v>779</v>
      </c>
      <c r="D45" s="13">
        <v>26371</v>
      </c>
      <c r="E45" s="14">
        <v>179.22</v>
      </c>
      <c r="F45" s="15">
        <v>9.5999999999999992E-3</v>
      </c>
      <c r="G45" s="15"/>
    </row>
    <row r="46" spans="1:7" x14ac:dyDescent="0.3">
      <c r="A46" s="12" t="s">
        <v>1374</v>
      </c>
      <c r="B46" s="28" t="s">
        <v>1375</v>
      </c>
      <c r="C46" s="28" t="s">
        <v>844</v>
      </c>
      <c r="D46" s="13">
        <v>65520</v>
      </c>
      <c r="E46" s="14">
        <v>170.35</v>
      </c>
      <c r="F46" s="15">
        <v>9.1000000000000004E-3</v>
      </c>
      <c r="G46" s="15"/>
    </row>
    <row r="47" spans="1:7" x14ac:dyDescent="0.3">
      <c r="A47" s="12" t="s">
        <v>1469</v>
      </c>
      <c r="B47" s="28" t="s">
        <v>1470</v>
      </c>
      <c r="C47" s="28" t="s">
        <v>1020</v>
      </c>
      <c r="D47" s="13">
        <v>6457</v>
      </c>
      <c r="E47" s="14">
        <v>170.04</v>
      </c>
      <c r="F47" s="15">
        <v>9.1000000000000004E-3</v>
      </c>
      <c r="G47" s="15"/>
    </row>
    <row r="48" spans="1:7" x14ac:dyDescent="0.3">
      <c r="A48" s="12" t="s">
        <v>1039</v>
      </c>
      <c r="B48" s="28" t="s">
        <v>1040</v>
      </c>
      <c r="C48" s="28" t="s">
        <v>1009</v>
      </c>
      <c r="D48" s="13">
        <v>29260</v>
      </c>
      <c r="E48" s="14">
        <v>163.65</v>
      </c>
      <c r="F48" s="15">
        <v>8.8000000000000005E-3</v>
      </c>
      <c r="G48" s="15"/>
    </row>
    <row r="49" spans="1:7" x14ac:dyDescent="0.3">
      <c r="A49" s="12" t="s">
        <v>1029</v>
      </c>
      <c r="B49" s="28" t="s">
        <v>1030</v>
      </c>
      <c r="C49" s="28" t="s">
        <v>879</v>
      </c>
      <c r="D49" s="13">
        <v>44909</v>
      </c>
      <c r="E49" s="14">
        <v>163.19999999999999</v>
      </c>
      <c r="F49" s="15">
        <v>8.6999999999999994E-3</v>
      </c>
      <c r="G49" s="15"/>
    </row>
    <row r="50" spans="1:7" x14ac:dyDescent="0.3">
      <c r="A50" s="12" t="s">
        <v>939</v>
      </c>
      <c r="B50" s="28" t="s">
        <v>940</v>
      </c>
      <c r="C50" s="28" t="s">
        <v>802</v>
      </c>
      <c r="D50" s="13">
        <v>18690</v>
      </c>
      <c r="E50" s="14">
        <v>142.18</v>
      </c>
      <c r="F50" s="15">
        <v>7.6E-3</v>
      </c>
      <c r="G50" s="15"/>
    </row>
    <row r="51" spans="1:7" x14ac:dyDescent="0.3">
      <c r="A51" s="12" t="s">
        <v>1380</v>
      </c>
      <c r="B51" s="28" t="s">
        <v>1381</v>
      </c>
      <c r="C51" s="28" t="s">
        <v>892</v>
      </c>
      <c r="D51" s="13">
        <v>214745</v>
      </c>
      <c r="E51" s="14">
        <v>140.87</v>
      </c>
      <c r="F51" s="15">
        <v>7.4999999999999997E-3</v>
      </c>
      <c r="G51" s="15"/>
    </row>
    <row r="52" spans="1:7" x14ac:dyDescent="0.3">
      <c r="A52" s="12" t="s">
        <v>900</v>
      </c>
      <c r="B52" s="28" t="s">
        <v>901</v>
      </c>
      <c r="C52" s="28" t="s">
        <v>902</v>
      </c>
      <c r="D52" s="13">
        <v>13892</v>
      </c>
      <c r="E52" s="14">
        <v>137.94</v>
      </c>
      <c r="F52" s="15">
        <v>7.4000000000000003E-3</v>
      </c>
      <c r="G52" s="15"/>
    </row>
    <row r="53" spans="1:7" x14ac:dyDescent="0.3">
      <c r="A53" s="12" t="s">
        <v>792</v>
      </c>
      <c r="B53" s="28" t="s">
        <v>793</v>
      </c>
      <c r="C53" s="28" t="s">
        <v>794</v>
      </c>
      <c r="D53" s="13">
        <v>30387</v>
      </c>
      <c r="E53" s="14">
        <v>128.4</v>
      </c>
      <c r="F53" s="15">
        <v>6.8999999999999999E-3</v>
      </c>
      <c r="G53" s="15"/>
    </row>
    <row r="54" spans="1:7" x14ac:dyDescent="0.3">
      <c r="A54" s="12" t="s">
        <v>1471</v>
      </c>
      <c r="B54" s="28" t="s">
        <v>1472</v>
      </c>
      <c r="C54" s="28" t="s">
        <v>821</v>
      </c>
      <c r="D54" s="13">
        <v>25837</v>
      </c>
      <c r="E54" s="14">
        <v>114.7</v>
      </c>
      <c r="F54" s="15">
        <v>6.1000000000000004E-3</v>
      </c>
      <c r="G54" s="15"/>
    </row>
    <row r="55" spans="1:7" x14ac:dyDescent="0.3">
      <c r="A55" s="12" t="s">
        <v>1059</v>
      </c>
      <c r="B55" s="28" t="s">
        <v>1060</v>
      </c>
      <c r="C55" s="28" t="s">
        <v>902</v>
      </c>
      <c r="D55" s="13">
        <v>3155</v>
      </c>
      <c r="E55" s="14">
        <v>113.31</v>
      </c>
      <c r="F55" s="15">
        <v>6.1000000000000004E-3</v>
      </c>
      <c r="G55" s="15"/>
    </row>
    <row r="56" spans="1:7" x14ac:dyDescent="0.3">
      <c r="A56" s="12" t="s">
        <v>1455</v>
      </c>
      <c r="B56" s="28" t="s">
        <v>1456</v>
      </c>
      <c r="C56" s="28" t="s">
        <v>1020</v>
      </c>
      <c r="D56" s="13">
        <v>11784</v>
      </c>
      <c r="E56" s="14">
        <v>110.44</v>
      </c>
      <c r="F56" s="15">
        <v>5.8999999999999999E-3</v>
      </c>
      <c r="G56" s="15"/>
    </row>
    <row r="57" spans="1:7" x14ac:dyDescent="0.3">
      <c r="A57" s="12" t="s">
        <v>1436</v>
      </c>
      <c r="B57" s="28" t="s">
        <v>1437</v>
      </c>
      <c r="C57" s="28" t="s">
        <v>1020</v>
      </c>
      <c r="D57" s="13">
        <v>10547</v>
      </c>
      <c r="E57" s="14">
        <v>108.21</v>
      </c>
      <c r="F57" s="15">
        <v>5.7999999999999996E-3</v>
      </c>
      <c r="G57" s="15"/>
    </row>
    <row r="58" spans="1:7" x14ac:dyDescent="0.3">
      <c r="A58" s="12" t="s">
        <v>1459</v>
      </c>
      <c r="B58" s="28" t="s">
        <v>1460</v>
      </c>
      <c r="C58" s="28" t="s">
        <v>971</v>
      </c>
      <c r="D58" s="13">
        <v>8685</v>
      </c>
      <c r="E58" s="14">
        <v>89.7</v>
      </c>
      <c r="F58" s="15">
        <v>4.7999999999999996E-3</v>
      </c>
      <c r="G58" s="15"/>
    </row>
    <row r="59" spans="1:7" x14ac:dyDescent="0.3">
      <c r="A59" s="12" t="s">
        <v>1473</v>
      </c>
      <c r="B59" s="28" t="s">
        <v>1474</v>
      </c>
      <c r="C59" s="28" t="s">
        <v>971</v>
      </c>
      <c r="D59" s="13">
        <v>2136</v>
      </c>
      <c r="E59" s="14">
        <v>82.42</v>
      </c>
      <c r="F59" s="15">
        <v>4.4000000000000003E-3</v>
      </c>
      <c r="G59" s="15"/>
    </row>
    <row r="60" spans="1:7" x14ac:dyDescent="0.3">
      <c r="A60" s="12" t="s">
        <v>780</v>
      </c>
      <c r="B60" s="28" t="s">
        <v>1384</v>
      </c>
      <c r="C60" s="28" t="s">
        <v>782</v>
      </c>
      <c r="D60" s="13">
        <v>5851</v>
      </c>
      <c r="E60" s="14">
        <v>19.420000000000002</v>
      </c>
      <c r="F60" s="15">
        <v>1E-3</v>
      </c>
      <c r="G60" s="15"/>
    </row>
    <row r="61" spans="1:7" x14ac:dyDescent="0.3">
      <c r="A61" s="16" t="s">
        <v>98</v>
      </c>
      <c r="B61" s="29"/>
      <c r="C61" s="29"/>
      <c r="D61" s="17"/>
      <c r="E61" s="37">
        <v>18004.96</v>
      </c>
      <c r="F61" s="38">
        <v>0.96419999999999995</v>
      </c>
      <c r="G61" s="20"/>
    </row>
    <row r="62" spans="1:7" x14ac:dyDescent="0.3">
      <c r="A62" s="16" t="s">
        <v>1126</v>
      </c>
      <c r="B62" s="28"/>
      <c r="C62" s="28"/>
      <c r="D62" s="13"/>
      <c r="E62" s="14"/>
      <c r="F62" s="15"/>
      <c r="G62" s="15"/>
    </row>
    <row r="63" spans="1:7" x14ac:dyDescent="0.3">
      <c r="A63" s="16" t="s">
        <v>98</v>
      </c>
      <c r="B63" s="28"/>
      <c r="C63" s="28"/>
      <c r="D63" s="13"/>
      <c r="E63" s="39" t="s">
        <v>88</v>
      </c>
      <c r="F63" s="40" t="s">
        <v>88</v>
      </c>
      <c r="G63" s="15"/>
    </row>
    <row r="64" spans="1:7" x14ac:dyDescent="0.3">
      <c r="A64" s="21" t="s">
        <v>117</v>
      </c>
      <c r="B64" s="30"/>
      <c r="C64" s="30"/>
      <c r="D64" s="22"/>
      <c r="E64" s="25">
        <v>18004.96</v>
      </c>
      <c r="F64" s="26">
        <v>0.96419999999999995</v>
      </c>
      <c r="G64" s="20"/>
    </row>
    <row r="65" spans="1:7" x14ac:dyDescent="0.3">
      <c r="A65" s="12"/>
      <c r="B65" s="28"/>
      <c r="C65" s="28"/>
      <c r="D65" s="13"/>
      <c r="E65" s="14"/>
      <c r="F65" s="15"/>
      <c r="G65" s="15"/>
    </row>
    <row r="66" spans="1:7" x14ac:dyDescent="0.3">
      <c r="A66" s="12"/>
      <c r="B66" s="28"/>
      <c r="C66" s="28"/>
      <c r="D66" s="13"/>
      <c r="E66" s="14"/>
      <c r="F66" s="15"/>
      <c r="G66" s="15"/>
    </row>
    <row r="67" spans="1:7" x14ac:dyDescent="0.3">
      <c r="A67" s="16" t="s">
        <v>118</v>
      </c>
      <c r="B67" s="28"/>
      <c r="C67" s="28"/>
      <c r="D67" s="13"/>
      <c r="E67" s="14"/>
      <c r="F67" s="15"/>
      <c r="G67" s="15"/>
    </row>
    <row r="68" spans="1:7" x14ac:dyDescent="0.3">
      <c r="A68" s="12" t="s">
        <v>119</v>
      </c>
      <c r="B68" s="28"/>
      <c r="C68" s="28"/>
      <c r="D68" s="13"/>
      <c r="E68" s="14">
        <v>630.92999999999995</v>
      </c>
      <c r="F68" s="15">
        <v>3.3799999999999997E-2</v>
      </c>
      <c r="G68" s="15">
        <v>4.1402000000000001E-2</v>
      </c>
    </row>
    <row r="69" spans="1:7" x14ac:dyDescent="0.3">
      <c r="A69" s="16" t="s">
        <v>98</v>
      </c>
      <c r="B69" s="29"/>
      <c r="C69" s="29"/>
      <c r="D69" s="17"/>
      <c r="E69" s="37">
        <v>630.92999999999995</v>
      </c>
      <c r="F69" s="38">
        <v>3.3799999999999997E-2</v>
      </c>
      <c r="G69" s="20"/>
    </row>
    <row r="70" spans="1:7" x14ac:dyDescent="0.3">
      <c r="A70" s="12"/>
      <c r="B70" s="28"/>
      <c r="C70" s="28"/>
      <c r="D70" s="13"/>
      <c r="E70" s="14"/>
      <c r="F70" s="15"/>
      <c r="G70" s="15"/>
    </row>
    <row r="71" spans="1:7" x14ac:dyDescent="0.3">
      <c r="A71" s="21" t="s">
        <v>117</v>
      </c>
      <c r="B71" s="30"/>
      <c r="C71" s="30"/>
      <c r="D71" s="22"/>
      <c r="E71" s="18">
        <v>630.92999999999995</v>
      </c>
      <c r="F71" s="19">
        <v>3.3799999999999997E-2</v>
      </c>
      <c r="G71" s="20"/>
    </row>
    <row r="72" spans="1:7" x14ac:dyDescent="0.3">
      <c r="A72" s="12" t="s">
        <v>120</v>
      </c>
      <c r="B72" s="28"/>
      <c r="C72" s="28"/>
      <c r="D72" s="13"/>
      <c r="E72" s="14">
        <v>7.1566299999999999E-2</v>
      </c>
      <c r="F72" s="15">
        <v>3.0000000000000001E-6</v>
      </c>
      <c r="G72" s="15"/>
    </row>
    <row r="73" spans="1:7" x14ac:dyDescent="0.3">
      <c r="A73" s="12" t="s">
        <v>121</v>
      </c>
      <c r="B73" s="28"/>
      <c r="C73" s="28"/>
      <c r="D73" s="13"/>
      <c r="E73" s="14">
        <v>28.6384337</v>
      </c>
      <c r="F73" s="15">
        <v>1.9970000000000001E-3</v>
      </c>
      <c r="G73" s="15">
        <v>4.1402000000000001E-2</v>
      </c>
    </row>
    <row r="74" spans="1:7" x14ac:dyDescent="0.3">
      <c r="A74" s="23" t="s">
        <v>122</v>
      </c>
      <c r="B74" s="31"/>
      <c r="C74" s="31"/>
      <c r="D74" s="24"/>
      <c r="E74" s="25">
        <v>18664.599999999999</v>
      </c>
      <c r="F74" s="26">
        <v>1</v>
      </c>
      <c r="G74" s="26"/>
    </row>
    <row r="79" spans="1:7" x14ac:dyDescent="0.3">
      <c r="A79" s="1" t="s">
        <v>1859</v>
      </c>
    </row>
    <row r="80" spans="1:7" x14ac:dyDescent="0.3">
      <c r="A80" s="47" t="s">
        <v>1860</v>
      </c>
      <c r="B80" s="32" t="s">
        <v>88</v>
      </c>
    </row>
    <row r="81" spans="1:7" x14ac:dyDescent="0.3">
      <c r="A81" t="s">
        <v>1861</v>
      </c>
    </row>
    <row r="82" spans="1:7" x14ac:dyDescent="0.3">
      <c r="A82" t="s">
        <v>1862</v>
      </c>
      <c r="B82" t="s">
        <v>1863</v>
      </c>
      <c r="C82" t="s">
        <v>1863</v>
      </c>
    </row>
    <row r="83" spans="1:7" x14ac:dyDescent="0.3">
      <c r="B83" s="48">
        <v>44680</v>
      </c>
      <c r="C83" s="48">
        <v>44712</v>
      </c>
    </row>
    <row r="84" spans="1:7" x14ac:dyDescent="0.3">
      <c r="A84" t="s">
        <v>1867</v>
      </c>
      <c r="B84">
        <v>76.7</v>
      </c>
      <c r="C84">
        <v>74.290000000000006</v>
      </c>
      <c r="E84" s="2"/>
      <c r="G84"/>
    </row>
    <row r="85" spans="1:7" x14ac:dyDescent="0.3">
      <c r="A85" t="s">
        <v>1868</v>
      </c>
      <c r="B85">
        <v>27.47</v>
      </c>
      <c r="C85">
        <v>26.61</v>
      </c>
      <c r="E85" s="2"/>
      <c r="G85"/>
    </row>
    <row r="86" spans="1:7" x14ac:dyDescent="0.3">
      <c r="A86" t="s">
        <v>1892</v>
      </c>
      <c r="B86">
        <v>68.430000000000007</v>
      </c>
      <c r="C86">
        <v>66.180000000000007</v>
      </c>
      <c r="E86" s="2"/>
      <c r="G86"/>
    </row>
    <row r="87" spans="1:7" x14ac:dyDescent="0.3">
      <c r="A87" t="s">
        <v>1893</v>
      </c>
      <c r="B87">
        <v>19.87</v>
      </c>
      <c r="C87">
        <v>19.22</v>
      </c>
      <c r="E87" s="2"/>
      <c r="G87"/>
    </row>
    <row r="88" spans="1:7" x14ac:dyDescent="0.3">
      <c r="E88" s="2"/>
      <c r="G88"/>
    </row>
    <row r="89" spans="1:7" x14ac:dyDescent="0.3">
      <c r="A89" t="s">
        <v>1878</v>
      </c>
      <c r="B89" s="32" t="s">
        <v>88</v>
      </c>
    </row>
    <row r="90" spans="1:7" x14ac:dyDescent="0.3">
      <c r="A90" t="s">
        <v>1879</v>
      </c>
      <c r="B90" s="32" t="s">
        <v>88</v>
      </c>
    </row>
    <row r="91" spans="1:7" ht="28.8" x14ac:dyDescent="0.3">
      <c r="A91" s="47" t="s">
        <v>1880</v>
      </c>
      <c r="B91" s="32" t="s">
        <v>88</v>
      </c>
    </row>
    <row r="92" spans="1:7" x14ac:dyDescent="0.3">
      <c r="A92" s="47" t="s">
        <v>1881</v>
      </c>
      <c r="B92" s="32" t="s">
        <v>88</v>
      </c>
    </row>
    <row r="93" spans="1:7" x14ac:dyDescent="0.3">
      <c r="A93" t="s">
        <v>1913</v>
      </c>
      <c r="B93" s="49">
        <v>0.27292499999999997</v>
      </c>
    </row>
    <row r="94" spans="1:7" ht="28.8" x14ac:dyDescent="0.3">
      <c r="A94" s="47" t="s">
        <v>1883</v>
      </c>
      <c r="B94" s="32" t="s">
        <v>88</v>
      </c>
    </row>
    <row r="95" spans="1:7" ht="28.8" x14ac:dyDescent="0.3">
      <c r="A95" s="47" t="s">
        <v>1884</v>
      </c>
      <c r="B95" s="32" t="s">
        <v>88</v>
      </c>
    </row>
    <row r="96" spans="1:7" x14ac:dyDescent="0.3">
      <c r="A96" t="s">
        <v>2023</v>
      </c>
      <c r="B96" s="32" t="s">
        <v>88</v>
      </c>
    </row>
    <row r="97" spans="1:4" x14ac:dyDescent="0.3">
      <c r="A97" t="s">
        <v>2024</v>
      </c>
      <c r="B97" s="32" t="s">
        <v>88</v>
      </c>
    </row>
    <row r="100" spans="1:4" x14ac:dyDescent="0.3">
      <c r="A100" s="60" t="s">
        <v>2070</v>
      </c>
      <c r="B100" s="61" t="s">
        <v>2071</v>
      </c>
      <c r="C100" s="61" t="s">
        <v>2031</v>
      </c>
      <c r="D100" s="69" t="s">
        <v>2032</v>
      </c>
    </row>
    <row r="101" spans="1:4" ht="69.599999999999994" customHeight="1" x14ac:dyDescent="0.3">
      <c r="A101" s="70" t="str">
        <f>HYPERLINK("[EDEL_Portfolio Monthly 31-May-2022.xlsx]EEELSS!A1","Edelweiss Long Term Equity Fund")</f>
        <v>Edelweiss Long Term Equity Fund</v>
      </c>
      <c r="B101" s="62"/>
      <c r="C101" s="62" t="s">
        <v>2047</v>
      </c>
      <c r="D101"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D7DD-C100-4E9F-BE0D-E4010238D8A2}">
  <dimension ref="A1:H112"/>
  <sheetViews>
    <sheetView showGridLines="0" workbookViewId="0">
      <pane ySplit="4" topLeftCell="A99" activePane="bottomLeft" state="frozen"/>
      <selection activeCell="A36" sqref="A36"/>
      <selection pane="bottomLeft" activeCell="A111" sqref="A111:D111"/>
    </sheetView>
  </sheetViews>
  <sheetFormatPr defaultRowHeight="14.4" x14ac:dyDescent="0.3"/>
  <cols>
    <col min="1" max="1" width="65.88671875" customWidth="1"/>
    <col min="2" max="2" width="22.44140625" customWidth="1"/>
    <col min="3" max="3" width="26.77734375" customWidth="1"/>
    <col min="4" max="4" width="22.332031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51</v>
      </c>
      <c r="B1" s="57"/>
      <c r="C1" s="57"/>
      <c r="D1" s="57"/>
      <c r="E1" s="57"/>
      <c r="F1" s="57"/>
      <c r="G1" s="57"/>
      <c r="H1" s="51" t="str">
        <f>HYPERLINK("[EDEL_Portfolio Monthly 31-May-2022.xlsx]Index!A1","Index")</f>
        <v>Index</v>
      </c>
    </row>
    <row r="2" spans="1:8" ht="18" x14ac:dyDescent="0.3">
      <c r="A2" s="57" t="s">
        <v>52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882</v>
      </c>
      <c r="B8" s="28" t="s">
        <v>883</v>
      </c>
      <c r="C8" s="28" t="s">
        <v>776</v>
      </c>
      <c r="D8" s="13">
        <v>1406082</v>
      </c>
      <c r="E8" s="14">
        <v>10585.69</v>
      </c>
      <c r="F8" s="15">
        <v>8.1900000000000001E-2</v>
      </c>
      <c r="G8" s="15"/>
    </row>
    <row r="9" spans="1:8" x14ac:dyDescent="0.3">
      <c r="A9" s="12" t="s">
        <v>814</v>
      </c>
      <c r="B9" s="28" t="s">
        <v>815</v>
      </c>
      <c r="C9" s="28" t="s">
        <v>791</v>
      </c>
      <c r="D9" s="13">
        <v>338738</v>
      </c>
      <c r="E9" s="14">
        <v>5093.26</v>
      </c>
      <c r="F9" s="15">
        <v>3.9399999999999998E-2</v>
      </c>
      <c r="G9" s="15"/>
    </row>
    <row r="10" spans="1:8" x14ac:dyDescent="0.3">
      <c r="A10" s="12" t="s">
        <v>860</v>
      </c>
      <c r="B10" s="28" t="s">
        <v>861</v>
      </c>
      <c r="C10" s="28" t="s">
        <v>862</v>
      </c>
      <c r="D10" s="13">
        <v>188663</v>
      </c>
      <c r="E10" s="14">
        <v>4966.84</v>
      </c>
      <c r="F10" s="15">
        <v>3.8399999999999997E-2</v>
      </c>
      <c r="G10" s="15"/>
    </row>
    <row r="11" spans="1:8" x14ac:dyDescent="0.3">
      <c r="A11" s="12" t="s">
        <v>774</v>
      </c>
      <c r="B11" s="28" t="s">
        <v>775</v>
      </c>
      <c r="C11" s="28" t="s">
        <v>776</v>
      </c>
      <c r="D11" s="13">
        <v>344202</v>
      </c>
      <c r="E11" s="14">
        <v>4780.79</v>
      </c>
      <c r="F11" s="15">
        <v>3.6999999999999998E-2</v>
      </c>
      <c r="G11" s="15"/>
    </row>
    <row r="12" spans="1:8" x14ac:dyDescent="0.3">
      <c r="A12" s="12" t="s">
        <v>807</v>
      </c>
      <c r="B12" s="28" t="s">
        <v>808</v>
      </c>
      <c r="C12" s="28" t="s">
        <v>776</v>
      </c>
      <c r="D12" s="13">
        <v>626848</v>
      </c>
      <c r="E12" s="14">
        <v>4295.16</v>
      </c>
      <c r="F12" s="15">
        <v>3.32E-2</v>
      </c>
      <c r="G12" s="15"/>
    </row>
    <row r="13" spans="1:8" x14ac:dyDescent="0.3">
      <c r="A13" s="12" t="s">
        <v>863</v>
      </c>
      <c r="B13" s="28" t="s">
        <v>864</v>
      </c>
      <c r="C13" s="28" t="s">
        <v>776</v>
      </c>
      <c r="D13" s="13">
        <v>826423</v>
      </c>
      <c r="E13" s="14">
        <v>3868.49</v>
      </c>
      <c r="F13" s="15">
        <v>2.9899999999999999E-2</v>
      </c>
      <c r="G13" s="15"/>
    </row>
    <row r="14" spans="1:8" x14ac:dyDescent="0.3">
      <c r="A14" s="12" t="s">
        <v>1428</v>
      </c>
      <c r="B14" s="28" t="s">
        <v>1429</v>
      </c>
      <c r="C14" s="28" t="s">
        <v>802</v>
      </c>
      <c r="D14" s="13">
        <v>98333</v>
      </c>
      <c r="E14" s="14">
        <v>3859.03</v>
      </c>
      <c r="F14" s="15">
        <v>2.98E-2</v>
      </c>
      <c r="G14" s="15"/>
    </row>
    <row r="15" spans="1:8" x14ac:dyDescent="0.3">
      <c r="A15" s="12" t="s">
        <v>1426</v>
      </c>
      <c r="B15" s="28" t="s">
        <v>1427</v>
      </c>
      <c r="C15" s="28" t="s">
        <v>999</v>
      </c>
      <c r="D15" s="13">
        <v>156318</v>
      </c>
      <c r="E15" s="14">
        <v>3794.23</v>
      </c>
      <c r="F15" s="15">
        <v>2.93E-2</v>
      </c>
      <c r="G15" s="15"/>
    </row>
    <row r="16" spans="1:8" x14ac:dyDescent="0.3">
      <c r="A16" s="12" t="s">
        <v>930</v>
      </c>
      <c r="B16" s="28" t="s">
        <v>931</v>
      </c>
      <c r="C16" s="28" t="s">
        <v>932</v>
      </c>
      <c r="D16" s="13">
        <v>282482</v>
      </c>
      <c r="E16" s="14">
        <v>3175.24</v>
      </c>
      <c r="F16" s="15">
        <v>2.46E-2</v>
      </c>
      <c r="G16" s="15"/>
    </row>
    <row r="17" spans="1:7" x14ac:dyDescent="0.3">
      <c r="A17" s="12" t="s">
        <v>777</v>
      </c>
      <c r="B17" s="28" t="s">
        <v>778</v>
      </c>
      <c r="C17" s="28" t="s">
        <v>779</v>
      </c>
      <c r="D17" s="13">
        <v>130331</v>
      </c>
      <c r="E17" s="14">
        <v>3006.41</v>
      </c>
      <c r="F17" s="15">
        <v>2.3199999999999998E-2</v>
      </c>
      <c r="G17" s="15"/>
    </row>
    <row r="18" spans="1:7" x14ac:dyDescent="0.3">
      <c r="A18" s="12" t="s">
        <v>1453</v>
      </c>
      <c r="B18" s="28" t="s">
        <v>1454</v>
      </c>
      <c r="C18" s="28" t="s">
        <v>971</v>
      </c>
      <c r="D18" s="13">
        <v>812905</v>
      </c>
      <c r="E18" s="14">
        <v>2938.25</v>
      </c>
      <c r="F18" s="15">
        <v>2.2700000000000001E-2</v>
      </c>
      <c r="G18" s="15"/>
    </row>
    <row r="19" spans="1:7" x14ac:dyDescent="0.3">
      <c r="A19" s="12" t="s">
        <v>1434</v>
      </c>
      <c r="B19" s="28" t="s">
        <v>1435</v>
      </c>
      <c r="C19" s="28" t="s">
        <v>779</v>
      </c>
      <c r="D19" s="13">
        <v>430094</v>
      </c>
      <c r="E19" s="14">
        <v>2922.92</v>
      </c>
      <c r="F19" s="15">
        <v>2.2599999999999999E-2</v>
      </c>
      <c r="G19" s="15"/>
    </row>
    <row r="20" spans="1:7" x14ac:dyDescent="0.3">
      <c r="A20" s="12" t="s">
        <v>780</v>
      </c>
      <c r="B20" s="28" t="s">
        <v>781</v>
      </c>
      <c r="C20" s="28" t="s">
        <v>782</v>
      </c>
      <c r="D20" s="13">
        <v>402418</v>
      </c>
      <c r="E20" s="14">
        <v>2817.73</v>
      </c>
      <c r="F20" s="15">
        <v>2.18E-2</v>
      </c>
      <c r="G20" s="15"/>
    </row>
    <row r="21" spans="1:7" x14ac:dyDescent="0.3">
      <c r="A21" s="12" t="s">
        <v>1090</v>
      </c>
      <c r="B21" s="28" t="s">
        <v>1091</v>
      </c>
      <c r="C21" s="28" t="s">
        <v>791</v>
      </c>
      <c r="D21" s="13">
        <v>69851</v>
      </c>
      <c r="E21" s="14">
        <v>2626.33</v>
      </c>
      <c r="F21" s="15">
        <v>2.0299999999999999E-2</v>
      </c>
      <c r="G21" s="15"/>
    </row>
    <row r="22" spans="1:7" x14ac:dyDescent="0.3">
      <c r="A22" s="12" t="s">
        <v>1436</v>
      </c>
      <c r="B22" s="28" t="s">
        <v>1437</v>
      </c>
      <c r="C22" s="28" t="s">
        <v>1020</v>
      </c>
      <c r="D22" s="13">
        <v>252953</v>
      </c>
      <c r="E22" s="14">
        <v>2595.17</v>
      </c>
      <c r="F22" s="15">
        <v>2.01E-2</v>
      </c>
      <c r="G22" s="15"/>
    </row>
    <row r="23" spans="1:7" x14ac:dyDescent="0.3">
      <c r="A23" s="12" t="s">
        <v>1102</v>
      </c>
      <c r="B23" s="28" t="s">
        <v>1103</v>
      </c>
      <c r="C23" s="28" t="s">
        <v>902</v>
      </c>
      <c r="D23" s="13">
        <v>288883</v>
      </c>
      <c r="E23" s="14">
        <v>2486.13</v>
      </c>
      <c r="F23" s="15">
        <v>1.9199999999999998E-2</v>
      </c>
      <c r="G23" s="15"/>
    </row>
    <row r="24" spans="1:7" x14ac:dyDescent="0.3">
      <c r="A24" s="12" t="s">
        <v>964</v>
      </c>
      <c r="B24" s="28" t="s">
        <v>965</v>
      </c>
      <c r="C24" s="28" t="s">
        <v>902</v>
      </c>
      <c r="D24" s="13">
        <v>404635</v>
      </c>
      <c r="E24" s="14">
        <v>2296.1</v>
      </c>
      <c r="F24" s="15">
        <v>1.78E-2</v>
      </c>
      <c r="G24" s="15"/>
    </row>
    <row r="25" spans="1:7" x14ac:dyDescent="0.3">
      <c r="A25" s="12" t="s">
        <v>1473</v>
      </c>
      <c r="B25" s="28" t="s">
        <v>1474</v>
      </c>
      <c r="C25" s="28" t="s">
        <v>971</v>
      </c>
      <c r="D25" s="13">
        <v>58504</v>
      </c>
      <c r="E25" s="14">
        <v>2257.4899999999998</v>
      </c>
      <c r="F25" s="15">
        <v>1.7500000000000002E-2</v>
      </c>
      <c r="G25" s="15"/>
    </row>
    <row r="26" spans="1:7" x14ac:dyDescent="0.3">
      <c r="A26" s="12" t="s">
        <v>1039</v>
      </c>
      <c r="B26" s="28" t="s">
        <v>1040</v>
      </c>
      <c r="C26" s="28" t="s">
        <v>1009</v>
      </c>
      <c r="D26" s="13">
        <v>403274</v>
      </c>
      <c r="E26" s="14">
        <v>2255.5100000000002</v>
      </c>
      <c r="F26" s="15">
        <v>1.7399999999999999E-2</v>
      </c>
      <c r="G26" s="15"/>
    </row>
    <row r="27" spans="1:7" x14ac:dyDescent="0.3">
      <c r="A27" s="12" t="s">
        <v>1455</v>
      </c>
      <c r="B27" s="28" t="s">
        <v>1456</v>
      </c>
      <c r="C27" s="28" t="s">
        <v>1020</v>
      </c>
      <c r="D27" s="13">
        <v>237596</v>
      </c>
      <c r="E27" s="14">
        <v>2226.75</v>
      </c>
      <c r="F27" s="15">
        <v>1.72E-2</v>
      </c>
      <c r="G27" s="15"/>
    </row>
    <row r="28" spans="1:7" x14ac:dyDescent="0.3">
      <c r="A28" s="12" t="s">
        <v>955</v>
      </c>
      <c r="B28" s="28" t="s">
        <v>956</v>
      </c>
      <c r="C28" s="28" t="s">
        <v>872</v>
      </c>
      <c r="D28" s="13">
        <v>487146</v>
      </c>
      <c r="E28" s="14">
        <v>2160.7399999999998</v>
      </c>
      <c r="F28" s="15">
        <v>1.67E-2</v>
      </c>
      <c r="G28" s="15"/>
    </row>
    <row r="29" spans="1:7" x14ac:dyDescent="0.3">
      <c r="A29" s="12" t="s">
        <v>816</v>
      </c>
      <c r="B29" s="28" t="s">
        <v>817</v>
      </c>
      <c r="C29" s="28" t="s">
        <v>818</v>
      </c>
      <c r="D29" s="13">
        <v>910017</v>
      </c>
      <c r="E29" s="14">
        <v>2136.2600000000002</v>
      </c>
      <c r="F29" s="15">
        <v>1.6500000000000001E-2</v>
      </c>
      <c r="G29" s="15"/>
    </row>
    <row r="30" spans="1:7" x14ac:dyDescent="0.3">
      <c r="A30" s="12" t="s">
        <v>842</v>
      </c>
      <c r="B30" s="28" t="s">
        <v>843</v>
      </c>
      <c r="C30" s="28" t="s">
        <v>844</v>
      </c>
      <c r="D30" s="13">
        <v>129074</v>
      </c>
      <c r="E30" s="14">
        <v>2135.5300000000002</v>
      </c>
      <c r="F30" s="15">
        <v>1.6500000000000001E-2</v>
      </c>
      <c r="G30" s="15"/>
    </row>
    <row r="31" spans="1:7" x14ac:dyDescent="0.3">
      <c r="A31" s="12" t="s">
        <v>1364</v>
      </c>
      <c r="B31" s="28" t="s">
        <v>1365</v>
      </c>
      <c r="C31" s="28" t="s">
        <v>892</v>
      </c>
      <c r="D31" s="13">
        <v>218090</v>
      </c>
      <c r="E31" s="14">
        <v>2011.44</v>
      </c>
      <c r="F31" s="15">
        <v>1.5599999999999999E-2</v>
      </c>
      <c r="G31" s="15"/>
    </row>
    <row r="32" spans="1:7" x14ac:dyDescent="0.3">
      <c r="A32" s="12" t="s">
        <v>1354</v>
      </c>
      <c r="B32" s="28" t="s">
        <v>1355</v>
      </c>
      <c r="C32" s="28" t="s">
        <v>839</v>
      </c>
      <c r="D32" s="13">
        <v>416026</v>
      </c>
      <c r="E32" s="14">
        <v>1933.06</v>
      </c>
      <c r="F32" s="15">
        <v>1.49E-2</v>
      </c>
      <c r="G32" s="15"/>
    </row>
    <row r="33" spans="1:7" x14ac:dyDescent="0.3">
      <c r="A33" s="12" t="s">
        <v>1067</v>
      </c>
      <c r="B33" s="28" t="s">
        <v>1068</v>
      </c>
      <c r="C33" s="28" t="s">
        <v>892</v>
      </c>
      <c r="D33" s="13">
        <v>79114</v>
      </c>
      <c r="E33" s="14">
        <v>1850.4</v>
      </c>
      <c r="F33" s="15">
        <v>1.43E-2</v>
      </c>
      <c r="G33" s="15"/>
    </row>
    <row r="34" spans="1:7" x14ac:dyDescent="0.3">
      <c r="A34" s="12" t="s">
        <v>1086</v>
      </c>
      <c r="B34" s="28" t="s">
        <v>1087</v>
      </c>
      <c r="C34" s="28" t="s">
        <v>779</v>
      </c>
      <c r="D34" s="13">
        <v>154037</v>
      </c>
      <c r="E34" s="14">
        <v>1811.78</v>
      </c>
      <c r="F34" s="15">
        <v>1.4E-2</v>
      </c>
      <c r="G34" s="15"/>
    </row>
    <row r="35" spans="1:7" x14ac:dyDescent="0.3">
      <c r="A35" s="12" t="s">
        <v>870</v>
      </c>
      <c r="B35" s="28" t="s">
        <v>871</v>
      </c>
      <c r="C35" s="28" t="s">
        <v>872</v>
      </c>
      <c r="D35" s="13">
        <v>22043</v>
      </c>
      <c r="E35" s="14">
        <v>1756.02</v>
      </c>
      <c r="F35" s="15">
        <v>1.3599999999999999E-2</v>
      </c>
      <c r="G35" s="15"/>
    </row>
    <row r="36" spans="1:7" x14ac:dyDescent="0.3">
      <c r="A36" s="12" t="s">
        <v>829</v>
      </c>
      <c r="B36" s="28" t="s">
        <v>830</v>
      </c>
      <c r="C36" s="28" t="s">
        <v>831</v>
      </c>
      <c r="D36" s="13">
        <v>607253</v>
      </c>
      <c r="E36" s="14">
        <v>1643.53</v>
      </c>
      <c r="F36" s="15">
        <v>1.2699999999999999E-2</v>
      </c>
      <c r="G36" s="15"/>
    </row>
    <row r="37" spans="1:7" x14ac:dyDescent="0.3">
      <c r="A37" s="12" t="s">
        <v>857</v>
      </c>
      <c r="B37" s="28" t="s">
        <v>858</v>
      </c>
      <c r="C37" s="28" t="s">
        <v>859</v>
      </c>
      <c r="D37" s="13">
        <v>679055</v>
      </c>
      <c r="E37" s="14">
        <v>1596.8</v>
      </c>
      <c r="F37" s="15">
        <v>1.23E-2</v>
      </c>
      <c r="G37" s="15"/>
    </row>
    <row r="38" spans="1:7" x14ac:dyDescent="0.3">
      <c r="A38" s="12" t="s">
        <v>1442</v>
      </c>
      <c r="B38" s="28" t="s">
        <v>1443</v>
      </c>
      <c r="C38" s="28" t="s">
        <v>1002</v>
      </c>
      <c r="D38" s="13">
        <v>382767</v>
      </c>
      <c r="E38" s="14">
        <v>1593.65</v>
      </c>
      <c r="F38" s="15">
        <v>1.23E-2</v>
      </c>
      <c r="G38" s="15"/>
    </row>
    <row r="39" spans="1:7" x14ac:dyDescent="0.3">
      <c r="A39" s="12" t="s">
        <v>1055</v>
      </c>
      <c r="B39" s="28" t="s">
        <v>1056</v>
      </c>
      <c r="C39" s="28" t="s">
        <v>976</v>
      </c>
      <c r="D39" s="13">
        <v>135725</v>
      </c>
      <c r="E39" s="14">
        <v>1593.62</v>
      </c>
      <c r="F39" s="15">
        <v>1.23E-2</v>
      </c>
      <c r="G39" s="15"/>
    </row>
    <row r="40" spans="1:7" x14ac:dyDescent="0.3">
      <c r="A40" s="12" t="s">
        <v>962</v>
      </c>
      <c r="B40" s="28" t="s">
        <v>963</v>
      </c>
      <c r="C40" s="28" t="s">
        <v>821</v>
      </c>
      <c r="D40" s="13">
        <v>23429</v>
      </c>
      <c r="E40" s="14">
        <v>1425.09</v>
      </c>
      <c r="F40" s="15">
        <v>1.0999999999999999E-2</v>
      </c>
      <c r="G40" s="15"/>
    </row>
    <row r="41" spans="1:7" x14ac:dyDescent="0.3">
      <c r="A41" s="12" t="s">
        <v>1432</v>
      </c>
      <c r="B41" s="28" t="s">
        <v>1433</v>
      </c>
      <c r="C41" s="28" t="s">
        <v>839</v>
      </c>
      <c r="D41" s="13">
        <v>121873</v>
      </c>
      <c r="E41" s="14">
        <v>1422.14</v>
      </c>
      <c r="F41" s="15">
        <v>1.0999999999999999E-2</v>
      </c>
      <c r="G41" s="15"/>
    </row>
    <row r="42" spans="1:7" x14ac:dyDescent="0.3">
      <c r="A42" s="12" t="s">
        <v>1043</v>
      </c>
      <c r="B42" s="28" t="s">
        <v>1044</v>
      </c>
      <c r="C42" s="28" t="s">
        <v>831</v>
      </c>
      <c r="D42" s="13">
        <v>59922</v>
      </c>
      <c r="E42" s="14">
        <v>1410.11</v>
      </c>
      <c r="F42" s="15">
        <v>1.09E-2</v>
      </c>
      <c r="G42" s="15"/>
    </row>
    <row r="43" spans="1:7" x14ac:dyDescent="0.3">
      <c r="A43" s="12" t="s">
        <v>800</v>
      </c>
      <c r="B43" s="28" t="s">
        <v>801</v>
      </c>
      <c r="C43" s="28" t="s">
        <v>802</v>
      </c>
      <c r="D43" s="13">
        <v>54678</v>
      </c>
      <c r="E43" s="14">
        <v>1347.29</v>
      </c>
      <c r="F43" s="15">
        <v>1.04E-2</v>
      </c>
      <c r="G43" s="15"/>
    </row>
    <row r="44" spans="1:7" x14ac:dyDescent="0.3">
      <c r="A44" s="12" t="s">
        <v>1438</v>
      </c>
      <c r="B44" s="28" t="s">
        <v>1439</v>
      </c>
      <c r="C44" s="28" t="s">
        <v>902</v>
      </c>
      <c r="D44" s="13">
        <v>29950</v>
      </c>
      <c r="E44" s="14">
        <v>1308.71</v>
      </c>
      <c r="F44" s="15">
        <v>1.01E-2</v>
      </c>
      <c r="G44" s="15"/>
    </row>
    <row r="45" spans="1:7" x14ac:dyDescent="0.3">
      <c r="A45" s="12" t="s">
        <v>1440</v>
      </c>
      <c r="B45" s="28" t="s">
        <v>1441</v>
      </c>
      <c r="C45" s="28" t="s">
        <v>971</v>
      </c>
      <c r="D45" s="13">
        <v>223409</v>
      </c>
      <c r="E45" s="14">
        <v>1282.26</v>
      </c>
      <c r="F45" s="15">
        <v>9.9000000000000008E-3</v>
      </c>
      <c r="G45" s="15"/>
    </row>
    <row r="46" spans="1:7" x14ac:dyDescent="0.3">
      <c r="A46" s="12" t="s">
        <v>925</v>
      </c>
      <c r="B46" s="28" t="s">
        <v>926</v>
      </c>
      <c r="C46" s="28" t="s">
        <v>927</v>
      </c>
      <c r="D46" s="13">
        <v>868459</v>
      </c>
      <c r="E46" s="14">
        <v>1194.1300000000001</v>
      </c>
      <c r="F46" s="15">
        <v>9.1999999999999998E-3</v>
      </c>
      <c r="G46" s="15"/>
    </row>
    <row r="47" spans="1:7" x14ac:dyDescent="0.3">
      <c r="A47" s="12" t="s">
        <v>900</v>
      </c>
      <c r="B47" s="28" t="s">
        <v>901</v>
      </c>
      <c r="C47" s="28" t="s">
        <v>902</v>
      </c>
      <c r="D47" s="13">
        <v>113713</v>
      </c>
      <c r="E47" s="14">
        <v>1129.1099999999999</v>
      </c>
      <c r="F47" s="15">
        <v>8.6999999999999994E-3</v>
      </c>
      <c r="G47" s="15"/>
    </row>
    <row r="48" spans="1:7" x14ac:dyDescent="0.3">
      <c r="A48" s="12" t="s">
        <v>803</v>
      </c>
      <c r="B48" s="28" t="s">
        <v>804</v>
      </c>
      <c r="C48" s="28" t="s">
        <v>779</v>
      </c>
      <c r="D48" s="13">
        <v>17814</v>
      </c>
      <c r="E48" s="14">
        <v>1083.47</v>
      </c>
      <c r="F48" s="15">
        <v>8.3999999999999995E-3</v>
      </c>
      <c r="G48" s="15"/>
    </row>
    <row r="49" spans="1:7" x14ac:dyDescent="0.3">
      <c r="A49" s="12" t="s">
        <v>1362</v>
      </c>
      <c r="B49" s="28" t="s">
        <v>1363</v>
      </c>
      <c r="C49" s="28" t="s">
        <v>1077</v>
      </c>
      <c r="D49" s="13">
        <v>26541</v>
      </c>
      <c r="E49" s="14">
        <v>1056.1500000000001</v>
      </c>
      <c r="F49" s="15">
        <v>8.2000000000000007E-3</v>
      </c>
      <c r="G49" s="15"/>
    </row>
    <row r="50" spans="1:7" x14ac:dyDescent="0.3">
      <c r="A50" s="12" t="s">
        <v>1053</v>
      </c>
      <c r="B50" s="28" t="s">
        <v>1054</v>
      </c>
      <c r="C50" s="28" t="s">
        <v>779</v>
      </c>
      <c r="D50" s="13">
        <v>204526</v>
      </c>
      <c r="E50" s="14">
        <v>989.29</v>
      </c>
      <c r="F50" s="15">
        <v>7.7000000000000002E-3</v>
      </c>
      <c r="G50" s="15"/>
    </row>
    <row r="51" spans="1:7" x14ac:dyDescent="0.3">
      <c r="A51" s="12" t="s">
        <v>979</v>
      </c>
      <c r="B51" s="28" t="s">
        <v>980</v>
      </c>
      <c r="C51" s="28" t="s">
        <v>836</v>
      </c>
      <c r="D51" s="13">
        <v>260465</v>
      </c>
      <c r="E51" s="14">
        <v>984.17</v>
      </c>
      <c r="F51" s="15">
        <v>7.6E-3</v>
      </c>
      <c r="G51" s="15"/>
    </row>
    <row r="52" spans="1:7" x14ac:dyDescent="0.3">
      <c r="A52" s="12" t="s">
        <v>832</v>
      </c>
      <c r="B52" s="28" t="s">
        <v>833</v>
      </c>
      <c r="C52" s="28" t="s">
        <v>791</v>
      </c>
      <c r="D52" s="13">
        <v>28310</v>
      </c>
      <c r="E52" s="14">
        <v>952.45</v>
      </c>
      <c r="F52" s="15">
        <v>7.4000000000000003E-3</v>
      </c>
      <c r="G52" s="15"/>
    </row>
    <row r="53" spans="1:7" x14ac:dyDescent="0.3">
      <c r="A53" s="12" t="s">
        <v>1084</v>
      </c>
      <c r="B53" s="28" t="s">
        <v>1085</v>
      </c>
      <c r="C53" s="28" t="s">
        <v>821</v>
      </c>
      <c r="D53" s="13">
        <v>68615</v>
      </c>
      <c r="E53" s="14">
        <v>934.88</v>
      </c>
      <c r="F53" s="15">
        <v>7.1999999999999998E-3</v>
      </c>
      <c r="G53" s="15"/>
    </row>
    <row r="54" spans="1:7" x14ac:dyDescent="0.3">
      <c r="A54" s="12" t="s">
        <v>1029</v>
      </c>
      <c r="B54" s="28" t="s">
        <v>1030</v>
      </c>
      <c r="C54" s="28" t="s">
        <v>879</v>
      </c>
      <c r="D54" s="13">
        <v>249407</v>
      </c>
      <c r="E54" s="14">
        <v>906.35</v>
      </c>
      <c r="F54" s="15">
        <v>7.0000000000000001E-3</v>
      </c>
      <c r="G54" s="15"/>
    </row>
    <row r="55" spans="1:7" x14ac:dyDescent="0.3">
      <c r="A55" s="12" t="s">
        <v>1380</v>
      </c>
      <c r="B55" s="28" t="s">
        <v>1381</v>
      </c>
      <c r="C55" s="28" t="s">
        <v>892</v>
      </c>
      <c r="D55" s="13">
        <v>1355962</v>
      </c>
      <c r="E55" s="14">
        <v>889.51</v>
      </c>
      <c r="F55" s="15">
        <v>6.8999999999999999E-3</v>
      </c>
      <c r="G55" s="15"/>
    </row>
    <row r="56" spans="1:7" x14ac:dyDescent="0.3">
      <c r="A56" s="12" t="s">
        <v>1031</v>
      </c>
      <c r="B56" s="28" t="s">
        <v>1032</v>
      </c>
      <c r="C56" s="28" t="s">
        <v>859</v>
      </c>
      <c r="D56" s="13">
        <v>181636</v>
      </c>
      <c r="E56" s="14">
        <v>828.35</v>
      </c>
      <c r="F56" s="15">
        <v>6.4000000000000003E-3</v>
      </c>
      <c r="G56" s="15"/>
    </row>
    <row r="57" spans="1:7" x14ac:dyDescent="0.3">
      <c r="A57" s="12" t="s">
        <v>1447</v>
      </c>
      <c r="B57" s="28" t="s">
        <v>1448</v>
      </c>
      <c r="C57" s="28" t="s">
        <v>1446</v>
      </c>
      <c r="D57" s="13">
        <v>237619</v>
      </c>
      <c r="E57" s="14">
        <v>814.44</v>
      </c>
      <c r="F57" s="15">
        <v>6.3E-3</v>
      </c>
      <c r="G57" s="15"/>
    </row>
    <row r="58" spans="1:7" x14ac:dyDescent="0.3">
      <c r="A58" s="12" t="s">
        <v>789</v>
      </c>
      <c r="B58" s="28" t="s">
        <v>790</v>
      </c>
      <c r="C58" s="28" t="s">
        <v>791</v>
      </c>
      <c r="D58" s="13">
        <v>74867</v>
      </c>
      <c r="E58" s="14">
        <v>779.18</v>
      </c>
      <c r="F58" s="15">
        <v>6.0000000000000001E-3</v>
      </c>
      <c r="G58" s="15"/>
    </row>
    <row r="59" spans="1:7" x14ac:dyDescent="0.3">
      <c r="A59" s="12" t="s">
        <v>792</v>
      </c>
      <c r="B59" s="28" t="s">
        <v>793</v>
      </c>
      <c r="C59" s="28" t="s">
        <v>794</v>
      </c>
      <c r="D59" s="13">
        <v>183178</v>
      </c>
      <c r="E59" s="14">
        <v>774.02</v>
      </c>
      <c r="F59" s="15">
        <v>6.0000000000000001E-3</v>
      </c>
      <c r="G59" s="15"/>
    </row>
    <row r="60" spans="1:7" x14ac:dyDescent="0.3">
      <c r="A60" s="12" t="s">
        <v>1475</v>
      </c>
      <c r="B60" s="28" t="s">
        <v>1476</v>
      </c>
      <c r="C60" s="28" t="s">
        <v>802</v>
      </c>
      <c r="D60" s="13">
        <v>8917</v>
      </c>
      <c r="E60" s="14">
        <v>726.31</v>
      </c>
      <c r="F60" s="15">
        <v>5.5999999999999999E-3</v>
      </c>
      <c r="G60" s="15"/>
    </row>
    <row r="61" spans="1:7" x14ac:dyDescent="0.3">
      <c r="A61" s="12" t="s">
        <v>1444</v>
      </c>
      <c r="B61" s="28" t="s">
        <v>1445</v>
      </c>
      <c r="C61" s="28" t="s">
        <v>1446</v>
      </c>
      <c r="D61" s="13">
        <v>16703</v>
      </c>
      <c r="E61" s="14">
        <v>700.4</v>
      </c>
      <c r="F61" s="15">
        <v>5.4000000000000003E-3</v>
      </c>
      <c r="G61" s="15"/>
    </row>
    <row r="62" spans="1:7" x14ac:dyDescent="0.3">
      <c r="A62" s="12" t="s">
        <v>1477</v>
      </c>
      <c r="B62" s="28" t="s">
        <v>1478</v>
      </c>
      <c r="C62" s="28" t="s">
        <v>1020</v>
      </c>
      <c r="D62" s="13">
        <v>28049</v>
      </c>
      <c r="E62" s="14">
        <v>638.89</v>
      </c>
      <c r="F62" s="15">
        <v>4.8999999999999998E-3</v>
      </c>
      <c r="G62" s="15"/>
    </row>
    <row r="63" spans="1:7" x14ac:dyDescent="0.3">
      <c r="A63" s="12" t="s">
        <v>1106</v>
      </c>
      <c r="B63" s="28" t="s">
        <v>1107</v>
      </c>
      <c r="C63" s="28" t="s">
        <v>821</v>
      </c>
      <c r="D63" s="13">
        <v>26523</v>
      </c>
      <c r="E63" s="14">
        <v>631.84</v>
      </c>
      <c r="F63" s="15">
        <v>4.8999999999999998E-3</v>
      </c>
      <c r="G63" s="15"/>
    </row>
    <row r="64" spans="1:7" x14ac:dyDescent="0.3">
      <c r="A64" s="12" t="s">
        <v>1461</v>
      </c>
      <c r="B64" s="28" t="s">
        <v>1462</v>
      </c>
      <c r="C64" s="28" t="s">
        <v>1446</v>
      </c>
      <c r="D64" s="13">
        <v>1922</v>
      </c>
      <c r="E64" s="14">
        <v>618.73</v>
      </c>
      <c r="F64" s="15">
        <v>4.7999999999999996E-3</v>
      </c>
      <c r="G64" s="15"/>
    </row>
    <row r="65" spans="1:7" x14ac:dyDescent="0.3">
      <c r="A65" s="12" t="s">
        <v>1449</v>
      </c>
      <c r="B65" s="28" t="s">
        <v>1450</v>
      </c>
      <c r="C65" s="28" t="s">
        <v>924</v>
      </c>
      <c r="D65" s="13">
        <v>808616</v>
      </c>
      <c r="E65" s="14">
        <v>610.51</v>
      </c>
      <c r="F65" s="15">
        <v>4.7000000000000002E-3</v>
      </c>
      <c r="G65" s="15"/>
    </row>
    <row r="66" spans="1:7" x14ac:dyDescent="0.3">
      <c r="A66" s="12" t="s">
        <v>1479</v>
      </c>
      <c r="B66" s="28" t="s">
        <v>1480</v>
      </c>
      <c r="C66" s="28" t="s">
        <v>971</v>
      </c>
      <c r="D66" s="13">
        <v>139232</v>
      </c>
      <c r="E66" s="14">
        <v>557.21</v>
      </c>
      <c r="F66" s="15">
        <v>4.3E-3</v>
      </c>
      <c r="G66" s="15"/>
    </row>
    <row r="67" spans="1:7" x14ac:dyDescent="0.3">
      <c r="A67" s="12" t="s">
        <v>937</v>
      </c>
      <c r="B67" s="28" t="s">
        <v>938</v>
      </c>
      <c r="C67" s="28" t="s">
        <v>791</v>
      </c>
      <c r="D67" s="13">
        <v>45939</v>
      </c>
      <c r="E67" s="14">
        <v>542.20000000000005</v>
      </c>
      <c r="F67" s="15">
        <v>4.1999999999999997E-3</v>
      </c>
      <c r="G67" s="15"/>
    </row>
    <row r="68" spans="1:7" x14ac:dyDescent="0.3">
      <c r="A68" s="12" t="s">
        <v>1457</v>
      </c>
      <c r="B68" s="28" t="s">
        <v>1458</v>
      </c>
      <c r="C68" s="28" t="s">
        <v>927</v>
      </c>
      <c r="D68" s="13">
        <v>264163</v>
      </c>
      <c r="E68" s="14">
        <v>524.36</v>
      </c>
      <c r="F68" s="15">
        <v>4.1000000000000003E-3</v>
      </c>
      <c r="G68" s="15"/>
    </row>
    <row r="69" spans="1:7" x14ac:dyDescent="0.3">
      <c r="A69" s="12" t="s">
        <v>1059</v>
      </c>
      <c r="B69" s="28" t="s">
        <v>1060</v>
      </c>
      <c r="C69" s="28" t="s">
        <v>902</v>
      </c>
      <c r="D69" s="13">
        <v>11722</v>
      </c>
      <c r="E69" s="14">
        <v>420.97</v>
      </c>
      <c r="F69" s="15">
        <v>3.3E-3</v>
      </c>
      <c r="G69" s="15"/>
    </row>
    <row r="70" spans="1:7" x14ac:dyDescent="0.3">
      <c r="A70" s="12" t="s">
        <v>1463</v>
      </c>
      <c r="B70" s="28" t="s">
        <v>1464</v>
      </c>
      <c r="C70" s="28" t="s">
        <v>924</v>
      </c>
      <c r="D70" s="13">
        <v>75005</v>
      </c>
      <c r="E70" s="14">
        <v>344.57</v>
      </c>
      <c r="F70" s="15">
        <v>2.7000000000000001E-3</v>
      </c>
      <c r="G70" s="15"/>
    </row>
    <row r="71" spans="1:7" x14ac:dyDescent="0.3">
      <c r="A71" s="12" t="s">
        <v>1051</v>
      </c>
      <c r="B71" s="28" t="s">
        <v>1052</v>
      </c>
      <c r="C71" s="28" t="s">
        <v>989</v>
      </c>
      <c r="D71" s="13">
        <v>51410</v>
      </c>
      <c r="E71" s="14">
        <v>283.24</v>
      </c>
      <c r="F71" s="15">
        <v>2.2000000000000001E-3</v>
      </c>
      <c r="G71" s="15"/>
    </row>
    <row r="72" spans="1:7" x14ac:dyDescent="0.3">
      <c r="A72" s="12" t="s">
        <v>780</v>
      </c>
      <c r="B72" s="28" t="s">
        <v>1384</v>
      </c>
      <c r="C72" s="28" t="s">
        <v>782</v>
      </c>
      <c r="D72" s="13">
        <v>30995</v>
      </c>
      <c r="E72" s="14">
        <v>102.86</v>
      </c>
      <c r="F72" s="15">
        <v>8.0000000000000004E-4</v>
      </c>
      <c r="G72" s="15"/>
    </row>
    <row r="73" spans="1:7" x14ac:dyDescent="0.3">
      <c r="A73" s="16" t="s">
        <v>98</v>
      </c>
      <c r="B73" s="29"/>
      <c r="C73" s="29"/>
      <c r="D73" s="17"/>
      <c r="E73" s="37">
        <v>123283.54</v>
      </c>
      <c r="F73" s="38">
        <v>0.95320000000000005</v>
      </c>
      <c r="G73" s="20"/>
    </row>
    <row r="74" spans="1:7" x14ac:dyDescent="0.3">
      <c r="A74" s="16" t="s">
        <v>1126</v>
      </c>
      <c r="B74" s="28"/>
      <c r="C74" s="28"/>
      <c r="D74" s="13"/>
      <c r="E74" s="14"/>
      <c r="F74" s="15"/>
      <c r="G74" s="15"/>
    </row>
    <row r="75" spans="1:7" x14ac:dyDescent="0.3">
      <c r="A75" s="16" t="s">
        <v>98</v>
      </c>
      <c r="B75" s="28"/>
      <c r="C75" s="28"/>
      <c r="D75" s="13"/>
      <c r="E75" s="39" t="s">
        <v>88</v>
      </c>
      <c r="F75" s="40" t="s">
        <v>88</v>
      </c>
      <c r="G75" s="15"/>
    </row>
    <row r="76" spans="1:7" x14ac:dyDescent="0.3">
      <c r="A76" s="21" t="s">
        <v>117</v>
      </c>
      <c r="B76" s="30"/>
      <c r="C76" s="30"/>
      <c r="D76" s="22"/>
      <c r="E76" s="25">
        <v>123283.54</v>
      </c>
      <c r="F76" s="26">
        <v>0.95320000000000005</v>
      </c>
      <c r="G76" s="20"/>
    </row>
    <row r="77" spans="1:7" x14ac:dyDescent="0.3">
      <c r="A77" s="12"/>
      <c r="B77" s="28"/>
      <c r="C77" s="28"/>
      <c r="D77" s="13"/>
      <c r="E77" s="14"/>
      <c r="F77" s="15"/>
      <c r="G77" s="15"/>
    </row>
    <row r="78" spans="1:7" x14ac:dyDescent="0.3">
      <c r="A78" s="12"/>
      <c r="B78" s="28"/>
      <c r="C78" s="28"/>
      <c r="D78" s="13"/>
      <c r="E78" s="14"/>
      <c r="F78" s="15"/>
      <c r="G78" s="15"/>
    </row>
    <row r="79" spans="1:7" x14ac:dyDescent="0.3">
      <c r="A79" s="16" t="s">
        <v>118</v>
      </c>
      <c r="B79" s="28"/>
      <c r="C79" s="28"/>
      <c r="D79" s="13"/>
      <c r="E79" s="14"/>
      <c r="F79" s="15"/>
      <c r="G79" s="15"/>
    </row>
    <row r="80" spans="1:7" x14ac:dyDescent="0.3">
      <c r="A80" s="12" t="s">
        <v>119</v>
      </c>
      <c r="B80" s="28"/>
      <c r="C80" s="28"/>
      <c r="D80" s="13"/>
      <c r="E80" s="14">
        <v>5976.32</v>
      </c>
      <c r="F80" s="15">
        <v>4.6199999999999998E-2</v>
      </c>
      <c r="G80" s="15">
        <v>4.1402000000000001E-2</v>
      </c>
    </row>
    <row r="81" spans="1:7" x14ac:dyDescent="0.3">
      <c r="A81" s="16" t="s">
        <v>98</v>
      </c>
      <c r="B81" s="29"/>
      <c r="C81" s="29"/>
      <c r="D81" s="17"/>
      <c r="E81" s="37">
        <v>5976.32</v>
      </c>
      <c r="F81" s="38">
        <v>4.6199999999999998E-2</v>
      </c>
      <c r="G81" s="20"/>
    </row>
    <row r="82" spans="1:7" x14ac:dyDescent="0.3">
      <c r="A82" s="12"/>
      <c r="B82" s="28"/>
      <c r="C82" s="28"/>
      <c r="D82" s="13"/>
      <c r="E82" s="14"/>
      <c r="F82" s="15"/>
      <c r="G82" s="15"/>
    </row>
    <row r="83" spans="1:7" x14ac:dyDescent="0.3">
      <c r="A83" s="21" t="s">
        <v>117</v>
      </c>
      <c r="B83" s="30"/>
      <c r="C83" s="30"/>
      <c r="D83" s="22"/>
      <c r="E83" s="18">
        <v>5976.32</v>
      </c>
      <c r="F83" s="19">
        <v>4.6199999999999998E-2</v>
      </c>
      <c r="G83" s="20"/>
    </row>
    <row r="84" spans="1:7" x14ac:dyDescent="0.3">
      <c r="A84" s="12" t="s">
        <v>120</v>
      </c>
      <c r="B84" s="28"/>
      <c r="C84" s="28"/>
      <c r="D84" s="13"/>
      <c r="E84" s="14">
        <v>0.67789500000000003</v>
      </c>
      <c r="F84" s="15">
        <v>5.0000000000000004E-6</v>
      </c>
      <c r="G84" s="15"/>
    </row>
    <row r="85" spans="1:7" x14ac:dyDescent="0.3">
      <c r="A85" s="12" t="s">
        <v>121</v>
      </c>
      <c r="B85" s="28"/>
      <c r="C85" s="28"/>
      <c r="D85" s="13"/>
      <c r="E85" s="14">
        <v>55.472104999999999</v>
      </c>
      <c r="F85" s="15">
        <v>5.9500000000000004E-4</v>
      </c>
      <c r="G85" s="15">
        <v>4.1402000000000001E-2</v>
      </c>
    </row>
    <row r="86" spans="1:7" x14ac:dyDescent="0.3">
      <c r="A86" s="23" t="s">
        <v>122</v>
      </c>
      <c r="B86" s="31"/>
      <c r="C86" s="31"/>
      <c r="D86" s="24"/>
      <c r="E86" s="25">
        <v>129316.01</v>
      </c>
      <c r="F86" s="26">
        <v>1</v>
      </c>
      <c r="G86" s="26"/>
    </row>
    <row r="91" spans="1:7" x14ac:dyDescent="0.3">
      <c r="A91" s="1" t="s">
        <v>1859</v>
      </c>
    </row>
    <row r="92" spans="1:7" x14ac:dyDescent="0.3">
      <c r="A92" s="47" t="s">
        <v>1860</v>
      </c>
      <c r="B92" s="32" t="s">
        <v>88</v>
      </c>
    </row>
    <row r="93" spans="1:7" x14ac:dyDescent="0.3">
      <c r="A93" t="s">
        <v>1861</v>
      </c>
    </row>
    <row r="94" spans="1:7" x14ac:dyDescent="0.3">
      <c r="A94" t="s">
        <v>1862</v>
      </c>
      <c r="B94" t="s">
        <v>1863</v>
      </c>
      <c r="C94" t="s">
        <v>1863</v>
      </c>
    </row>
    <row r="95" spans="1:7" x14ac:dyDescent="0.3">
      <c r="B95" s="48">
        <v>44680</v>
      </c>
      <c r="C95" s="48">
        <v>44712</v>
      </c>
    </row>
    <row r="96" spans="1:7" x14ac:dyDescent="0.3">
      <c r="A96" t="s">
        <v>1867</v>
      </c>
      <c r="B96">
        <v>57.046999999999997</v>
      </c>
      <c r="C96">
        <v>55.17</v>
      </c>
      <c r="E96" s="2"/>
      <c r="G96"/>
    </row>
    <row r="97" spans="1:7" x14ac:dyDescent="0.3">
      <c r="A97" t="s">
        <v>1868</v>
      </c>
      <c r="B97">
        <v>22.128</v>
      </c>
      <c r="C97">
        <v>21.4</v>
      </c>
      <c r="E97" s="2"/>
      <c r="G97"/>
    </row>
    <row r="98" spans="1:7" x14ac:dyDescent="0.3">
      <c r="A98" t="s">
        <v>1892</v>
      </c>
      <c r="B98">
        <v>50.914999999999999</v>
      </c>
      <c r="C98">
        <v>49.167000000000002</v>
      </c>
      <c r="E98" s="2"/>
      <c r="G98"/>
    </row>
    <row r="99" spans="1:7" x14ac:dyDescent="0.3">
      <c r="A99" t="s">
        <v>1893</v>
      </c>
      <c r="B99">
        <v>19.419</v>
      </c>
      <c r="C99">
        <v>18.751999999999999</v>
      </c>
      <c r="E99" s="2"/>
      <c r="G99"/>
    </row>
    <row r="100" spans="1:7" x14ac:dyDescent="0.3">
      <c r="E100" s="2"/>
      <c r="G100"/>
    </row>
    <row r="101" spans="1:7" x14ac:dyDescent="0.3">
      <c r="A101" t="s">
        <v>1878</v>
      </c>
      <c r="B101" s="32" t="s">
        <v>88</v>
      </c>
    </row>
    <row r="102" spans="1:7" x14ac:dyDescent="0.3">
      <c r="A102" t="s">
        <v>1879</v>
      </c>
      <c r="B102" s="32" t="s">
        <v>88</v>
      </c>
    </row>
    <row r="103" spans="1:7" ht="28.8" x14ac:dyDescent="0.3">
      <c r="A103" s="47" t="s">
        <v>1880</v>
      </c>
      <c r="B103" s="32" t="s">
        <v>88</v>
      </c>
    </row>
    <row r="104" spans="1:7" x14ac:dyDescent="0.3">
      <c r="A104" s="47" t="s">
        <v>1881</v>
      </c>
      <c r="B104" s="32" t="s">
        <v>88</v>
      </c>
    </row>
    <row r="105" spans="1:7" x14ac:dyDescent="0.3">
      <c r="A105" t="s">
        <v>1913</v>
      </c>
      <c r="B105" s="49">
        <v>0.30014400000000002</v>
      </c>
    </row>
    <row r="106" spans="1:7" ht="28.8" x14ac:dyDescent="0.3">
      <c r="A106" s="47" t="s">
        <v>1883</v>
      </c>
      <c r="B106" s="32" t="s">
        <v>88</v>
      </c>
    </row>
    <row r="107" spans="1:7" ht="28.8" x14ac:dyDescent="0.3">
      <c r="A107" s="47" t="s">
        <v>1884</v>
      </c>
      <c r="B107" s="32" t="s">
        <v>88</v>
      </c>
    </row>
    <row r="108" spans="1:7" x14ac:dyDescent="0.3">
      <c r="A108" t="s">
        <v>2023</v>
      </c>
      <c r="B108" s="32" t="s">
        <v>88</v>
      </c>
    </row>
    <row r="109" spans="1:7" x14ac:dyDescent="0.3">
      <c r="A109" t="s">
        <v>2024</v>
      </c>
      <c r="B109" s="32" t="s">
        <v>88</v>
      </c>
    </row>
    <row r="111" spans="1:7" x14ac:dyDescent="0.3">
      <c r="A111" s="60" t="s">
        <v>2070</v>
      </c>
      <c r="B111" s="61" t="s">
        <v>2071</v>
      </c>
      <c r="C111" s="61" t="s">
        <v>2031</v>
      </c>
      <c r="D111" s="69" t="s">
        <v>2032</v>
      </c>
    </row>
    <row r="112" spans="1:7" ht="73.2" customHeight="1" x14ac:dyDescent="0.3">
      <c r="A112" s="70" t="str">
        <f>HYPERLINK("[EDEL_Portfolio Monthly 31-May-2022.xlsx]EEEQTF!A1","Edelweiss Large &amp; Mid Cap Fund")</f>
        <v>Edelweiss Large &amp; Mid Cap Fund</v>
      </c>
      <c r="B112" s="62"/>
      <c r="C112" s="63" t="s">
        <v>2048</v>
      </c>
      <c r="D112"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971A-1744-4877-8A75-53B4D255C6D8}">
  <dimension ref="A1:H124"/>
  <sheetViews>
    <sheetView showGridLines="0" workbookViewId="0">
      <pane ySplit="4" topLeftCell="A110" activePane="bottomLeft" state="frozen"/>
      <selection activeCell="A36" sqref="A36"/>
      <selection pane="bottomLeft" activeCell="A123" sqref="A123:D123"/>
    </sheetView>
  </sheetViews>
  <sheetFormatPr defaultRowHeight="14.4" x14ac:dyDescent="0.3"/>
  <cols>
    <col min="1" max="1" width="65.88671875" customWidth="1"/>
    <col min="2" max="2" width="22.33203125" customWidth="1"/>
    <col min="3" max="3" width="26.77734375" customWidth="1"/>
    <col min="4" max="4" width="22.1093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53</v>
      </c>
      <c r="B1" s="57"/>
      <c r="C1" s="57"/>
      <c r="D1" s="57"/>
      <c r="E1" s="57"/>
      <c r="F1" s="57"/>
      <c r="G1" s="57"/>
      <c r="H1" s="51" t="str">
        <f>HYPERLINK("[EDEL_Portfolio Monthly 31-May-2022.xlsx]Index!A1","Index")</f>
        <v>Index</v>
      </c>
    </row>
    <row r="2" spans="1:8" ht="18" x14ac:dyDescent="0.3">
      <c r="A2" s="57" t="s">
        <v>54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1481</v>
      </c>
      <c r="B8" s="28" t="s">
        <v>1482</v>
      </c>
      <c r="C8" s="28" t="s">
        <v>902</v>
      </c>
      <c r="D8" s="13">
        <v>195568</v>
      </c>
      <c r="E8" s="14">
        <v>3179.25</v>
      </c>
      <c r="F8" s="15">
        <v>2.8500000000000001E-2</v>
      </c>
      <c r="G8" s="15"/>
    </row>
    <row r="9" spans="1:8" x14ac:dyDescent="0.3">
      <c r="A9" s="12" t="s">
        <v>1090</v>
      </c>
      <c r="B9" s="28" t="s">
        <v>1091</v>
      </c>
      <c r="C9" s="28" t="s">
        <v>791</v>
      </c>
      <c r="D9" s="13">
        <v>75232</v>
      </c>
      <c r="E9" s="14">
        <v>2828.65</v>
      </c>
      <c r="F9" s="15">
        <v>2.53E-2</v>
      </c>
      <c r="G9" s="15"/>
    </row>
    <row r="10" spans="1:8" x14ac:dyDescent="0.3">
      <c r="A10" s="12" t="s">
        <v>1354</v>
      </c>
      <c r="B10" s="28" t="s">
        <v>1355</v>
      </c>
      <c r="C10" s="28" t="s">
        <v>839</v>
      </c>
      <c r="D10" s="13">
        <v>563208</v>
      </c>
      <c r="E10" s="14">
        <v>2616.9499999999998</v>
      </c>
      <c r="F10" s="15">
        <v>2.3400000000000001E-2</v>
      </c>
      <c r="G10" s="15"/>
    </row>
    <row r="11" spans="1:8" x14ac:dyDescent="0.3">
      <c r="A11" s="12" t="s">
        <v>1428</v>
      </c>
      <c r="B11" s="28" t="s">
        <v>1429</v>
      </c>
      <c r="C11" s="28" t="s">
        <v>802</v>
      </c>
      <c r="D11" s="13">
        <v>64575</v>
      </c>
      <c r="E11" s="14">
        <v>2534.21</v>
      </c>
      <c r="F11" s="15">
        <v>2.2700000000000001E-2</v>
      </c>
      <c r="G11" s="15"/>
    </row>
    <row r="12" spans="1:8" x14ac:dyDescent="0.3">
      <c r="A12" s="12" t="s">
        <v>1483</v>
      </c>
      <c r="B12" s="28" t="s">
        <v>1484</v>
      </c>
      <c r="C12" s="28" t="s">
        <v>1341</v>
      </c>
      <c r="D12" s="13">
        <v>401972</v>
      </c>
      <c r="E12" s="14">
        <v>2525.79</v>
      </c>
      <c r="F12" s="15">
        <v>2.2599999999999999E-2</v>
      </c>
      <c r="G12" s="15"/>
    </row>
    <row r="13" spans="1:8" x14ac:dyDescent="0.3">
      <c r="A13" s="12" t="s">
        <v>1485</v>
      </c>
      <c r="B13" s="28" t="s">
        <v>1486</v>
      </c>
      <c r="C13" s="28" t="s">
        <v>1020</v>
      </c>
      <c r="D13" s="13">
        <v>204034</v>
      </c>
      <c r="E13" s="14">
        <v>2522.4699999999998</v>
      </c>
      <c r="F13" s="15">
        <v>2.2599999999999999E-2</v>
      </c>
      <c r="G13" s="15"/>
    </row>
    <row r="14" spans="1:8" x14ac:dyDescent="0.3">
      <c r="A14" s="12" t="s">
        <v>1430</v>
      </c>
      <c r="B14" s="28" t="s">
        <v>1431</v>
      </c>
      <c r="C14" s="28" t="s">
        <v>1077</v>
      </c>
      <c r="D14" s="13">
        <v>661786</v>
      </c>
      <c r="E14" s="14">
        <v>2517.1</v>
      </c>
      <c r="F14" s="15">
        <v>2.2599999999999999E-2</v>
      </c>
      <c r="G14" s="15"/>
    </row>
    <row r="15" spans="1:8" x14ac:dyDescent="0.3">
      <c r="A15" s="12" t="s">
        <v>1434</v>
      </c>
      <c r="B15" s="28" t="s">
        <v>1435</v>
      </c>
      <c r="C15" s="28" t="s">
        <v>779</v>
      </c>
      <c r="D15" s="13">
        <v>360039</v>
      </c>
      <c r="E15" s="14">
        <v>2446.83</v>
      </c>
      <c r="F15" s="15">
        <v>2.1899999999999999E-2</v>
      </c>
      <c r="G15" s="15"/>
    </row>
    <row r="16" spans="1:8" x14ac:dyDescent="0.3">
      <c r="A16" s="12" t="s">
        <v>1029</v>
      </c>
      <c r="B16" s="28" t="s">
        <v>1030</v>
      </c>
      <c r="C16" s="28" t="s">
        <v>879</v>
      </c>
      <c r="D16" s="13">
        <v>666270</v>
      </c>
      <c r="E16" s="14">
        <v>2421.23</v>
      </c>
      <c r="F16" s="15">
        <v>2.1700000000000001E-2</v>
      </c>
      <c r="G16" s="15"/>
    </row>
    <row r="17" spans="1:7" x14ac:dyDescent="0.3">
      <c r="A17" s="12" t="s">
        <v>1467</v>
      </c>
      <c r="B17" s="28" t="s">
        <v>1468</v>
      </c>
      <c r="C17" s="28" t="s">
        <v>791</v>
      </c>
      <c r="D17" s="13">
        <v>606935</v>
      </c>
      <c r="E17" s="14">
        <v>2249.3000000000002</v>
      </c>
      <c r="F17" s="15">
        <v>2.0199999999999999E-2</v>
      </c>
      <c r="G17" s="15"/>
    </row>
    <row r="18" spans="1:7" x14ac:dyDescent="0.3">
      <c r="A18" s="12" t="s">
        <v>1360</v>
      </c>
      <c r="B18" s="28" t="s">
        <v>1361</v>
      </c>
      <c r="C18" s="28" t="s">
        <v>1020</v>
      </c>
      <c r="D18" s="13">
        <v>95682</v>
      </c>
      <c r="E18" s="14">
        <v>2181.69</v>
      </c>
      <c r="F18" s="15">
        <v>1.95E-2</v>
      </c>
      <c r="G18" s="15"/>
    </row>
    <row r="19" spans="1:7" x14ac:dyDescent="0.3">
      <c r="A19" s="12" t="s">
        <v>1487</v>
      </c>
      <c r="B19" s="28" t="s">
        <v>1488</v>
      </c>
      <c r="C19" s="28" t="s">
        <v>1020</v>
      </c>
      <c r="D19" s="13">
        <v>123479</v>
      </c>
      <c r="E19" s="14">
        <v>2116.4899999999998</v>
      </c>
      <c r="F19" s="15">
        <v>1.9E-2</v>
      </c>
      <c r="G19" s="15"/>
    </row>
    <row r="20" spans="1:7" x14ac:dyDescent="0.3">
      <c r="A20" s="12" t="s">
        <v>1489</v>
      </c>
      <c r="B20" s="28" t="s">
        <v>1490</v>
      </c>
      <c r="C20" s="28" t="s">
        <v>776</v>
      </c>
      <c r="D20" s="13">
        <v>2308084</v>
      </c>
      <c r="E20" s="14">
        <v>2050.73</v>
      </c>
      <c r="F20" s="15">
        <v>1.84E-2</v>
      </c>
      <c r="G20" s="15"/>
    </row>
    <row r="21" spans="1:7" x14ac:dyDescent="0.3">
      <c r="A21" s="12" t="s">
        <v>1053</v>
      </c>
      <c r="B21" s="28" t="s">
        <v>1054</v>
      </c>
      <c r="C21" s="28" t="s">
        <v>779</v>
      </c>
      <c r="D21" s="13">
        <v>417772</v>
      </c>
      <c r="E21" s="14">
        <v>2020.76</v>
      </c>
      <c r="F21" s="15">
        <v>1.8100000000000002E-2</v>
      </c>
      <c r="G21" s="15"/>
    </row>
    <row r="22" spans="1:7" x14ac:dyDescent="0.3">
      <c r="A22" s="12" t="s">
        <v>1491</v>
      </c>
      <c r="B22" s="28" t="s">
        <v>1492</v>
      </c>
      <c r="C22" s="28" t="s">
        <v>1020</v>
      </c>
      <c r="D22" s="13">
        <v>270547</v>
      </c>
      <c r="E22" s="14">
        <v>1938.47</v>
      </c>
      <c r="F22" s="15">
        <v>1.7399999999999999E-2</v>
      </c>
      <c r="G22" s="15"/>
    </row>
    <row r="23" spans="1:7" x14ac:dyDescent="0.3">
      <c r="A23" s="12" t="s">
        <v>1440</v>
      </c>
      <c r="B23" s="28" t="s">
        <v>1441</v>
      </c>
      <c r="C23" s="28" t="s">
        <v>971</v>
      </c>
      <c r="D23" s="13">
        <v>337322</v>
      </c>
      <c r="E23" s="14">
        <v>1936.06</v>
      </c>
      <c r="F23" s="15">
        <v>1.7299999999999999E-2</v>
      </c>
      <c r="G23" s="15"/>
    </row>
    <row r="24" spans="1:7" x14ac:dyDescent="0.3">
      <c r="A24" s="12" t="s">
        <v>1469</v>
      </c>
      <c r="B24" s="28" t="s">
        <v>1470</v>
      </c>
      <c r="C24" s="28" t="s">
        <v>1020</v>
      </c>
      <c r="D24" s="13">
        <v>72631</v>
      </c>
      <c r="E24" s="14">
        <v>1912.63</v>
      </c>
      <c r="F24" s="15">
        <v>1.7100000000000001E-2</v>
      </c>
      <c r="G24" s="15"/>
    </row>
    <row r="25" spans="1:7" x14ac:dyDescent="0.3">
      <c r="A25" s="12" t="s">
        <v>1447</v>
      </c>
      <c r="B25" s="28" t="s">
        <v>1448</v>
      </c>
      <c r="C25" s="28" t="s">
        <v>1446</v>
      </c>
      <c r="D25" s="13">
        <v>549907</v>
      </c>
      <c r="E25" s="14">
        <v>1884.81</v>
      </c>
      <c r="F25" s="15">
        <v>1.6899999999999998E-2</v>
      </c>
      <c r="G25" s="15"/>
    </row>
    <row r="26" spans="1:7" x14ac:dyDescent="0.3">
      <c r="A26" s="12" t="s">
        <v>1082</v>
      </c>
      <c r="B26" s="28" t="s">
        <v>1083</v>
      </c>
      <c r="C26" s="28" t="s">
        <v>776</v>
      </c>
      <c r="D26" s="13">
        <v>1303401</v>
      </c>
      <c r="E26" s="14">
        <v>1826.06</v>
      </c>
      <c r="F26" s="15">
        <v>1.6400000000000001E-2</v>
      </c>
      <c r="G26" s="15"/>
    </row>
    <row r="27" spans="1:7" x14ac:dyDescent="0.3">
      <c r="A27" s="12" t="s">
        <v>1455</v>
      </c>
      <c r="B27" s="28" t="s">
        <v>1456</v>
      </c>
      <c r="C27" s="28" t="s">
        <v>1020</v>
      </c>
      <c r="D27" s="13">
        <v>192272</v>
      </c>
      <c r="E27" s="14">
        <v>1801.97</v>
      </c>
      <c r="F27" s="15">
        <v>1.61E-2</v>
      </c>
      <c r="G27" s="15"/>
    </row>
    <row r="28" spans="1:7" x14ac:dyDescent="0.3">
      <c r="A28" s="12" t="s">
        <v>1432</v>
      </c>
      <c r="B28" s="28" t="s">
        <v>1433</v>
      </c>
      <c r="C28" s="28" t="s">
        <v>839</v>
      </c>
      <c r="D28" s="13">
        <v>146537</v>
      </c>
      <c r="E28" s="14">
        <v>1709.94</v>
      </c>
      <c r="F28" s="15">
        <v>1.5299999999999999E-2</v>
      </c>
      <c r="G28" s="15"/>
    </row>
    <row r="29" spans="1:7" x14ac:dyDescent="0.3">
      <c r="A29" s="12" t="s">
        <v>1465</v>
      </c>
      <c r="B29" s="28" t="s">
        <v>1466</v>
      </c>
      <c r="C29" s="28" t="s">
        <v>971</v>
      </c>
      <c r="D29" s="13">
        <v>347466</v>
      </c>
      <c r="E29" s="14">
        <v>1698.59</v>
      </c>
      <c r="F29" s="15">
        <v>1.52E-2</v>
      </c>
      <c r="G29" s="15"/>
    </row>
    <row r="30" spans="1:7" x14ac:dyDescent="0.3">
      <c r="A30" s="12" t="s">
        <v>1493</v>
      </c>
      <c r="B30" s="28" t="s">
        <v>1494</v>
      </c>
      <c r="C30" s="28" t="s">
        <v>802</v>
      </c>
      <c r="D30" s="13">
        <v>34605</v>
      </c>
      <c r="E30" s="14">
        <v>1684.83</v>
      </c>
      <c r="F30" s="15">
        <v>1.5100000000000001E-2</v>
      </c>
      <c r="G30" s="15"/>
    </row>
    <row r="31" spans="1:7" x14ac:dyDescent="0.3">
      <c r="A31" s="12" t="s">
        <v>1495</v>
      </c>
      <c r="B31" s="28" t="s">
        <v>1496</v>
      </c>
      <c r="C31" s="28" t="s">
        <v>999</v>
      </c>
      <c r="D31" s="13">
        <v>72737</v>
      </c>
      <c r="E31" s="14">
        <v>1656.59</v>
      </c>
      <c r="F31" s="15">
        <v>1.4800000000000001E-2</v>
      </c>
      <c r="G31" s="15"/>
    </row>
    <row r="32" spans="1:7" x14ac:dyDescent="0.3">
      <c r="A32" s="12" t="s">
        <v>1356</v>
      </c>
      <c r="B32" s="28" t="s">
        <v>1357</v>
      </c>
      <c r="C32" s="28" t="s">
        <v>932</v>
      </c>
      <c r="D32" s="13">
        <v>49843</v>
      </c>
      <c r="E32" s="14">
        <v>1632.78</v>
      </c>
      <c r="F32" s="15">
        <v>1.46E-2</v>
      </c>
      <c r="G32" s="15"/>
    </row>
    <row r="33" spans="1:7" x14ac:dyDescent="0.3">
      <c r="A33" s="12" t="s">
        <v>1497</v>
      </c>
      <c r="B33" s="28" t="s">
        <v>1498</v>
      </c>
      <c r="C33" s="28" t="s">
        <v>791</v>
      </c>
      <c r="D33" s="13">
        <v>59690</v>
      </c>
      <c r="E33" s="14">
        <v>1589.54</v>
      </c>
      <c r="F33" s="15">
        <v>1.4200000000000001E-2</v>
      </c>
      <c r="G33" s="15"/>
    </row>
    <row r="34" spans="1:7" x14ac:dyDescent="0.3">
      <c r="A34" s="12" t="s">
        <v>800</v>
      </c>
      <c r="B34" s="28" t="s">
        <v>801</v>
      </c>
      <c r="C34" s="28" t="s">
        <v>802</v>
      </c>
      <c r="D34" s="13">
        <v>63514</v>
      </c>
      <c r="E34" s="14">
        <v>1565.02</v>
      </c>
      <c r="F34" s="15">
        <v>1.4E-2</v>
      </c>
      <c r="G34" s="15"/>
    </row>
    <row r="35" spans="1:7" x14ac:dyDescent="0.3">
      <c r="A35" s="12" t="s">
        <v>1364</v>
      </c>
      <c r="B35" s="28" t="s">
        <v>1365</v>
      </c>
      <c r="C35" s="28" t="s">
        <v>892</v>
      </c>
      <c r="D35" s="13">
        <v>167885</v>
      </c>
      <c r="E35" s="14">
        <v>1548.4</v>
      </c>
      <c r="F35" s="15">
        <v>1.3899999999999999E-2</v>
      </c>
      <c r="G35" s="15"/>
    </row>
    <row r="36" spans="1:7" x14ac:dyDescent="0.3">
      <c r="A36" s="12" t="s">
        <v>1444</v>
      </c>
      <c r="B36" s="28" t="s">
        <v>1445</v>
      </c>
      <c r="C36" s="28" t="s">
        <v>1446</v>
      </c>
      <c r="D36" s="13">
        <v>36800</v>
      </c>
      <c r="E36" s="14">
        <v>1543.12</v>
      </c>
      <c r="F36" s="15">
        <v>1.38E-2</v>
      </c>
      <c r="G36" s="15"/>
    </row>
    <row r="37" spans="1:7" x14ac:dyDescent="0.3">
      <c r="A37" s="12" t="s">
        <v>1499</v>
      </c>
      <c r="B37" s="28" t="s">
        <v>1500</v>
      </c>
      <c r="C37" s="28" t="s">
        <v>924</v>
      </c>
      <c r="D37" s="13">
        <v>94803</v>
      </c>
      <c r="E37" s="14">
        <v>1534.48</v>
      </c>
      <c r="F37" s="15">
        <v>1.37E-2</v>
      </c>
      <c r="G37" s="15"/>
    </row>
    <row r="38" spans="1:7" x14ac:dyDescent="0.3">
      <c r="A38" s="12" t="s">
        <v>1449</v>
      </c>
      <c r="B38" s="28" t="s">
        <v>1450</v>
      </c>
      <c r="C38" s="28" t="s">
        <v>924</v>
      </c>
      <c r="D38" s="13">
        <v>1996056</v>
      </c>
      <c r="E38" s="14">
        <v>1507.02</v>
      </c>
      <c r="F38" s="15">
        <v>1.35E-2</v>
      </c>
      <c r="G38" s="15"/>
    </row>
    <row r="39" spans="1:7" x14ac:dyDescent="0.3">
      <c r="A39" s="12" t="s">
        <v>1374</v>
      </c>
      <c r="B39" s="28" t="s">
        <v>1375</v>
      </c>
      <c r="C39" s="28" t="s">
        <v>844</v>
      </c>
      <c r="D39" s="13">
        <v>570759</v>
      </c>
      <c r="E39" s="14">
        <v>1483.97</v>
      </c>
      <c r="F39" s="15">
        <v>1.3299999999999999E-2</v>
      </c>
      <c r="G39" s="15"/>
    </row>
    <row r="40" spans="1:7" x14ac:dyDescent="0.3">
      <c r="A40" s="12" t="s">
        <v>1459</v>
      </c>
      <c r="B40" s="28" t="s">
        <v>1460</v>
      </c>
      <c r="C40" s="28" t="s">
        <v>971</v>
      </c>
      <c r="D40" s="13">
        <v>142429</v>
      </c>
      <c r="E40" s="14">
        <v>1471.08</v>
      </c>
      <c r="F40" s="15">
        <v>1.32E-2</v>
      </c>
      <c r="G40" s="15"/>
    </row>
    <row r="41" spans="1:7" x14ac:dyDescent="0.3">
      <c r="A41" s="12" t="s">
        <v>964</v>
      </c>
      <c r="B41" s="28" t="s">
        <v>965</v>
      </c>
      <c r="C41" s="28" t="s">
        <v>902</v>
      </c>
      <c r="D41" s="13">
        <v>256056</v>
      </c>
      <c r="E41" s="14">
        <v>1452.99</v>
      </c>
      <c r="F41" s="15">
        <v>1.2999999999999999E-2</v>
      </c>
      <c r="G41" s="15"/>
    </row>
    <row r="42" spans="1:7" x14ac:dyDescent="0.3">
      <c r="A42" s="12" t="s">
        <v>1501</v>
      </c>
      <c r="B42" s="28" t="s">
        <v>1502</v>
      </c>
      <c r="C42" s="28" t="s">
        <v>776</v>
      </c>
      <c r="D42" s="13">
        <v>839743</v>
      </c>
      <c r="E42" s="14">
        <v>1422.94</v>
      </c>
      <c r="F42" s="15">
        <v>1.2699999999999999E-2</v>
      </c>
      <c r="G42" s="15"/>
    </row>
    <row r="43" spans="1:7" x14ac:dyDescent="0.3">
      <c r="A43" s="12" t="s">
        <v>1376</v>
      </c>
      <c r="B43" s="28" t="s">
        <v>1377</v>
      </c>
      <c r="C43" s="28" t="s">
        <v>971</v>
      </c>
      <c r="D43" s="13">
        <v>53705</v>
      </c>
      <c r="E43" s="14">
        <v>1414.05</v>
      </c>
      <c r="F43" s="15">
        <v>1.2699999999999999E-2</v>
      </c>
      <c r="G43" s="15"/>
    </row>
    <row r="44" spans="1:7" x14ac:dyDescent="0.3">
      <c r="A44" s="12" t="s">
        <v>1503</v>
      </c>
      <c r="B44" s="28" t="s">
        <v>1504</v>
      </c>
      <c r="C44" s="28" t="s">
        <v>892</v>
      </c>
      <c r="D44" s="13">
        <v>1268713</v>
      </c>
      <c r="E44" s="14">
        <v>1400.66</v>
      </c>
      <c r="F44" s="15">
        <v>1.2500000000000001E-2</v>
      </c>
      <c r="G44" s="15"/>
    </row>
    <row r="45" spans="1:7" x14ac:dyDescent="0.3">
      <c r="A45" s="12" t="s">
        <v>913</v>
      </c>
      <c r="B45" s="28" t="s">
        <v>914</v>
      </c>
      <c r="C45" s="28" t="s">
        <v>791</v>
      </c>
      <c r="D45" s="13">
        <v>52746</v>
      </c>
      <c r="E45" s="14">
        <v>1367.99</v>
      </c>
      <c r="F45" s="15">
        <v>1.23E-2</v>
      </c>
      <c r="G45" s="15"/>
    </row>
    <row r="46" spans="1:7" x14ac:dyDescent="0.3">
      <c r="A46" s="12" t="s">
        <v>1442</v>
      </c>
      <c r="B46" s="28" t="s">
        <v>1443</v>
      </c>
      <c r="C46" s="28" t="s">
        <v>1002</v>
      </c>
      <c r="D46" s="13">
        <v>324619</v>
      </c>
      <c r="E46" s="14">
        <v>1351.55</v>
      </c>
      <c r="F46" s="15">
        <v>1.21E-2</v>
      </c>
      <c r="G46" s="15"/>
    </row>
    <row r="47" spans="1:7" x14ac:dyDescent="0.3">
      <c r="A47" s="12" t="s">
        <v>1505</v>
      </c>
      <c r="B47" s="28" t="s">
        <v>1506</v>
      </c>
      <c r="C47" s="28" t="s">
        <v>1341</v>
      </c>
      <c r="D47" s="13">
        <v>44260</v>
      </c>
      <c r="E47" s="14">
        <v>1315.54</v>
      </c>
      <c r="F47" s="15">
        <v>1.18E-2</v>
      </c>
      <c r="G47" s="15"/>
    </row>
    <row r="48" spans="1:7" x14ac:dyDescent="0.3">
      <c r="A48" s="12" t="s">
        <v>1507</v>
      </c>
      <c r="B48" s="28" t="s">
        <v>1508</v>
      </c>
      <c r="C48" s="28" t="s">
        <v>999</v>
      </c>
      <c r="D48" s="13">
        <v>326313</v>
      </c>
      <c r="E48" s="14">
        <v>1292.53</v>
      </c>
      <c r="F48" s="15">
        <v>1.1599999999999999E-2</v>
      </c>
      <c r="G48" s="15"/>
    </row>
    <row r="49" spans="1:7" x14ac:dyDescent="0.3">
      <c r="A49" s="12" t="s">
        <v>1509</v>
      </c>
      <c r="B49" s="28" t="s">
        <v>1510</v>
      </c>
      <c r="C49" s="28" t="s">
        <v>1511</v>
      </c>
      <c r="D49" s="13">
        <v>39014</v>
      </c>
      <c r="E49" s="14">
        <v>1288.1400000000001</v>
      </c>
      <c r="F49" s="15">
        <v>1.15E-2</v>
      </c>
      <c r="G49" s="15"/>
    </row>
    <row r="50" spans="1:7" x14ac:dyDescent="0.3">
      <c r="A50" s="12" t="s">
        <v>1426</v>
      </c>
      <c r="B50" s="28" t="s">
        <v>1427</v>
      </c>
      <c r="C50" s="28" t="s">
        <v>999</v>
      </c>
      <c r="D50" s="13">
        <v>51468</v>
      </c>
      <c r="E50" s="14">
        <v>1249.26</v>
      </c>
      <c r="F50" s="15">
        <v>1.12E-2</v>
      </c>
      <c r="G50" s="15"/>
    </row>
    <row r="51" spans="1:7" x14ac:dyDescent="0.3">
      <c r="A51" s="12" t="s">
        <v>1325</v>
      </c>
      <c r="B51" s="28" t="s">
        <v>1326</v>
      </c>
      <c r="C51" s="28" t="s">
        <v>971</v>
      </c>
      <c r="D51" s="13">
        <v>442013</v>
      </c>
      <c r="E51" s="14">
        <v>1236.97</v>
      </c>
      <c r="F51" s="15">
        <v>1.11E-2</v>
      </c>
      <c r="G51" s="15"/>
    </row>
    <row r="52" spans="1:7" x14ac:dyDescent="0.3">
      <c r="A52" s="12" t="s">
        <v>1512</v>
      </c>
      <c r="B52" s="28" t="s">
        <v>1513</v>
      </c>
      <c r="C52" s="28" t="s">
        <v>844</v>
      </c>
      <c r="D52" s="13">
        <v>489758</v>
      </c>
      <c r="E52" s="14">
        <v>1199.9100000000001</v>
      </c>
      <c r="F52" s="15">
        <v>1.0800000000000001E-2</v>
      </c>
      <c r="G52" s="15"/>
    </row>
    <row r="53" spans="1:7" x14ac:dyDescent="0.3">
      <c r="A53" s="12" t="s">
        <v>855</v>
      </c>
      <c r="B53" s="28" t="s">
        <v>856</v>
      </c>
      <c r="C53" s="28" t="s">
        <v>826</v>
      </c>
      <c r="D53" s="13">
        <v>86415</v>
      </c>
      <c r="E53" s="14">
        <v>1185.31</v>
      </c>
      <c r="F53" s="15">
        <v>1.06E-2</v>
      </c>
      <c r="G53" s="15"/>
    </row>
    <row r="54" spans="1:7" x14ac:dyDescent="0.3">
      <c r="A54" s="12" t="s">
        <v>1514</v>
      </c>
      <c r="B54" s="28" t="s">
        <v>1515</v>
      </c>
      <c r="C54" s="28" t="s">
        <v>924</v>
      </c>
      <c r="D54" s="13">
        <v>292438</v>
      </c>
      <c r="E54" s="14">
        <v>1161.42</v>
      </c>
      <c r="F54" s="15">
        <v>1.04E-2</v>
      </c>
      <c r="G54" s="15"/>
    </row>
    <row r="55" spans="1:7" x14ac:dyDescent="0.3">
      <c r="A55" s="12" t="s">
        <v>1084</v>
      </c>
      <c r="B55" s="28" t="s">
        <v>1085</v>
      </c>
      <c r="C55" s="28" t="s">
        <v>821</v>
      </c>
      <c r="D55" s="13">
        <v>79851</v>
      </c>
      <c r="E55" s="14">
        <v>1087.97</v>
      </c>
      <c r="F55" s="15">
        <v>9.7000000000000003E-3</v>
      </c>
      <c r="G55" s="15"/>
    </row>
    <row r="56" spans="1:7" x14ac:dyDescent="0.3">
      <c r="A56" s="12" t="s">
        <v>1516</v>
      </c>
      <c r="B56" s="28" t="s">
        <v>1517</v>
      </c>
      <c r="C56" s="28" t="s">
        <v>1020</v>
      </c>
      <c r="D56" s="13">
        <v>202458</v>
      </c>
      <c r="E56" s="14">
        <v>1086.49</v>
      </c>
      <c r="F56" s="15">
        <v>9.7000000000000003E-3</v>
      </c>
      <c r="G56" s="15"/>
    </row>
    <row r="57" spans="1:7" x14ac:dyDescent="0.3">
      <c r="A57" s="12" t="s">
        <v>1518</v>
      </c>
      <c r="B57" s="28" t="s">
        <v>1519</v>
      </c>
      <c r="C57" s="28" t="s">
        <v>776</v>
      </c>
      <c r="D57" s="13">
        <v>568314</v>
      </c>
      <c r="E57" s="14">
        <v>1073.83</v>
      </c>
      <c r="F57" s="15">
        <v>9.5999999999999992E-3</v>
      </c>
      <c r="G57" s="15"/>
    </row>
    <row r="58" spans="1:7" x14ac:dyDescent="0.3">
      <c r="A58" s="12" t="s">
        <v>1520</v>
      </c>
      <c r="B58" s="28" t="s">
        <v>1521</v>
      </c>
      <c r="C58" s="28" t="s">
        <v>899</v>
      </c>
      <c r="D58" s="13">
        <v>69016</v>
      </c>
      <c r="E58" s="14">
        <v>1063.26</v>
      </c>
      <c r="F58" s="15">
        <v>9.4999999999999998E-3</v>
      </c>
      <c r="G58" s="15"/>
    </row>
    <row r="59" spans="1:7" x14ac:dyDescent="0.3">
      <c r="A59" s="12" t="s">
        <v>1471</v>
      </c>
      <c r="B59" s="28" t="s">
        <v>1472</v>
      </c>
      <c r="C59" s="28" t="s">
        <v>821</v>
      </c>
      <c r="D59" s="13">
        <v>237636</v>
      </c>
      <c r="E59" s="14">
        <v>1054.99</v>
      </c>
      <c r="F59" s="15">
        <v>9.4999999999999998E-3</v>
      </c>
      <c r="G59" s="15"/>
    </row>
    <row r="60" spans="1:7" x14ac:dyDescent="0.3">
      <c r="A60" s="12" t="s">
        <v>1522</v>
      </c>
      <c r="B60" s="28" t="s">
        <v>1523</v>
      </c>
      <c r="C60" s="28" t="s">
        <v>826</v>
      </c>
      <c r="D60" s="13">
        <v>68990</v>
      </c>
      <c r="E60" s="14">
        <v>1017.95</v>
      </c>
      <c r="F60" s="15">
        <v>9.1000000000000004E-3</v>
      </c>
      <c r="G60" s="15"/>
    </row>
    <row r="61" spans="1:7" x14ac:dyDescent="0.3">
      <c r="A61" s="12" t="s">
        <v>1524</v>
      </c>
      <c r="B61" s="28" t="s">
        <v>1525</v>
      </c>
      <c r="C61" s="28" t="s">
        <v>989</v>
      </c>
      <c r="D61" s="13">
        <v>222985</v>
      </c>
      <c r="E61" s="14">
        <v>1015.03</v>
      </c>
      <c r="F61" s="15">
        <v>9.1000000000000004E-3</v>
      </c>
      <c r="G61" s="15"/>
    </row>
    <row r="62" spans="1:7" x14ac:dyDescent="0.3">
      <c r="A62" s="12" t="s">
        <v>1526</v>
      </c>
      <c r="B62" s="28" t="s">
        <v>1527</v>
      </c>
      <c r="C62" s="28" t="s">
        <v>999</v>
      </c>
      <c r="D62" s="13">
        <v>133142</v>
      </c>
      <c r="E62" s="14">
        <v>963.35</v>
      </c>
      <c r="F62" s="15">
        <v>8.6E-3</v>
      </c>
      <c r="G62" s="15"/>
    </row>
    <row r="63" spans="1:7" x14ac:dyDescent="0.3">
      <c r="A63" s="12" t="s">
        <v>1528</v>
      </c>
      <c r="B63" s="28" t="s">
        <v>1529</v>
      </c>
      <c r="C63" s="28" t="s">
        <v>892</v>
      </c>
      <c r="D63" s="13">
        <v>305443</v>
      </c>
      <c r="E63" s="14">
        <v>927.17</v>
      </c>
      <c r="F63" s="15">
        <v>8.3000000000000001E-3</v>
      </c>
      <c r="G63" s="15"/>
    </row>
    <row r="64" spans="1:7" x14ac:dyDescent="0.3">
      <c r="A64" s="12" t="s">
        <v>1530</v>
      </c>
      <c r="B64" s="28" t="s">
        <v>1531</v>
      </c>
      <c r="C64" s="28" t="s">
        <v>1532</v>
      </c>
      <c r="D64" s="13">
        <v>208540</v>
      </c>
      <c r="E64" s="14">
        <v>893.18</v>
      </c>
      <c r="F64" s="15">
        <v>8.0000000000000002E-3</v>
      </c>
      <c r="G64" s="15"/>
    </row>
    <row r="65" spans="1:7" x14ac:dyDescent="0.3">
      <c r="A65" s="12" t="s">
        <v>1014</v>
      </c>
      <c r="B65" s="28" t="s">
        <v>1015</v>
      </c>
      <c r="C65" s="28" t="s">
        <v>802</v>
      </c>
      <c r="D65" s="13">
        <v>93741</v>
      </c>
      <c r="E65" s="14">
        <v>889.13</v>
      </c>
      <c r="F65" s="15">
        <v>8.0000000000000002E-3</v>
      </c>
      <c r="G65" s="15"/>
    </row>
    <row r="66" spans="1:7" x14ac:dyDescent="0.3">
      <c r="A66" s="12" t="s">
        <v>1457</v>
      </c>
      <c r="B66" s="28" t="s">
        <v>1458</v>
      </c>
      <c r="C66" s="28" t="s">
        <v>927</v>
      </c>
      <c r="D66" s="13">
        <v>440917</v>
      </c>
      <c r="E66" s="14">
        <v>875.22</v>
      </c>
      <c r="F66" s="15">
        <v>7.7999999999999996E-3</v>
      </c>
      <c r="G66" s="15"/>
    </row>
    <row r="67" spans="1:7" x14ac:dyDescent="0.3">
      <c r="A67" s="12" t="s">
        <v>1463</v>
      </c>
      <c r="B67" s="28" t="s">
        <v>1464</v>
      </c>
      <c r="C67" s="28" t="s">
        <v>924</v>
      </c>
      <c r="D67" s="13">
        <v>187258</v>
      </c>
      <c r="E67" s="14">
        <v>860.26</v>
      </c>
      <c r="F67" s="15">
        <v>7.7000000000000002E-3</v>
      </c>
      <c r="G67" s="15"/>
    </row>
    <row r="68" spans="1:7" x14ac:dyDescent="0.3">
      <c r="A68" s="12" t="s">
        <v>1333</v>
      </c>
      <c r="B68" s="28" t="s">
        <v>1334</v>
      </c>
      <c r="C68" s="28" t="s">
        <v>779</v>
      </c>
      <c r="D68" s="13">
        <v>899052</v>
      </c>
      <c r="E68" s="14">
        <v>838.82</v>
      </c>
      <c r="F68" s="15">
        <v>7.4999999999999997E-3</v>
      </c>
      <c r="G68" s="15"/>
    </row>
    <row r="69" spans="1:7" x14ac:dyDescent="0.3">
      <c r="A69" s="12" t="s">
        <v>1436</v>
      </c>
      <c r="B69" s="28" t="s">
        <v>1437</v>
      </c>
      <c r="C69" s="28" t="s">
        <v>1020</v>
      </c>
      <c r="D69" s="13">
        <v>81213</v>
      </c>
      <c r="E69" s="14">
        <v>833.2</v>
      </c>
      <c r="F69" s="15">
        <v>7.4999999999999997E-3</v>
      </c>
      <c r="G69" s="15"/>
    </row>
    <row r="70" spans="1:7" x14ac:dyDescent="0.3">
      <c r="A70" s="12" t="s">
        <v>1533</v>
      </c>
      <c r="B70" s="28" t="s">
        <v>1534</v>
      </c>
      <c r="C70" s="28" t="s">
        <v>959</v>
      </c>
      <c r="D70" s="13">
        <v>100536</v>
      </c>
      <c r="E70" s="14">
        <v>833.09</v>
      </c>
      <c r="F70" s="15">
        <v>7.4999999999999997E-3</v>
      </c>
      <c r="G70" s="15"/>
    </row>
    <row r="71" spans="1:7" x14ac:dyDescent="0.3">
      <c r="A71" s="12" t="s">
        <v>1473</v>
      </c>
      <c r="B71" s="28" t="s">
        <v>1474</v>
      </c>
      <c r="C71" s="28" t="s">
        <v>971</v>
      </c>
      <c r="D71" s="13">
        <v>18126</v>
      </c>
      <c r="E71" s="14">
        <v>699.43</v>
      </c>
      <c r="F71" s="15">
        <v>6.3E-3</v>
      </c>
      <c r="G71" s="15"/>
    </row>
    <row r="72" spans="1:7" x14ac:dyDescent="0.3">
      <c r="A72" s="12" t="s">
        <v>1535</v>
      </c>
      <c r="B72" s="28" t="s">
        <v>1536</v>
      </c>
      <c r="C72" s="28" t="s">
        <v>902</v>
      </c>
      <c r="D72" s="13">
        <v>131622</v>
      </c>
      <c r="E72" s="14">
        <v>658.04</v>
      </c>
      <c r="F72" s="15">
        <v>5.8999999999999999E-3</v>
      </c>
      <c r="G72" s="15"/>
    </row>
    <row r="73" spans="1:7" x14ac:dyDescent="0.3">
      <c r="A73" s="12" t="s">
        <v>1537</v>
      </c>
      <c r="B73" s="28" t="s">
        <v>1538</v>
      </c>
      <c r="C73" s="28" t="s">
        <v>802</v>
      </c>
      <c r="D73" s="13">
        <v>135642</v>
      </c>
      <c r="E73" s="14">
        <v>619.95000000000005</v>
      </c>
      <c r="F73" s="15">
        <v>5.5999999999999999E-3</v>
      </c>
      <c r="G73" s="15"/>
    </row>
    <row r="74" spans="1:7" x14ac:dyDescent="0.3">
      <c r="A74" s="12" t="s">
        <v>1539</v>
      </c>
      <c r="B74" s="28" t="s">
        <v>1540</v>
      </c>
      <c r="C74" s="28" t="s">
        <v>932</v>
      </c>
      <c r="D74" s="13">
        <v>59740</v>
      </c>
      <c r="E74" s="14">
        <v>601.22</v>
      </c>
      <c r="F74" s="15">
        <v>5.4000000000000003E-3</v>
      </c>
      <c r="G74" s="15"/>
    </row>
    <row r="75" spans="1:7" x14ac:dyDescent="0.3">
      <c r="A75" s="12" t="s">
        <v>1380</v>
      </c>
      <c r="B75" s="28" t="s">
        <v>1381</v>
      </c>
      <c r="C75" s="28" t="s">
        <v>892</v>
      </c>
      <c r="D75" s="13">
        <v>906347</v>
      </c>
      <c r="E75" s="14">
        <v>594.55999999999995</v>
      </c>
      <c r="F75" s="15">
        <v>5.3E-3</v>
      </c>
      <c r="G75" s="15"/>
    </row>
    <row r="76" spans="1:7" x14ac:dyDescent="0.3">
      <c r="A76" s="12" t="s">
        <v>1541</v>
      </c>
      <c r="B76" s="28" t="s">
        <v>1542</v>
      </c>
      <c r="C76" s="28" t="s">
        <v>779</v>
      </c>
      <c r="D76" s="13">
        <v>93300</v>
      </c>
      <c r="E76" s="14">
        <v>580</v>
      </c>
      <c r="F76" s="15">
        <v>5.1999999999999998E-3</v>
      </c>
      <c r="G76" s="15"/>
    </row>
    <row r="77" spans="1:7" x14ac:dyDescent="0.3">
      <c r="A77" s="12" t="s">
        <v>1543</v>
      </c>
      <c r="B77" s="28" t="s">
        <v>1544</v>
      </c>
      <c r="C77" s="28" t="s">
        <v>802</v>
      </c>
      <c r="D77" s="13">
        <v>236382</v>
      </c>
      <c r="E77" s="14">
        <v>578.07000000000005</v>
      </c>
      <c r="F77" s="15">
        <v>5.1999999999999998E-3</v>
      </c>
      <c r="G77" s="15"/>
    </row>
    <row r="78" spans="1:7" x14ac:dyDescent="0.3">
      <c r="A78" s="12" t="s">
        <v>1545</v>
      </c>
      <c r="B78" s="28" t="s">
        <v>1546</v>
      </c>
      <c r="C78" s="28" t="s">
        <v>844</v>
      </c>
      <c r="D78" s="13">
        <v>128463</v>
      </c>
      <c r="E78" s="14">
        <v>550.66</v>
      </c>
      <c r="F78" s="15">
        <v>4.8999999999999998E-3</v>
      </c>
      <c r="G78" s="15"/>
    </row>
    <row r="79" spans="1:7" x14ac:dyDescent="0.3">
      <c r="A79" s="12" t="s">
        <v>1547</v>
      </c>
      <c r="B79" s="28" t="s">
        <v>1548</v>
      </c>
      <c r="C79" s="28" t="s">
        <v>802</v>
      </c>
      <c r="D79" s="13">
        <v>26236</v>
      </c>
      <c r="E79" s="14">
        <v>537.46</v>
      </c>
      <c r="F79" s="15">
        <v>4.7999999999999996E-3</v>
      </c>
      <c r="G79" s="15"/>
    </row>
    <row r="80" spans="1:7" x14ac:dyDescent="0.3">
      <c r="A80" s="12" t="s">
        <v>1094</v>
      </c>
      <c r="B80" s="28" t="s">
        <v>1095</v>
      </c>
      <c r="C80" s="28" t="s">
        <v>802</v>
      </c>
      <c r="D80" s="13">
        <v>24767</v>
      </c>
      <c r="E80" s="14">
        <v>494.6</v>
      </c>
      <c r="F80" s="15">
        <v>4.4000000000000003E-3</v>
      </c>
      <c r="G80" s="15"/>
    </row>
    <row r="81" spans="1:7" x14ac:dyDescent="0.3">
      <c r="A81" s="12" t="s">
        <v>1549</v>
      </c>
      <c r="B81" s="28" t="s">
        <v>1550</v>
      </c>
      <c r="C81" s="28" t="s">
        <v>791</v>
      </c>
      <c r="D81" s="13">
        <v>121901</v>
      </c>
      <c r="E81" s="14">
        <v>353.45</v>
      </c>
      <c r="F81" s="15">
        <v>3.2000000000000002E-3</v>
      </c>
      <c r="G81" s="15"/>
    </row>
    <row r="82" spans="1:7" x14ac:dyDescent="0.3">
      <c r="A82" s="12" t="s">
        <v>1106</v>
      </c>
      <c r="B82" s="28" t="s">
        <v>1107</v>
      </c>
      <c r="C82" s="28" t="s">
        <v>821</v>
      </c>
      <c r="D82" s="13">
        <v>14658</v>
      </c>
      <c r="E82" s="14">
        <v>349.19</v>
      </c>
      <c r="F82" s="15">
        <v>3.0999999999999999E-3</v>
      </c>
      <c r="G82" s="15"/>
    </row>
    <row r="83" spans="1:7" x14ac:dyDescent="0.3">
      <c r="A83" s="12" t="s">
        <v>1551</v>
      </c>
      <c r="B83" s="28" t="s">
        <v>1552</v>
      </c>
      <c r="C83" s="28" t="s">
        <v>844</v>
      </c>
      <c r="D83" s="13">
        <v>258757</v>
      </c>
      <c r="E83" s="14">
        <v>212.57</v>
      </c>
      <c r="F83" s="15">
        <v>1.9E-3</v>
      </c>
      <c r="G83" s="15"/>
    </row>
    <row r="84" spans="1:7" x14ac:dyDescent="0.3">
      <c r="A84" s="16" t="s">
        <v>98</v>
      </c>
      <c r="B84" s="29"/>
      <c r="C84" s="29"/>
      <c r="D84" s="17"/>
      <c r="E84" s="37">
        <v>106618.21</v>
      </c>
      <c r="F84" s="38">
        <v>0.95489999999999997</v>
      </c>
      <c r="G84" s="20"/>
    </row>
    <row r="85" spans="1:7" x14ac:dyDescent="0.3">
      <c r="A85" s="16" t="s">
        <v>1126</v>
      </c>
      <c r="B85" s="28"/>
      <c r="C85" s="28"/>
      <c r="D85" s="13"/>
      <c r="E85" s="14"/>
      <c r="F85" s="15"/>
      <c r="G85" s="15"/>
    </row>
    <row r="86" spans="1:7" x14ac:dyDescent="0.3">
      <c r="A86" s="16" t="s">
        <v>98</v>
      </c>
      <c r="B86" s="28"/>
      <c r="C86" s="28"/>
      <c r="D86" s="13"/>
      <c r="E86" s="39" t="s">
        <v>88</v>
      </c>
      <c r="F86" s="40" t="s">
        <v>88</v>
      </c>
      <c r="G86" s="15"/>
    </row>
    <row r="87" spans="1:7" x14ac:dyDescent="0.3">
      <c r="A87" s="21" t="s">
        <v>117</v>
      </c>
      <c r="B87" s="30"/>
      <c r="C87" s="30"/>
      <c r="D87" s="22"/>
      <c r="E87" s="25">
        <v>106618.21</v>
      </c>
      <c r="F87" s="26">
        <v>0.95489999999999997</v>
      </c>
      <c r="G87" s="20"/>
    </row>
    <row r="88" spans="1:7" x14ac:dyDescent="0.3">
      <c r="A88" s="12"/>
      <c r="B88" s="28"/>
      <c r="C88" s="28"/>
      <c r="D88" s="13"/>
      <c r="E88" s="14"/>
      <c r="F88" s="15"/>
      <c r="G88" s="15"/>
    </row>
    <row r="89" spans="1:7" x14ac:dyDescent="0.3">
      <c r="A89" s="12"/>
      <c r="B89" s="28"/>
      <c r="C89" s="28"/>
      <c r="D89" s="13"/>
      <c r="E89" s="14"/>
      <c r="F89" s="15"/>
      <c r="G89" s="15"/>
    </row>
    <row r="90" spans="1:7" x14ac:dyDescent="0.3">
      <c r="A90" s="16" t="s">
        <v>118</v>
      </c>
      <c r="B90" s="28"/>
      <c r="C90" s="28"/>
      <c r="D90" s="13"/>
      <c r="E90" s="14"/>
      <c r="F90" s="15"/>
      <c r="G90" s="15"/>
    </row>
    <row r="91" spans="1:7" x14ac:dyDescent="0.3">
      <c r="A91" s="12" t="s">
        <v>119</v>
      </c>
      <c r="B91" s="28"/>
      <c r="C91" s="28"/>
      <c r="D91" s="13"/>
      <c r="E91" s="14">
        <v>5319.4</v>
      </c>
      <c r="F91" s="15">
        <v>4.7699999999999999E-2</v>
      </c>
      <c r="G91" s="15">
        <v>4.1402000000000001E-2</v>
      </c>
    </row>
    <row r="92" spans="1:7" x14ac:dyDescent="0.3">
      <c r="A92" s="16" t="s">
        <v>98</v>
      </c>
      <c r="B92" s="29"/>
      <c r="C92" s="29"/>
      <c r="D92" s="17"/>
      <c r="E92" s="37">
        <v>5319.4</v>
      </c>
      <c r="F92" s="38">
        <v>4.7699999999999999E-2</v>
      </c>
      <c r="G92" s="20"/>
    </row>
    <row r="93" spans="1:7" x14ac:dyDescent="0.3">
      <c r="A93" s="12"/>
      <c r="B93" s="28"/>
      <c r="C93" s="28"/>
      <c r="D93" s="13"/>
      <c r="E93" s="14"/>
      <c r="F93" s="15"/>
      <c r="G93" s="15"/>
    </row>
    <row r="94" spans="1:7" x14ac:dyDescent="0.3">
      <c r="A94" s="21" t="s">
        <v>117</v>
      </c>
      <c r="B94" s="30"/>
      <c r="C94" s="30"/>
      <c r="D94" s="22"/>
      <c r="E94" s="18">
        <v>5319.4</v>
      </c>
      <c r="F94" s="19">
        <v>4.7699999999999999E-2</v>
      </c>
      <c r="G94" s="20"/>
    </row>
    <row r="95" spans="1:7" x14ac:dyDescent="0.3">
      <c r="A95" s="12" t="s">
        <v>120</v>
      </c>
      <c r="B95" s="28"/>
      <c r="C95" s="28"/>
      <c r="D95" s="13"/>
      <c r="E95" s="14">
        <v>0.60337989999999997</v>
      </c>
      <c r="F95" s="15">
        <v>5.0000000000000004E-6</v>
      </c>
      <c r="G95" s="15"/>
    </row>
    <row r="96" spans="1:7" x14ac:dyDescent="0.3">
      <c r="A96" s="12" t="s">
        <v>121</v>
      </c>
      <c r="B96" s="28"/>
      <c r="C96" s="28"/>
      <c r="D96" s="13"/>
      <c r="E96" s="36">
        <v>-321.32337990000002</v>
      </c>
      <c r="F96" s="35">
        <v>-2.6050000000000001E-3</v>
      </c>
      <c r="G96" s="15">
        <v>4.1402000000000001E-2</v>
      </c>
    </row>
    <row r="97" spans="1:7" x14ac:dyDescent="0.3">
      <c r="A97" s="23" t="s">
        <v>122</v>
      </c>
      <c r="B97" s="31"/>
      <c r="C97" s="31"/>
      <c r="D97" s="24"/>
      <c r="E97" s="25">
        <v>111616.89</v>
      </c>
      <c r="F97" s="26">
        <v>1</v>
      </c>
      <c r="G97" s="26"/>
    </row>
    <row r="102" spans="1:7" x14ac:dyDescent="0.3">
      <c r="A102" s="1" t="s">
        <v>1859</v>
      </c>
    </row>
    <row r="103" spans="1:7" x14ac:dyDescent="0.3">
      <c r="A103" s="47" t="s">
        <v>1860</v>
      </c>
      <c r="B103" s="32" t="s">
        <v>88</v>
      </c>
    </row>
    <row r="104" spans="1:7" x14ac:dyDescent="0.3">
      <c r="A104" t="s">
        <v>1861</v>
      </c>
    </row>
    <row r="105" spans="1:7" x14ac:dyDescent="0.3">
      <c r="A105" t="s">
        <v>1862</v>
      </c>
      <c r="B105" t="s">
        <v>1863</v>
      </c>
      <c r="C105" t="s">
        <v>1863</v>
      </c>
    </row>
    <row r="106" spans="1:7" x14ac:dyDescent="0.3">
      <c r="B106" s="48">
        <v>44680</v>
      </c>
      <c r="C106" s="48">
        <v>44712</v>
      </c>
    </row>
    <row r="107" spans="1:7" x14ac:dyDescent="0.3">
      <c r="A107" t="s">
        <v>1867</v>
      </c>
      <c r="B107">
        <v>25.510999999999999</v>
      </c>
      <c r="C107">
        <v>24.013000000000002</v>
      </c>
      <c r="E107" s="2"/>
      <c r="G107"/>
    </row>
    <row r="108" spans="1:7" x14ac:dyDescent="0.3">
      <c r="A108" t="s">
        <v>1868</v>
      </c>
      <c r="B108">
        <v>22.318999999999999</v>
      </c>
      <c r="C108">
        <v>21.007999999999999</v>
      </c>
      <c r="E108" s="2"/>
      <c r="G108"/>
    </row>
    <row r="109" spans="1:7" x14ac:dyDescent="0.3">
      <c r="A109" t="s">
        <v>1892</v>
      </c>
      <c r="B109">
        <v>24.24</v>
      </c>
      <c r="C109">
        <v>22.780999999999999</v>
      </c>
      <c r="E109" s="2"/>
      <c r="G109"/>
    </row>
    <row r="110" spans="1:7" x14ac:dyDescent="0.3">
      <c r="A110" t="s">
        <v>1893</v>
      </c>
      <c r="B110">
        <v>21.064</v>
      </c>
      <c r="C110">
        <v>19.795999999999999</v>
      </c>
      <c r="E110" s="2"/>
      <c r="G110"/>
    </row>
    <row r="111" spans="1:7" x14ac:dyDescent="0.3">
      <c r="E111" s="2"/>
      <c r="G111"/>
    </row>
    <row r="112" spans="1:7" x14ac:dyDescent="0.3">
      <c r="A112" t="s">
        <v>1878</v>
      </c>
      <c r="B112" s="32" t="s">
        <v>88</v>
      </c>
    </row>
    <row r="113" spans="1:4" x14ac:dyDescent="0.3">
      <c r="A113" t="s">
        <v>1879</v>
      </c>
      <c r="B113" s="32" t="s">
        <v>88</v>
      </c>
    </row>
    <row r="114" spans="1:4" ht="28.8" x14ac:dyDescent="0.3">
      <c r="A114" s="47" t="s">
        <v>1880</v>
      </c>
      <c r="B114" s="32" t="s">
        <v>88</v>
      </c>
    </row>
    <row r="115" spans="1:4" x14ac:dyDescent="0.3">
      <c r="A115" s="47" t="s">
        <v>1881</v>
      </c>
      <c r="B115" s="32" t="s">
        <v>88</v>
      </c>
    </row>
    <row r="116" spans="1:4" x14ac:dyDescent="0.3">
      <c r="A116" t="s">
        <v>1913</v>
      </c>
      <c r="B116" s="49">
        <v>0.27975699999999998</v>
      </c>
    </row>
    <row r="117" spans="1:4" ht="28.8" x14ac:dyDescent="0.3">
      <c r="A117" s="47" t="s">
        <v>1883</v>
      </c>
      <c r="B117" s="32" t="s">
        <v>88</v>
      </c>
    </row>
    <row r="118" spans="1:4" ht="28.8" x14ac:dyDescent="0.3">
      <c r="A118" s="47" t="s">
        <v>1884</v>
      </c>
      <c r="B118" s="32" t="s">
        <v>88</v>
      </c>
    </row>
    <row r="119" spans="1:4" x14ac:dyDescent="0.3">
      <c r="A119" t="s">
        <v>2023</v>
      </c>
      <c r="B119" s="32" t="s">
        <v>88</v>
      </c>
    </row>
    <row r="120" spans="1:4" x14ac:dyDescent="0.3">
      <c r="A120" t="s">
        <v>2024</v>
      </c>
      <c r="B120" s="32" t="s">
        <v>88</v>
      </c>
    </row>
    <row r="123" spans="1:4" x14ac:dyDescent="0.3">
      <c r="A123" s="60" t="s">
        <v>2070</v>
      </c>
      <c r="B123" s="61" t="s">
        <v>2071</v>
      </c>
      <c r="C123" s="61" t="s">
        <v>2031</v>
      </c>
      <c r="D123" s="69" t="s">
        <v>2032</v>
      </c>
    </row>
    <row r="124" spans="1:4" ht="71.400000000000006" customHeight="1" x14ac:dyDescent="0.3">
      <c r="A124" s="70" t="str">
        <f>HYPERLINK("[EDEL_Portfolio Monthly 31-May-2022.xlsx]EEESCF!A1","Edelweiss Small Cap Fund")</f>
        <v>Edelweiss Small Cap Fund</v>
      </c>
      <c r="B124" s="62"/>
      <c r="C124" s="62" t="s">
        <v>2049</v>
      </c>
      <c r="D124"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84F5-A793-4311-ADCD-0F5E9996D12F}">
  <dimension ref="A1:H202"/>
  <sheetViews>
    <sheetView showGridLines="0" workbookViewId="0">
      <pane ySplit="4" topLeftCell="A191" activePane="bottomLeft" state="frozen"/>
      <selection activeCell="A36" sqref="A36"/>
      <selection pane="bottomLeft" activeCell="A201" sqref="A201:D201"/>
    </sheetView>
  </sheetViews>
  <sheetFormatPr defaultRowHeight="14.4" x14ac:dyDescent="0.3"/>
  <cols>
    <col min="1" max="1" width="65.88671875" customWidth="1"/>
    <col min="2" max="2" width="21.8867187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55</v>
      </c>
      <c r="B1" s="57"/>
      <c r="C1" s="57"/>
      <c r="D1" s="57"/>
      <c r="E1" s="57"/>
      <c r="F1" s="57"/>
      <c r="G1" s="57"/>
      <c r="H1" s="51" t="str">
        <f>HYPERLINK("[EDEL_Portfolio Monthly 31-May-2022.xlsx]Index!A1","Index")</f>
        <v>Index</v>
      </c>
    </row>
    <row r="2" spans="1:8" ht="18" x14ac:dyDescent="0.3">
      <c r="A2" s="57" t="s">
        <v>56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774</v>
      </c>
      <c r="B8" s="28" t="s">
        <v>775</v>
      </c>
      <c r="C8" s="28" t="s">
        <v>776</v>
      </c>
      <c r="D8" s="13">
        <v>126408</v>
      </c>
      <c r="E8" s="14">
        <v>1755.74</v>
      </c>
      <c r="F8" s="15">
        <v>5.4699999999999999E-2</v>
      </c>
      <c r="G8" s="15"/>
    </row>
    <row r="9" spans="1:8" x14ac:dyDescent="0.3">
      <c r="A9" s="12" t="s">
        <v>860</v>
      </c>
      <c r="B9" s="28" t="s">
        <v>861</v>
      </c>
      <c r="C9" s="28" t="s">
        <v>862</v>
      </c>
      <c r="D9" s="13">
        <v>66506</v>
      </c>
      <c r="E9" s="14">
        <v>1750.87</v>
      </c>
      <c r="F9" s="15">
        <v>5.45E-2</v>
      </c>
      <c r="G9" s="15"/>
    </row>
    <row r="10" spans="1:8" x14ac:dyDescent="0.3">
      <c r="A10" s="12" t="s">
        <v>1553</v>
      </c>
      <c r="B10" s="28" t="s">
        <v>1554</v>
      </c>
      <c r="C10" s="28" t="s">
        <v>971</v>
      </c>
      <c r="D10" s="13">
        <v>87501</v>
      </c>
      <c r="E10" s="14">
        <v>1241.68</v>
      </c>
      <c r="F10" s="15">
        <v>3.8699999999999998E-2</v>
      </c>
      <c r="G10" s="15"/>
    </row>
    <row r="11" spans="1:8" x14ac:dyDescent="0.3">
      <c r="A11" s="12" t="s">
        <v>777</v>
      </c>
      <c r="B11" s="28" t="s">
        <v>778</v>
      </c>
      <c r="C11" s="28" t="s">
        <v>779</v>
      </c>
      <c r="D11" s="13">
        <v>49437</v>
      </c>
      <c r="E11" s="14">
        <v>1140.3900000000001</v>
      </c>
      <c r="F11" s="15">
        <v>3.5499999999999997E-2</v>
      </c>
      <c r="G11" s="15"/>
    </row>
    <row r="12" spans="1:8" x14ac:dyDescent="0.3">
      <c r="A12" s="12" t="s">
        <v>882</v>
      </c>
      <c r="B12" s="28" t="s">
        <v>883</v>
      </c>
      <c r="C12" s="28" t="s">
        <v>776</v>
      </c>
      <c r="D12" s="13">
        <v>143735</v>
      </c>
      <c r="E12" s="14">
        <v>1082.1099999999999</v>
      </c>
      <c r="F12" s="15">
        <v>3.3700000000000001E-2</v>
      </c>
      <c r="G12" s="15"/>
    </row>
    <row r="13" spans="1:8" x14ac:dyDescent="0.3">
      <c r="A13" s="12" t="s">
        <v>783</v>
      </c>
      <c r="B13" s="28" t="s">
        <v>784</v>
      </c>
      <c r="C13" s="28" t="s">
        <v>785</v>
      </c>
      <c r="D13" s="13">
        <v>140000</v>
      </c>
      <c r="E13" s="14">
        <v>1035.79</v>
      </c>
      <c r="F13" s="15">
        <v>3.2300000000000002E-2</v>
      </c>
      <c r="G13" s="15"/>
    </row>
    <row r="14" spans="1:8" x14ac:dyDescent="0.3">
      <c r="A14" s="12" t="s">
        <v>829</v>
      </c>
      <c r="B14" s="28" t="s">
        <v>830</v>
      </c>
      <c r="C14" s="28" t="s">
        <v>831</v>
      </c>
      <c r="D14" s="13">
        <v>324616</v>
      </c>
      <c r="E14" s="14">
        <v>878.57</v>
      </c>
      <c r="F14" s="15">
        <v>2.7400000000000001E-2</v>
      </c>
      <c r="G14" s="15"/>
    </row>
    <row r="15" spans="1:8" x14ac:dyDescent="0.3">
      <c r="A15" s="12" t="s">
        <v>814</v>
      </c>
      <c r="B15" s="28" t="s">
        <v>815</v>
      </c>
      <c r="C15" s="28" t="s">
        <v>791</v>
      </c>
      <c r="D15" s="13">
        <v>52998</v>
      </c>
      <c r="E15" s="14">
        <v>796.88</v>
      </c>
      <c r="F15" s="15">
        <v>2.4799999999999999E-2</v>
      </c>
      <c r="G15" s="15"/>
    </row>
    <row r="16" spans="1:8" x14ac:dyDescent="0.3">
      <c r="A16" s="12" t="s">
        <v>949</v>
      </c>
      <c r="B16" s="28" t="s">
        <v>950</v>
      </c>
      <c r="C16" s="28" t="s">
        <v>927</v>
      </c>
      <c r="D16" s="13">
        <v>46200</v>
      </c>
      <c r="E16" s="14">
        <v>753.04</v>
      </c>
      <c r="F16" s="15">
        <v>2.35E-2</v>
      </c>
      <c r="G16" s="15"/>
    </row>
    <row r="17" spans="1:7" x14ac:dyDescent="0.3">
      <c r="A17" s="12" t="s">
        <v>863</v>
      </c>
      <c r="B17" s="28" t="s">
        <v>864</v>
      </c>
      <c r="C17" s="28" t="s">
        <v>776</v>
      </c>
      <c r="D17" s="13">
        <v>159446</v>
      </c>
      <c r="E17" s="14">
        <v>746.37</v>
      </c>
      <c r="F17" s="15">
        <v>2.3199999999999998E-2</v>
      </c>
      <c r="G17" s="15"/>
    </row>
    <row r="18" spans="1:7" x14ac:dyDescent="0.3">
      <c r="A18" s="12" t="s">
        <v>786</v>
      </c>
      <c r="B18" s="28" t="s">
        <v>787</v>
      </c>
      <c r="C18" s="28" t="s">
        <v>788</v>
      </c>
      <c r="D18" s="13">
        <v>34000</v>
      </c>
      <c r="E18" s="14">
        <v>736.97</v>
      </c>
      <c r="F18" s="15">
        <v>2.3E-2</v>
      </c>
      <c r="G18" s="15"/>
    </row>
    <row r="19" spans="1:7" x14ac:dyDescent="0.3">
      <c r="A19" s="12" t="s">
        <v>807</v>
      </c>
      <c r="B19" s="28" t="s">
        <v>808</v>
      </c>
      <c r="C19" s="28" t="s">
        <v>776</v>
      </c>
      <c r="D19" s="13">
        <v>79727</v>
      </c>
      <c r="E19" s="14">
        <v>546.29</v>
      </c>
      <c r="F19" s="15">
        <v>1.7000000000000001E-2</v>
      </c>
      <c r="G19" s="15"/>
    </row>
    <row r="20" spans="1:7" x14ac:dyDescent="0.3">
      <c r="A20" s="12" t="s">
        <v>847</v>
      </c>
      <c r="B20" s="28" t="s">
        <v>848</v>
      </c>
      <c r="C20" s="28" t="s">
        <v>799</v>
      </c>
      <c r="D20" s="13">
        <v>120000</v>
      </c>
      <c r="E20" s="14">
        <v>534.6</v>
      </c>
      <c r="F20" s="15">
        <v>1.66E-2</v>
      </c>
      <c r="G20" s="15"/>
    </row>
    <row r="21" spans="1:7" x14ac:dyDescent="0.3">
      <c r="A21" s="12" t="s">
        <v>842</v>
      </c>
      <c r="B21" s="28" t="s">
        <v>843</v>
      </c>
      <c r="C21" s="28" t="s">
        <v>844</v>
      </c>
      <c r="D21" s="13">
        <v>27230</v>
      </c>
      <c r="E21" s="14">
        <v>450.52</v>
      </c>
      <c r="F21" s="15">
        <v>1.4E-2</v>
      </c>
      <c r="G21" s="15"/>
    </row>
    <row r="22" spans="1:7" x14ac:dyDescent="0.3">
      <c r="A22" s="12" t="s">
        <v>870</v>
      </c>
      <c r="B22" s="28" t="s">
        <v>871</v>
      </c>
      <c r="C22" s="28" t="s">
        <v>872</v>
      </c>
      <c r="D22" s="13">
        <v>5098</v>
      </c>
      <c r="E22" s="14">
        <v>406.12</v>
      </c>
      <c r="F22" s="15">
        <v>1.26E-2</v>
      </c>
      <c r="G22" s="15"/>
    </row>
    <row r="23" spans="1:7" x14ac:dyDescent="0.3">
      <c r="A23" s="12" t="s">
        <v>832</v>
      </c>
      <c r="B23" s="28" t="s">
        <v>833</v>
      </c>
      <c r="C23" s="28" t="s">
        <v>791</v>
      </c>
      <c r="D23" s="13">
        <v>11551</v>
      </c>
      <c r="E23" s="14">
        <v>388.62</v>
      </c>
      <c r="F23" s="15">
        <v>1.21E-2</v>
      </c>
      <c r="G23" s="15"/>
    </row>
    <row r="24" spans="1:7" x14ac:dyDescent="0.3">
      <c r="A24" s="12" t="s">
        <v>851</v>
      </c>
      <c r="B24" s="28" t="s">
        <v>852</v>
      </c>
      <c r="C24" s="28" t="s">
        <v>836</v>
      </c>
      <c r="D24" s="13">
        <v>30072</v>
      </c>
      <c r="E24" s="14">
        <v>317.45999999999998</v>
      </c>
      <c r="F24" s="15">
        <v>9.9000000000000008E-3</v>
      </c>
      <c r="G24" s="15"/>
    </row>
    <row r="25" spans="1:7" x14ac:dyDescent="0.3">
      <c r="A25" s="12" t="s">
        <v>947</v>
      </c>
      <c r="B25" s="28" t="s">
        <v>948</v>
      </c>
      <c r="C25" s="28" t="s">
        <v>859</v>
      </c>
      <c r="D25" s="13">
        <v>194024</v>
      </c>
      <c r="E25" s="14">
        <v>302.68</v>
      </c>
      <c r="F25" s="15">
        <v>9.4000000000000004E-3</v>
      </c>
      <c r="G25" s="15"/>
    </row>
    <row r="26" spans="1:7" x14ac:dyDescent="0.3">
      <c r="A26" s="12" t="s">
        <v>789</v>
      </c>
      <c r="B26" s="28" t="s">
        <v>790</v>
      </c>
      <c r="C26" s="28" t="s">
        <v>791</v>
      </c>
      <c r="D26" s="13">
        <v>25900</v>
      </c>
      <c r="E26" s="14">
        <v>269.55</v>
      </c>
      <c r="F26" s="15">
        <v>8.3999999999999995E-3</v>
      </c>
      <c r="G26" s="15"/>
    </row>
    <row r="27" spans="1:7" x14ac:dyDescent="0.3">
      <c r="A27" s="12" t="s">
        <v>983</v>
      </c>
      <c r="B27" s="28" t="s">
        <v>984</v>
      </c>
      <c r="C27" s="28" t="s">
        <v>862</v>
      </c>
      <c r="D27" s="13">
        <v>82409</v>
      </c>
      <c r="E27" s="14">
        <v>268.82</v>
      </c>
      <c r="F27" s="15">
        <v>8.3999999999999995E-3</v>
      </c>
      <c r="G27" s="15"/>
    </row>
    <row r="28" spans="1:7" x14ac:dyDescent="0.3">
      <c r="A28" s="12" t="s">
        <v>1339</v>
      </c>
      <c r="B28" s="28" t="s">
        <v>1340</v>
      </c>
      <c r="C28" s="28" t="s">
        <v>1341</v>
      </c>
      <c r="D28" s="13">
        <v>563</v>
      </c>
      <c r="E28" s="14">
        <v>254.44</v>
      </c>
      <c r="F28" s="15">
        <v>7.9000000000000008E-3</v>
      </c>
      <c r="G28" s="15"/>
    </row>
    <row r="29" spans="1:7" x14ac:dyDescent="0.3">
      <c r="A29" s="12" t="s">
        <v>819</v>
      </c>
      <c r="B29" s="28" t="s">
        <v>820</v>
      </c>
      <c r="C29" s="28" t="s">
        <v>821</v>
      </c>
      <c r="D29" s="13">
        <v>15200</v>
      </c>
      <c r="E29" s="14">
        <v>217.15</v>
      </c>
      <c r="F29" s="15">
        <v>6.7999999999999996E-3</v>
      </c>
      <c r="G29" s="15"/>
    </row>
    <row r="30" spans="1:7" x14ac:dyDescent="0.3">
      <c r="A30" s="12" t="s">
        <v>888</v>
      </c>
      <c r="B30" s="28" t="s">
        <v>889</v>
      </c>
      <c r="C30" s="28" t="s">
        <v>872</v>
      </c>
      <c r="D30" s="13">
        <v>6332</v>
      </c>
      <c r="E30" s="14">
        <v>175.64</v>
      </c>
      <c r="F30" s="15">
        <v>5.4999999999999997E-3</v>
      </c>
      <c r="G30" s="15"/>
    </row>
    <row r="31" spans="1:7" x14ac:dyDescent="0.3">
      <c r="A31" s="12" t="s">
        <v>1090</v>
      </c>
      <c r="B31" s="28" t="s">
        <v>1091</v>
      </c>
      <c r="C31" s="28" t="s">
        <v>791</v>
      </c>
      <c r="D31" s="13">
        <v>4615</v>
      </c>
      <c r="E31" s="14">
        <v>173.52</v>
      </c>
      <c r="F31" s="15">
        <v>5.4000000000000003E-3</v>
      </c>
      <c r="G31" s="15"/>
    </row>
    <row r="32" spans="1:7" x14ac:dyDescent="0.3">
      <c r="A32" s="12" t="s">
        <v>1012</v>
      </c>
      <c r="B32" s="28" t="s">
        <v>1013</v>
      </c>
      <c r="C32" s="28" t="s">
        <v>976</v>
      </c>
      <c r="D32" s="13">
        <v>33265</v>
      </c>
      <c r="E32" s="14">
        <v>173.51</v>
      </c>
      <c r="F32" s="15">
        <v>5.4000000000000003E-3</v>
      </c>
      <c r="G32" s="15"/>
    </row>
    <row r="33" spans="1:7" x14ac:dyDescent="0.3">
      <c r="A33" s="12" t="s">
        <v>915</v>
      </c>
      <c r="B33" s="28" t="s">
        <v>916</v>
      </c>
      <c r="C33" s="28" t="s">
        <v>917</v>
      </c>
      <c r="D33" s="13">
        <v>20910</v>
      </c>
      <c r="E33" s="14">
        <v>169.25</v>
      </c>
      <c r="F33" s="15">
        <v>5.3E-3</v>
      </c>
      <c r="G33" s="15"/>
    </row>
    <row r="34" spans="1:7" x14ac:dyDescent="0.3">
      <c r="A34" s="12" t="s">
        <v>1327</v>
      </c>
      <c r="B34" s="28" t="s">
        <v>1328</v>
      </c>
      <c r="C34" s="28" t="s">
        <v>791</v>
      </c>
      <c r="D34" s="13">
        <v>1975</v>
      </c>
      <c r="E34" s="14">
        <v>165.53</v>
      </c>
      <c r="F34" s="15">
        <v>5.1999999999999998E-3</v>
      </c>
      <c r="G34" s="15"/>
    </row>
    <row r="35" spans="1:7" x14ac:dyDescent="0.3">
      <c r="A35" s="12" t="s">
        <v>1073</v>
      </c>
      <c r="B35" s="28" t="s">
        <v>1074</v>
      </c>
      <c r="C35" s="28" t="s">
        <v>872</v>
      </c>
      <c r="D35" s="13">
        <v>15479</v>
      </c>
      <c r="E35" s="14">
        <v>160.11000000000001</v>
      </c>
      <c r="F35" s="15">
        <v>5.0000000000000001E-3</v>
      </c>
      <c r="G35" s="15"/>
    </row>
    <row r="36" spans="1:7" x14ac:dyDescent="0.3">
      <c r="A36" s="12" t="s">
        <v>1122</v>
      </c>
      <c r="B36" s="28" t="s">
        <v>1123</v>
      </c>
      <c r="C36" s="28" t="s">
        <v>1002</v>
      </c>
      <c r="D36" s="13">
        <v>27198</v>
      </c>
      <c r="E36" s="14">
        <v>145.13999999999999</v>
      </c>
      <c r="F36" s="15">
        <v>4.4999999999999997E-3</v>
      </c>
      <c r="G36" s="15"/>
    </row>
    <row r="37" spans="1:7" x14ac:dyDescent="0.3">
      <c r="A37" s="12" t="s">
        <v>933</v>
      </c>
      <c r="B37" s="28" t="s">
        <v>934</v>
      </c>
      <c r="C37" s="28" t="s">
        <v>776</v>
      </c>
      <c r="D37" s="13">
        <v>7821</v>
      </c>
      <c r="E37" s="14">
        <v>144.44</v>
      </c>
      <c r="F37" s="15">
        <v>4.4999999999999997E-3</v>
      </c>
      <c r="G37" s="15"/>
    </row>
    <row r="38" spans="1:7" x14ac:dyDescent="0.3">
      <c r="A38" s="12" t="s">
        <v>780</v>
      </c>
      <c r="B38" s="28" t="s">
        <v>781</v>
      </c>
      <c r="C38" s="28" t="s">
        <v>782</v>
      </c>
      <c r="D38" s="13">
        <v>20558</v>
      </c>
      <c r="E38" s="14">
        <v>143.94999999999999</v>
      </c>
      <c r="F38" s="15">
        <v>4.4999999999999997E-3</v>
      </c>
      <c r="G38" s="15"/>
    </row>
    <row r="39" spans="1:7" x14ac:dyDescent="0.3">
      <c r="A39" s="12" t="s">
        <v>1043</v>
      </c>
      <c r="B39" s="28" t="s">
        <v>1044</v>
      </c>
      <c r="C39" s="28" t="s">
        <v>831</v>
      </c>
      <c r="D39" s="13">
        <v>5977</v>
      </c>
      <c r="E39" s="14">
        <v>140.65</v>
      </c>
      <c r="F39" s="15">
        <v>4.4000000000000003E-3</v>
      </c>
      <c r="G39" s="15"/>
    </row>
    <row r="40" spans="1:7" x14ac:dyDescent="0.3">
      <c r="A40" s="12" t="s">
        <v>803</v>
      </c>
      <c r="B40" s="28" t="s">
        <v>804</v>
      </c>
      <c r="C40" s="28" t="s">
        <v>779</v>
      </c>
      <c r="D40" s="13">
        <v>2294</v>
      </c>
      <c r="E40" s="14">
        <v>139.52000000000001</v>
      </c>
      <c r="F40" s="15">
        <v>4.3E-3</v>
      </c>
      <c r="G40" s="15"/>
    </row>
    <row r="41" spans="1:7" x14ac:dyDescent="0.3">
      <c r="A41" s="12" t="s">
        <v>1555</v>
      </c>
      <c r="B41" s="28" t="s">
        <v>1556</v>
      </c>
      <c r="C41" s="28" t="s">
        <v>1557</v>
      </c>
      <c r="D41" s="13">
        <v>20415</v>
      </c>
      <c r="E41" s="14">
        <v>135.47999999999999</v>
      </c>
      <c r="F41" s="15">
        <v>4.1999999999999997E-3</v>
      </c>
      <c r="G41" s="15"/>
    </row>
    <row r="42" spans="1:7" x14ac:dyDescent="0.3">
      <c r="A42" s="12" t="s">
        <v>1331</v>
      </c>
      <c r="B42" s="28" t="s">
        <v>1332</v>
      </c>
      <c r="C42" s="28" t="s">
        <v>892</v>
      </c>
      <c r="D42" s="13">
        <v>5430</v>
      </c>
      <c r="E42" s="14">
        <v>124.92</v>
      </c>
      <c r="F42" s="15">
        <v>3.8999999999999998E-3</v>
      </c>
      <c r="G42" s="15"/>
    </row>
    <row r="43" spans="1:7" x14ac:dyDescent="0.3">
      <c r="A43" s="12" t="s">
        <v>1059</v>
      </c>
      <c r="B43" s="28" t="s">
        <v>1060</v>
      </c>
      <c r="C43" s="28" t="s">
        <v>902</v>
      </c>
      <c r="D43" s="13">
        <v>3384</v>
      </c>
      <c r="E43" s="14">
        <v>121.53</v>
      </c>
      <c r="F43" s="15">
        <v>3.8E-3</v>
      </c>
      <c r="G43" s="15"/>
    </row>
    <row r="44" spans="1:7" x14ac:dyDescent="0.3">
      <c r="A44" s="12" t="s">
        <v>1333</v>
      </c>
      <c r="B44" s="28" t="s">
        <v>1334</v>
      </c>
      <c r="C44" s="28" t="s">
        <v>779</v>
      </c>
      <c r="D44" s="13">
        <v>130150</v>
      </c>
      <c r="E44" s="14">
        <v>121.43</v>
      </c>
      <c r="F44" s="15">
        <v>3.8E-3</v>
      </c>
      <c r="G44" s="15"/>
    </row>
    <row r="45" spans="1:7" x14ac:dyDescent="0.3">
      <c r="A45" s="12" t="s">
        <v>1337</v>
      </c>
      <c r="B45" s="28" t="s">
        <v>1338</v>
      </c>
      <c r="C45" s="28" t="s">
        <v>839</v>
      </c>
      <c r="D45" s="13">
        <v>37400</v>
      </c>
      <c r="E45" s="14">
        <v>120.33</v>
      </c>
      <c r="F45" s="15">
        <v>3.7000000000000002E-3</v>
      </c>
      <c r="G45" s="15"/>
    </row>
    <row r="46" spans="1:7" x14ac:dyDescent="0.3">
      <c r="A46" s="12" t="s">
        <v>1045</v>
      </c>
      <c r="B46" s="28" t="s">
        <v>1046</v>
      </c>
      <c r="C46" s="28" t="s">
        <v>976</v>
      </c>
      <c r="D46" s="13">
        <v>19419</v>
      </c>
      <c r="E46" s="14">
        <v>116.31</v>
      </c>
      <c r="F46" s="15">
        <v>3.5999999999999999E-3</v>
      </c>
      <c r="G46" s="15"/>
    </row>
    <row r="47" spans="1:7" x14ac:dyDescent="0.3">
      <c r="A47" s="12" t="s">
        <v>962</v>
      </c>
      <c r="B47" s="28" t="s">
        <v>963</v>
      </c>
      <c r="C47" s="28" t="s">
        <v>821</v>
      </c>
      <c r="D47" s="13">
        <v>1849</v>
      </c>
      <c r="E47" s="14">
        <v>112.47</v>
      </c>
      <c r="F47" s="15">
        <v>3.5000000000000001E-3</v>
      </c>
      <c r="G47" s="15"/>
    </row>
    <row r="48" spans="1:7" x14ac:dyDescent="0.3">
      <c r="A48" s="12" t="s">
        <v>1323</v>
      </c>
      <c r="B48" s="28" t="s">
        <v>1324</v>
      </c>
      <c r="C48" s="28" t="s">
        <v>902</v>
      </c>
      <c r="D48" s="13">
        <v>3820</v>
      </c>
      <c r="E48" s="14">
        <v>109.29</v>
      </c>
      <c r="F48" s="15">
        <v>3.3999999999999998E-3</v>
      </c>
      <c r="G48" s="15"/>
    </row>
    <row r="49" spans="1:7" x14ac:dyDescent="0.3">
      <c r="A49" s="12" t="s">
        <v>1335</v>
      </c>
      <c r="B49" s="28" t="s">
        <v>1336</v>
      </c>
      <c r="C49" s="28" t="s">
        <v>1002</v>
      </c>
      <c r="D49" s="13">
        <v>6650</v>
      </c>
      <c r="E49" s="14">
        <v>108.21</v>
      </c>
      <c r="F49" s="15">
        <v>3.3999999999999998E-3</v>
      </c>
      <c r="G49" s="15"/>
    </row>
    <row r="50" spans="1:7" x14ac:dyDescent="0.3">
      <c r="A50" s="12" t="s">
        <v>1092</v>
      </c>
      <c r="B50" s="28" t="s">
        <v>1093</v>
      </c>
      <c r="C50" s="28" t="s">
        <v>902</v>
      </c>
      <c r="D50" s="13">
        <v>3404</v>
      </c>
      <c r="E50" s="14">
        <v>107.19</v>
      </c>
      <c r="F50" s="15">
        <v>3.3E-3</v>
      </c>
      <c r="G50" s="15"/>
    </row>
    <row r="51" spans="1:7" x14ac:dyDescent="0.3">
      <c r="A51" s="12" t="s">
        <v>816</v>
      </c>
      <c r="B51" s="28" t="s">
        <v>817</v>
      </c>
      <c r="C51" s="28" t="s">
        <v>818</v>
      </c>
      <c r="D51" s="13">
        <v>45513</v>
      </c>
      <c r="E51" s="14">
        <v>106.84</v>
      </c>
      <c r="F51" s="15">
        <v>3.3E-3</v>
      </c>
      <c r="G51" s="15"/>
    </row>
    <row r="52" spans="1:7" x14ac:dyDescent="0.3">
      <c r="A52" s="12" t="s">
        <v>1010</v>
      </c>
      <c r="B52" s="28" t="s">
        <v>1011</v>
      </c>
      <c r="C52" s="28" t="s">
        <v>779</v>
      </c>
      <c r="D52" s="13">
        <v>768</v>
      </c>
      <c r="E52" s="14">
        <v>99.33</v>
      </c>
      <c r="F52" s="15">
        <v>3.0999999999999999E-3</v>
      </c>
      <c r="G52" s="15"/>
    </row>
    <row r="53" spans="1:7" x14ac:dyDescent="0.3">
      <c r="A53" s="12" t="s">
        <v>800</v>
      </c>
      <c r="B53" s="28" t="s">
        <v>801</v>
      </c>
      <c r="C53" s="28" t="s">
        <v>802</v>
      </c>
      <c r="D53" s="13">
        <v>3989</v>
      </c>
      <c r="E53" s="14">
        <v>98.29</v>
      </c>
      <c r="F53" s="15">
        <v>3.0999999999999999E-3</v>
      </c>
      <c r="G53" s="15"/>
    </row>
    <row r="54" spans="1:7" x14ac:dyDescent="0.3">
      <c r="A54" s="12" t="s">
        <v>1352</v>
      </c>
      <c r="B54" s="28" t="s">
        <v>1353</v>
      </c>
      <c r="C54" s="28" t="s">
        <v>892</v>
      </c>
      <c r="D54" s="13">
        <v>5959</v>
      </c>
      <c r="E54" s="14">
        <v>93.58</v>
      </c>
      <c r="F54" s="15">
        <v>2.8999999999999998E-3</v>
      </c>
      <c r="G54" s="15"/>
    </row>
    <row r="55" spans="1:7" x14ac:dyDescent="0.3">
      <c r="A55" s="12" t="s">
        <v>1372</v>
      </c>
      <c r="B55" s="28" t="s">
        <v>1373</v>
      </c>
      <c r="C55" s="28" t="s">
        <v>971</v>
      </c>
      <c r="D55" s="13">
        <v>3264</v>
      </c>
      <c r="E55" s="14">
        <v>93.34</v>
      </c>
      <c r="F55" s="15">
        <v>2.8999999999999998E-3</v>
      </c>
      <c r="G55" s="15"/>
    </row>
    <row r="56" spans="1:7" x14ac:dyDescent="0.3">
      <c r="A56" s="12" t="s">
        <v>865</v>
      </c>
      <c r="B56" s="28" t="s">
        <v>866</v>
      </c>
      <c r="C56" s="28" t="s">
        <v>779</v>
      </c>
      <c r="D56" s="13">
        <v>8079</v>
      </c>
      <c r="E56" s="14">
        <v>92.35</v>
      </c>
      <c r="F56" s="15">
        <v>2.8999999999999998E-3</v>
      </c>
      <c r="G56" s="15"/>
    </row>
    <row r="57" spans="1:7" x14ac:dyDescent="0.3">
      <c r="A57" s="12" t="s">
        <v>845</v>
      </c>
      <c r="B57" s="28" t="s">
        <v>846</v>
      </c>
      <c r="C57" s="28" t="s">
        <v>791</v>
      </c>
      <c r="D57" s="13">
        <v>3015</v>
      </c>
      <c r="E57" s="14">
        <v>91.89</v>
      </c>
      <c r="F57" s="15">
        <v>2.8999999999999998E-3</v>
      </c>
      <c r="G57" s="15"/>
    </row>
    <row r="58" spans="1:7" x14ac:dyDescent="0.3">
      <c r="A58" s="12" t="s">
        <v>897</v>
      </c>
      <c r="B58" s="28" t="s">
        <v>898</v>
      </c>
      <c r="C58" s="28" t="s">
        <v>899</v>
      </c>
      <c r="D58" s="13">
        <v>515</v>
      </c>
      <c r="E58" s="14">
        <v>91.11</v>
      </c>
      <c r="F58" s="15">
        <v>2.8E-3</v>
      </c>
      <c r="G58" s="15"/>
    </row>
    <row r="59" spans="1:7" x14ac:dyDescent="0.3">
      <c r="A59" s="12" t="s">
        <v>1102</v>
      </c>
      <c r="B59" s="28" t="s">
        <v>1103</v>
      </c>
      <c r="C59" s="28" t="s">
        <v>902</v>
      </c>
      <c r="D59" s="13">
        <v>10422</v>
      </c>
      <c r="E59" s="14">
        <v>89.69</v>
      </c>
      <c r="F59" s="15">
        <v>2.8E-3</v>
      </c>
      <c r="G59" s="15"/>
    </row>
    <row r="60" spans="1:7" x14ac:dyDescent="0.3">
      <c r="A60" s="12" t="s">
        <v>1362</v>
      </c>
      <c r="B60" s="28" t="s">
        <v>1363</v>
      </c>
      <c r="C60" s="28" t="s">
        <v>1077</v>
      </c>
      <c r="D60" s="13">
        <v>2250</v>
      </c>
      <c r="E60" s="14">
        <v>89.53</v>
      </c>
      <c r="F60" s="15">
        <v>2.8E-3</v>
      </c>
      <c r="G60" s="15"/>
    </row>
    <row r="61" spans="1:7" x14ac:dyDescent="0.3">
      <c r="A61" s="12" t="s">
        <v>1051</v>
      </c>
      <c r="B61" s="28" t="s">
        <v>1052</v>
      </c>
      <c r="C61" s="28" t="s">
        <v>989</v>
      </c>
      <c r="D61" s="13">
        <v>15460</v>
      </c>
      <c r="E61" s="14">
        <v>85.18</v>
      </c>
      <c r="F61" s="15">
        <v>2.7000000000000001E-3</v>
      </c>
      <c r="G61" s="15"/>
    </row>
    <row r="62" spans="1:7" x14ac:dyDescent="0.3">
      <c r="A62" s="12" t="s">
        <v>1558</v>
      </c>
      <c r="B62" s="28" t="s">
        <v>1559</v>
      </c>
      <c r="C62" s="28" t="s">
        <v>1560</v>
      </c>
      <c r="D62" s="13">
        <v>11652</v>
      </c>
      <c r="E62" s="14">
        <v>84.53</v>
      </c>
      <c r="F62" s="15">
        <v>2.5999999999999999E-3</v>
      </c>
      <c r="G62" s="15"/>
    </row>
    <row r="63" spans="1:7" x14ac:dyDescent="0.3">
      <c r="A63" s="12" t="s">
        <v>1348</v>
      </c>
      <c r="B63" s="28" t="s">
        <v>1349</v>
      </c>
      <c r="C63" s="28" t="s">
        <v>826</v>
      </c>
      <c r="D63" s="13">
        <v>3535</v>
      </c>
      <c r="E63" s="14">
        <v>82.21</v>
      </c>
      <c r="F63" s="15">
        <v>2.5999999999999999E-3</v>
      </c>
      <c r="G63" s="15"/>
    </row>
    <row r="64" spans="1:7" x14ac:dyDescent="0.3">
      <c r="A64" s="12" t="s">
        <v>1360</v>
      </c>
      <c r="B64" s="28" t="s">
        <v>1361</v>
      </c>
      <c r="C64" s="28" t="s">
        <v>1020</v>
      </c>
      <c r="D64" s="13">
        <v>3605</v>
      </c>
      <c r="E64" s="14">
        <v>82.2</v>
      </c>
      <c r="F64" s="15">
        <v>2.5999999999999999E-3</v>
      </c>
      <c r="G64" s="15"/>
    </row>
    <row r="65" spans="1:7" x14ac:dyDescent="0.3">
      <c r="A65" s="12" t="s">
        <v>1358</v>
      </c>
      <c r="B65" s="28" t="s">
        <v>1359</v>
      </c>
      <c r="C65" s="28" t="s">
        <v>802</v>
      </c>
      <c r="D65" s="13">
        <v>2847</v>
      </c>
      <c r="E65" s="14">
        <v>82.2</v>
      </c>
      <c r="F65" s="15">
        <v>2.5999999999999999E-3</v>
      </c>
      <c r="G65" s="15"/>
    </row>
    <row r="66" spans="1:7" x14ac:dyDescent="0.3">
      <c r="A66" s="12" t="s">
        <v>1561</v>
      </c>
      <c r="B66" s="28" t="s">
        <v>1562</v>
      </c>
      <c r="C66" s="28" t="s">
        <v>927</v>
      </c>
      <c r="D66" s="13">
        <v>5444</v>
      </c>
      <c r="E66" s="14">
        <v>77.12</v>
      </c>
      <c r="F66" s="15">
        <v>2.3999999999999998E-3</v>
      </c>
      <c r="G66" s="15"/>
    </row>
    <row r="67" spans="1:7" x14ac:dyDescent="0.3">
      <c r="A67" s="12" t="s">
        <v>1329</v>
      </c>
      <c r="B67" s="28" t="s">
        <v>1330</v>
      </c>
      <c r="C67" s="28" t="s">
        <v>1009</v>
      </c>
      <c r="D67" s="13">
        <v>33294</v>
      </c>
      <c r="E67" s="14">
        <v>75.540000000000006</v>
      </c>
      <c r="F67" s="15">
        <v>2.3999999999999998E-3</v>
      </c>
      <c r="G67" s="15"/>
    </row>
    <row r="68" spans="1:7" x14ac:dyDescent="0.3">
      <c r="A68" s="12" t="s">
        <v>1354</v>
      </c>
      <c r="B68" s="28" t="s">
        <v>1355</v>
      </c>
      <c r="C68" s="28" t="s">
        <v>839</v>
      </c>
      <c r="D68" s="13">
        <v>16150</v>
      </c>
      <c r="E68" s="14">
        <v>75.040000000000006</v>
      </c>
      <c r="F68" s="15">
        <v>2.3E-3</v>
      </c>
      <c r="G68" s="15"/>
    </row>
    <row r="69" spans="1:7" x14ac:dyDescent="0.3">
      <c r="A69" s="12" t="s">
        <v>1378</v>
      </c>
      <c r="B69" s="28" t="s">
        <v>1379</v>
      </c>
      <c r="C69" s="28" t="s">
        <v>826</v>
      </c>
      <c r="D69" s="13">
        <v>16670</v>
      </c>
      <c r="E69" s="14">
        <v>74.510000000000005</v>
      </c>
      <c r="F69" s="15">
        <v>2.3E-3</v>
      </c>
      <c r="G69" s="15"/>
    </row>
    <row r="70" spans="1:7" x14ac:dyDescent="0.3">
      <c r="A70" s="12" t="s">
        <v>1563</v>
      </c>
      <c r="B70" s="28" t="s">
        <v>1564</v>
      </c>
      <c r="C70" s="28" t="s">
        <v>892</v>
      </c>
      <c r="D70" s="13">
        <v>968</v>
      </c>
      <c r="E70" s="14">
        <v>73.64</v>
      </c>
      <c r="F70" s="15">
        <v>2.3E-3</v>
      </c>
      <c r="G70" s="15"/>
    </row>
    <row r="71" spans="1:7" x14ac:dyDescent="0.3">
      <c r="A71" s="12" t="s">
        <v>853</v>
      </c>
      <c r="B71" s="28" t="s">
        <v>854</v>
      </c>
      <c r="C71" s="28" t="s">
        <v>791</v>
      </c>
      <c r="D71" s="13">
        <v>1730</v>
      </c>
      <c r="E71" s="14">
        <v>73.59</v>
      </c>
      <c r="F71" s="15">
        <v>2.3E-3</v>
      </c>
      <c r="G71" s="15"/>
    </row>
    <row r="72" spans="1:7" x14ac:dyDescent="0.3">
      <c r="A72" s="12" t="s">
        <v>1350</v>
      </c>
      <c r="B72" s="28" t="s">
        <v>1351</v>
      </c>
      <c r="C72" s="28" t="s">
        <v>902</v>
      </c>
      <c r="D72" s="13">
        <v>4761</v>
      </c>
      <c r="E72" s="14">
        <v>71.97</v>
      </c>
      <c r="F72" s="15">
        <v>2.2000000000000001E-3</v>
      </c>
      <c r="G72" s="15"/>
    </row>
    <row r="73" spans="1:7" x14ac:dyDescent="0.3">
      <c r="A73" s="12" t="s">
        <v>1346</v>
      </c>
      <c r="B73" s="28" t="s">
        <v>1347</v>
      </c>
      <c r="C73" s="28" t="s">
        <v>902</v>
      </c>
      <c r="D73" s="13">
        <v>404</v>
      </c>
      <c r="E73" s="14">
        <v>71.61</v>
      </c>
      <c r="F73" s="15">
        <v>2.2000000000000001E-3</v>
      </c>
      <c r="G73" s="15"/>
    </row>
    <row r="74" spans="1:7" x14ac:dyDescent="0.3">
      <c r="A74" s="12" t="s">
        <v>1376</v>
      </c>
      <c r="B74" s="28" t="s">
        <v>1377</v>
      </c>
      <c r="C74" s="28" t="s">
        <v>971</v>
      </c>
      <c r="D74" s="13">
        <v>2656</v>
      </c>
      <c r="E74" s="14">
        <v>69.930000000000007</v>
      </c>
      <c r="F74" s="15">
        <v>2.2000000000000001E-3</v>
      </c>
      <c r="G74" s="15"/>
    </row>
    <row r="75" spans="1:7" x14ac:dyDescent="0.3">
      <c r="A75" s="12" t="s">
        <v>1469</v>
      </c>
      <c r="B75" s="28" t="s">
        <v>1470</v>
      </c>
      <c r="C75" s="28" t="s">
        <v>1020</v>
      </c>
      <c r="D75" s="13">
        <v>2571</v>
      </c>
      <c r="E75" s="14">
        <v>67.7</v>
      </c>
      <c r="F75" s="15">
        <v>2.0999999999999999E-3</v>
      </c>
      <c r="G75" s="15"/>
    </row>
    <row r="76" spans="1:7" x14ac:dyDescent="0.3">
      <c r="A76" s="12" t="s">
        <v>1364</v>
      </c>
      <c r="B76" s="28" t="s">
        <v>1365</v>
      </c>
      <c r="C76" s="28" t="s">
        <v>892</v>
      </c>
      <c r="D76" s="13">
        <v>7246</v>
      </c>
      <c r="E76" s="14">
        <v>66.83</v>
      </c>
      <c r="F76" s="15">
        <v>2.0999999999999999E-3</v>
      </c>
      <c r="G76" s="15"/>
    </row>
    <row r="77" spans="1:7" x14ac:dyDescent="0.3">
      <c r="A77" s="12" t="s">
        <v>1106</v>
      </c>
      <c r="B77" s="28" t="s">
        <v>1107</v>
      </c>
      <c r="C77" s="28" t="s">
        <v>821</v>
      </c>
      <c r="D77" s="13">
        <v>2792</v>
      </c>
      <c r="E77" s="14">
        <v>66.510000000000005</v>
      </c>
      <c r="F77" s="15">
        <v>2.0999999999999999E-3</v>
      </c>
      <c r="G77" s="15"/>
    </row>
    <row r="78" spans="1:7" x14ac:dyDescent="0.3">
      <c r="A78" s="12" t="s">
        <v>1565</v>
      </c>
      <c r="B78" s="28" t="s">
        <v>1566</v>
      </c>
      <c r="C78" s="28" t="s">
        <v>782</v>
      </c>
      <c r="D78" s="13">
        <v>59878</v>
      </c>
      <c r="E78" s="14">
        <v>58.2</v>
      </c>
      <c r="F78" s="15">
        <v>1.8E-3</v>
      </c>
      <c r="G78" s="15"/>
    </row>
    <row r="79" spans="1:7" x14ac:dyDescent="0.3">
      <c r="A79" s="12" t="s">
        <v>1374</v>
      </c>
      <c r="B79" s="28" t="s">
        <v>1375</v>
      </c>
      <c r="C79" s="28" t="s">
        <v>844</v>
      </c>
      <c r="D79" s="13">
        <v>22380</v>
      </c>
      <c r="E79" s="14">
        <v>58.19</v>
      </c>
      <c r="F79" s="15">
        <v>1.8E-3</v>
      </c>
      <c r="G79" s="15"/>
    </row>
    <row r="80" spans="1:7" x14ac:dyDescent="0.3">
      <c r="A80" s="12" t="s">
        <v>1344</v>
      </c>
      <c r="B80" s="28" t="s">
        <v>1345</v>
      </c>
      <c r="C80" s="28" t="s">
        <v>794</v>
      </c>
      <c r="D80" s="13">
        <v>17989</v>
      </c>
      <c r="E80" s="14">
        <v>54.14</v>
      </c>
      <c r="F80" s="15">
        <v>1.6999999999999999E-3</v>
      </c>
      <c r="G80" s="15"/>
    </row>
    <row r="81" spans="1:7" x14ac:dyDescent="0.3">
      <c r="A81" s="12" t="s">
        <v>880</v>
      </c>
      <c r="B81" s="28" t="s">
        <v>881</v>
      </c>
      <c r="C81" s="28" t="s">
        <v>836</v>
      </c>
      <c r="D81" s="13">
        <v>60122</v>
      </c>
      <c r="E81" s="14">
        <v>45.66</v>
      </c>
      <c r="F81" s="15">
        <v>1.4E-3</v>
      </c>
      <c r="G81" s="15"/>
    </row>
    <row r="82" spans="1:7" x14ac:dyDescent="0.3">
      <c r="A82" s="12" t="s">
        <v>1567</v>
      </c>
      <c r="B82" s="28" t="s">
        <v>1568</v>
      </c>
      <c r="C82" s="28" t="s">
        <v>839</v>
      </c>
      <c r="D82" s="13">
        <v>12000</v>
      </c>
      <c r="E82" s="14">
        <v>41.26</v>
      </c>
      <c r="F82" s="15">
        <v>1.2999999999999999E-3</v>
      </c>
      <c r="G82" s="15"/>
    </row>
    <row r="83" spans="1:7" x14ac:dyDescent="0.3">
      <c r="A83" s="12" t="s">
        <v>1385</v>
      </c>
      <c r="B83" s="28" t="s">
        <v>1386</v>
      </c>
      <c r="C83" s="28" t="s">
        <v>779</v>
      </c>
      <c r="D83" s="13">
        <v>8400</v>
      </c>
      <c r="E83" s="14">
        <v>36.75</v>
      </c>
      <c r="F83" s="15">
        <v>1.1000000000000001E-3</v>
      </c>
      <c r="G83" s="15"/>
    </row>
    <row r="84" spans="1:7" x14ac:dyDescent="0.3">
      <c r="A84" s="12" t="s">
        <v>780</v>
      </c>
      <c r="B84" s="28" t="s">
        <v>1384</v>
      </c>
      <c r="C84" s="28" t="s">
        <v>782</v>
      </c>
      <c r="D84" s="13">
        <v>5299</v>
      </c>
      <c r="E84" s="14">
        <v>17.579999999999998</v>
      </c>
      <c r="F84" s="15">
        <v>5.0000000000000001E-4</v>
      </c>
      <c r="G84" s="15"/>
    </row>
    <row r="85" spans="1:7" x14ac:dyDescent="0.3">
      <c r="A85" s="12" t="s">
        <v>905</v>
      </c>
      <c r="B85" s="28" t="s">
        <v>906</v>
      </c>
      <c r="C85" s="28" t="s">
        <v>879</v>
      </c>
      <c r="D85" s="13">
        <v>1142</v>
      </c>
      <c r="E85" s="14">
        <v>8.9</v>
      </c>
      <c r="F85" s="15">
        <v>2.9999999999999997E-4</v>
      </c>
      <c r="G85" s="15"/>
    </row>
    <row r="86" spans="1:7" x14ac:dyDescent="0.3">
      <c r="A86" s="16" t="s">
        <v>98</v>
      </c>
      <c r="B86" s="29"/>
      <c r="C86" s="29"/>
      <c r="D86" s="17"/>
      <c r="E86" s="37">
        <v>21330.02</v>
      </c>
      <c r="F86" s="38">
        <v>0.66439999999999999</v>
      </c>
      <c r="G86" s="20"/>
    </row>
    <row r="87" spans="1:7" x14ac:dyDescent="0.3">
      <c r="A87" s="16" t="s">
        <v>1126</v>
      </c>
      <c r="B87" s="28"/>
      <c r="C87" s="28"/>
      <c r="D87" s="13"/>
      <c r="E87" s="14"/>
      <c r="F87" s="15"/>
      <c r="G87" s="15"/>
    </row>
    <row r="88" spans="1:7" x14ac:dyDescent="0.3">
      <c r="A88" s="16" t="s">
        <v>98</v>
      </c>
      <c r="B88" s="28"/>
      <c r="C88" s="28"/>
      <c r="D88" s="13"/>
      <c r="E88" s="39" t="s">
        <v>88</v>
      </c>
      <c r="F88" s="40" t="s">
        <v>88</v>
      </c>
      <c r="G88" s="15"/>
    </row>
    <row r="89" spans="1:7" x14ac:dyDescent="0.3">
      <c r="A89" s="21" t="s">
        <v>117</v>
      </c>
      <c r="B89" s="30"/>
      <c r="C89" s="30"/>
      <c r="D89" s="22"/>
      <c r="E89" s="25">
        <v>21330.02</v>
      </c>
      <c r="F89" s="26">
        <v>0.66439999999999999</v>
      </c>
      <c r="G89" s="20"/>
    </row>
    <row r="90" spans="1:7" x14ac:dyDescent="0.3">
      <c r="A90" s="12"/>
      <c r="B90" s="28"/>
      <c r="C90" s="28"/>
      <c r="D90" s="13"/>
      <c r="E90" s="14"/>
      <c r="F90" s="15"/>
      <c r="G90" s="15"/>
    </row>
    <row r="91" spans="1:7" x14ac:dyDescent="0.3">
      <c r="A91" s="16" t="s">
        <v>1127</v>
      </c>
      <c r="B91" s="28"/>
      <c r="C91" s="28"/>
      <c r="D91" s="13"/>
      <c r="E91" s="14"/>
      <c r="F91" s="15"/>
      <c r="G91" s="15"/>
    </row>
    <row r="92" spans="1:7" x14ac:dyDescent="0.3">
      <c r="A92" s="16" t="s">
        <v>1128</v>
      </c>
      <c r="B92" s="28"/>
      <c r="C92" s="28"/>
      <c r="D92" s="13"/>
      <c r="E92" s="14"/>
      <c r="F92" s="15"/>
      <c r="G92" s="15"/>
    </row>
    <row r="93" spans="1:7" x14ac:dyDescent="0.3">
      <c r="A93" s="12" t="s">
        <v>1238</v>
      </c>
      <c r="B93" s="28"/>
      <c r="C93" s="28" t="s">
        <v>821</v>
      </c>
      <c r="D93" s="13">
        <v>135000</v>
      </c>
      <c r="E93" s="14">
        <v>500.72</v>
      </c>
      <c r="F93" s="15">
        <v>1.5592E-2</v>
      </c>
      <c r="G93" s="15"/>
    </row>
    <row r="94" spans="1:7" x14ac:dyDescent="0.3">
      <c r="A94" s="12" t="s">
        <v>1284</v>
      </c>
      <c r="B94" s="28"/>
      <c r="C94" s="28" t="s">
        <v>782</v>
      </c>
      <c r="D94" s="13">
        <v>39900</v>
      </c>
      <c r="E94" s="14">
        <v>280.39999999999998</v>
      </c>
      <c r="F94" s="15">
        <v>8.7309999999999992E-3</v>
      </c>
      <c r="G94" s="15"/>
    </row>
    <row r="95" spans="1:7" x14ac:dyDescent="0.3">
      <c r="A95" s="12" t="s">
        <v>1221</v>
      </c>
      <c r="B95" s="28"/>
      <c r="C95" s="28" t="s">
        <v>776</v>
      </c>
      <c r="D95" s="13">
        <v>10800</v>
      </c>
      <c r="E95" s="14">
        <v>199.96</v>
      </c>
      <c r="F95" s="15">
        <v>6.2269999999999999E-3</v>
      </c>
      <c r="G95" s="15"/>
    </row>
    <row r="96" spans="1:7" x14ac:dyDescent="0.3">
      <c r="A96" s="12" t="s">
        <v>1263</v>
      </c>
      <c r="B96" s="28"/>
      <c r="C96" s="28" t="s">
        <v>791</v>
      </c>
      <c r="D96" s="41">
        <v>-1950</v>
      </c>
      <c r="E96" s="36">
        <v>-65.7</v>
      </c>
      <c r="F96" s="35">
        <v>-2.0449999999999999E-3</v>
      </c>
      <c r="G96" s="15"/>
    </row>
    <row r="97" spans="1:7" x14ac:dyDescent="0.3">
      <c r="A97" s="12" t="s">
        <v>1251</v>
      </c>
      <c r="B97" s="28"/>
      <c r="C97" s="28" t="s">
        <v>776</v>
      </c>
      <c r="D97" s="41">
        <v>-15000</v>
      </c>
      <c r="E97" s="36">
        <v>-70.25</v>
      </c>
      <c r="F97" s="35">
        <v>-2.1870000000000001E-3</v>
      </c>
      <c r="G97" s="15"/>
    </row>
    <row r="98" spans="1:7" x14ac:dyDescent="0.3">
      <c r="A98" s="12" t="s">
        <v>1271</v>
      </c>
      <c r="B98" s="28"/>
      <c r="C98" s="28" t="s">
        <v>791</v>
      </c>
      <c r="D98" s="41">
        <v>-6900</v>
      </c>
      <c r="E98" s="36">
        <v>-104.08</v>
      </c>
      <c r="F98" s="35">
        <v>-3.241E-3</v>
      </c>
      <c r="G98" s="15"/>
    </row>
    <row r="99" spans="1:7" x14ac:dyDescent="0.3">
      <c r="A99" s="12" t="s">
        <v>1268</v>
      </c>
      <c r="B99" s="28"/>
      <c r="C99" s="28" t="s">
        <v>821</v>
      </c>
      <c r="D99" s="41">
        <v>-15200</v>
      </c>
      <c r="E99" s="36">
        <v>-217.5</v>
      </c>
      <c r="F99" s="35">
        <v>-6.7730000000000004E-3</v>
      </c>
      <c r="G99" s="15"/>
    </row>
    <row r="100" spans="1:7" x14ac:dyDescent="0.3">
      <c r="A100" s="12" t="s">
        <v>1252</v>
      </c>
      <c r="B100" s="28"/>
      <c r="C100" s="28" t="s">
        <v>836</v>
      </c>
      <c r="D100" s="41">
        <v>-23375</v>
      </c>
      <c r="E100" s="36">
        <v>-234.94</v>
      </c>
      <c r="F100" s="35">
        <v>-7.3159999999999996E-3</v>
      </c>
      <c r="G100" s="15"/>
    </row>
    <row r="101" spans="1:7" x14ac:dyDescent="0.3">
      <c r="A101" s="12" t="s">
        <v>1281</v>
      </c>
      <c r="B101" s="28"/>
      <c r="C101" s="28" t="s">
        <v>791</v>
      </c>
      <c r="D101" s="41">
        <v>-25900</v>
      </c>
      <c r="E101" s="36">
        <v>-269.83</v>
      </c>
      <c r="F101" s="35">
        <v>-8.4019999999999997E-3</v>
      </c>
      <c r="G101" s="15"/>
    </row>
    <row r="102" spans="1:7" x14ac:dyDescent="0.3">
      <c r="A102" s="12" t="s">
        <v>1264</v>
      </c>
      <c r="B102" s="28"/>
      <c r="C102" s="28" t="s">
        <v>831</v>
      </c>
      <c r="D102" s="41">
        <v>-166400</v>
      </c>
      <c r="E102" s="36">
        <v>-451.86</v>
      </c>
      <c r="F102" s="35">
        <v>-1.4071E-2</v>
      </c>
      <c r="G102" s="15"/>
    </row>
    <row r="103" spans="1:7" x14ac:dyDescent="0.3">
      <c r="A103" s="12" t="s">
        <v>1256</v>
      </c>
      <c r="B103" s="28"/>
      <c r="C103" s="28" t="s">
        <v>799</v>
      </c>
      <c r="D103" s="41">
        <v>-120000</v>
      </c>
      <c r="E103" s="36">
        <v>-534.24</v>
      </c>
      <c r="F103" s="35">
        <v>-1.6636000000000001E-2</v>
      </c>
      <c r="G103" s="15"/>
    </row>
    <row r="104" spans="1:7" x14ac:dyDescent="0.3">
      <c r="A104" s="12" t="s">
        <v>1278</v>
      </c>
      <c r="B104" s="28"/>
      <c r="C104" s="28" t="s">
        <v>862</v>
      </c>
      <c r="D104" s="41">
        <v>-21000</v>
      </c>
      <c r="E104" s="36">
        <v>-553.96</v>
      </c>
      <c r="F104" s="35">
        <v>-1.7250000000000001E-2</v>
      </c>
      <c r="G104" s="15"/>
    </row>
    <row r="105" spans="1:7" x14ac:dyDescent="0.3">
      <c r="A105" s="12" t="s">
        <v>1286</v>
      </c>
      <c r="B105" s="28"/>
      <c r="C105" s="28" t="s">
        <v>776</v>
      </c>
      <c r="D105" s="41">
        <v>-44000</v>
      </c>
      <c r="E105" s="36">
        <v>-611.14</v>
      </c>
      <c r="F105" s="35">
        <v>-1.9030999999999999E-2</v>
      </c>
      <c r="G105" s="15"/>
    </row>
    <row r="106" spans="1:7" x14ac:dyDescent="0.3">
      <c r="A106" s="12" t="s">
        <v>1282</v>
      </c>
      <c r="B106" s="28"/>
      <c r="C106" s="28" t="s">
        <v>788</v>
      </c>
      <c r="D106" s="41">
        <v>-34000</v>
      </c>
      <c r="E106" s="36">
        <v>-740.28</v>
      </c>
      <c r="F106" s="35">
        <v>-2.3053000000000001E-2</v>
      </c>
      <c r="G106" s="15"/>
    </row>
    <row r="107" spans="1:7" x14ac:dyDescent="0.3">
      <c r="A107" s="12" t="s">
        <v>1213</v>
      </c>
      <c r="B107" s="28"/>
      <c r="C107" s="28" t="s">
        <v>927</v>
      </c>
      <c r="D107" s="41">
        <v>-46200</v>
      </c>
      <c r="E107" s="36">
        <v>-753.64</v>
      </c>
      <c r="F107" s="35">
        <v>-2.3469E-2</v>
      </c>
      <c r="G107" s="15"/>
    </row>
    <row r="108" spans="1:7" x14ac:dyDescent="0.3">
      <c r="A108" s="12" t="s">
        <v>1285</v>
      </c>
      <c r="B108" s="28"/>
      <c r="C108" s="28" t="s">
        <v>779</v>
      </c>
      <c r="D108" s="41">
        <v>-39000</v>
      </c>
      <c r="E108" s="36">
        <v>-900.82</v>
      </c>
      <c r="F108" s="35">
        <v>-2.8052000000000001E-2</v>
      </c>
      <c r="G108" s="15"/>
    </row>
    <row r="109" spans="1:7" x14ac:dyDescent="0.3">
      <c r="A109" s="12" t="s">
        <v>1283</v>
      </c>
      <c r="B109" s="28"/>
      <c r="C109" s="28" t="s">
        <v>785</v>
      </c>
      <c r="D109" s="41">
        <v>-140000</v>
      </c>
      <c r="E109" s="36">
        <v>-1034.5999999999999</v>
      </c>
      <c r="F109" s="35">
        <v>-3.2217999999999997E-2</v>
      </c>
      <c r="G109" s="15"/>
    </row>
    <row r="110" spans="1:7" x14ac:dyDescent="0.3">
      <c r="A110" s="16" t="s">
        <v>98</v>
      </c>
      <c r="B110" s="29"/>
      <c r="C110" s="29"/>
      <c r="D110" s="17"/>
      <c r="E110" s="42">
        <v>-5561.76</v>
      </c>
      <c r="F110" s="43">
        <v>-0.17319399999999999</v>
      </c>
      <c r="G110" s="20"/>
    </row>
    <row r="111" spans="1:7" x14ac:dyDescent="0.3">
      <c r="A111" s="12"/>
      <c r="B111" s="28"/>
      <c r="C111" s="28"/>
      <c r="D111" s="13"/>
      <c r="E111" s="14"/>
      <c r="F111" s="15"/>
      <c r="G111" s="15"/>
    </row>
    <row r="112" spans="1:7" x14ac:dyDescent="0.3">
      <c r="A112" s="12"/>
      <c r="B112" s="28"/>
      <c r="C112" s="28"/>
      <c r="D112" s="13"/>
      <c r="E112" s="14"/>
      <c r="F112" s="15"/>
      <c r="G112" s="15"/>
    </row>
    <row r="113" spans="1:7" x14ac:dyDescent="0.3">
      <c r="A113" s="16" t="s">
        <v>1396</v>
      </c>
      <c r="B113" s="29"/>
      <c r="C113" s="29"/>
      <c r="D113" s="17"/>
      <c r="E113" s="46"/>
      <c r="F113" s="20"/>
      <c r="G113" s="20"/>
    </row>
    <row r="114" spans="1:7" x14ac:dyDescent="0.3">
      <c r="A114" s="12" t="s">
        <v>1397</v>
      </c>
      <c r="B114" s="28"/>
      <c r="C114" s="28" t="s">
        <v>1398</v>
      </c>
      <c r="D114" s="13">
        <v>25000</v>
      </c>
      <c r="E114" s="14">
        <v>241.45</v>
      </c>
      <c r="F114" s="15">
        <v>7.4999999999999997E-3</v>
      </c>
      <c r="G114" s="15"/>
    </row>
    <row r="115" spans="1:7" x14ac:dyDescent="0.3">
      <c r="A115" s="12" t="s">
        <v>1569</v>
      </c>
      <c r="B115" s="28"/>
      <c r="C115" s="28" t="s">
        <v>1570</v>
      </c>
      <c r="D115" s="41">
        <v>-2800</v>
      </c>
      <c r="E115" s="36">
        <v>-0.32</v>
      </c>
      <c r="F115" s="15">
        <v>0</v>
      </c>
      <c r="G115" s="15"/>
    </row>
    <row r="116" spans="1:7" x14ac:dyDescent="0.3">
      <c r="A116" s="12" t="s">
        <v>1571</v>
      </c>
      <c r="B116" s="28"/>
      <c r="C116" s="28" t="s">
        <v>1570</v>
      </c>
      <c r="D116" s="41">
        <v>-2250</v>
      </c>
      <c r="E116" s="36">
        <v>-0.52</v>
      </c>
      <c r="F116" s="15">
        <v>0</v>
      </c>
      <c r="G116" s="15"/>
    </row>
    <row r="117" spans="1:7" x14ac:dyDescent="0.3">
      <c r="A117" s="12" t="s">
        <v>1572</v>
      </c>
      <c r="B117" s="28"/>
      <c r="C117" s="28" t="s">
        <v>1570</v>
      </c>
      <c r="D117" s="41">
        <v>-6900</v>
      </c>
      <c r="E117" s="36">
        <v>-0.87</v>
      </c>
      <c r="F117" s="15">
        <v>0</v>
      </c>
      <c r="G117" s="15"/>
    </row>
    <row r="118" spans="1:7" x14ac:dyDescent="0.3">
      <c r="A118" s="12" t="s">
        <v>1573</v>
      </c>
      <c r="B118" s="28"/>
      <c r="C118" s="28" t="s">
        <v>1570</v>
      </c>
      <c r="D118" s="41">
        <v>-18000</v>
      </c>
      <c r="E118" s="36">
        <v>-0.94</v>
      </c>
      <c r="F118" s="15">
        <v>0</v>
      </c>
      <c r="G118" s="15"/>
    </row>
    <row r="119" spans="1:7" x14ac:dyDescent="0.3">
      <c r="A119" s="12" t="s">
        <v>1574</v>
      </c>
      <c r="B119" s="28"/>
      <c r="C119" s="28" t="s">
        <v>1570</v>
      </c>
      <c r="D119" s="41">
        <v>-22500</v>
      </c>
      <c r="E119" s="36">
        <v>-1.18</v>
      </c>
      <c r="F119" s="15">
        <v>0</v>
      </c>
      <c r="G119" s="15"/>
    </row>
    <row r="120" spans="1:7" x14ac:dyDescent="0.3">
      <c r="A120" s="12" t="s">
        <v>1575</v>
      </c>
      <c r="B120" s="28"/>
      <c r="C120" s="28" t="s">
        <v>1570</v>
      </c>
      <c r="D120" s="41">
        <v>-1300</v>
      </c>
      <c r="E120" s="36">
        <v>-1.19</v>
      </c>
      <c r="F120" s="15">
        <v>0</v>
      </c>
      <c r="G120" s="15"/>
    </row>
    <row r="121" spans="1:7" x14ac:dyDescent="0.3">
      <c r="A121" s="12" t="s">
        <v>1576</v>
      </c>
      <c r="B121" s="28"/>
      <c r="C121" s="28" t="s">
        <v>1570</v>
      </c>
      <c r="D121" s="41">
        <v>-10500</v>
      </c>
      <c r="E121" s="36">
        <v>-1.42</v>
      </c>
      <c r="F121" s="15">
        <v>0</v>
      </c>
      <c r="G121" s="15"/>
    </row>
    <row r="122" spans="1:7" x14ac:dyDescent="0.3">
      <c r="A122" s="12" t="s">
        <v>1577</v>
      </c>
      <c r="B122" s="28"/>
      <c r="C122" s="28" t="s">
        <v>1570</v>
      </c>
      <c r="D122" s="41">
        <v>-35750</v>
      </c>
      <c r="E122" s="36">
        <v>-1.81</v>
      </c>
      <c r="F122" s="35">
        <v>-1E-4</v>
      </c>
      <c r="G122" s="15"/>
    </row>
    <row r="123" spans="1:7" x14ac:dyDescent="0.3">
      <c r="A123" s="16" t="s">
        <v>98</v>
      </c>
      <c r="B123" s="29"/>
      <c r="C123" s="29"/>
      <c r="D123" s="17"/>
      <c r="E123" s="37">
        <v>233.2</v>
      </c>
      <c r="F123" s="38">
        <v>7.4000000000000003E-3</v>
      </c>
      <c r="G123" s="20"/>
    </row>
    <row r="124" spans="1:7" x14ac:dyDescent="0.3">
      <c r="A124" s="12"/>
      <c r="B124" s="28"/>
      <c r="C124" s="28"/>
      <c r="D124" s="13"/>
      <c r="E124" s="14"/>
      <c r="F124" s="15"/>
      <c r="G124" s="15"/>
    </row>
    <row r="125" spans="1:7" x14ac:dyDescent="0.3">
      <c r="A125" s="21" t="s">
        <v>117</v>
      </c>
      <c r="B125" s="30"/>
      <c r="C125" s="30"/>
      <c r="D125" s="22"/>
      <c r="E125" s="18">
        <v>233.2</v>
      </c>
      <c r="F125" s="19">
        <v>7.4000000000000003E-3</v>
      </c>
      <c r="G125" s="20"/>
    </row>
    <row r="126" spans="1:7" x14ac:dyDescent="0.3">
      <c r="A126" s="12"/>
      <c r="B126" s="28"/>
      <c r="C126" s="28"/>
      <c r="D126" s="13"/>
      <c r="E126" s="14"/>
      <c r="F126" s="15"/>
      <c r="G126" s="15"/>
    </row>
    <row r="127" spans="1:7" x14ac:dyDescent="0.3">
      <c r="A127" s="16" t="s">
        <v>125</v>
      </c>
      <c r="B127" s="29"/>
      <c r="C127" s="29"/>
      <c r="D127" s="17"/>
      <c r="E127" s="46"/>
      <c r="F127" s="20"/>
      <c r="G127" s="20"/>
    </row>
    <row r="128" spans="1:7" x14ac:dyDescent="0.3">
      <c r="A128" s="16" t="s">
        <v>544</v>
      </c>
      <c r="B128" s="28"/>
      <c r="C128" s="28"/>
      <c r="D128" s="13"/>
      <c r="E128" s="14"/>
      <c r="F128" s="15"/>
      <c r="G128" s="15"/>
    </row>
    <row r="129" spans="1:7" x14ac:dyDescent="0.3">
      <c r="A129" s="16" t="s">
        <v>98</v>
      </c>
      <c r="B129" s="28"/>
      <c r="C129" s="28"/>
      <c r="D129" s="13"/>
      <c r="E129" s="39" t="s">
        <v>88</v>
      </c>
      <c r="F129" s="40" t="s">
        <v>88</v>
      </c>
      <c r="G129" s="15"/>
    </row>
    <row r="130" spans="1:7" x14ac:dyDescent="0.3">
      <c r="A130" s="12"/>
      <c r="B130" s="28"/>
      <c r="C130" s="28"/>
      <c r="D130" s="13"/>
      <c r="E130" s="14"/>
      <c r="F130" s="15"/>
      <c r="G130" s="15"/>
    </row>
    <row r="131" spans="1:7" x14ac:dyDescent="0.3">
      <c r="A131" s="16" t="s">
        <v>372</v>
      </c>
      <c r="B131" s="28"/>
      <c r="C131" s="28"/>
      <c r="D131" s="13"/>
      <c r="E131" s="14"/>
      <c r="F131" s="15"/>
      <c r="G131" s="15"/>
    </row>
    <row r="132" spans="1:7" x14ac:dyDescent="0.3">
      <c r="A132" s="12" t="s">
        <v>679</v>
      </c>
      <c r="B132" s="28" t="s">
        <v>680</v>
      </c>
      <c r="C132" s="28" t="s">
        <v>93</v>
      </c>
      <c r="D132" s="13">
        <v>4900000</v>
      </c>
      <c r="E132" s="14">
        <v>4664.7700000000004</v>
      </c>
      <c r="F132" s="15">
        <v>0.14530000000000001</v>
      </c>
      <c r="G132" s="15">
        <v>7.0685999999999999E-2</v>
      </c>
    </row>
    <row r="133" spans="1:7" x14ac:dyDescent="0.3">
      <c r="A133" s="16" t="s">
        <v>98</v>
      </c>
      <c r="B133" s="29"/>
      <c r="C133" s="29"/>
      <c r="D133" s="17"/>
      <c r="E133" s="37">
        <v>4664.7700000000004</v>
      </c>
      <c r="F133" s="38">
        <v>0.14530000000000001</v>
      </c>
      <c r="G133" s="20"/>
    </row>
    <row r="134" spans="1:7" x14ac:dyDescent="0.3">
      <c r="A134" s="12"/>
      <c r="B134" s="28"/>
      <c r="C134" s="28"/>
      <c r="D134" s="13"/>
      <c r="E134" s="14"/>
      <c r="F134" s="15"/>
      <c r="G134" s="15"/>
    </row>
    <row r="135" spans="1:7" x14ac:dyDescent="0.3">
      <c r="A135" s="12"/>
      <c r="B135" s="28"/>
      <c r="C135" s="28"/>
      <c r="D135" s="13"/>
      <c r="E135" s="14"/>
      <c r="F135" s="15"/>
      <c r="G135" s="15"/>
    </row>
    <row r="136" spans="1:7" x14ac:dyDescent="0.3">
      <c r="A136" s="16" t="s">
        <v>189</v>
      </c>
      <c r="B136" s="28"/>
      <c r="C136" s="28"/>
      <c r="D136" s="13"/>
      <c r="E136" s="14"/>
      <c r="F136" s="15"/>
      <c r="G136" s="15"/>
    </row>
    <row r="137" spans="1:7" x14ac:dyDescent="0.3">
      <c r="A137" s="16" t="s">
        <v>98</v>
      </c>
      <c r="B137" s="28"/>
      <c r="C137" s="28"/>
      <c r="D137" s="13"/>
      <c r="E137" s="39" t="s">
        <v>88</v>
      </c>
      <c r="F137" s="40" t="s">
        <v>88</v>
      </c>
      <c r="G137" s="15"/>
    </row>
    <row r="138" spans="1:7" x14ac:dyDescent="0.3">
      <c r="A138" s="12"/>
      <c r="B138" s="28"/>
      <c r="C138" s="28"/>
      <c r="D138" s="13"/>
      <c r="E138" s="14"/>
      <c r="F138" s="15"/>
      <c r="G138" s="15"/>
    </row>
    <row r="139" spans="1:7" x14ac:dyDescent="0.3">
      <c r="A139" s="16" t="s">
        <v>190</v>
      </c>
      <c r="B139" s="28"/>
      <c r="C139" s="28"/>
      <c r="D139" s="13"/>
      <c r="E139" s="14"/>
      <c r="F139" s="15"/>
      <c r="G139" s="15"/>
    </row>
    <row r="140" spans="1:7" x14ac:dyDescent="0.3">
      <c r="A140" s="16" t="s">
        <v>98</v>
      </c>
      <c r="B140" s="28"/>
      <c r="C140" s="28"/>
      <c r="D140" s="13"/>
      <c r="E140" s="39" t="s">
        <v>88</v>
      </c>
      <c r="F140" s="40" t="s">
        <v>88</v>
      </c>
      <c r="G140" s="15"/>
    </row>
    <row r="141" spans="1:7" x14ac:dyDescent="0.3">
      <c r="A141" s="12"/>
      <c r="B141" s="28"/>
      <c r="C141" s="28"/>
      <c r="D141" s="13"/>
      <c r="E141" s="14"/>
      <c r="F141" s="15"/>
      <c r="G141" s="15"/>
    </row>
    <row r="142" spans="1:7" x14ac:dyDescent="0.3">
      <c r="A142" s="21" t="s">
        <v>117</v>
      </c>
      <c r="B142" s="30"/>
      <c r="C142" s="30"/>
      <c r="D142" s="22"/>
      <c r="E142" s="18">
        <v>4664.7700000000004</v>
      </c>
      <c r="F142" s="19">
        <v>0.14530000000000001</v>
      </c>
      <c r="G142" s="20"/>
    </row>
    <row r="143" spans="1:7" x14ac:dyDescent="0.3">
      <c r="A143" s="12"/>
      <c r="B143" s="28"/>
      <c r="C143" s="28"/>
      <c r="D143" s="13"/>
      <c r="E143" s="14"/>
      <c r="F143" s="15"/>
      <c r="G143" s="15"/>
    </row>
    <row r="144" spans="1:7" x14ac:dyDescent="0.3">
      <c r="A144" s="16" t="s">
        <v>89</v>
      </c>
      <c r="B144" s="28"/>
      <c r="C144" s="28"/>
      <c r="D144" s="13"/>
      <c r="E144" s="14"/>
      <c r="F144" s="15"/>
      <c r="G144" s="15"/>
    </row>
    <row r="145" spans="1:7" x14ac:dyDescent="0.3">
      <c r="A145" s="12"/>
      <c r="B145" s="28"/>
      <c r="C145" s="28"/>
      <c r="D145" s="13"/>
      <c r="E145" s="14"/>
      <c r="F145" s="15"/>
      <c r="G145" s="15"/>
    </row>
    <row r="146" spans="1:7" x14ac:dyDescent="0.3">
      <c r="A146" s="16" t="s">
        <v>90</v>
      </c>
      <c r="B146" s="28"/>
      <c r="C146" s="28"/>
      <c r="D146" s="13"/>
      <c r="E146" s="14"/>
      <c r="F146" s="15"/>
      <c r="G146" s="15"/>
    </row>
    <row r="147" spans="1:7" x14ac:dyDescent="0.3">
      <c r="A147" s="12" t="s">
        <v>1424</v>
      </c>
      <c r="B147" s="28" t="s">
        <v>1425</v>
      </c>
      <c r="C147" s="28" t="s">
        <v>93</v>
      </c>
      <c r="D147" s="13">
        <v>1000000</v>
      </c>
      <c r="E147" s="14">
        <v>999.12</v>
      </c>
      <c r="F147" s="15">
        <v>3.1099999999999999E-2</v>
      </c>
      <c r="G147" s="15">
        <v>4.0368000000000001E-2</v>
      </c>
    </row>
    <row r="148" spans="1:7" x14ac:dyDescent="0.3">
      <c r="A148" s="16" t="s">
        <v>98</v>
      </c>
      <c r="B148" s="29"/>
      <c r="C148" s="29"/>
      <c r="D148" s="17"/>
      <c r="E148" s="37">
        <v>999.12</v>
      </c>
      <c r="F148" s="38">
        <v>3.1099999999999999E-2</v>
      </c>
      <c r="G148" s="20"/>
    </row>
    <row r="149" spans="1:7" x14ac:dyDescent="0.3">
      <c r="A149" s="12"/>
      <c r="B149" s="28"/>
      <c r="C149" s="28"/>
      <c r="D149" s="13"/>
      <c r="E149" s="14"/>
      <c r="F149" s="15"/>
      <c r="G149" s="15"/>
    </row>
    <row r="150" spans="1:7" x14ac:dyDescent="0.3">
      <c r="A150" s="21" t="s">
        <v>117</v>
      </c>
      <c r="B150" s="30"/>
      <c r="C150" s="30"/>
      <c r="D150" s="22"/>
      <c r="E150" s="18">
        <v>999.12</v>
      </c>
      <c r="F150" s="19">
        <v>3.1099999999999999E-2</v>
      </c>
      <c r="G150" s="20"/>
    </row>
    <row r="151" spans="1:7" x14ac:dyDescent="0.3">
      <c r="A151" s="12"/>
      <c r="B151" s="28"/>
      <c r="C151" s="28"/>
      <c r="D151" s="13"/>
      <c r="E151" s="14"/>
      <c r="F151" s="15"/>
      <c r="G151" s="15"/>
    </row>
    <row r="152" spans="1:7" x14ac:dyDescent="0.3">
      <c r="A152" s="12"/>
      <c r="B152" s="28"/>
      <c r="C152" s="28"/>
      <c r="D152" s="13"/>
      <c r="E152" s="14"/>
      <c r="F152" s="15"/>
      <c r="G152" s="15"/>
    </row>
    <row r="153" spans="1:7" x14ac:dyDescent="0.3">
      <c r="A153" s="16" t="s">
        <v>533</v>
      </c>
      <c r="B153" s="28"/>
      <c r="C153" s="28"/>
      <c r="D153" s="13"/>
      <c r="E153" s="14"/>
      <c r="F153" s="15"/>
      <c r="G153" s="15"/>
    </row>
    <row r="154" spans="1:7" x14ac:dyDescent="0.3">
      <c r="A154" s="12" t="s">
        <v>1578</v>
      </c>
      <c r="B154" s="28" t="s">
        <v>1579</v>
      </c>
      <c r="C154" s="28"/>
      <c r="D154" s="13">
        <v>47098.75</v>
      </c>
      <c r="E154" s="14">
        <v>1301.56</v>
      </c>
      <c r="F154" s="15">
        <v>4.0500000000000001E-2</v>
      </c>
      <c r="G154" s="15"/>
    </row>
    <row r="155" spans="1:7" x14ac:dyDescent="0.3">
      <c r="A155" s="12"/>
      <c r="B155" s="28"/>
      <c r="C155" s="28"/>
      <c r="D155" s="13"/>
      <c r="E155" s="14"/>
      <c r="F155" s="15"/>
      <c r="G155" s="15"/>
    </row>
    <row r="156" spans="1:7" x14ac:dyDescent="0.3">
      <c r="A156" s="21" t="s">
        <v>117</v>
      </c>
      <c r="B156" s="30"/>
      <c r="C156" s="30"/>
      <c r="D156" s="22"/>
      <c r="E156" s="18">
        <v>1301.56</v>
      </c>
      <c r="F156" s="19">
        <v>4.0500000000000001E-2</v>
      </c>
      <c r="G156" s="20"/>
    </row>
    <row r="157" spans="1:7" x14ac:dyDescent="0.3">
      <c r="A157" s="12"/>
      <c r="B157" s="28"/>
      <c r="C157" s="28"/>
      <c r="D157" s="13"/>
      <c r="E157" s="14"/>
      <c r="F157" s="15"/>
      <c r="G157" s="15"/>
    </row>
    <row r="158" spans="1:7" x14ac:dyDescent="0.3">
      <c r="A158" s="16" t="s">
        <v>118</v>
      </c>
      <c r="B158" s="28"/>
      <c r="C158" s="28"/>
      <c r="D158" s="13"/>
      <c r="E158" s="14"/>
      <c r="F158" s="15"/>
      <c r="G158" s="15"/>
    </row>
    <row r="159" spans="1:7" x14ac:dyDescent="0.3">
      <c r="A159" s="12" t="s">
        <v>119</v>
      </c>
      <c r="B159" s="28"/>
      <c r="C159" s="28"/>
      <c r="D159" s="13"/>
      <c r="E159" s="14">
        <v>4039.54</v>
      </c>
      <c r="F159" s="15">
        <v>0.1258</v>
      </c>
      <c r="G159" s="15">
        <v>4.1402000000000001E-2</v>
      </c>
    </row>
    <row r="160" spans="1:7" x14ac:dyDescent="0.3">
      <c r="A160" s="16" t="s">
        <v>98</v>
      </c>
      <c r="B160" s="29"/>
      <c r="C160" s="29"/>
      <c r="D160" s="17"/>
      <c r="E160" s="37">
        <v>4039.54</v>
      </c>
      <c r="F160" s="38">
        <v>0.1258</v>
      </c>
      <c r="G160" s="20"/>
    </row>
    <row r="161" spans="1:7" x14ac:dyDescent="0.3">
      <c r="A161" s="12"/>
      <c r="B161" s="28"/>
      <c r="C161" s="28"/>
      <c r="D161" s="13"/>
      <c r="E161" s="14"/>
      <c r="F161" s="15"/>
      <c r="G161" s="15"/>
    </row>
    <row r="162" spans="1:7" x14ac:dyDescent="0.3">
      <c r="A162" s="21" t="s">
        <v>117</v>
      </c>
      <c r="B162" s="30"/>
      <c r="C162" s="30"/>
      <c r="D162" s="22"/>
      <c r="E162" s="18">
        <v>4039.54</v>
      </c>
      <c r="F162" s="19">
        <v>0.1258</v>
      </c>
      <c r="G162" s="20"/>
    </row>
    <row r="163" spans="1:7" x14ac:dyDescent="0.3">
      <c r="A163" s="12" t="s">
        <v>120</v>
      </c>
      <c r="B163" s="28"/>
      <c r="C163" s="28"/>
      <c r="D163" s="13"/>
      <c r="E163" s="14">
        <v>38.007178000000003</v>
      </c>
      <c r="F163" s="15">
        <v>1.183E-3</v>
      </c>
      <c r="G163" s="15"/>
    </row>
    <row r="164" spans="1:7" x14ac:dyDescent="0.3">
      <c r="A164" s="12" t="s">
        <v>121</v>
      </c>
      <c r="B164" s="28"/>
      <c r="C164" s="28"/>
      <c r="D164" s="13"/>
      <c r="E164" s="36">
        <v>-494.44717800000001</v>
      </c>
      <c r="F164" s="35">
        <v>-1.5682999999999999E-2</v>
      </c>
      <c r="G164" s="15">
        <v>4.1402000000000001E-2</v>
      </c>
    </row>
    <row r="165" spans="1:7" x14ac:dyDescent="0.3">
      <c r="A165" s="23" t="s">
        <v>122</v>
      </c>
      <c r="B165" s="31"/>
      <c r="C165" s="31"/>
      <c r="D165" s="24"/>
      <c r="E165" s="25">
        <v>32111.77</v>
      </c>
      <c r="F165" s="26">
        <v>1</v>
      </c>
      <c r="G165" s="26"/>
    </row>
    <row r="167" spans="1:7" x14ac:dyDescent="0.3">
      <c r="A167" s="1" t="s">
        <v>1322</v>
      </c>
    </row>
    <row r="168" spans="1:7" x14ac:dyDescent="0.3">
      <c r="A168" s="1" t="s">
        <v>124</v>
      </c>
    </row>
    <row r="170" spans="1:7" x14ac:dyDescent="0.3">
      <c r="A170" s="1" t="s">
        <v>1859</v>
      </c>
    </row>
    <row r="171" spans="1:7" x14ac:dyDescent="0.3">
      <c r="A171" s="47" t="s">
        <v>1860</v>
      </c>
      <c r="B171" s="32" t="s">
        <v>88</v>
      </c>
    </row>
    <row r="172" spans="1:7" x14ac:dyDescent="0.3">
      <c r="A172" t="s">
        <v>1861</v>
      </c>
    </row>
    <row r="173" spans="1:7" x14ac:dyDescent="0.3">
      <c r="A173" t="s">
        <v>1862</v>
      </c>
      <c r="B173" t="s">
        <v>1863</v>
      </c>
      <c r="C173" t="s">
        <v>1863</v>
      </c>
    </row>
    <row r="174" spans="1:7" x14ac:dyDescent="0.3">
      <c r="B174" s="48">
        <v>44680</v>
      </c>
      <c r="C174" s="48">
        <v>44712</v>
      </c>
    </row>
    <row r="175" spans="1:7" x14ac:dyDescent="0.3">
      <c r="A175" t="s">
        <v>1865</v>
      </c>
      <c r="B175">
        <v>19.422499999999999</v>
      </c>
      <c r="C175">
        <v>19.237300000000001</v>
      </c>
      <c r="E175" s="2"/>
      <c r="G175"/>
    </row>
    <row r="176" spans="1:7" x14ac:dyDescent="0.3">
      <c r="A176" t="s">
        <v>1867</v>
      </c>
      <c r="B176">
        <v>19.415900000000001</v>
      </c>
      <c r="C176">
        <v>19.2302</v>
      </c>
      <c r="E176" s="2"/>
      <c r="G176"/>
    </row>
    <row r="177" spans="1:7" x14ac:dyDescent="0.3">
      <c r="A177" t="s">
        <v>1868</v>
      </c>
      <c r="B177">
        <v>14.1137</v>
      </c>
      <c r="C177">
        <v>13.9787</v>
      </c>
      <c r="E177" s="2"/>
      <c r="G177"/>
    </row>
    <row r="178" spans="1:7" x14ac:dyDescent="0.3">
      <c r="A178" t="s">
        <v>1889</v>
      </c>
      <c r="B178">
        <v>14.014799999999999</v>
      </c>
      <c r="C178">
        <v>13.799799999999999</v>
      </c>
      <c r="E178" s="2"/>
      <c r="G178"/>
    </row>
    <row r="179" spans="1:7" x14ac:dyDescent="0.3">
      <c r="A179" t="s">
        <v>1876</v>
      </c>
      <c r="B179">
        <v>18.245999999999999</v>
      </c>
      <c r="C179">
        <v>18.051300000000001</v>
      </c>
      <c r="E179" s="2"/>
      <c r="G179"/>
    </row>
    <row r="180" spans="1:7" x14ac:dyDescent="0.3">
      <c r="A180" t="s">
        <v>1892</v>
      </c>
      <c r="B180">
        <v>18.2378</v>
      </c>
      <c r="C180">
        <v>18.041899999999998</v>
      </c>
      <c r="E180" s="2"/>
      <c r="G180"/>
    </row>
    <row r="181" spans="1:7" x14ac:dyDescent="0.3">
      <c r="A181" t="s">
        <v>1893</v>
      </c>
      <c r="B181">
        <v>12.604699999999999</v>
      </c>
      <c r="C181">
        <v>12.4693</v>
      </c>
      <c r="E181" s="2"/>
      <c r="G181"/>
    </row>
    <row r="182" spans="1:7" x14ac:dyDescent="0.3">
      <c r="A182" t="s">
        <v>1894</v>
      </c>
      <c r="B182">
        <v>13.0999</v>
      </c>
      <c r="C182">
        <v>12.878299999999999</v>
      </c>
      <c r="E182" s="2"/>
      <c r="G182"/>
    </row>
    <row r="183" spans="1:7" x14ac:dyDescent="0.3">
      <c r="E183" s="2"/>
      <c r="G183"/>
    </row>
    <row r="184" spans="1:7" x14ac:dyDescent="0.3">
      <c r="A184" t="s">
        <v>1896</v>
      </c>
    </row>
    <row r="186" spans="1:7" x14ac:dyDescent="0.3">
      <c r="A186" s="50" t="s">
        <v>1897</v>
      </c>
      <c r="B186" s="50" t="s">
        <v>1898</v>
      </c>
      <c r="C186" s="50" t="s">
        <v>1899</v>
      </c>
      <c r="D186" s="50" t="s">
        <v>1900</v>
      </c>
    </row>
    <row r="187" spans="1:7" x14ac:dyDescent="0.3">
      <c r="A187" s="50" t="s">
        <v>1922</v>
      </c>
      <c r="B187" s="50"/>
      <c r="C187" s="50">
        <v>0.08</v>
      </c>
      <c r="D187" s="50">
        <v>0.08</v>
      </c>
    </row>
    <row r="188" spans="1:7" x14ac:dyDescent="0.3">
      <c r="A188" s="50" t="s">
        <v>1923</v>
      </c>
      <c r="B188" s="50"/>
      <c r="C188" s="50">
        <v>0.08</v>
      </c>
      <c r="D188" s="50">
        <v>0.08</v>
      </c>
    </row>
    <row r="190" spans="1:7" x14ac:dyDescent="0.3">
      <c r="A190" t="s">
        <v>1879</v>
      </c>
      <c r="B190" s="32" t="s">
        <v>88</v>
      </c>
    </row>
    <row r="191" spans="1:7" ht="28.8" x14ac:dyDescent="0.3">
      <c r="A191" s="47" t="s">
        <v>1880</v>
      </c>
      <c r="B191" s="32" t="s">
        <v>88</v>
      </c>
    </row>
    <row r="192" spans="1:7" x14ac:dyDescent="0.3">
      <c r="A192" s="47" t="s">
        <v>1881</v>
      </c>
      <c r="B192" s="32" t="s">
        <v>88</v>
      </c>
    </row>
    <row r="193" spans="1:4" x14ac:dyDescent="0.3">
      <c r="A193" t="s">
        <v>1913</v>
      </c>
      <c r="B193" s="49">
        <v>5.6700030000000003</v>
      </c>
    </row>
    <row r="194" spans="1:4" ht="28.8" x14ac:dyDescent="0.3">
      <c r="A194" s="47" t="s">
        <v>1883</v>
      </c>
      <c r="B194" s="32">
        <v>1222.5242499999999</v>
      </c>
    </row>
    <row r="195" spans="1:4" ht="28.8" x14ac:dyDescent="0.3">
      <c r="A195" s="47" t="s">
        <v>1884</v>
      </c>
      <c r="B195" s="32" t="s">
        <v>88</v>
      </c>
    </row>
    <row r="196" spans="1:4" x14ac:dyDescent="0.3">
      <c r="A196" t="s">
        <v>2023</v>
      </c>
      <c r="B196" s="32" t="s">
        <v>88</v>
      </c>
    </row>
    <row r="197" spans="1:4" x14ac:dyDescent="0.3">
      <c r="A197" t="s">
        <v>2024</v>
      </c>
      <c r="B197" s="32" t="s">
        <v>88</v>
      </c>
    </row>
    <row r="201" spans="1:4" x14ac:dyDescent="0.3">
      <c r="A201" s="60" t="s">
        <v>2070</v>
      </c>
      <c r="B201" s="61" t="s">
        <v>2071</v>
      </c>
      <c r="C201" s="61" t="s">
        <v>2031</v>
      </c>
      <c r="D201" s="69" t="s">
        <v>2032</v>
      </c>
    </row>
    <row r="202" spans="1:4" ht="70.8" customHeight="1" x14ac:dyDescent="0.3">
      <c r="A202" s="70" t="str">
        <f>HYPERLINK("[EDEL_Portfolio Monthly 31-May-2022.xlsx]EEESSF!A1","Edelweiss Equity Savings Fund")</f>
        <v>Edelweiss Equity Savings Fund</v>
      </c>
      <c r="B202" s="62"/>
      <c r="C202" s="62" t="s">
        <v>2050</v>
      </c>
      <c r="D202"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D7A6-C77B-437C-AF4E-E80B823E0768}">
  <dimension ref="A1:H90"/>
  <sheetViews>
    <sheetView showGridLines="0" workbookViewId="0">
      <pane ySplit="4" topLeftCell="A78" activePane="bottomLeft" state="frozen"/>
      <selection activeCell="A36" sqref="A36"/>
      <selection pane="bottomLeft" activeCell="A89" sqref="A89:D89"/>
    </sheetView>
  </sheetViews>
  <sheetFormatPr defaultRowHeight="14.4" x14ac:dyDescent="0.3"/>
  <cols>
    <col min="1" max="1" width="65.88671875" customWidth="1"/>
    <col min="2" max="2" width="22.33203125" customWidth="1"/>
    <col min="3" max="3" width="26.77734375" customWidth="1"/>
    <col min="4" max="4" width="22.441406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57</v>
      </c>
      <c r="B1" s="57"/>
      <c r="C1" s="57"/>
      <c r="D1" s="57"/>
      <c r="E1" s="57"/>
      <c r="F1" s="57"/>
      <c r="G1" s="57"/>
      <c r="H1" s="51" t="str">
        <f>HYPERLINK("[EDEL_Portfolio Monthly 31-May-2022.xlsx]Index!A1","Index")</f>
        <v>Index</v>
      </c>
    </row>
    <row r="2" spans="1:8" ht="18" x14ac:dyDescent="0.3">
      <c r="A2" s="57" t="s">
        <v>58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829</v>
      </c>
      <c r="B8" s="28" t="s">
        <v>830</v>
      </c>
      <c r="C8" s="28" t="s">
        <v>831</v>
      </c>
      <c r="D8" s="13">
        <v>18419</v>
      </c>
      <c r="E8" s="14">
        <v>49.85</v>
      </c>
      <c r="F8" s="15">
        <v>6.5500000000000003E-2</v>
      </c>
      <c r="G8" s="15"/>
    </row>
    <row r="9" spans="1:8" x14ac:dyDescent="0.3">
      <c r="A9" s="12" t="s">
        <v>1043</v>
      </c>
      <c r="B9" s="28" t="s">
        <v>1044</v>
      </c>
      <c r="C9" s="28" t="s">
        <v>831</v>
      </c>
      <c r="D9" s="13">
        <v>1755</v>
      </c>
      <c r="E9" s="14">
        <v>41.3</v>
      </c>
      <c r="F9" s="15">
        <v>5.4300000000000001E-2</v>
      </c>
      <c r="G9" s="15"/>
    </row>
    <row r="10" spans="1:8" x14ac:dyDescent="0.3">
      <c r="A10" s="12" t="s">
        <v>774</v>
      </c>
      <c r="B10" s="28" t="s">
        <v>775</v>
      </c>
      <c r="C10" s="28" t="s">
        <v>776</v>
      </c>
      <c r="D10" s="13">
        <v>2775</v>
      </c>
      <c r="E10" s="14">
        <v>38.54</v>
      </c>
      <c r="F10" s="15">
        <v>5.0700000000000002E-2</v>
      </c>
      <c r="G10" s="15"/>
    </row>
    <row r="11" spans="1:8" x14ac:dyDescent="0.3">
      <c r="A11" s="12" t="s">
        <v>897</v>
      </c>
      <c r="B11" s="28" t="s">
        <v>898</v>
      </c>
      <c r="C11" s="28" t="s">
        <v>899</v>
      </c>
      <c r="D11" s="13">
        <v>209</v>
      </c>
      <c r="E11" s="14">
        <v>36.979999999999997</v>
      </c>
      <c r="F11" s="15">
        <v>4.8599999999999997E-2</v>
      </c>
      <c r="G11" s="15"/>
    </row>
    <row r="12" spans="1:8" x14ac:dyDescent="0.3">
      <c r="A12" s="12" t="s">
        <v>832</v>
      </c>
      <c r="B12" s="28" t="s">
        <v>833</v>
      </c>
      <c r="C12" s="28" t="s">
        <v>791</v>
      </c>
      <c r="D12" s="13">
        <v>1094</v>
      </c>
      <c r="E12" s="14">
        <v>36.81</v>
      </c>
      <c r="F12" s="15">
        <v>4.8399999999999999E-2</v>
      </c>
      <c r="G12" s="15"/>
    </row>
    <row r="13" spans="1:8" x14ac:dyDescent="0.3">
      <c r="A13" s="12" t="s">
        <v>1372</v>
      </c>
      <c r="B13" s="28" t="s">
        <v>1373</v>
      </c>
      <c r="C13" s="28" t="s">
        <v>971</v>
      </c>
      <c r="D13" s="13">
        <v>1203</v>
      </c>
      <c r="E13" s="14">
        <v>34.4</v>
      </c>
      <c r="F13" s="15">
        <v>4.5199999999999997E-2</v>
      </c>
      <c r="G13" s="15"/>
    </row>
    <row r="14" spans="1:8" x14ac:dyDescent="0.3">
      <c r="A14" s="12" t="s">
        <v>789</v>
      </c>
      <c r="B14" s="28" t="s">
        <v>790</v>
      </c>
      <c r="C14" s="28" t="s">
        <v>791</v>
      </c>
      <c r="D14" s="13">
        <v>3157</v>
      </c>
      <c r="E14" s="14">
        <v>32.86</v>
      </c>
      <c r="F14" s="15">
        <v>4.3200000000000002E-2</v>
      </c>
      <c r="G14" s="15"/>
    </row>
    <row r="15" spans="1:8" x14ac:dyDescent="0.3">
      <c r="A15" s="12" t="s">
        <v>814</v>
      </c>
      <c r="B15" s="28" t="s">
        <v>815</v>
      </c>
      <c r="C15" s="28" t="s">
        <v>791</v>
      </c>
      <c r="D15" s="13">
        <v>2147</v>
      </c>
      <c r="E15" s="14">
        <v>32.28</v>
      </c>
      <c r="F15" s="15">
        <v>4.24E-2</v>
      </c>
      <c r="G15" s="15"/>
    </row>
    <row r="16" spans="1:8" x14ac:dyDescent="0.3">
      <c r="A16" s="12" t="s">
        <v>870</v>
      </c>
      <c r="B16" s="28" t="s">
        <v>871</v>
      </c>
      <c r="C16" s="28" t="s">
        <v>872</v>
      </c>
      <c r="D16" s="13">
        <v>396</v>
      </c>
      <c r="E16" s="14">
        <v>31.55</v>
      </c>
      <c r="F16" s="15">
        <v>4.1500000000000002E-2</v>
      </c>
      <c r="G16" s="15"/>
    </row>
    <row r="17" spans="1:7" x14ac:dyDescent="0.3">
      <c r="A17" s="12" t="s">
        <v>1580</v>
      </c>
      <c r="B17" s="28" t="s">
        <v>1581</v>
      </c>
      <c r="C17" s="28" t="s">
        <v>1582</v>
      </c>
      <c r="D17" s="13">
        <v>15907</v>
      </c>
      <c r="E17" s="14">
        <v>30.68</v>
      </c>
      <c r="F17" s="15">
        <v>4.0300000000000002E-2</v>
      </c>
      <c r="G17" s="15"/>
    </row>
    <row r="18" spans="1:7" x14ac:dyDescent="0.3">
      <c r="A18" s="12" t="s">
        <v>1003</v>
      </c>
      <c r="B18" s="28" t="s">
        <v>1004</v>
      </c>
      <c r="C18" s="28" t="s">
        <v>899</v>
      </c>
      <c r="D18" s="13">
        <v>802</v>
      </c>
      <c r="E18" s="14">
        <v>29.26</v>
      </c>
      <c r="F18" s="15">
        <v>3.85E-2</v>
      </c>
      <c r="G18" s="15"/>
    </row>
    <row r="19" spans="1:7" x14ac:dyDescent="0.3">
      <c r="A19" s="12" t="s">
        <v>1389</v>
      </c>
      <c r="B19" s="28" t="s">
        <v>1390</v>
      </c>
      <c r="C19" s="28" t="s">
        <v>872</v>
      </c>
      <c r="D19" s="13">
        <v>755</v>
      </c>
      <c r="E19" s="14">
        <v>29.17</v>
      </c>
      <c r="F19" s="15">
        <v>3.8399999999999997E-2</v>
      </c>
      <c r="G19" s="15"/>
    </row>
    <row r="20" spans="1:7" x14ac:dyDescent="0.3">
      <c r="A20" s="12" t="s">
        <v>803</v>
      </c>
      <c r="B20" s="28" t="s">
        <v>804</v>
      </c>
      <c r="C20" s="28" t="s">
        <v>779</v>
      </c>
      <c r="D20" s="13">
        <v>457</v>
      </c>
      <c r="E20" s="14">
        <v>27.8</v>
      </c>
      <c r="F20" s="15">
        <v>3.6499999999999998E-2</v>
      </c>
      <c r="G20" s="15"/>
    </row>
    <row r="21" spans="1:7" x14ac:dyDescent="0.3">
      <c r="A21" s="12" t="s">
        <v>1335</v>
      </c>
      <c r="B21" s="28" t="s">
        <v>1336</v>
      </c>
      <c r="C21" s="28" t="s">
        <v>1002</v>
      </c>
      <c r="D21" s="13">
        <v>1535</v>
      </c>
      <c r="E21" s="14">
        <v>24.98</v>
      </c>
      <c r="F21" s="15">
        <v>3.2800000000000003E-2</v>
      </c>
      <c r="G21" s="15"/>
    </row>
    <row r="22" spans="1:7" x14ac:dyDescent="0.3">
      <c r="A22" s="12" t="s">
        <v>1122</v>
      </c>
      <c r="B22" s="28" t="s">
        <v>1123</v>
      </c>
      <c r="C22" s="28" t="s">
        <v>1002</v>
      </c>
      <c r="D22" s="13">
        <v>4566</v>
      </c>
      <c r="E22" s="14">
        <v>24.37</v>
      </c>
      <c r="F22" s="15">
        <v>3.2000000000000001E-2</v>
      </c>
      <c r="G22" s="15"/>
    </row>
    <row r="23" spans="1:7" x14ac:dyDescent="0.3">
      <c r="A23" s="12" t="s">
        <v>888</v>
      </c>
      <c r="B23" s="28" t="s">
        <v>889</v>
      </c>
      <c r="C23" s="28" t="s">
        <v>872</v>
      </c>
      <c r="D23" s="13">
        <v>870</v>
      </c>
      <c r="E23" s="14">
        <v>24.13</v>
      </c>
      <c r="F23" s="15">
        <v>3.1699999999999999E-2</v>
      </c>
      <c r="G23" s="15"/>
    </row>
    <row r="24" spans="1:7" x14ac:dyDescent="0.3">
      <c r="A24" s="12" t="s">
        <v>937</v>
      </c>
      <c r="B24" s="28" t="s">
        <v>938</v>
      </c>
      <c r="C24" s="28" t="s">
        <v>791</v>
      </c>
      <c r="D24" s="13">
        <v>1975</v>
      </c>
      <c r="E24" s="14">
        <v>23.31</v>
      </c>
      <c r="F24" s="15">
        <v>3.0700000000000002E-2</v>
      </c>
      <c r="G24" s="15"/>
    </row>
    <row r="25" spans="1:7" x14ac:dyDescent="0.3">
      <c r="A25" s="12" t="s">
        <v>1059</v>
      </c>
      <c r="B25" s="28" t="s">
        <v>1060</v>
      </c>
      <c r="C25" s="28" t="s">
        <v>902</v>
      </c>
      <c r="D25" s="13">
        <v>632</v>
      </c>
      <c r="E25" s="14">
        <v>22.7</v>
      </c>
      <c r="F25" s="15">
        <v>2.98E-2</v>
      </c>
      <c r="G25" s="15"/>
    </row>
    <row r="26" spans="1:7" x14ac:dyDescent="0.3">
      <c r="A26" s="12" t="s">
        <v>1420</v>
      </c>
      <c r="B26" s="28" t="s">
        <v>1421</v>
      </c>
      <c r="C26" s="28" t="s">
        <v>802</v>
      </c>
      <c r="D26" s="13">
        <v>923</v>
      </c>
      <c r="E26" s="14">
        <v>20.73</v>
      </c>
      <c r="F26" s="15">
        <v>2.7300000000000001E-2</v>
      </c>
      <c r="G26" s="15"/>
    </row>
    <row r="27" spans="1:7" x14ac:dyDescent="0.3">
      <c r="A27" s="12" t="s">
        <v>1000</v>
      </c>
      <c r="B27" s="28" t="s">
        <v>1001</v>
      </c>
      <c r="C27" s="28" t="s">
        <v>1002</v>
      </c>
      <c r="D27" s="13">
        <v>3995</v>
      </c>
      <c r="E27" s="14">
        <v>20.73</v>
      </c>
      <c r="F27" s="15">
        <v>2.7300000000000001E-2</v>
      </c>
      <c r="G27" s="15"/>
    </row>
    <row r="28" spans="1:7" x14ac:dyDescent="0.3">
      <c r="A28" s="12" t="s">
        <v>1342</v>
      </c>
      <c r="B28" s="28" t="s">
        <v>1343</v>
      </c>
      <c r="C28" s="28" t="s">
        <v>872</v>
      </c>
      <c r="D28" s="13">
        <v>726</v>
      </c>
      <c r="E28" s="14">
        <v>20.190000000000001</v>
      </c>
      <c r="F28" s="15">
        <v>2.6499999999999999E-2</v>
      </c>
      <c r="G28" s="15"/>
    </row>
    <row r="29" spans="1:7" x14ac:dyDescent="0.3">
      <c r="A29" s="12" t="s">
        <v>1110</v>
      </c>
      <c r="B29" s="28" t="s">
        <v>1111</v>
      </c>
      <c r="C29" s="28" t="s">
        <v>971</v>
      </c>
      <c r="D29" s="13">
        <v>860</v>
      </c>
      <c r="E29" s="14">
        <v>19.059999999999999</v>
      </c>
      <c r="F29" s="15">
        <v>2.5100000000000001E-2</v>
      </c>
      <c r="G29" s="15"/>
    </row>
    <row r="30" spans="1:7" x14ac:dyDescent="0.3">
      <c r="A30" s="12" t="s">
        <v>977</v>
      </c>
      <c r="B30" s="28" t="s">
        <v>978</v>
      </c>
      <c r="C30" s="28" t="s">
        <v>971</v>
      </c>
      <c r="D30" s="13">
        <v>1533</v>
      </c>
      <c r="E30" s="14">
        <v>18.420000000000002</v>
      </c>
      <c r="F30" s="15">
        <v>2.4199999999999999E-2</v>
      </c>
      <c r="G30" s="15"/>
    </row>
    <row r="31" spans="1:7" x14ac:dyDescent="0.3">
      <c r="A31" s="12" t="s">
        <v>1387</v>
      </c>
      <c r="B31" s="28" t="s">
        <v>1388</v>
      </c>
      <c r="C31" s="28" t="s">
        <v>1002</v>
      </c>
      <c r="D31" s="13">
        <v>1964</v>
      </c>
      <c r="E31" s="14">
        <v>15.06</v>
      </c>
      <c r="F31" s="15">
        <v>1.9800000000000002E-2</v>
      </c>
      <c r="G31" s="15"/>
    </row>
    <row r="32" spans="1:7" x14ac:dyDescent="0.3">
      <c r="A32" s="12" t="s">
        <v>853</v>
      </c>
      <c r="B32" s="28" t="s">
        <v>854</v>
      </c>
      <c r="C32" s="28" t="s">
        <v>791</v>
      </c>
      <c r="D32" s="13">
        <v>336</v>
      </c>
      <c r="E32" s="14">
        <v>14.29</v>
      </c>
      <c r="F32" s="15">
        <v>1.8800000000000001E-2</v>
      </c>
      <c r="G32" s="15"/>
    </row>
    <row r="33" spans="1:7" x14ac:dyDescent="0.3">
      <c r="A33" s="12" t="s">
        <v>1583</v>
      </c>
      <c r="B33" s="28" t="s">
        <v>1584</v>
      </c>
      <c r="C33" s="28" t="s">
        <v>971</v>
      </c>
      <c r="D33" s="13">
        <v>2051</v>
      </c>
      <c r="E33" s="14">
        <v>12.61</v>
      </c>
      <c r="F33" s="15">
        <v>1.66E-2</v>
      </c>
      <c r="G33" s="15"/>
    </row>
    <row r="34" spans="1:7" x14ac:dyDescent="0.3">
      <c r="A34" s="12" t="s">
        <v>865</v>
      </c>
      <c r="B34" s="28" t="s">
        <v>866</v>
      </c>
      <c r="C34" s="28" t="s">
        <v>779</v>
      </c>
      <c r="D34" s="13">
        <v>1040</v>
      </c>
      <c r="E34" s="14">
        <v>11.89</v>
      </c>
      <c r="F34" s="15">
        <v>1.5599999999999999E-2</v>
      </c>
      <c r="G34" s="15"/>
    </row>
    <row r="35" spans="1:7" x14ac:dyDescent="0.3">
      <c r="A35" s="12" t="s">
        <v>1585</v>
      </c>
      <c r="B35" s="28" t="s">
        <v>1586</v>
      </c>
      <c r="C35" s="28" t="s">
        <v>1009</v>
      </c>
      <c r="D35" s="13">
        <v>3000</v>
      </c>
      <c r="E35" s="14">
        <v>11.35</v>
      </c>
      <c r="F35" s="15">
        <v>1.49E-2</v>
      </c>
      <c r="G35" s="15"/>
    </row>
    <row r="36" spans="1:7" x14ac:dyDescent="0.3">
      <c r="A36" s="12" t="s">
        <v>1037</v>
      </c>
      <c r="B36" s="28" t="s">
        <v>1038</v>
      </c>
      <c r="C36" s="28" t="s">
        <v>892</v>
      </c>
      <c r="D36" s="13">
        <v>75</v>
      </c>
      <c r="E36" s="14">
        <v>10.97</v>
      </c>
      <c r="F36" s="15">
        <v>1.44E-2</v>
      </c>
      <c r="G36" s="15"/>
    </row>
    <row r="37" spans="1:7" x14ac:dyDescent="0.3">
      <c r="A37" s="12" t="s">
        <v>918</v>
      </c>
      <c r="B37" s="28" t="s">
        <v>919</v>
      </c>
      <c r="C37" s="28" t="s">
        <v>902</v>
      </c>
      <c r="D37" s="13">
        <v>1744</v>
      </c>
      <c r="E37" s="14">
        <v>9.26</v>
      </c>
      <c r="F37" s="15">
        <v>1.2200000000000001E-2</v>
      </c>
      <c r="G37" s="15"/>
    </row>
    <row r="38" spans="1:7" x14ac:dyDescent="0.3">
      <c r="A38" s="16" t="s">
        <v>98</v>
      </c>
      <c r="B38" s="29"/>
      <c r="C38" s="29"/>
      <c r="D38" s="17"/>
      <c r="E38" s="37">
        <v>755.53</v>
      </c>
      <c r="F38" s="38">
        <v>0.99319999999999997</v>
      </c>
      <c r="G38" s="20"/>
    </row>
    <row r="39" spans="1:7" x14ac:dyDescent="0.3">
      <c r="A39" s="16" t="s">
        <v>1126</v>
      </c>
      <c r="B39" s="28"/>
      <c r="C39" s="28"/>
      <c r="D39" s="13"/>
      <c r="E39" s="14"/>
      <c r="F39" s="15"/>
      <c r="G39" s="15"/>
    </row>
    <row r="40" spans="1:7" x14ac:dyDescent="0.3">
      <c r="A40" s="16" t="s">
        <v>98</v>
      </c>
      <c r="B40" s="28"/>
      <c r="C40" s="28"/>
      <c r="D40" s="13"/>
      <c r="E40" s="39" t="s">
        <v>88</v>
      </c>
      <c r="F40" s="40" t="s">
        <v>88</v>
      </c>
      <c r="G40" s="15"/>
    </row>
    <row r="41" spans="1:7" x14ac:dyDescent="0.3">
      <c r="A41" s="21" t="s">
        <v>117</v>
      </c>
      <c r="B41" s="30"/>
      <c r="C41" s="30"/>
      <c r="D41" s="22"/>
      <c r="E41" s="25">
        <v>755.53</v>
      </c>
      <c r="F41" s="26">
        <v>0.99319999999999997</v>
      </c>
      <c r="G41" s="20"/>
    </row>
    <row r="42" spans="1:7" x14ac:dyDescent="0.3">
      <c r="A42" s="12"/>
      <c r="B42" s="28"/>
      <c r="C42" s="28"/>
      <c r="D42" s="13"/>
      <c r="E42" s="14"/>
      <c r="F42" s="15"/>
      <c r="G42" s="15"/>
    </row>
    <row r="43" spans="1:7" x14ac:dyDescent="0.3">
      <c r="A43" s="16" t="s">
        <v>125</v>
      </c>
      <c r="B43" s="28"/>
      <c r="C43" s="28"/>
      <c r="D43" s="13"/>
      <c r="E43" s="14"/>
      <c r="F43" s="15"/>
      <c r="G43" s="15"/>
    </row>
    <row r="44" spans="1:7" x14ac:dyDescent="0.3">
      <c r="A44" s="16" t="s">
        <v>126</v>
      </c>
      <c r="B44" s="28"/>
      <c r="C44" s="28"/>
      <c r="D44" s="13"/>
      <c r="E44" s="14"/>
      <c r="F44" s="15"/>
      <c r="G44" s="15"/>
    </row>
    <row r="45" spans="1:7" x14ac:dyDescent="0.3">
      <c r="A45" s="12" t="s">
        <v>1408</v>
      </c>
      <c r="B45" s="28" t="s">
        <v>1409</v>
      </c>
      <c r="C45" s="28" t="s">
        <v>132</v>
      </c>
      <c r="D45" s="13">
        <v>778</v>
      </c>
      <c r="E45" s="14">
        <v>0.22</v>
      </c>
      <c r="F45" s="15">
        <v>2.9999999999999997E-4</v>
      </c>
      <c r="G45" s="15">
        <v>6.8899000000000002E-2</v>
      </c>
    </row>
    <row r="46" spans="1:7" x14ac:dyDescent="0.3">
      <c r="A46" s="16" t="s">
        <v>98</v>
      </c>
      <c r="B46" s="29"/>
      <c r="C46" s="29"/>
      <c r="D46" s="17"/>
      <c r="E46" s="37">
        <v>0.22</v>
      </c>
      <c r="F46" s="38">
        <v>2.9999999999999997E-4</v>
      </c>
      <c r="G46" s="20"/>
    </row>
    <row r="47" spans="1:7" x14ac:dyDescent="0.3">
      <c r="A47" s="12"/>
      <c r="B47" s="28"/>
      <c r="C47" s="28"/>
      <c r="D47" s="13"/>
      <c r="E47" s="14"/>
      <c r="F47" s="15"/>
      <c r="G47" s="15"/>
    </row>
    <row r="48" spans="1:7" x14ac:dyDescent="0.3">
      <c r="A48" s="16" t="s">
        <v>189</v>
      </c>
      <c r="B48" s="28"/>
      <c r="C48" s="28"/>
      <c r="D48" s="13"/>
      <c r="E48" s="14"/>
      <c r="F48" s="15"/>
      <c r="G48" s="15"/>
    </row>
    <row r="49" spans="1:7" x14ac:dyDescent="0.3">
      <c r="A49" s="16" t="s">
        <v>98</v>
      </c>
      <c r="B49" s="28"/>
      <c r="C49" s="28"/>
      <c r="D49" s="13"/>
      <c r="E49" s="39" t="s">
        <v>88</v>
      </c>
      <c r="F49" s="40" t="s">
        <v>88</v>
      </c>
      <c r="G49" s="15"/>
    </row>
    <row r="50" spans="1:7" x14ac:dyDescent="0.3">
      <c r="A50" s="12"/>
      <c r="B50" s="28"/>
      <c r="C50" s="28"/>
      <c r="D50" s="13"/>
      <c r="E50" s="14"/>
      <c r="F50" s="15"/>
      <c r="G50" s="15"/>
    </row>
    <row r="51" spans="1:7" x14ac:dyDescent="0.3">
      <c r="A51" s="16" t="s">
        <v>190</v>
      </c>
      <c r="B51" s="28"/>
      <c r="C51" s="28"/>
      <c r="D51" s="13"/>
      <c r="E51" s="14"/>
      <c r="F51" s="15"/>
      <c r="G51" s="15"/>
    </row>
    <row r="52" spans="1:7" x14ac:dyDescent="0.3">
      <c r="A52" s="16" t="s">
        <v>98</v>
      </c>
      <c r="B52" s="28"/>
      <c r="C52" s="28"/>
      <c r="D52" s="13"/>
      <c r="E52" s="39" t="s">
        <v>88</v>
      </c>
      <c r="F52" s="40" t="s">
        <v>88</v>
      </c>
      <c r="G52" s="15"/>
    </row>
    <row r="53" spans="1:7" x14ac:dyDescent="0.3">
      <c r="A53" s="12"/>
      <c r="B53" s="28"/>
      <c r="C53" s="28"/>
      <c r="D53" s="13"/>
      <c r="E53" s="14"/>
      <c r="F53" s="15"/>
      <c r="G53" s="15"/>
    </row>
    <row r="54" spans="1:7" x14ac:dyDescent="0.3">
      <c r="A54" s="21" t="s">
        <v>117</v>
      </c>
      <c r="B54" s="30"/>
      <c r="C54" s="30"/>
      <c r="D54" s="22"/>
      <c r="E54" s="18">
        <v>0.22</v>
      </c>
      <c r="F54" s="19">
        <v>2.9999999999999997E-4</v>
      </c>
      <c r="G54" s="20"/>
    </row>
    <row r="55" spans="1:7" x14ac:dyDescent="0.3">
      <c r="A55" s="12"/>
      <c r="B55" s="28"/>
      <c r="C55" s="28"/>
      <c r="D55" s="13"/>
      <c r="E55" s="14"/>
      <c r="F55" s="15"/>
      <c r="G55" s="15"/>
    </row>
    <row r="56" spans="1:7" x14ac:dyDescent="0.3">
      <c r="A56" s="12"/>
      <c r="B56" s="28"/>
      <c r="C56" s="28"/>
      <c r="D56" s="13"/>
      <c r="E56" s="14"/>
      <c r="F56" s="15"/>
      <c r="G56" s="15"/>
    </row>
    <row r="57" spans="1:7" x14ac:dyDescent="0.3">
      <c r="A57" s="16" t="s">
        <v>118</v>
      </c>
      <c r="B57" s="28"/>
      <c r="C57" s="28"/>
      <c r="D57" s="13"/>
      <c r="E57" s="14"/>
      <c r="F57" s="15"/>
      <c r="G57" s="15"/>
    </row>
    <row r="58" spans="1:7" x14ac:dyDescent="0.3">
      <c r="A58" s="12" t="s">
        <v>119</v>
      </c>
      <c r="B58" s="28"/>
      <c r="C58" s="28"/>
      <c r="D58" s="13"/>
      <c r="E58" s="14">
        <v>3</v>
      </c>
      <c r="F58" s="15">
        <v>3.8999999999999998E-3</v>
      </c>
      <c r="G58" s="15">
        <v>4.1402000000000001E-2</v>
      </c>
    </row>
    <row r="59" spans="1:7" x14ac:dyDescent="0.3">
      <c r="A59" s="16" t="s">
        <v>98</v>
      </c>
      <c r="B59" s="29"/>
      <c r="C59" s="29"/>
      <c r="D59" s="17"/>
      <c r="E59" s="37">
        <v>3</v>
      </c>
      <c r="F59" s="38">
        <v>3.8999999999999998E-3</v>
      </c>
      <c r="G59" s="20"/>
    </row>
    <row r="60" spans="1:7" x14ac:dyDescent="0.3">
      <c r="A60" s="12"/>
      <c r="B60" s="28"/>
      <c r="C60" s="28"/>
      <c r="D60" s="13"/>
      <c r="E60" s="14"/>
      <c r="F60" s="15"/>
      <c r="G60" s="15"/>
    </row>
    <row r="61" spans="1:7" x14ac:dyDescent="0.3">
      <c r="A61" s="21" t="s">
        <v>117</v>
      </c>
      <c r="B61" s="30"/>
      <c r="C61" s="30"/>
      <c r="D61" s="22"/>
      <c r="E61" s="18">
        <v>3</v>
      </c>
      <c r="F61" s="19">
        <v>3.8999999999999998E-3</v>
      </c>
      <c r="G61" s="20"/>
    </row>
    <row r="62" spans="1:7" x14ac:dyDescent="0.3">
      <c r="A62" s="12" t="s">
        <v>120</v>
      </c>
      <c r="B62" s="28"/>
      <c r="C62" s="28"/>
      <c r="D62" s="13"/>
      <c r="E62" s="14">
        <v>1.2681400000000001E-2</v>
      </c>
      <c r="F62" s="15">
        <v>1.5999999999999999E-5</v>
      </c>
      <c r="G62" s="15"/>
    </row>
    <row r="63" spans="1:7" x14ac:dyDescent="0.3">
      <c r="A63" s="12" t="s">
        <v>121</v>
      </c>
      <c r="B63" s="28"/>
      <c r="C63" s="28"/>
      <c r="D63" s="13"/>
      <c r="E63" s="14">
        <v>1.7473186000000001</v>
      </c>
      <c r="F63" s="15">
        <v>2.5839999999999999E-3</v>
      </c>
      <c r="G63" s="15">
        <v>4.1402000000000001E-2</v>
      </c>
    </row>
    <row r="64" spans="1:7" x14ac:dyDescent="0.3">
      <c r="A64" s="23" t="s">
        <v>122</v>
      </c>
      <c r="B64" s="31"/>
      <c r="C64" s="31"/>
      <c r="D64" s="24"/>
      <c r="E64" s="25">
        <v>760.51</v>
      </c>
      <c r="F64" s="26">
        <v>1</v>
      </c>
      <c r="G64" s="26"/>
    </row>
    <row r="66" spans="1:7" x14ac:dyDescent="0.3">
      <c r="A66" s="1" t="s">
        <v>124</v>
      </c>
    </row>
    <row r="69" spans="1:7" x14ac:dyDescent="0.3">
      <c r="A69" s="1" t="s">
        <v>1859</v>
      </c>
    </row>
    <row r="70" spans="1:7" x14ac:dyDescent="0.3">
      <c r="A70" s="47" t="s">
        <v>1860</v>
      </c>
      <c r="B70" s="32" t="s">
        <v>88</v>
      </c>
    </row>
    <row r="71" spans="1:7" x14ac:dyDescent="0.3">
      <c r="A71" t="s">
        <v>1861</v>
      </c>
    </row>
    <row r="72" spans="1:7" x14ac:dyDescent="0.3">
      <c r="A72" t="s">
        <v>1862</v>
      </c>
      <c r="B72" t="s">
        <v>1863</v>
      </c>
      <c r="C72" t="s">
        <v>1863</v>
      </c>
    </row>
    <row r="73" spans="1:7" x14ac:dyDescent="0.3">
      <c r="B73" s="48">
        <v>44680</v>
      </c>
      <c r="C73" s="48">
        <v>44712</v>
      </c>
    </row>
    <row r="74" spans="1:7" x14ac:dyDescent="0.3">
      <c r="A74" t="s">
        <v>1867</v>
      </c>
      <c r="B74">
        <v>9.3482000000000003</v>
      </c>
      <c r="C74">
        <v>9.1380999999999997</v>
      </c>
      <c r="E74" s="2"/>
      <c r="G74"/>
    </row>
    <row r="75" spans="1:7" x14ac:dyDescent="0.3">
      <c r="A75" t="s">
        <v>1868</v>
      </c>
      <c r="B75">
        <v>9.2173999999999996</v>
      </c>
      <c r="C75">
        <v>9.0101999999999993</v>
      </c>
      <c r="E75" s="2"/>
      <c r="G75"/>
    </row>
    <row r="76" spans="1:7" x14ac:dyDescent="0.3">
      <c r="A76" t="s">
        <v>1892</v>
      </c>
      <c r="B76">
        <v>9.3152000000000008</v>
      </c>
      <c r="C76">
        <v>9.1013000000000002</v>
      </c>
      <c r="E76" s="2"/>
      <c r="G76"/>
    </row>
    <row r="77" spans="1:7" x14ac:dyDescent="0.3">
      <c r="A77" t="s">
        <v>1893</v>
      </c>
      <c r="B77">
        <v>9.3148999999999997</v>
      </c>
      <c r="C77">
        <v>9.1008999999999993</v>
      </c>
      <c r="E77" s="2"/>
      <c r="G77"/>
    </row>
    <row r="78" spans="1:7" x14ac:dyDescent="0.3">
      <c r="E78" s="2"/>
      <c r="G78"/>
    </row>
    <row r="79" spans="1:7" x14ac:dyDescent="0.3">
      <c r="A79" t="s">
        <v>1878</v>
      </c>
      <c r="B79" s="32" t="s">
        <v>88</v>
      </c>
    </row>
    <row r="80" spans="1:7" x14ac:dyDescent="0.3">
      <c r="A80" t="s">
        <v>1879</v>
      </c>
      <c r="B80" s="32" t="s">
        <v>88</v>
      </c>
    </row>
    <row r="81" spans="1:4" ht="28.8" x14ac:dyDescent="0.3">
      <c r="A81" s="47" t="s">
        <v>1880</v>
      </c>
      <c r="B81" s="32" t="s">
        <v>88</v>
      </c>
    </row>
    <row r="82" spans="1:4" x14ac:dyDescent="0.3">
      <c r="A82" s="47" t="s">
        <v>1881</v>
      </c>
      <c r="B82" s="32" t="s">
        <v>88</v>
      </c>
    </row>
    <row r="83" spans="1:4" x14ac:dyDescent="0.3">
      <c r="A83" t="s">
        <v>1913</v>
      </c>
      <c r="B83" s="32" t="s">
        <v>88</v>
      </c>
    </row>
    <row r="84" spans="1:4" ht="28.8" x14ac:dyDescent="0.3">
      <c r="A84" s="47" t="s">
        <v>1883</v>
      </c>
      <c r="B84" s="32" t="s">
        <v>88</v>
      </c>
    </row>
    <row r="85" spans="1:4" ht="28.8" x14ac:dyDescent="0.3">
      <c r="A85" s="47" t="s">
        <v>1884</v>
      </c>
      <c r="B85" s="32" t="s">
        <v>88</v>
      </c>
    </row>
    <row r="86" spans="1:4" x14ac:dyDescent="0.3">
      <c r="A86" t="s">
        <v>2023</v>
      </c>
      <c r="B86" s="32" t="s">
        <v>88</v>
      </c>
    </row>
    <row r="87" spans="1:4" x14ac:dyDescent="0.3">
      <c r="A87" t="s">
        <v>2024</v>
      </c>
      <c r="B87" s="32" t="s">
        <v>88</v>
      </c>
    </row>
    <row r="89" spans="1:4" x14ac:dyDescent="0.3">
      <c r="A89" s="60" t="s">
        <v>2070</v>
      </c>
      <c r="B89" s="61" t="s">
        <v>2071</v>
      </c>
      <c r="C89" s="61" t="s">
        <v>2031</v>
      </c>
      <c r="D89" s="69" t="s">
        <v>2032</v>
      </c>
    </row>
    <row r="90" spans="1:4" ht="72.599999999999994" customHeight="1" x14ac:dyDescent="0.3">
      <c r="A90" s="70" t="str">
        <f>HYPERLINK("[EDEL_Portfolio Monthly 31-May-2022.xlsx]EEIF30!A1","Edelweiss Nifty 100 Quality 30 Index Fnd")</f>
        <v>Edelweiss Nifty 100 Quality 30 Index Fnd</v>
      </c>
      <c r="B90" s="62"/>
      <c r="C90" s="62" t="s">
        <v>2051</v>
      </c>
      <c r="D90"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718C3-8033-42A2-AEE5-07A774F6122C}">
  <dimension ref="A1:H111"/>
  <sheetViews>
    <sheetView showGridLines="0" workbookViewId="0">
      <pane ySplit="4" topLeftCell="A98" activePane="bottomLeft" state="frozen"/>
      <selection activeCell="A36" sqref="A36"/>
      <selection pane="bottomLeft" activeCell="A110" sqref="A110:D110"/>
    </sheetView>
  </sheetViews>
  <sheetFormatPr defaultRowHeight="14.4" x14ac:dyDescent="0.3"/>
  <cols>
    <col min="1" max="1" width="65.88671875" customWidth="1"/>
    <col min="2" max="2" width="22.10937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59</v>
      </c>
      <c r="B1" s="57"/>
      <c r="C1" s="57"/>
      <c r="D1" s="57"/>
      <c r="E1" s="57"/>
      <c r="F1" s="57"/>
      <c r="G1" s="57"/>
      <c r="H1" s="51" t="str">
        <f>HYPERLINK("[EDEL_Portfolio Monthly 31-May-2022.xlsx]Index!A1","Index")</f>
        <v>Index</v>
      </c>
    </row>
    <row r="2" spans="1:8" ht="18" x14ac:dyDescent="0.3">
      <c r="A2" s="57" t="s">
        <v>60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860</v>
      </c>
      <c r="B8" s="28" t="s">
        <v>861</v>
      </c>
      <c r="C8" s="28" t="s">
        <v>862</v>
      </c>
      <c r="D8" s="13">
        <v>2896</v>
      </c>
      <c r="E8" s="14">
        <v>76.239999999999995</v>
      </c>
      <c r="F8" s="15">
        <v>0.1245</v>
      </c>
      <c r="G8" s="15"/>
    </row>
    <row r="9" spans="1:8" x14ac:dyDescent="0.3">
      <c r="A9" s="12" t="s">
        <v>774</v>
      </c>
      <c r="B9" s="28" t="s">
        <v>775</v>
      </c>
      <c r="C9" s="28" t="s">
        <v>776</v>
      </c>
      <c r="D9" s="13">
        <v>3677</v>
      </c>
      <c r="E9" s="14">
        <v>51.07</v>
      </c>
      <c r="F9" s="15">
        <v>8.3400000000000002E-2</v>
      </c>
      <c r="G9" s="15"/>
    </row>
    <row r="10" spans="1:8" x14ac:dyDescent="0.3">
      <c r="A10" s="12" t="s">
        <v>814</v>
      </c>
      <c r="B10" s="28" t="s">
        <v>815</v>
      </c>
      <c r="C10" s="28" t="s">
        <v>791</v>
      </c>
      <c r="D10" s="13">
        <v>3072</v>
      </c>
      <c r="E10" s="14">
        <v>46.19</v>
      </c>
      <c r="F10" s="15">
        <v>7.5499999999999998E-2</v>
      </c>
      <c r="G10" s="15"/>
    </row>
    <row r="11" spans="1:8" x14ac:dyDescent="0.3">
      <c r="A11" s="12" t="s">
        <v>882</v>
      </c>
      <c r="B11" s="28" t="s">
        <v>883</v>
      </c>
      <c r="C11" s="28" t="s">
        <v>776</v>
      </c>
      <c r="D11" s="13">
        <v>5833</v>
      </c>
      <c r="E11" s="14">
        <v>43.91</v>
      </c>
      <c r="F11" s="15">
        <v>7.17E-2</v>
      </c>
      <c r="G11" s="15"/>
    </row>
    <row r="12" spans="1:8" x14ac:dyDescent="0.3">
      <c r="A12" s="12" t="s">
        <v>777</v>
      </c>
      <c r="B12" s="28" t="s">
        <v>778</v>
      </c>
      <c r="C12" s="28" t="s">
        <v>779</v>
      </c>
      <c r="D12" s="13">
        <v>1518</v>
      </c>
      <c r="E12" s="14">
        <v>35.020000000000003</v>
      </c>
      <c r="F12" s="15">
        <v>5.7200000000000001E-2</v>
      </c>
      <c r="G12" s="15"/>
    </row>
    <row r="13" spans="1:8" x14ac:dyDescent="0.3">
      <c r="A13" s="12" t="s">
        <v>832</v>
      </c>
      <c r="B13" s="28" t="s">
        <v>833</v>
      </c>
      <c r="C13" s="28" t="s">
        <v>791</v>
      </c>
      <c r="D13" s="13">
        <v>869</v>
      </c>
      <c r="E13" s="14">
        <v>29.24</v>
      </c>
      <c r="F13" s="15">
        <v>4.7800000000000002E-2</v>
      </c>
      <c r="G13" s="15"/>
    </row>
    <row r="14" spans="1:8" x14ac:dyDescent="0.3">
      <c r="A14" s="12" t="s">
        <v>933</v>
      </c>
      <c r="B14" s="28" t="s">
        <v>934</v>
      </c>
      <c r="C14" s="28" t="s">
        <v>776</v>
      </c>
      <c r="D14" s="13">
        <v>1232</v>
      </c>
      <c r="E14" s="14">
        <v>22.75</v>
      </c>
      <c r="F14" s="15">
        <v>3.7199999999999997E-2</v>
      </c>
      <c r="G14" s="15"/>
    </row>
    <row r="15" spans="1:8" x14ac:dyDescent="0.3">
      <c r="A15" s="12" t="s">
        <v>829</v>
      </c>
      <c r="B15" s="28" t="s">
        <v>830</v>
      </c>
      <c r="C15" s="28" t="s">
        <v>831</v>
      </c>
      <c r="D15" s="13">
        <v>7345</v>
      </c>
      <c r="E15" s="14">
        <v>19.88</v>
      </c>
      <c r="F15" s="15">
        <v>3.2500000000000001E-2</v>
      </c>
      <c r="G15" s="15"/>
    </row>
    <row r="16" spans="1:8" x14ac:dyDescent="0.3">
      <c r="A16" s="12" t="s">
        <v>1043</v>
      </c>
      <c r="B16" s="28" t="s">
        <v>1044</v>
      </c>
      <c r="C16" s="28" t="s">
        <v>831</v>
      </c>
      <c r="D16" s="13">
        <v>749</v>
      </c>
      <c r="E16" s="14">
        <v>17.63</v>
      </c>
      <c r="F16" s="15">
        <v>2.8799999999999999E-2</v>
      </c>
      <c r="G16" s="15"/>
    </row>
    <row r="17" spans="1:7" x14ac:dyDescent="0.3">
      <c r="A17" s="12" t="s">
        <v>842</v>
      </c>
      <c r="B17" s="28" t="s">
        <v>843</v>
      </c>
      <c r="C17" s="28" t="s">
        <v>844</v>
      </c>
      <c r="D17" s="13">
        <v>1014</v>
      </c>
      <c r="E17" s="14">
        <v>16.78</v>
      </c>
      <c r="F17" s="15">
        <v>2.7400000000000001E-2</v>
      </c>
      <c r="G17" s="15"/>
    </row>
    <row r="18" spans="1:7" x14ac:dyDescent="0.3">
      <c r="A18" s="12" t="s">
        <v>807</v>
      </c>
      <c r="B18" s="28" t="s">
        <v>808</v>
      </c>
      <c r="C18" s="28" t="s">
        <v>776</v>
      </c>
      <c r="D18" s="13">
        <v>2216</v>
      </c>
      <c r="E18" s="14">
        <v>15.18</v>
      </c>
      <c r="F18" s="15">
        <v>2.4799999999999999E-2</v>
      </c>
      <c r="G18" s="15"/>
    </row>
    <row r="19" spans="1:7" x14ac:dyDescent="0.3">
      <c r="A19" s="12" t="s">
        <v>863</v>
      </c>
      <c r="B19" s="28" t="s">
        <v>864</v>
      </c>
      <c r="C19" s="28" t="s">
        <v>776</v>
      </c>
      <c r="D19" s="13">
        <v>3221</v>
      </c>
      <c r="E19" s="14">
        <v>15.08</v>
      </c>
      <c r="F19" s="15">
        <v>2.46E-2</v>
      </c>
      <c r="G19" s="15"/>
    </row>
    <row r="20" spans="1:7" x14ac:dyDescent="0.3">
      <c r="A20" s="12" t="s">
        <v>780</v>
      </c>
      <c r="B20" s="28" t="s">
        <v>781</v>
      </c>
      <c r="C20" s="28" t="s">
        <v>782</v>
      </c>
      <c r="D20" s="13">
        <v>1982</v>
      </c>
      <c r="E20" s="14">
        <v>13.88</v>
      </c>
      <c r="F20" s="15">
        <v>2.2700000000000001E-2</v>
      </c>
      <c r="G20" s="15"/>
    </row>
    <row r="21" spans="1:7" x14ac:dyDescent="0.3">
      <c r="A21" s="12" t="s">
        <v>803</v>
      </c>
      <c r="B21" s="28" t="s">
        <v>804</v>
      </c>
      <c r="C21" s="28" t="s">
        <v>779</v>
      </c>
      <c r="D21" s="13">
        <v>223</v>
      </c>
      <c r="E21" s="14">
        <v>13.56</v>
      </c>
      <c r="F21" s="15">
        <v>2.2200000000000001E-2</v>
      </c>
      <c r="G21" s="15"/>
    </row>
    <row r="22" spans="1:7" x14ac:dyDescent="0.3">
      <c r="A22" s="12" t="s">
        <v>1372</v>
      </c>
      <c r="B22" s="28" t="s">
        <v>1373</v>
      </c>
      <c r="C22" s="28" t="s">
        <v>971</v>
      </c>
      <c r="D22" s="13">
        <v>378</v>
      </c>
      <c r="E22" s="14">
        <v>10.81</v>
      </c>
      <c r="F22" s="15">
        <v>1.77E-2</v>
      </c>
      <c r="G22" s="15"/>
    </row>
    <row r="23" spans="1:7" x14ac:dyDescent="0.3">
      <c r="A23" s="12" t="s">
        <v>789</v>
      </c>
      <c r="B23" s="28" t="s">
        <v>790</v>
      </c>
      <c r="C23" s="28" t="s">
        <v>791</v>
      </c>
      <c r="D23" s="13">
        <v>888</v>
      </c>
      <c r="E23" s="14">
        <v>9.24</v>
      </c>
      <c r="F23" s="15">
        <v>1.5100000000000001E-2</v>
      </c>
      <c r="G23" s="15"/>
    </row>
    <row r="24" spans="1:7" x14ac:dyDescent="0.3">
      <c r="A24" s="12" t="s">
        <v>870</v>
      </c>
      <c r="B24" s="28" t="s">
        <v>871</v>
      </c>
      <c r="C24" s="28" t="s">
        <v>872</v>
      </c>
      <c r="D24" s="13">
        <v>111</v>
      </c>
      <c r="E24" s="14">
        <v>8.84</v>
      </c>
      <c r="F24" s="15">
        <v>1.44E-2</v>
      </c>
      <c r="G24" s="15"/>
    </row>
    <row r="25" spans="1:7" x14ac:dyDescent="0.3">
      <c r="A25" s="12" t="s">
        <v>1073</v>
      </c>
      <c r="B25" s="28" t="s">
        <v>1074</v>
      </c>
      <c r="C25" s="28" t="s">
        <v>872</v>
      </c>
      <c r="D25" s="13">
        <v>803</v>
      </c>
      <c r="E25" s="14">
        <v>8.31</v>
      </c>
      <c r="F25" s="15">
        <v>1.3599999999999999E-2</v>
      </c>
      <c r="G25" s="15"/>
    </row>
    <row r="26" spans="1:7" x14ac:dyDescent="0.3">
      <c r="A26" s="12" t="s">
        <v>1102</v>
      </c>
      <c r="B26" s="28" t="s">
        <v>1103</v>
      </c>
      <c r="C26" s="28" t="s">
        <v>902</v>
      </c>
      <c r="D26" s="13">
        <v>906</v>
      </c>
      <c r="E26" s="14">
        <v>7.8</v>
      </c>
      <c r="F26" s="15">
        <v>1.2699999999999999E-2</v>
      </c>
      <c r="G26" s="15"/>
    </row>
    <row r="27" spans="1:7" x14ac:dyDescent="0.3">
      <c r="A27" s="12" t="s">
        <v>1110</v>
      </c>
      <c r="B27" s="28" t="s">
        <v>1111</v>
      </c>
      <c r="C27" s="28" t="s">
        <v>971</v>
      </c>
      <c r="D27" s="13">
        <v>350</v>
      </c>
      <c r="E27" s="14">
        <v>7.76</v>
      </c>
      <c r="F27" s="15">
        <v>1.2699999999999999E-2</v>
      </c>
      <c r="G27" s="15"/>
    </row>
    <row r="28" spans="1:7" x14ac:dyDescent="0.3">
      <c r="A28" s="12" t="s">
        <v>851</v>
      </c>
      <c r="B28" s="28" t="s">
        <v>852</v>
      </c>
      <c r="C28" s="28" t="s">
        <v>836</v>
      </c>
      <c r="D28" s="13">
        <v>677</v>
      </c>
      <c r="E28" s="14">
        <v>7.15</v>
      </c>
      <c r="F28" s="15">
        <v>1.17E-2</v>
      </c>
      <c r="G28" s="15"/>
    </row>
    <row r="29" spans="1:7" x14ac:dyDescent="0.3">
      <c r="A29" s="12" t="s">
        <v>955</v>
      </c>
      <c r="B29" s="28" t="s">
        <v>956</v>
      </c>
      <c r="C29" s="28" t="s">
        <v>872</v>
      </c>
      <c r="D29" s="13">
        <v>1505</v>
      </c>
      <c r="E29" s="14">
        <v>6.68</v>
      </c>
      <c r="F29" s="15">
        <v>1.09E-2</v>
      </c>
      <c r="G29" s="15"/>
    </row>
    <row r="30" spans="1:7" x14ac:dyDescent="0.3">
      <c r="A30" s="12" t="s">
        <v>1096</v>
      </c>
      <c r="B30" s="28" t="s">
        <v>1097</v>
      </c>
      <c r="C30" s="28" t="s">
        <v>859</v>
      </c>
      <c r="D30" s="13">
        <v>2869</v>
      </c>
      <c r="E30" s="14">
        <v>6.68</v>
      </c>
      <c r="F30" s="15">
        <v>1.09E-2</v>
      </c>
      <c r="G30" s="15"/>
    </row>
    <row r="31" spans="1:7" x14ac:dyDescent="0.3">
      <c r="A31" s="12" t="s">
        <v>1010</v>
      </c>
      <c r="B31" s="28" t="s">
        <v>1011</v>
      </c>
      <c r="C31" s="28" t="s">
        <v>779</v>
      </c>
      <c r="D31" s="13">
        <v>50</v>
      </c>
      <c r="E31" s="14">
        <v>6.47</v>
      </c>
      <c r="F31" s="15">
        <v>1.06E-2</v>
      </c>
      <c r="G31" s="15"/>
    </row>
    <row r="32" spans="1:7" x14ac:dyDescent="0.3">
      <c r="A32" s="12" t="s">
        <v>947</v>
      </c>
      <c r="B32" s="28" t="s">
        <v>948</v>
      </c>
      <c r="C32" s="28" t="s">
        <v>859</v>
      </c>
      <c r="D32" s="13">
        <v>3988</v>
      </c>
      <c r="E32" s="14">
        <v>6.22</v>
      </c>
      <c r="F32" s="15">
        <v>1.0200000000000001E-2</v>
      </c>
      <c r="G32" s="15"/>
    </row>
    <row r="33" spans="1:7" x14ac:dyDescent="0.3">
      <c r="A33" s="12" t="s">
        <v>937</v>
      </c>
      <c r="B33" s="28" t="s">
        <v>938</v>
      </c>
      <c r="C33" s="28" t="s">
        <v>791</v>
      </c>
      <c r="D33" s="13">
        <v>521</v>
      </c>
      <c r="E33" s="14">
        <v>6.15</v>
      </c>
      <c r="F33" s="15">
        <v>0.01</v>
      </c>
      <c r="G33" s="15"/>
    </row>
    <row r="34" spans="1:7" x14ac:dyDescent="0.3">
      <c r="A34" s="12" t="s">
        <v>935</v>
      </c>
      <c r="B34" s="28" t="s">
        <v>936</v>
      </c>
      <c r="C34" s="28" t="s">
        <v>791</v>
      </c>
      <c r="D34" s="13">
        <v>1242</v>
      </c>
      <c r="E34" s="14">
        <v>5.94</v>
      </c>
      <c r="F34" s="15">
        <v>9.7000000000000003E-3</v>
      </c>
      <c r="G34" s="15"/>
    </row>
    <row r="35" spans="1:7" x14ac:dyDescent="0.3">
      <c r="A35" s="12" t="s">
        <v>962</v>
      </c>
      <c r="B35" s="28" t="s">
        <v>963</v>
      </c>
      <c r="C35" s="28" t="s">
        <v>821</v>
      </c>
      <c r="D35" s="13">
        <v>96</v>
      </c>
      <c r="E35" s="14">
        <v>5.84</v>
      </c>
      <c r="F35" s="15">
        <v>9.4999999999999998E-3</v>
      </c>
      <c r="G35" s="15"/>
    </row>
    <row r="36" spans="1:7" x14ac:dyDescent="0.3">
      <c r="A36" s="12" t="s">
        <v>792</v>
      </c>
      <c r="B36" s="28" t="s">
        <v>793</v>
      </c>
      <c r="C36" s="28" t="s">
        <v>794</v>
      </c>
      <c r="D36" s="13">
        <v>1226</v>
      </c>
      <c r="E36" s="14">
        <v>5.18</v>
      </c>
      <c r="F36" s="15">
        <v>8.5000000000000006E-3</v>
      </c>
      <c r="G36" s="15"/>
    </row>
    <row r="37" spans="1:7" x14ac:dyDescent="0.3">
      <c r="A37" s="12" t="s">
        <v>897</v>
      </c>
      <c r="B37" s="28" t="s">
        <v>898</v>
      </c>
      <c r="C37" s="28" t="s">
        <v>899</v>
      </c>
      <c r="D37" s="13">
        <v>29</v>
      </c>
      <c r="E37" s="14">
        <v>5.13</v>
      </c>
      <c r="F37" s="15">
        <v>8.3999999999999995E-3</v>
      </c>
      <c r="G37" s="15"/>
    </row>
    <row r="38" spans="1:7" x14ac:dyDescent="0.3">
      <c r="A38" s="12" t="s">
        <v>805</v>
      </c>
      <c r="B38" s="28" t="s">
        <v>806</v>
      </c>
      <c r="C38" s="28" t="s">
        <v>776</v>
      </c>
      <c r="D38" s="13">
        <v>546</v>
      </c>
      <c r="E38" s="14">
        <v>5.08</v>
      </c>
      <c r="F38" s="15">
        <v>8.3000000000000001E-3</v>
      </c>
      <c r="G38" s="15"/>
    </row>
    <row r="39" spans="1:7" x14ac:dyDescent="0.3">
      <c r="A39" s="12" t="s">
        <v>1045</v>
      </c>
      <c r="B39" s="28" t="s">
        <v>1046</v>
      </c>
      <c r="C39" s="28" t="s">
        <v>976</v>
      </c>
      <c r="D39" s="13">
        <v>780</v>
      </c>
      <c r="E39" s="14">
        <v>4.67</v>
      </c>
      <c r="F39" s="15">
        <v>7.6E-3</v>
      </c>
      <c r="G39" s="15"/>
    </row>
    <row r="40" spans="1:7" x14ac:dyDescent="0.3">
      <c r="A40" s="12" t="s">
        <v>990</v>
      </c>
      <c r="B40" s="28" t="s">
        <v>991</v>
      </c>
      <c r="C40" s="28" t="s">
        <v>992</v>
      </c>
      <c r="D40" s="13">
        <v>3062</v>
      </c>
      <c r="E40" s="14">
        <v>4.63</v>
      </c>
      <c r="F40" s="15">
        <v>7.6E-3</v>
      </c>
      <c r="G40" s="15"/>
    </row>
    <row r="41" spans="1:7" x14ac:dyDescent="0.3">
      <c r="A41" s="12" t="s">
        <v>819</v>
      </c>
      <c r="B41" s="28" t="s">
        <v>820</v>
      </c>
      <c r="C41" s="28" t="s">
        <v>821</v>
      </c>
      <c r="D41" s="13">
        <v>315</v>
      </c>
      <c r="E41" s="14">
        <v>4.5</v>
      </c>
      <c r="F41" s="15">
        <v>7.4000000000000003E-3</v>
      </c>
      <c r="G41" s="15"/>
    </row>
    <row r="42" spans="1:7" x14ac:dyDescent="0.3">
      <c r="A42" s="12" t="s">
        <v>834</v>
      </c>
      <c r="B42" s="28" t="s">
        <v>835</v>
      </c>
      <c r="C42" s="28" t="s">
        <v>836</v>
      </c>
      <c r="D42" s="13">
        <v>811</v>
      </c>
      <c r="E42" s="14">
        <v>4.47</v>
      </c>
      <c r="F42" s="15">
        <v>7.3000000000000001E-3</v>
      </c>
      <c r="G42" s="15"/>
    </row>
    <row r="43" spans="1:7" x14ac:dyDescent="0.3">
      <c r="A43" s="12" t="s">
        <v>783</v>
      </c>
      <c r="B43" s="28" t="s">
        <v>784</v>
      </c>
      <c r="C43" s="28" t="s">
        <v>785</v>
      </c>
      <c r="D43" s="13">
        <v>602</v>
      </c>
      <c r="E43" s="14">
        <v>4.45</v>
      </c>
      <c r="F43" s="15">
        <v>7.3000000000000001E-3</v>
      </c>
      <c r="G43" s="15"/>
    </row>
    <row r="44" spans="1:7" x14ac:dyDescent="0.3">
      <c r="A44" s="12" t="s">
        <v>1438</v>
      </c>
      <c r="B44" s="28" t="s">
        <v>1439</v>
      </c>
      <c r="C44" s="28" t="s">
        <v>902</v>
      </c>
      <c r="D44" s="13">
        <v>101</v>
      </c>
      <c r="E44" s="14">
        <v>4.41</v>
      </c>
      <c r="F44" s="15">
        <v>7.1999999999999998E-3</v>
      </c>
      <c r="G44" s="15"/>
    </row>
    <row r="45" spans="1:7" x14ac:dyDescent="0.3">
      <c r="A45" s="12" t="s">
        <v>1055</v>
      </c>
      <c r="B45" s="28" t="s">
        <v>1056</v>
      </c>
      <c r="C45" s="28" t="s">
        <v>976</v>
      </c>
      <c r="D45" s="13">
        <v>369</v>
      </c>
      <c r="E45" s="14">
        <v>4.33</v>
      </c>
      <c r="F45" s="15">
        <v>7.1000000000000004E-3</v>
      </c>
      <c r="G45" s="15"/>
    </row>
    <row r="46" spans="1:7" x14ac:dyDescent="0.3">
      <c r="A46" s="12" t="s">
        <v>900</v>
      </c>
      <c r="B46" s="28" t="s">
        <v>901</v>
      </c>
      <c r="C46" s="28" t="s">
        <v>902</v>
      </c>
      <c r="D46" s="13">
        <v>433</v>
      </c>
      <c r="E46" s="14">
        <v>4.3</v>
      </c>
      <c r="F46" s="15">
        <v>7.0000000000000001E-3</v>
      </c>
      <c r="G46" s="15"/>
    </row>
    <row r="47" spans="1:7" x14ac:dyDescent="0.3">
      <c r="A47" s="12" t="s">
        <v>1389</v>
      </c>
      <c r="B47" s="28" t="s">
        <v>1390</v>
      </c>
      <c r="C47" s="28" t="s">
        <v>872</v>
      </c>
      <c r="D47" s="13">
        <v>109</v>
      </c>
      <c r="E47" s="14">
        <v>4.21</v>
      </c>
      <c r="F47" s="15">
        <v>6.8999999999999999E-3</v>
      </c>
      <c r="G47" s="15"/>
    </row>
    <row r="48" spans="1:7" x14ac:dyDescent="0.3">
      <c r="A48" s="12" t="s">
        <v>1049</v>
      </c>
      <c r="B48" s="28" t="s">
        <v>1050</v>
      </c>
      <c r="C48" s="28" t="s">
        <v>959</v>
      </c>
      <c r="D48" s="13">
        <v>502</v>
      </c>
      <c r="E48" s="14">
        <v>3.81</v>
      </c>
      <c r="F48" s="15">
        <v>6.1999999999999998E-3</v>
      </c>
      <c r="G48" s="15"/>
    </row>
    <row r="49" spans="1:7" x14ac:dyDescent="0.3">
      <c r="A49" s="12" t="s">
        <v>1059</v>
      </c>
      <c r="B49" s="28" t="s">
        <v>1060</v>
      </c>
      <c r="C49" s="28" t="s">
        <v>902</v>
      </c>
      <c r="D49" s="13">
        <v>106</v>
      </c>
      <c r="E49" s="14">
        <v>3.81</v>
      </c>
      <c r="F49" s="15">
        <v>6.1999999999999998E-3</v>
      </c>
      <c r="G49" s="15"/>
    </row>
    <row r="50" spans="1:7" x14ac:dyDescent="0.3">
      <c r="A50" s="12" t="s">
        <v>1003</v>
      </c>
      <c r="B50" s="28" t="s">
        <v>1004</v>
      </c>
      <c r="C50" s="28" t="s">
        <v>899</v>
      </c>
      <c r="D50" s="13">
        <v>99</v>
      </c>
      <c r="E50" s="14">
        <v>3.61</v>
      </c>
      <c r="F50" s="15">
        <v>5.8999999999999999E-3</v>
      </c>
      <c r="G50" s="15"/>
    </row>
    <row r="51" spans="1:7" x14ac:dyDescent="0.3">
      <c r="A51" s="12" t="s">
        <v>905</v>
      </c>
      <c r="B51" s="28" t="s">
        <v>906</v>
      </c>
      <c r="C51" s="28" t="s">
        <v>879</v>
      </c>
      <c r="D51" s="13">
        <v>461</v>
      </c>
      <c r="E51" s="14">
        <v>3.59</v>
      </c>
      <c r="F51" s="15">
        <v>5.8999999999999999E-3</v>
      </c>
      <c r="G51" s="15"/>
    </row>
    <row r="52" spans="1:7" x14ac:dyDescent="0.3">
      <c r="A52" s="12" t="s">
        <v>1580</v>
      </c>
      <c r="B52" s="28" t="s">
        <v>1581</v>
      </c>
      <c r="C52" s="28" t="s">
        <v>1582</v>
      </c>
      <c r="D52" s="13">
        <v>1759</v>
      </c>
      <c r="E52" s="14">
        <v>3.39</v>
      </c>
      <c r="F52" s="15">
        <v>5.4999999999999997E-3</v>
      </c>
      <c r="G52" s="15"/>
    </row>
    <row r="53" spans="1:7" x14ac:dyDescent="0.3">
      <c r="A53" s="12" t="s">
        <v>1362</v>
      </c>
      <c r="B53" s="28" t="s">
        <v>1363</v>
      </c>
      <c r="C53" s="28" t="s">
        <v>1077</v>
      </c>
      <c r="D53" s="13">
        <v>85</v>
      </c>
      <c r="E53" s="14">
        <v>3.38</v>
      </c>
      <c r="F53" s="15">
        <v>5.4999999999999997E-3</v>
      </c>
      <c r="G53" s="15"/>
    </row>
    <row r="54" spans="1:7" x14ac:dyDescent="0.3">
      <c r="A54" s="12" t="s">
        <v>1342</v>
      </c>
      <c r="B54" s="28" t="s">
        <v>1343</v>
      </c>
      <c r="C54" s="28" t="s">
        <v>872</v>
      </c>
      <c r="D54" s="13">
        <v>117</v>
      </c>
      <c r="E54" s="14">
        <v>3.25</v>
      </c>
      <c r="F54" s="15">
        <v>5.3E-3</v>
      </c>
      <c r="G54" s="15"/>
    </row>
    <row r="55" spans="1:7" x14ac:dyDescent="0.3">
      <c r="A55" s="12" t="s">
        <v>888</v>
      </c>
      <c r="B55" s="28" t="s">
        <v>889</v>
      </c>
      <c r="C55" s="28" t="s">
        <v>872</v>
      </c>
      <c r="D55" s="13">
        <v>109</v>
      </c>
      <c r="E55" s="14">
        <v>3.02</v>
      </c>
      <c r="F55" s="15">
        <v>4.8999999999999998E-3</v>
      </c>
      <c r="G55" s="15"/>
    </row>
    <row r="56" spans="1:7" x14ac:dyDescent="0.3">
      <c r="A56" s="12" t="s">
        <v>983</v>
      </c>
      <c r="B56" s="28" t="s">
        <v>984</v>
      </c>
      <c r="C56" s="28" t="s">
        <v>862</v>
      </c>
      <c r="D56" s="13">
        <v>801</v>
      </c>
      <c r="E56" s="14">
        <v>2.61</v>
      </c>
      <c r="F56" s="15">
        <v>4.3E-3</v>
      </c>
      <c r="G56" s="15"/>
    </row>
    <row r="57" spans="1:7" x14ac:dyDescent="0.3">
      <c r="A57" s="12" t="s">
        <v>1587</v>
      </c>
      <c r="B57" s="28" t="s">
        <v>1588</v>
      </c>
      <c r="C57" s="28" t="s">
        <v>821</v>
      </c>
      <c r="D57" s="13">
        <v>11</v>
      </c>
      <c r="E57" s="14">
        <v>2.4300000000000002</v>
      </c>
      <c r="F57" s="15">
        <v>4.0000000000000001E-3</v>
      </c>
      <c r="G57" s="15"/>
    </row>
    <row r="58" spans="1:7" x14ac:dyDescent="0.3">
      <c r="A58" s="12" t="s">
        <v>2021</v>
      </c>
      <c r="B58" s="28" t="s">
        <v>1596</v>
      </c>
      <c r="C58" s="28" t="s">
        <v>776</v>
      </c>
      <c r="D58" s="13">
        <v>643</v>
      </c>
      <c r="E58" s="14">
        <v>0</v>
      </c>
      <c r="F58" s="15">
        <v>0</v>
      </c>
      <c r="G58" s="15"/>
    </row>
    <row r="59" spans="1:7" x14ac:dyDescent="0.3">
      <c r="A59" s="16" t="s">
        <v>98</v>
      </c>
      <c r="B59" s="29"/>
      <c r="C59" s="29"/>
      <c r="D59" s="17"/>
      <c r="E59" s="37">
        <v>608.55999999999995</v>
      </c>
      <c r="F59" s="38">
        <v>0.99429999999999996</v>
      </c>
      <c r="G59" s="20"/>
    </row>
    <row r="60" spans="1:7" x14ac:dyDescent="0.3">
      <c r="A60" s="16" t="s">
        <v>1126</v>
      </c>
      <c r="B60" s="28"/>
      <c r="C60" s="28"/>
      <c r="D60" s="13"/>
      <c r="E60" s="14"/>
      <c r="F60" s="15"/>
      <c r="G60" s="15"/>
    </row>
    <row r="61" spans="1:7" x14ac:dyDescent="0.3">
      <c r="A61" s="16" t="s">
        <v>98</v>
      </c>
      <c r="B61" s="28"/>
      <c r="C61" s="28"/>
      <c r="D61" s="13"/>
      <c r="E61" s="39" t="s">
        <v>88</v>
      </c>
      <c r="F61" s="40" t="s">
        <v>88</v>
      </c>
      <c r="G61" s="15"/>
    </row>
    <row r="62" spans="1:7" x14ac:dyDescent="0.3">
      <c r="A62" s="21" t="s">
        <v>117</v>
      </c>
      <c r="B62" s="30"/>
      <c r="C62" s="30"/>
      <c r="D62" s="22"/>
      <c r="E62" s="25">
        <v>608.55999999999995</v>
      </c>
      <c r="F62" s="26">
        <v>0.99429999999999996</v>
      </c>
      <c r="G62" s="20"/>
    </row>
    <row r="63" spans="1:7" x14ac:dyDescent="0.3">
      <c r="A63" s="12"/>
      <c r="B63" s="28"/>
      <c r="C63" s="28"/>
      <c r="D63" s="13"/>
      <c r="E63" s="14"/>
      <c r="F63" s="15"/>
      <c r="G63" s="15"/>
    </row>
    <row r="64" spans="1:7" x14ac:dyDescent="0.3">
      <c r="A64" s="16" t="s">
        <v>125</v>
      </c>
      <c r="B64" s="28"/>
      <c r="C64" s="28"/>
      <c r="D64" s="13"/>
      <c r="E64" s="14"/>
      <c r="F64" s="15"/>
      <c r="G64" s="15"/>
    </row>
    <row r="65" spans="1:7" x14ac:dyDescent="0.3">
      <c r="A65" s="16" t="s">
        <v>126</v>
      </c>
      <c r="B65" s="28"/>
      <c r="C65" s="28"/>
      <c r="D65" s="13"/>
      <c r="E65" s="14"/>
      <c r="F65" s="15"/>
      <c r="G65" s="15"/>
    </row>
    <row r="66" spans="1:7" x14ac:dyDescent="0.3">
      <c r="A66" s="12" t="s">
        <v>1408</v>
      </c>
      <c r="B66" s="28" t="s">
        <v>1409</v>
      </c>
      <c r="C66" s="28" t="s">
        <v>132</v>
      </c>
      <c r="D66" s="13">
        <v>46</v>
      </c>
      <c r="E66" s="14">
        <v>0.01</v>
      </c>
      <c r="F66" s="15">
        <v>0</v>
      </c>
      <c r="G66" s="15">
        <v>6.8899000000000002E-2</v>
      </c>
    </row>
    <row r="67" spans="1:7" x14ac:dyDescent="0.3">
      <c r="A67" s="16" t="s">
        <v>98</v>
      </c>
      <c r="B67" s="29"/>
      <c r="C67" s="29"/>
      <c r="D67" s="17"/>
      <c r="E67" s="37">
        <v>0.01</v>
      </c>
      <c r="F67" s="38">
        <v>0</v>
      </c>
      <c r="G67" s="20"/>
    </row>
    <row r="68" spans="1:7" x14ac:dyDescent="0.3">
      <c r="A68" s="12"/>
      <c r="B68" s="28"/>
      <c r="C68" s="28"/>
      <c r="D68" s="13"/>
      <c r="E68" s="14"/>
      <c r="F68" s="15"/>
      <c r="G68" s="15"/>
    </row>
    <row r="69" spans="1:7" x14ac:dyDescent="0.3">
      <c r="A69" s="16" t="s">
        <v>189</v>
      </c>
      <c r="B69" s="28"/>
      <c r="C69" s="28"/>
      <c r="D69" s="13"/>
      <c r="E69" s="14"/>
      <c r="F69" s="15"/>
      <c r="G69" s="15"/>
    </row>
    <row r="70" spans="1:7" x14ac:dyDescent="0.3">
      <c r="A70" s="16" t="s">
        <v>98</v>
      </c>
      <c r="B70" s="28"/>
      <c r="C70" s="28"/>
      <c r="D70" s="13"/>
      <c r="E70" s="39" t="s">
        <v>88</v>
      </c>
      <c r="F70" s="40" t="s">
        <v>88</v>
      </c>
      <c r="G70" s="15"/>
    </row>
    <row r="71" spans="1:7" x14ac:dyDescent="0.3">
      <c r="A71" s="12"/>
      <c r="B71" s="28"/>
      <c r="C71" s="28"/>
      <c r="D71" s="13"/>
      <c r="E71" s="14"/>
      <c r="F71" s="15"/>
      <c r="G71" s="15"/>
    </row>
    <row r="72" spans="1:7" x14ac:dyDescent="0.3">
      <c r="A72" s="16" t="s">
        <v>190</v>
      </c>
      <c r="B72" s="28"/>
      <c r="C72" s="28"/>
      <c r="D72" s="13"/>
      <c r="E72" s="14"/>
      <c r="F72" s="15"/>
      <c r="G72" s="15"/>
    </row>
    <row r="73" spans="1:7" x14ac:dyDescent="0.3">
      <c r="A73" s="16" t="s">
        <v>98</v>
      </c>
      <c r="B73" s="28"/>
      <c r="C73" s="28"/>
      <c r="D73" s="13"/>
      <c r="E73" s="39" t="s">
        <v>88</v>
      </c>
      <c r="F73" s="40" t="s">
        <v>88</v>
      </c>
      <c r="G73" s="15"/>
    </row>
    <row r="74" spans="1:7" x14ac:dyDescent="0.3">
      <c r="A74" s="12"/>
      <c r="B74" s="28"/>
      <c r="C74" s="28"/>
      <c r="D74" s="13"/>
      <c r="E74" s="14"/>
      <c r="F74" s="15"/>
      <c r="G74" s="15"/>
    </row>
    <row r="75" spans="1:7" x14ac:dyDescent="0.3">
      <c r="A75" s="21" t="s">
        <v>117</v>
      </c>
      <c r="B75" s="30"/>
      <c r="C75" s="30"/>
      <c r="D75" s="22"/>
      <c r="E75" s="18">
        <v>0.01</v>
      </c>
      <c r="F75" s="19">
        <v>0</v>
      </c>
      <c r="G75" s="20"/>
    </row>
    <row r="76" spans="1:7" x14ac:dyDescent="0.3">
      <c r="A76" s="12"/>
      <c r="B76" s="28"/>
      <c r="C76" s="28"/>
      <c r="D76" s="13"/>
      <c r="E76" s="14"/>
      <c r="F76" s="15"/>
      <c r="G76" s="15"/>
    </row>
    <row r="77" spans="1:7" x14ac:dyDescent="0.3">
      <c r="A77" s="12"/>
      <c r="B77" s="28"/>
      <c r="C77" s="28"/>
      <c r="D77" s="13"/>
      <c r="E77" s="14"/>
      <c r="F77" s="15"/>
      <c r="G77" s="15"/>
    </row>
    <row r="78" spans="1:7" x14ac:dyDescent="0.3">
      <c r="A78" s="16" t="s">
        <v>118</v>
      </c>
      <c r="B78" s="28"/>
      <c r="C78" s="28"/>
      <c r="D78" s="13"/>
      <c r="E78" s="14"/>
      <c r="F78" s="15"/>
      <c r="G78" s="15"/>
    </row>
    <row r="79" spans="1:7" x14ac:dyDescent="0.3">
      <c r="A79" s="12" t="s">
        <v>119</v>
      </c>
      <c r="B79" s="28"/>
      <c r="C79" s="28"/>
      <c r="D79" s="13"/>
      <c r="E79" s="14">
        <v>43</v>
      </c>
      <c r="F79" s="15">
        <v>7.0199999999999999E-2</v>
      </c>
      <c r="G79" s="15">
        <v>4.1402000000000001E-2</v>
      </c>
    </row>
    <row r="80" spans="1:7" x14ac:dyDescent="0.3">
      <c r="A80" s="16" t="s">
        <v>98</v>
      </c>
      <c r="B80" s="29"/>
      <c r="C80" s="29"/>
      <c r="D80" s="17"/>
      <c r="E80" s="37">
        <v>43</v>
      </c>
      <c r="F80" s="38">
        <v>7.0199999999999999E-2</v>
      </c>
      <c r="G80" s="20"/>
    </row>
    <row r="81" spans="1:7" x14ac:dyDescent="0.3">
      <c r="A81" s="12"/>
      <c r="B81" s="28"/>
      <c r="C81" s="28"/>
      <c r="D81" s="13"/>
      <c r="E81" s="14"/>
      <c r="F81" s="15"/>
      <c r="G81" s="15"/>
    </row>
    <row r="82" spans="1:7" x14ac:dyDescent="0.3">
      <c r="A82" s="21" t="s">
        <v>117</v>
      </c>
      <c r="B82" s="30"/>
      <c r="C82" s="30"/>
      <c r="D82" s="22"/>
      <c r="E82" s="18">
        <v>43</v>
      </c>
      <c r="F82" s="19">
        <v>7.0199999999999999E-2</v>
      </c>
      <c r="G82" s="20"/>
    </row>
    <row r="83" spans="1:7" x14ac:dyDescent="0.3">
      <c r="A83" s="12" t="s">
        <v>120</v>
      </c>
      <c r="B83" s="28"/>
      <c r="C83" s="28"/>
      <c r="D83" s="13"/>
      <c r="E83" s="14">
        <v>5.6065999999999998E-3</v>
      </c>
      <c r="F83" s="15">
        <v>9.0000000000000002E-6</v>
      </c>
      <c r="G83" s="15"/>
    </row>
    <row r="84" spans="1:7" x14ac:dyDescent="0.3">
      <c r="A84" s="12" t="s">
        <v>121</v>
      </c>
      <c r="B84" s="28"/>
      <c r="C84" s="28"/>
      <c r="D84" s="13"/>
      <c r="E84" s="36">
        <v>-39.385606600000003</v>
      </c>
      <c r="F84" s="35">
        <v>-6.4508999999999997E-2</v>
      </c>
      <c r="G84" s="15">
        <v>4.1402000000000001E-2</v>
      </c>
    </row>
    <row r="85" spans="1:7" x14ac:dyDescent="0.3">
      <c r="A85" s="23" t="s">
        <v>122</v>
      </c>
      <c r="B85" s="31"/>
      <c r="C85" s="31"/>
      <c r="D85" s="24"/>
      <c r="E85" s="25">
        <v>612.19000000000005</v>
      </c>
      <c r="F85" s="26">
        <v>1</v>
      </c>
      <c r="G85" s="26"/>
    </row>
    <row r="87" spans="1:7" x14ac:dyDescent="0.3">
      <c r="A87" s="1" t="s">
        <v>124</v>
      </c>
    </row>
    <row r="88" spans="1:7" x14ac:dyDescent="0.3">
      <c r="A88" s="58" t="s">
        <v>2022</v>
      </c>
      <c r="B88" s="59"/>
      <c r="C88" s="59"/>
      <c r="D88" s="59"/>
      <c r="E88" s="59"/>
      <c r="F88" s="59"/>
    </row>
    <row r="90" spans="1:7" x14ac:dyDescent="0.3">
      <c r="A90" s="1" t="s">
        <v>1859</v>
      </c>
    </row>
    <row r="91" spans="1:7" x14ac:dyDescent="0.3">
      <c r="A91" s="47" t="s">
        <v>1860</v>
      </c>
      <c r="B91" s="32" t="s">
        <v>88</v>
      </c>
    </row>
    <row r="92" spans="1:7" x14ac:dyDescent="0.3">
      <c r="A92" t="s">
        <v>1861</v>
      </c>
    </row>
    <row r="93" spans="1:7" x14ac:dyDescent="0.3">
      <c r="A93" t="s">
        <v>1862</v>
      </c>
      <c r="B93" t="s">
        <v>1863</v>
      </c>
      <c r="C93" t="s">
        <v>1863</v>
      </c>
    </row>
    <row r="94" spans="1:7" x14ac:dyDescent="0.3">
      <c r="B94" s="48">
        <v>44680</v>
      </c>
      <c r="C94" s="48">
        <v>44712</v>
      </c>
    </row>
    <row r="95" spans="1:7" x14ac:dyDescent="0.3">
      <c r="A95" t="s">
        <v>1867</v>
      </c>
      <c r="B95">
        <v>9.7184000000000008</v>
      </c>
      <c r="C95">
        <v>9.4597999999999995</v>
      </c>
      <c r="E95" s="2"/>
      <c r="G95"/>
    </row>
    <row r="96" spans="1:7" x14ac:dyDescent="0.3">
      <c r="A96" t="s">
        <v>1868</v>
      </c>
      <c r="B96">
        <v>9.5837000000000003</v>
      </c>
      <c r="C96">
        <v>9.3286999999999995</v>
      </c>
      <c r="E96" s="2"/>
      <c r="G96"/>
    </row>
    <row r="97" spans="1:7" x14ac:dyDescent="0.3">
      <c r="A97" t="s">
        <v>1892</v>
      </c>
      <c r="B97">
        <v>9.5536999999999992</v>
      </c>
      <c r="C97">
        <v>9.2954000000000008</v>
      </c>
      <c r="E97" s="2"/>
      <c r="G97"/>
    </row>
    <row r="98" spans="1:7" x14ac:dyDescent="0.3">
      <c r="A98" t="s">
        <v>1893</v>
      </c>
      <c r="B98">
        <v>9.5535999999999994</v>
      </c>
      <c r="C98">
        <v>9.2952999999999992</v>
      </c>
      <c r="E98" s="2"/>
      <c r="G98"/>
    </row>
    <row r="99" spans="1:7" x14ac:dyDescent="0.3">
      <c r="E99" s="2"/>
      <c r="G99"/>
    </row>
    <row r="100" spans="1:7" x14ac:dyDescent="0.3">
      <c r="A100" t="s">
        <v>1878</v>
      </c>
      <c r="B100" s="32" t="s">
        <v>88</v>
      </c>
    </row>
    <row r="101" spans="1:7" x14ac:dyDescent="0.3">
      <c r="A101" t="s">
        <v>1879</v>
      </c>
      <c r="B101" s="32" t="s">
        <v>88</v>
      </c>
    </row>
    <row r="102" spans="1:7" ht="28.8" x14ac:dyDescent="0.3">
      <c r="A102" s="47" t="s">
        <v>1880</v>
      </c>
      <c r="B102" s="32" t="s">
        <v>88</v>
      </c>
    </row>
    <row r="103" spans="1:7" x14ac:dyDescent="0.3">
      <c r="A103" s="47" t="s">
        <v>1881</v>
      </c>
      <c r="B103" s="32" t="s">
        <v>88</v>
      </c>
    </row>
    <row r="104" spans="1:7" x14ac:dyDescent="0.3">
      <c r="A104" t="s">
        <v>1913</v>
      </c>
      <c r="B104" s="32" t="s">
        <v>88</v>
      </c>
    </row>
    <row r="105" spans="1:7" ht="28.8" x14ac:dyDescent="0.3">
      <c r="A105" s="47" t="s">
        <v>1883</v>
      </c>
      <c r="B105" s="32" t="s">
        <v>88</v>
      </c>
    </row>
    <row r="106" spans="1:7" ht="28.8" x14ac:dyDescent="0.3">
      <c r="A106" s="47" t="s">
        <v>1884</v>
      </c>
      <c r="B106" s="32" t="s">
        <v>88</v>
      </c>
    </row>
    <row r="107" spans="1:7" x14ac:dyDescent="0.3">
      <c r="A107" t="s">
        <v>2023</v>
      </c>
      <c r="B107" s="32" t="s">
        <v>88</v>
      </c>
    </row>
    <row r="108" spans="1:7" x14ac:dyDescent="0.3">
      <c r="A108" t="s">
        <v>2024</v>
      </c>
      <c r="B108" s="32" t="s">
        <v>88</v>
      </c>
    </row>
    <row r="110" spans="1:7" x14ac:dyDescent="0.3">
      <c r="A110" s="60" t="s">
        <v>2070</v>
      </c>
      <c r="B110" s="61" t="s">
        <v>2071</v>
      </c>
      <c r="C110" s="61" t="s">
        <v>2031</v>
      </c>
      <c r="D110" s="69" t="s">
        <v>2032</v>
      </c>
    </row>
    <row r="111" spans="1:7" ht="72" customHeight="1" x14ac:dyDescent="0.3">
      <c r="A111" s="70" t="str">
        <f>HYPERLINK("[EDEL_Portfolio Monthly 31-May-2022.xlsx]EEIF50!A1","Edelweiss Nifty 50 Index Fund")</f>
        <v>Edelweiss Nifty 50 Index Fund</v>
      </c>
      <c r="B111" s="62"/>
      <c r="C111" s="62" t="s">
        <v>2052</v>
      </c>
      <c r="D111" s="62"/>
    </row>
  </sheetData>
  <mergeCells count="3">
    <mergeCell ref="A1:G1"/>
    <mergeCell ref="A2:G2"/>
    <mergeCell ref="A88:F88"/>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05BC7-A165-418B-B688-00621937C55D}">
  <dimension ref="A1:H298"/>
  <sheetViews>
    <sheetView showGridLines="0" workbookViewId="0">
      <pane ySplit="4" topLeftCell="A288" activePane="bottomLeft" state="frozen"/>
      <selection activeCell="A36" sqref="A36"/>
      <selection pane="bottomLeft" activeCell="A297" sqref="A297:D297"/>
    </sheetView>
  </sheetViews>
  <sheetFormatPr defaultRowHeight="14.4" x14ac:dyDescent="0.3"/>
  <cols>
    <col min="1" max="1" width="65.88671875" customWidth="1"/>
    <col min="2" max="2" width="22.5546875" customWidth="1"/>
    <col min="3" max="3" width="26.77734375" customWidth="1"/>
    <col min="4" max="4" width="22.332031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61</v>
      </c>
      <c r="B1" s="57"/>
      <c r="C1" s="57"/>
      <c r="D1" s="57"/>
      <c r="E1" s="57"/>
      <c r="F1" s="57"/>
      <c r="G1" s="57"/>
      <c r="H1" s="51" t="str">
        <f>HYPERLINK("[EDEL_Portfolio Monthly 31-May-2022.xlsx]Index!A1","Index")</f>
        <v>Index</v>
      </c>
    </row>
    <row r="2" spans="1:8" ht="18" x14ac:dyDescent="0.3">
      <c r="A2" s="57" t="s">
        <v>62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860</v>
      </c>
      <c r="B8" s="28" t="s">
        <v>861</v>
      </c>
      <c r="C8" s="28" t="s">
        <v>862</v>
      </c>
      <c r="D8" s="13">
        <v>10122</v>
      </c>
      <c r="E8" s="14">
        <v>266.48</v>
      </c>
      <c r="F8" s="15">
        <v>5.3600000000000002E-2</v>
      </c>
      <c r="G8" s="15"/>
    </row>
    <row r="9" spans="1:8" x14ac:dyDescent="0.3">
      <c r="A9" s="12" t="s">
        <v>774</v>
      </c>
      <c r="B9" s="28" t="s">
        <v>775</v>
      </c>
      <c r="C9" s="28" t="s">
        <v>776</v>
      </c>
      <c r="D9" s="13">
        <v>12851</v>
      </c>
      <c r="E9" s="14">
        <v>178.49</v>
      </c>
      <c r="F9" s="15">
        <v>3.5900000000000001E-2</v>
      </c>
      <c r="G9" s="15"/>
    </row>
    <row r="10" spans="1:8" x14ac:dyDescent="0.3">
      <c r="A10" s="12" t="s">
        <v>814</v>
      </c>
      <c r="B10" s="28" t="s">
        <v>815</v>
      </c>
      <c r="C10" s="28" t="s">
        <v>791</v>
      </c>
      <c r="D10" s="13">
        <v>10737</v>
      </c>
      <c r="E10" s="14">
        <v>161.44</v>
      </c>
      <c r="F10" s="15">
        <v>3.2500000000000001E-2</v>
      </c>
      <c r="G10" s="15"/>
    </row>
    <row r="11" spans="1:8" x14ac:dyDescent="0.3">
      <c r="A11" s="12" t="s">
        <v>882</v>
      </c>
      <c r="B11" s="28" t="s">
        <v>883</v>
      </c>
      <c r="C11" s="28" t="s">
        <v>776</v>
      </c>
      <c r="D11" s="13">
        <v>20386</v>
      </c>
      <c r="E11" s="14">
        <v>153.47999999999999</v>
      </c>
      <c r="F11" s="15">
        <v>3.09E-2</v>
      </c>
      <c r="G11" s="15"/>
    </row>
    <row r="12" spans="1:8" x14ac:dyDescent="0.3">
      <c r="A12" s="12" t="s">
        <v>777</v>
      </c>
      <c r="B12" s="28" t="s">
        <v>778</v>
      </c>
      <c r="C12" s="28" t="s">
        <v>779</v>
      </c>
      <c r="D12" s="13">
        <v>5308</v>
      </c>
      <c r="E12" s="14">
        <v>122.44</v>
      </c>
      <c r="F12" s="15">
        <v>2.46E-2</v>
      </c>
      <c r="G12" s="15"/>
    </row>
    <row r="13" spans="1:8" x14ac:dyDescent="0.3">
      <c r="A13" s="12" t="s">
        <v>832</v>
      </c>
      <c r="B13" s="28" t="s">
        <v>833</v>
      </c>
      <c r="C13" s="28" t="s">
        <v>791</v>
      </c>
      <c r="D13" s="13">
        <v>3039</v>
      </c>
      <c r="E13" s="14">
        <v>102.24</v>
      </c>
      <c r="F13" s="15">
        <v>2.06E-2</v>
      </c>
      <c r="G13" s="15"/>
    </row>
    <row r="14" spans="1:8" x14ac:dyDescent="0.3">
      <c r="A14" s="12" t="s">
        <v>1590</v>
      </c>
      <c r="B14" s="28" t="s">
        <v>1591</v>
      </c>
      <c r="C14" s="28" t="s">
        <v>1009</v>
      </c>
      <c r="D14" s="13">
        <v>3989</v>
      </c>
      <c r="E14" s="14">
        <v>95.65</v>
      </c>
      <c r="F14" s="15">
        <v>1.9199999999999998E-2</v>
      </c>
      <c r="G14" s="15"/>
    </row>
    <row r="15" spans="1:8" x14ac:dyDescent="0.3">
      <c r="A15" s="12" t="s">
        <v>933</v>
      </c>
      <c r="B15" s="28" t="s">
        <v>934</v>
      </c>
      <c r="C15" s="28" t="s">
        <v>776</v>
      </c>
      <c r="D15" s="13">
        <v>4308</v>
      </c>
      <c r="E15" s="14">
        <v>79.56</v>
      </c>
      <c r="F15" s="15">
        <v>1.6E-2</v>
      </c>
      <c r="G15" s="15"/>
    </row>
    <row r="16" spans="1:8" x14ac:dyDescent="0.3">
      <c r="A16" s="12" t="s">
        <v>829</v>
      </c>
      <c r="B16" s="28" t="s">
        <v>830</v>
      </c>
      <c r="C16" s="28" t="s">
        <v>831</v>
      </c>
      <c r="D16" s="13">
        <v>25670</v>
      </c>
      <c r="E16" s="14">
        <v>69.48</v>
      </c>
      <c r="F16" s="15">
        <v>1.4E-2</v>
      </c>
      <c r="G16" s="15"/>
    </row>
    <row r="17" spans="1:7" x14ac:dyDescent="0.3">
      <c r="A17" s="12" t="s">
        <v>1043</v>
      </c>
      <c r="B17" s="28" t="s">
        <v>1044</v>
      </c>
      <c r="C17" s="28" t="s">
        <v>831</v>
      </c>
      <c r="D17" s="13">
        <v>2619</v>
      </c>
      <c r="E17" s="14">
        <v>61.63</v>
      </c>
      <c r="F17" s="15">
        <v>1.24E-2</v>
      </c>
      <c r="G17" s="15"/>
    </row>
    <row r="18" spans="1:7" x14ac:dyDescent="0.3">
      <c r="A18" s="12" t="s">
        <v>842</v>
      </c>
      <c r="B18" s="28" t="s">
        <v>843</v>
      </c>
      <c r="C18" s="28" t="s">
        <v>844</v>
      </c>
      <c r="D18" s="13">
        <v>3545</v>
      </c>
      <c r="E18" s="14">
        <v>58.65</v>
      </c>
      <c r="F18" s="15">
        <v>1.18E-2</v>
      </c>
      <c r="G18" s="15"/>
    </row>
    <row r="19" spans="1:7" x14ac:dyDescent="0.3">
      <c r="A19" s="12" t="s">
        <v>857</v>
      </c>
      <c r="B19" s="28" t="s">
        <v>858</v>
      </c>
      <c r="C19" s="28" t="s">
        <v>859</v>
      </c>
      <c r="D19" s="13">
        <v>24567</v>
      </c>
      <c r="E19" s="14">
        <v>57.77</v>
      </c>
      <c r="F19" s="15">
        <v>1.1599999999999999E-2</v>
      </c>
      <c r="G19" s="15"/>
    </row>
    <row r="20" spans="1:7" x14ac:dyDescent="0.3">
      <c r="A20" s="12" t="s">
        <v>807</v>
      </c>
      <c r="B20" s="28" t="s">
        <v>808</v>
      </c>
      <c r="C20" s="28" t="s">
        <v>776</v>
      </c>
      <c r="D20" s="13">
        <v>7745</v>
      </c>
      <c r="E20" s="14">
        <v>53.07</v>
      </c>
      <c r="F20" s="15">
        <v>1.0699999999999999E-2</v>
      </c>
      <c r="G20" s="15"/>
    </row>
    <row r="21" spans="1:7" x14ac:dyDescent="0.3">
      <c r="A21" s="12" t="s">
        <v>863</v>
      </c>
      <c r="B21" s="28" t="s">
        <v>864</v>
      </c>
      <c r="C21" s="28" t="s">
        <v>776</v>
      </c>
      <c r="D21" s="13">
        <v>11259</v>
      </c>
      <c r="E21" s="14">
        <v>52.7</v>
      </c>
      <c r="F21" s="15">
        <v>1.06E-2</v>
      </c>
      <c r="G21" s="15"/>
    </row>
    <row r="22" spans="1:7" x14ac:dyDescent="0.3">
      <c r="A22" s="12" t="s">
        <v>780</v>
      </c>
      <c r="B22" s="28" t="s">
        <v>781</v>
      </c>
      <c r="C22" s="28" t="s">
        <v>782</v>
      </c>
      <c r="D22" s="13">
        <v>6928</v>
      </c>
      <c r="E22" s="14">
        <v>48.51</v>
      </c>
      <c r="F22" s="15">
        <v>9.7999999999999997E-3</v>
      </c>
      <c r="G22" s="15"/>
    </row>
    <row r="23" spans="1:7" x14ac:dyDescent="0.3">
      <c r="A23" s="12" t="s">
        <v>803</v>
      </c>
      <c r="B23" s="28" t="s">
        <v>804</v>
      </c>
      <c r="C23" s="28" t="s">
        <v>779</v>
      </c>
      <c r="D23" s="13">
        <v>782</v>
      </c>
      <c r="E23" s="14">
        <v>47.56</v>
      </c>
      <c r="F23" s="15">
        <v>9.5999999999999992E-3</v>
      </c>
      <c r="G23" s="15"/>
    </row>
    <row r="24" spans="1:7" x14ac:dyDescent="0.3">
      <c r="A24" s="12" t="s">
        <v>1327</v>
      </c>
      <c r="B24" s="28" t="s">
        <v>1328</v>
      </c>
      <c r="C24" s="28" t="s">
        <v>791</v>
      </c>
      <c r="D24" s="13">
        <v>506</v>
      </c>
      <c r="E24" s="14">
        <v>42.41</v>
      </c>
      <c r="F24" s="15">
        <v>8.5000000000000006E-3</v>
      </c>
      <c r="G24" s="15"/>
    </row>
    <row r="25" spans="1:7" x14ac:dyDescent="0.3">
      <c r="A25" s="12" t="s">
        <v>816</v>
      </c>
      <c r="B25" s="28" t="s">
        <v>817</v>
      </c>
      <c r="C25" s="28" t="s">
        <v>818</v>
      </c>
      <c r="D25" s="13">
        <v>17319</v>
      </c>
      <c r="E25" s="14">
        <v>40.659999999999997</v>
      </c>
      <c r="F25" s="15">
        <v>8.2000000000000007E-3</v>
      </c>
      <c r="G25" s="15"/>
    </row>
    <row r="26" spans="1:7" x14ac:dyDescent="0.3">
      <c r="A26" s="12" t="s">
        <v>1592</v>
      </c>
      <c r="B26" s="28" t="s">
        <v>1593</v>
      </c>
      <c r="C26" s="28" t="s">
        <v>776</v>
      </c>
      <c r="D26" s="13">
        <v>3198</v>
      </c>
      <c r="E26" s="14">
        <v>40.020000000000003</v>
      </c>
      <c r="F26" s="15">
        <v>8.0999999999999996E-3</v>
      </c>
      <c r="G26" s="15"/>
    </row>
    <row r="27" spans="1:7" x14ac:dyDescent="0.3">
      <c r="A27" s="12" t="s">
        <v>1339</v>
      </c>
      <c r="B27" s="28" t="s">
        <v>1340</v>
      </c>
      <c r="C27" s="28" t="s">
        <v>1341</v>
      </c>
      <c r="D27" s="13">
        <v>86</v>
      </c>
      <c r="E27" s="14">
        <v>38.869999999999997</v>
      </c>
      <c r="F27" s="15">
        <v>7.7999999999999996E-3</v>
      </c>
      <c r="G27" s="15"/>
    </row>
    <row r="28" spans="1:7" x14ac:dyDescent="0.3">
      <c r="A28" s="12" t="s">
        <v>1372</v>
      </c>
      <c r="B28" s="28" t="s">
        <v>1373</v>
      </c>
      <c r="C28" s="28" t="s">
        <v>971</v>
      </c>
      <c r="D28" s="13">
        <v>1323</v>
      </c>
      <c r="E28" s="14">
        <v>37.83</v>
      </c>
      <c r="F28" s="15">
        <v>7.6E-3</v>
      </c>
      <c r="G28" s="15"/>
    </row>
    <row r="29" spans="1:7" x14ac:dyDescent="0.3">
      <c r="A29" s="12" t="s">
        <v>930</v>
      </c>
      <c r="B29" s="28" t="s">
        <v>931</v>
      </c>
      <c r="C29" s="28" t="s">
        <v>932</v>
      </c>
      <c r="D29" s="13">
        <v>3249</v>
      </c>
      <c r="E29" s="14">
        <v>36.520000000000003</v>
      </c>
      <c r="F29" s="15">
        <v>7.3000000000000001E-3</v>
      </c>
      <c r="G29" s="15"/>
    </row>
    <row r="30" spans="1:7" x14ac:dyDescent="0.3">
      <c r="A30" s="12" t="s">
        <v>1100</v>
      </c>
      <c r="B30" s="28" t="s">
        <v>1101</v>
      </c>
      <c r="C30" s="28" t="s">
        <v>971</v>
      </c>
      <c r="D30" s="13">
        <v>3360</v>
      </c>
      <c r="E30" s="14">
        <v>34.21</v>
      </c>
      <c r="F30" s="15">
        <v>6.8999999999999999E-3</v>
      </c>
      <c r="G30" s="15"/>
    </row>
    <row r="31" spans="1:7" x14ac:dyDescent="0.3">
      <c r="A31" s="12" t="s">
        <v>1086</v>
      </c>
      <c r="B31" s="28" t="s">
        <v>1087</v>
      </c>
      <c r="C31" s="28" t="s">
        <v>779</v>
      </c>
      <c r="D31" s="13">
        <v>2904</v>
      </c>
      <c r="E31" s="14">
        <v>34.159999999999997</v>
      </c>
      <c r="F31" s="15">
        <v>6.8999999999999999E-3</v>
      </c>
      <c r="G31" s="15"/>
    </row>
    <row r="32" spans="1:7" x14ac:dyDescent="0.3">
      <c r="A32" s="12" t="s">
        <v>797</v>
      </c>
      <c r="B32" s="28" t="s">
        <v>798</v>
      </c>
      <c r="C32" s="28" t="s">
        <v>799</v>
      </c>
      <c r="D32" s="13">
        <v>13376</v>
      </c>
      <c r="E32" s="14">
        <v>33.82</v>
      </c>
      <c r="F32" s="15">
        <v>6.7999999999999996E-3</v>
      </c>
      <c r="G32" s="15"/>
    </row>
    <row r="33" spans="1:7" x14ac:dyDescent="0.3">
      <c r="A33" s="12" t="s">
        <v>789</v>
      </c>
      <c r="B33" s="28" t="s">
        <v>790</v>
      </c>
      <c r="C33" s="28" t="s">
        <v>791</v>
      </c>
      <c r="D33" s="13">
        <v>3109</v>
      </c>
      <c r="E33" s="14">
        <v>32.36</v>
      </c>
      <c r="F33" s="15">
        <v>6.4999999999999997E-3</v>
      </c>
      <c r="G33" s="15"/>
    </row>
    <row r="34" spans="1:7" x14ac:dyDescent="0.3">
      <c r="A34" s="12" t="s">
        <v>964</v>
      </c>
      <c r="B34" s="28" t="s">
        <v>965</v>
      </c>
      <c r="C34" s="28" t="s">
        <v>902</v>
      </c>
      <c r="D34" s="13">
        <v>5690</v>
      </c>
      <c r="E34" s="14">
        <v>32.29</v>
      </c>
      <c r="F34" s="15">
        <v>6.4999999999999997E-3</v>
      </c>
      <c r="G34" s="15"/>
    </row>
    <row r="35" spans="1:7" x14ac:dyDescent="0.3">
      <c r="A35" s="12" t="s">
        <v>1453</v>
      </c>
      <c r="B35" s="28" t="s">
        <v>1454</v>
      </c>
      <c r="C35" s="28" t="s">
        <v>971</v>
      </c>
      <c r="D35" s="13">
        <v>8637</v>
      </c>
      <c r="E35" s="14">
        <v>31.22</v>
      </c>
      <c r="F35" s="15">
        <v>6.3E-3</v>
      </c>
      <c r="G35" s="15"/>
    </row>
    <row r="36" spans="1:7" x14ac:dyDescent="0.3">
      <c r="A36" s="12" t="s">
        <v>870</v>
      </c>
      <c r="B36" s="28" t="s">
        <v>871</v>
      </c>
      <c r="C36" s="28" t="s">
        <v>872</v>
      </c>
      <c r="D36" s="13">
        <v>391</v>
      </c>
      <c r="E36" s="14">
        <v>31.15</v>
      </c>
      <c r="F36" s="15">
        <v>6.3E-3</v>
      </c>
      <c r="G36" s="15"/>
    </row>
    <row r="37" spans="1:7" x14ac:dyDescent="0.3">
      <c r="A37" s="12" t="s">
        <v>913</v>
      </c>
      <c r="B37" s="28" t="s">
        <v>914</v>
      </c>
      <c r="C37" s="28" t="s">
        <v>791</v>
      </c>
      <c r="D37" s="13">
        <v>1199</v>
      </c>
      <c r="E37" s="14">
        <v>31.1</v>
      </c>
      <c r="F37" s="15">
        <v>6.3E-3</v>
      </c>
      <c r="G37" s="15"/>
    </row>
    <row r="38" spans="1:7" x14ac:dyDescent="0.3">
      <c r="A38" s="12" t="s">
        <v>987</v>
      </c>
      <c r="B38" s="28" t="s">
        <v>988</v>
      </c>
      <c r="C38" s="28" t="s">
        <v>989</v>
      </c>
      <c r="D38" s="13">
        <v>12775</v>
      </c>
      <c r="E38" s="14">
        <v>30.02</v>
      </c>
      <c r="F38" s="15">
        <v>6.0000000000000001E-3</v>
      </c>
      <c r="G38" s="15"/>
    </row>
    <row r="39" spans="1:7" x14ac:dyDescent="0.3">
      <c r="A39" s="12" t="s">
        <v>1073</v>
      </c>
      <c r="B39" s="28" t="s">
        <v>1074</v>
      </c>
      <c r="C39" s="28" t="s">
        <v>872</v>
      </c>
      <c r="D39" s="13">
        <v>2808</v>
      </c>
      <c r="E39" s="14">
        <v>29.04</v>
      </c>
      <c r="F39" s="15">
        <v>5.7999999999999996E-3</v>
      </c>
      <c r="G39" s="15"/>
    </row>
    <row r="40" spans="1:7" x14ac:dyDescent="0.3">
      <c r="A40" s="12" t="s">
        <v>925</v>
      </c>
      <c r="B40" s="28" t="s">
        <v>926</v>
      </c>
      <c r="C40" s="28" t="s">
        <v>927</v>
      </c>
      <c r="D40" s="13">
        <v>20866</v>
      </c>
      <c r="E40" s="14">
        <v>28.69</v>
      </c>
      <c r="F40" s="15">
        <v>5.7999999999999996E-3</v>
      </c>
      <c r="G40" s="15"/>
    </row>
    <row r="41" spans="1:7" x14ac:dyDescent="0.3">
      <c r="A41" s="12" t="s">
        <v>1067</v>
      </c>
      <c r="B41" s="28" t="s">
        <v>1068</v>
      </c>
      <c r="C41" s="28" t="s">
        <v>892</v>
      </c>
      <c r="D41" s="13">
        <v>1178</v>
      </c>
      <c r="E41" s="14">
        <v>27.55</v>
      </c>
      <c r="F41" s="15">
        <v>5.4999999999999997E-3</v>
      </c>
      <c r="G41" s="15"/>
    </row>
    <row r="42" spans="1:7" x14ac:dyDescent="0.3">
      <c r="A42" s="12" t="s">
        <v>1102</v>
      </c>
      <c r="B42" s="28" t="s">
        <v>1103</v>
      </c>
      <c r="C42" s="28" t="s">
        <v>902</v>
      </c>
      <c r="D42" s="13">
        <v>3168</v>
      </c>
      <c r="E42" s="14">
        <v>27.26</v>
      </c>
      <c r="F42" s="15">
        <v>5.4999999999999997E-3</v>
      </c>
      <c r="G42" s="15"/>
    </row>
    <row r="43" spans="1:7" x14ac:dyDescent="0.3">
      <c r="A43" s="12" t="s">
        <v>1110</v>
      </c>
      <c r="B43" s="28" t="s">
        <v>1111</v>
      </c>
      <c r="C43" s="28" t="s">
        <v>971</v>
      </c>
      <c r="D43" s="13">
        <v>1224</v>
      </c>
      <c r="E43" s="14">
        <v>27.12</v>
      </c>
      <c r="F43" s="15">
        <v>5.4999999999999997E-3</v>
      </c>
      <c r="G43" s="15"/>
    </row>
    <row r="44" spans="1:7" x14ac:dyDescent="0.3">
      <c r="A44" s="12" t="s">
        <v>1090</v>
      </c>
      <c r="B44" s="28" t="s">
        <v>1091</v>
      </c>
      <c r="C44" s="28" t="s">
        <v>791</v>
      </c>
      <c r="D44" s="13">
        <v>721</v>
      </c>
      <c r="E44" s="14">
        <v>27.11</v>
      </c>
      <c r="F44" s="15">
        <v>5.4999999999999997E-3</v>
      </c>
      <c r="G44" s="15"/>
    </row>
    <row r="45" spans="1:7" x14ac:dyDescent="0.3">
      <c r="A45" s="12" t="s">
        <v>1594</v>
      </c>
      <c r="B45" s="28" t="s">
        <v>1595</v>
      </c>
      <c r="C45" s="28" t="s">
        <v>989</v>
      </c>
      <c r="D45" s="13">
        <v>3830</v>
      </c>
      <c r="E45" s="14">
        <v>26.53</v>
      </c>
      <c r="F45" s="15">
        <v>5.3E-3</v>
      </c>
      <c r="G45" s="15"/>
    </row>
    <row r="46" spans="1:7" x14ac:dyDescent="0.3">
      <c r="A46" s="12" t="s">
        <v>1124</v>
      </c>
      <c r="B46" s="28" t="s">
        <v>1125</v>
      </c>
      <c r="C46" s="28" t="s">
        <v>1020</v>
      </c>
      <c r="D46" s="13">
        <v>3715</v>
      </c>
      <c r="E46" s="14">
        <v>26.19</v>
      </c>
      <c r="F46" s="15">
        <v>5.3E-3</v>
      </c>
      <c r="G46" s="15"/>
    </row>
    <row r="47" spans="1:7" x14ac:dyDescent="0.3">
      <c r="A47" s="12" t="s">
        <v>953</v>
      </c>
      <c r="B47" s="28" t="s">
        <v>954</v>
      </c>
      <c r="C47" s="28" t="s">
        <v>924</v>
      </c>
      <c r="D47" s="13">
        <v>3977</v>
      </c>
      <c r="E47" s="14">
        <v>25.87</v>
      </c>
      <c r="F47" s="15">
        <v>5.1999999999999998E-3</v>
      </c>
      <c r="G47" s="15"/>
    </row>
    <row r="48" spans="1:7" x14ac:dyDescent="0.3">
      <c r="A48" s="12" t="s">
        <v>1489</v>
      </c>
      <c r="B48" s="28" t="s">
        <v>1490</v>
      </c>
      <c r="C48" s="28" t="s">
        <v>776</v>
      </c>
      <c r="D48" s="13">
        <v>28988</v>
      </c>
      <c r="E48" s="14">
        <v>25.76</v>
      </c>
      <c r="F48" s="15">
        <v>5.1999999999999998E-3</v>
      </c>
      <c r="G48" s="15"/>
    </row>
    <row r="49" spans="1:7" x14ac:dyDescent="0.3">
      <c r="A49" s="12" t="s">
        <v>1104</v>
      </c>
      <c r="B49" s="28" t="s">
        <v>1105</v>
      </c>
      <c r="C49" s="28" t="s">
        <v>976</v>
      </c>
      <c r="D49" s="13">
        <v>3154</v>
      </c>
      <c r="E49" s="14">
        <v>25.06</v>
      </c>
      <c r="F49" s="15">
        <v>5.0000000000000001E-3</v>
      </c>
      <c r="G49" s="15"/>
    </row>
    <row r="50" spans="1:7" x14ac:dyDescent="0.3">
      <c r="A50" s="12" t="s">
        <v>851</v>
      </c>
      <c r="B50" s="28" t="s">
        <v>852</v>
      </c>
      <c r="C50" s="28" t="s">
        <v>836</v>
      </c>
      <c r="D50" s="13">
        <v>2366</v>
      </c>
      <c r="E50" s="14">
        <v>24.98</v>
      </c>
      <c r="F50" s="15">
        <v>5.0000000000000001E-3</v>
      </c>
      <c r="G50" s="15"/>
    </row>
    <row r="51" spans="1:7" x14ac:dyDescent="0.3">
      <c r="A51" s="12" t="s">
        <v>1329</v>
      </c>
      <c r="B51" s="28" t="s">
        <v>1330</v>
      </c>
      <c r="C51" s="28" t="s">
        <v>1009</v>
      </c>
      <c r="D51" s="13">
        <v>10880</v>
      </c>
      <c r="E51" s="14">
        <v>24.69</v>
      </c>
      <c r="F51" s="15">
        <v>5.0000000000000001E-3</v>
      </c>
      <c r="G51" s="15"/>
    </row>
    <row r="52" spans="1:7" x14ac:dyDescent="0.3">
      <c r="A52" s="12" t="s">
        <v>1589</v>
      </c>
      <c r="B52" s="28" t="s">
        <v>1596</v>
      </c>
      <c r="C52" s="28" t="s">
        <v>776</v>
      </c>
      <c r="D52" s="13">
        <v>185360</v>
      </c>
      <c r="E52" s="14">
        <v>24.37</v>
      </c>
      <c r="F52" s="15">
        <v>4.8999999999999998E-3</v>
      </c>
      <c r="G52" s="15"/>
    </row>
    <row r="53" spans="1:7" x14ac:dyDescent="0.3">
      <c r="A53" s="12" t="s">
        <v>884</v>
      </c>
      <c r="B53" s="28" t="s">
        <v>885</v>
      </c>
      <c r="C53" s="28" t="s">
        <v>872</v>
      </c>
      <c r="D53" s="13">
        <v>3239</v>
      </c>
      <c r="E53" s="14">
        <v>23.86</v>
      </c>
      <c r="F53" s="15">
        <v>4.7999999999999996E-3</v>
      </c>
      <c r="G53" s="15"/>
    </row>
    <row r="54" spans="1:7" x14ac:dyDescent="0.3">
      <c r="A54" s="12" t="s">
        <v>911</v>
      </c>
      <c r="B54" s="28" t="s">
        <v>912</v>
      </c>
      <c r="C54" s="28" t="s">
        <v>839</v>
      </c>
      <c r="D54" s="13">
        <v>1694</v>
      </c>
      <c r="E54" s="14">
        <v>23.71</v>
      </c>
      <c r="F54" s="15">
        <v>4.7999999999999996E-3</v>
      </c>
      <c r="G54" s="15"/>
    </row>
    <row r="55" spans="1:7" x14ac:dyDescent="0.3">
      <c r="A55" s="12" t="s">
        <v>1096</v>
      </c>
      <c r="B55" s="28" t="s">
        <v>1097</v>
      </c>
      <c r="C55" s="28" t="s">
        <v>859</v>
      </c>
      <c r="D55" s="13">
        <v>10028</v>
      </c>
      <c r="E55" s="14">
        <v>23.36</v>
      </c>
      <c r="F55" s="15">
        <v>4.7000000000000002E-3</v>
      </c>
      <c r="G55" s="15"/>
    </row>
    <row r="56" spans="1:7" x14ac:dyDescent="0.3">
      <c r="A56" s="12" t="s">
        <v>955</v>
      </c>
      <c r="B56" s="28" t="s">
        <v>956</v>
      </c>
      <c r="C56" s="28" t="s">
        <v>872</v>
      </c>
      <c r="D56" s="13">
        <v>5261</v>
      </c>
      <c r="E56" s="14">
        <v>23.34</v>
      </c>
      <c r="F56" s="15">
        <v>4.7000000000000002E-3</v>
      </c>
      <c r="G56" s="15"/>
    </row>
    <row r="57" spans="1:7" x14ac:dyDescent="0.3">
      <c r="A57" s="12" t="s">
        <v>1597</v>
      </c>
      <c r="B57" s="28" t="s">
        <v>1598</v>
      </c>
      <c r="C57" s="28" t="s">
        <v>892</v>
      </c>
      <c r="D57" s="13">
        <v>30</v>
      </c>
      <c r="E57" s="14">
        <v>23.29</v>
      </c>
      <c r="F57" s="15">
        <v>4.7000000000000002E-3</v>
      </c>
      <c r="G57" s="15"/>
    </row>
    <row r="58" spans="1:7" x14ac:dyDescent="0.3">
      <c r="A58" s="12" t="s">
        <v>1599</v>
      </c>
      <c r="B58" s="28" t="s">
        <v>1600</v>
      </c>
      <c r="C58" s="28" t="s">
        <v>917</v>
      </c>
      <c r="D58" s="13">
        <v>2199</v>
      </c>
      <c r="E58" s="14">
        <v>23.23</v>
      </c>
      <c r="F58" s="15">
        <v>4.7000000000000002E-3</v>
      </c>
      <c r="G58" s="15"/>
    </row>
    <row r="59" spans="1:7" x14ac:dyDescent="0.3">
      <c r="A59" s="12" t="s">
        <v>1010</v>
      </c>
      <c r="B59" s="28" t="s">
        <v>1011</v>
      </c>
      <c r="C59" s="28" t="s">
        <v>779</v>
      </c>
      <c r="D59" s="13">
        <v>177</v>
      </c>
      <c r="E59" s="14">
        <v>22.89</v>
      </c>
      <c r="F59" s="15">
        <v>4.5999999999999999E-3</v>
      </c>
      <c r="G59" s="15"/>
    </row>
    <row r="60" spans="1:7" x14ac:dyDescent="0.3">
      <c r="A60" s="12" t="s">
        <v>1352</v>
      </c>
      <c r="B60" s="28" t="s">
        <v>1353</v>
      </c>
      <c r="C60" s="28" t="s">
        <v>892</v>
      </c>
      <c r="D60" s="13">
        <v>1427</v>
      </c>
      <c r="E60" s="14">
        <v>22.41</v>
      </c>
      <c r="F60" s="15">
        <v>4.4999999999999997E-3</v>
      </c>
      <c r="G60" s="15"/>
    </row>
    <row r="61" spans="1:7" x14ac:dyDescent="0.3">
      <c r="A61" s="12" t="s">
        <v>1092</v>
      </c>
      <c r="B61" s="28" t="s">
        <v>1093</v>
      </c>
      <c r="C61" s="28" t="s">
        <v>902</v>
      </c>
      <c r="D61" s="13">
        <v>711</v>
      </c>
      <c r="E61" s="14">
        <v>22.39</v>
      </c>
      <c r="F61" s="15">
        <v>4.4999999999999997E-3</v>
      </c>
      <c r="G61" s="15"/>
    </row>
    <row r="62" spans="1:7" x14ac:dyDescent="0.3">
      <c r="A62" s="12" t="s">
        <v>979</v>
      </c>
      <c r="B62" s="28" t="s">
        <v>980</v>
      </c>
      <c r="C62" s="28" t="s">
        <v>836</v>
      </c>
      <c r="D62" s="13">
        <v>5919</v>
      </c>
      <c r="E62" s="14">
        <v>22.36</v>
      </c>
      <c r="F62" s="15">
        <v>4.4999999999999997E-3</v>
      </c>
      <c r="G62" s="15"/>
    </row>
    <row r="63" spans="1:7" x14ac:dyDescent="0.3">
      <c r="A63" s="12" t="s">
        <v>903</v>
      </c>
      <c r="B63" s="28" t="s">
        <v>904</v>
      </c>
      <c r="C63" s="28" t="s">
        <v>818</v>
      </c>
      <c r="D63" s="13">
        <v>1213</v>
      </c>
      <c r="E63" s="14">
        <v>22.3</v>
      </c>
      <c r="F63" s="15">
        <v>4.4999999999999997E-3</v>
      </c>
      <c r="G63" s="15"/>
    </row>
    <row r="64" spans="1:7" x14ac:dyDescent="0.3">
      <c r="A64" s="12" t="s">
        <v>1057</v>
      </c>
      <c r="B64" s="28" t="s">
        <v>1058</v>
      </c>
      <c r="C64" s="28" t="s">
        <v>1020</v>
      </c>
      <c r="D64" s="13">
        <v>1282</v>
      </c>
      <c r="E64" s="14">
        <v>22.18</v>
      </c>
      <c r="F64" s="15">
        <v>4.4999999999999997E-3</v>
      </c>
      <c r="G64" s="15"/>
    </row>
    <row r="65" spans="1:7" x14ac:dyDescent="0.3">
      <c r="A65" s="12" t="s">
        <v>947</v>
      </c>
      <c r="B65" s="28" t="s">
        <v>948</v>
      </c>
      <c r="C65" s="28" t="s">
        <v>859</v>
      </c>
      <c r="D65" s="13">
        <v>13940</v>
      </c>
      <c r="E65" s="14">
        <v>21.75</v>
      </c>
      <c r="F65" s="15">
        <v>4.4000000000000003E-3</v>
      </c>
      <c r="G65" s="15"/>
    </row>
    <row r="66" spans="1:7" x14ac:dyDescent="0.3">
      <c r="A66" s="12" t="s">
        <v>1014</v>
      </c>
      <c r="B66" s="28" t="s">
        <v>1015</v>
      </c>
      <c r="C66" s="28" t="s">
        <v>802</v>
      </c>
      <c r="D66" s="13">
        <v>2291</v>
      </c>
      <c r="E66" s="14">
        <v>21.73</v>
      </c>
      <c r="F66" s="15">
        <v>4.4000000000000003E-3</v>
      </c>
      <c r="G66" s="15"/>
    </row>
    <row r="67" spans="1:7" x14ac:dyDescent="0.3">
      <c r="A67" s="12" t="s">
        <v>918</v>
      </c>
      <c r="B67" s="28" t="s">
        <v>919</v>
      </c>
      <c r="C67" s="28" t="s">
        <v>902</v>
      </c>
      <c r="D67" s="13">
        <v>4080</v>
      </c>
      <c r="E67" s="14">
        <v>21.66</v>
      </c>
      <c r="F67" s="15">
        <v>4.4000000000000003E-3</v>
      </c>
      <c r="G67" s="15"/>
    </row>
    <row r="68" spans="1:7" x14ac:dyDescent="0.3">
      <c r="A68" s="12" t="s">
        <v>937</v>
      </c>
      <c r="B68" s="28" t="s">
        <v>938</v>
      </c>
      <c r="C68" s="28" t="s">
        <v>791</v>
      </c>
      <c r="D68" s="13">
        <v>1828</v>
      </c>
      <c r="E68" s="14">
        <v>21.57</v>
      </c>
      <c r="F68" s="15">
        <v>4.3E-3</v>
      </c>
      <c r="G68" s="15"/>
    </row>
    <row r="69" spans="1:7" x14ac:dyDescent="0.3">
      <c r="A69" s="12" t="s">
        <v>1601</v>
      </c>
      <c r="B69" s="28" t="s">
        <v>1602</v>
      </c>
      <c r="C69" s="28" t="s">
        <v>826</v>
      </c>
      <c r="D69" s="13">
        <v>11081</v>
      </c>
      <c r="E69" s="14">
        <v>21.57</v>
      </c>
      <c r="F69" s="15">
        <v>4.3E-3</v>
      </c>
      <c r="G69" s="15"/>
    </row>
    <row r="70" spans="1:7" x14ac:dyDescent="0.3">
      <c r="A70" s="12" t="s">
        <v>1094</v>
      </c>
      <c r="B70" s="28" t="s">
        <v>1095</v>
      </c>
      <c r="C70" s="28" t="s">
        <v>802</v>
      </c>
      <c r="D70" s="13">
        <v>1068</v>
      </c>
      <c r="E70" s="14">
        <v>21.33</v>
      </c>
      <c r="F70" s="15">
        <v>4.3E-3</v>
      </c>
      <c r="G70" s="15"/>
    </row>
    <row r="71" spans="1:7" x14ac:dyDescent="0.3">
      <c r="A71" s="12" t="s">
        <v>1021</v>
      </c>
      <c r="B71" s="28" t="s">
        <v>1022</v>
      </c>
      <c r="C71" s="28" t="s">
        <v>862</v>
      </c>
      <c r="D71" s="13">
        <v>9260</v>
      </c>
      <c r="E71" s="14">
        <v>21.09</v>
      </c>
      <c r="F71" s="15">
        <v>4.1999999999999997E-3</v>
      </c>
      <c r="G71" s="15"/>
    </row>
    <row r="72" spans="1:7" x14ac:dyDescent="0.3">
      <c r="A72" s="12" t="s">
        <v>1430</v>
      </c>
      <c r="B72" s="28" t="s">
        <v>1431</v>
      </c>
      <c r="C72" s="28" t="s">
        <v>1077</v>
      </c>
      <c r="D72" s="13">
        <v>5485</v>
      </c>
      <c r="E72" s="14">
        <v>20.86</v>
      </c>
      <c r="F72" s="15">
        <v>4.1999999999999997E-3</v>
      </c>
      <c r="G72" s="15"/>
    </row>
    <row r="73" spans="1:7" x14ac:dyDescent="0.3">
      <c r="A73" s="12" t="s">
        <v>935</v>
      </c>
      <c r="B73" s="28" t="s">
        <v>936</v>
      </c>
      <c r="C73" s="28" t="s">
        <v>791</v>
      </c>
      <c r="D73" s="13">
        <v>4343</v>
      </c>
      <c r="E73" s="14">
        <v>20.76</v>
      </c>
      <c r="F73" s="15">
        <v>4.1999999999999997E-3</v>
      </c>
      <c r="G73" s="15"/>
    </row>
    <row r="74" spans="1:7" x14ac:dyDescent="0.3">
      <c r="A74" s="12" t="s">
        <v>962</v>
      </c>
      <c r="B74" s="28" t="s">
        <v>963</v>
      </c>
      <c r="C74" s="28" t="s">
        <v>821</v>
      </c>
      <c r="D74" s="13">
        <v>339</v>
      </c>
      <c r="E74" s="14">
        <v>20.62</v>
      </c>
      <c r="F74" s="15">
        <v>4.1000000000000003E-3</v>
      </c>
      <c r="G74" s="15"/>
    </row>
    <row r="75" spans="1:7" x14ac:dyDescent="0.3">
      <c r="A75" s="12" t="s">
        <v>1473</v>
      </c>
      <c r="B75" s="28" t="s">
        <v>1474</v>
      </c>
      <c r="C75" s="28" t="s">
        <v>971</v>
      </c>
      <c r="D75" s="13">
        <v>534</v>
      </c>
      <c r="E75" s="14">
        <v>20.61</v>
      </c>
      <c r="F75" s="15">
        <v>4.1000000000000003E-3</v>
      </c>
      <c r="G75" s="15"/>
    </row>
    <row r="76" spans="1:7" x14ac:dyDescent="0.3">
      <c r="A76" s="12" t="s">
        <v>1436</v>
      </c>
      <c r="B76" s="28" t="s">
        <v>1437</v>
      </c>
      <c r="C76" s="28" t="s">
        <v>1020</v>
      </c>
      <c r="D76" s="13">
        <v>1970</v>
      </c>
      <c r="E76" s="14">
        <v>20.21</v>
      </c>
      <c r="F76" s="15">
        <v>4.1000000000000003E-3</v>
      </c>
      <c r="G76" s="15"/>
    </row>
    <row r="77" spans="1:7" x14ac:dyDescent="0.3">
      <c r="A77" s="12" t="s">
        <v>873</v>
      </c>
      <c r="B77" s="28" t="s">
        <v>874</v>
      </c>
      <c r="C77" s="28" t="s">
        <v>776</v>
      </c>
      <c r="D77" s="13">
        <v>9737</v>
      </c>
      <c r="E77" s="14">
        <v>19.96</v>
      </c>
      <c r="F77" s="15">
        <v>4.0000000000000001E-3</v>
      </c>
      <c r="G77" s="15"/>
    </row>
    <row r="78" spans="1:7" x14ac:dyDescent="0.3">
      <c r="A78" s="12" t="s">
        <v>1428</v>
      </c>
      <c r="B78" s="28" t="s">
        <v>1429</v>
      </c>
      <c r="C78" s="28" t="s">
        <v>802</v>
      </c>
      <c r="D78" s="13">
        <v>503</v>
      </c>
      <c r="E78" s="14">
        <v>19.739999999999998</v>
      </c>
      <c r="F78" s="15">
        <v>4.0000000000000001E-3</v>
      </c>
      <c r="G78" s="15"/>
    </row>
    <row r="79" spans="1:7" x14ac:dyDescent="0.3">
      <c r="A79" s="12" t="s">
        <v>1455</v>
      </c>
      <c r="B79" s="28" t="s">
        <v>1456</v>
      </c>
      <c r="C79" s="28" t="s">
        <v>1020</v>
      </c>
      <c r="D79" s="13">
        <v>2106</v>
      </c>
      <c r="E79" s="14">
        <v>19.739999999999998</v>
      </c>
      <c r="F79" s="15">
        <v>4.0000000000000001E-3</v>
      </c>
      <c r="G79" s="15"/>
    </row>
    <row r="80" spans="1:7" x14ac:dyDescent="0.3">
      <c r="A80" s="12" t="s">
        <v>1475</v>
      </c>
      <c r="B80" s="28" t="s">
        <v>1476</v>
      </c>
      <c r="C80" s="28" t="s">
        <v>802</v>
      </c>
      <c r="D80" s="13">
        <v>236</v>
      </c>
      <c r="E80" s="14">
        <v>19.22</v>
      </c>
      <c r="F80" s="15">
        <v>3.8999999999999998E-3</v>
      </c>
      <c r="G80" s="15"/>
    </row>
    <row r="81" spans="1:7" x14ac:dyDescent="0.3">
      <c r="A81" s="12" t="s">
        <v>1585</v>
      </c>
      <c r="B81" s="28" t="s">
        <v>1586</v>
      </c>
      <c r="C81" s="28" t="s">
        <v>1009</v>
      </c>
      <c r="D81" s="13">
        <v>5077</v>
      </c>
      <c r="E81" s="14">
        <v>19.2</v>
      </c>
      <c r="F81" s="15">
        <v>3.8999999999999998E-3</v>
      </c>
      <c r="G81" s="15"/>
    </row>
    <row r="82" spans="1:7" x14ac:dyDescent="0.3">
      <c r="A82" s="12" t="s">
        <v>1603</v>
      </c>
      <c r="B82" s="28" t="s">
        <v>1604</v>
      </c>
      <c r="C82" s="28" t="s">
        <v>859</v>
      </c>
      <c r="D82" s="13">
        <v>1009</v>
      </c>
      <c r="E82" s="14">
        <v>19.059999999999999</v>
      </c>
      <c r="F82" s="15">
        <v>3.8E-3</v>
      </c>
      <c r="G82" s="15"/>
    </row>
    <row r="83" spans="1:7" x14ac:dyDescent="0.3">
      <c r="A83" s="12" t="s">
        <v>840</v>
      </c>
      <c r="B83" s="28" t="s">
        <v>841</v>
      </c>
      <c r="C83" s="28" t="s">
        <v>779</v>
      </c>
      <c r="D83" s="13">
        <v>16851</v>
      </c>
      <c r="E83" s="14">
        <v>18.760000000000002</v>
      </c>
      <c r="F83" s="15">
        <v>3.8E-3</v>
      </c>
      <c r="G83" s="15"/>
    </row>
    <row r="84" spans="1:7" x14ac:dyDescent="0.3">
      <c r="A84" s="12" t="s">
        <v>897</v>
      </c>
      <c r="B84" s="28" t="s">
        <v>898</v>
      </c>
      <c r="C84" s="28" t="s">
        <v>899</v>
      </c>
      <c r="D84" s="13">
        <v>106</v>
      </c>
      <c r="E84" s="14">
        <v>18.75</v>
      </c>
      <c r="F84" s="15">
        <v>3.8E-3</v>
      </c>
      <c r="G84" s="15"/>
    </row>
    <row r="85" spans="1:7" x14ac:dyDescent="0.3">
      <c r="A85" s="12" t="s">
        <v>1426</v>
      </c>
      <c r="B85" s="28" t="s">
        <v>1427</v>
      </c>
      <c r="C85" s="28" t="s">
        <v>999</v>
      </c>
      <c r="D85" s="13">
        <v>768</v>
      </c>
      <c r="E85" s="14">
        <v>18.64</v>
      </c>
      <c r="F85" s="15">
        <v>3.8E-3</v>
      </c>
      <c r="G85" s="15"/>
    </row>
    <row r="86" spans="1:7" x14ac:dyDescent="0.3">
      <c r="A86" s="12" t="s">
        <v>792</v>
      </c>
      <c r="B86" s="28" t="s">
        <v>793</v>
      </c>
      <c r="C86" s="28" t="s">
        <v>794</v>
      </c>
      <c r="D86" s="13">
        <v>4285</v>
      </c>
      <c r="E86" s="14">
        <v>18.11</v>
      </c>
      <c r="F86" s="15">
        <v>3.5999999999999999E-3</v>
      </c>
      <c r="G86" s="15"/>
    </row>
    <row r="87" spans="1:7" x14ac:dyDescent="0.3">
      <c r="A87" s="12" t="s">
        <v>1605</v>
      </c>
      <c r="B87" s="28" t="s">
        <v>1606</v>
      </c>
      <c r="C87" s="28" t="s">
        <v>1077</v>
      </c>
      <c r="D87" s="13">
        <v>7557</v>
      </c>
      <c r="E87" s="14">
        <v>17.989999999999998</v>
      </c>
      <c r="F87" s="15">
        <v>3.5999999999999999E-3</v>
      </c>
      <c r="G87" s="15"/>
    </row>
    <row r="88" spans="1:7" x14ac:dyDescent="0.3">
      <c r="A88" s="12" t="s">
        <v>1088</v>
      </c>
      <c r="B88" s="28" t="s">
        <v>1089</v>
      </c>
      <c r="C88" s="28" t="s">
        <v>902</v>
      </c>
      <c r="D88" s="13">
        <v>1987</v>
      </c>
      <c r="E88" s="14">
        <v>17.93</v>
      </c>
      <c r="F88" s="15">
        <v>3.5999999999999999E-3</v>
      </c>
      <c r="G88" s="15"/>
    </row>
    <row r="89" spans="1:7" x14ac:dyDescent="0.3">
      <c r="A89" s="12" t="s">
        <v>805</v>
      </c>
      <c r="B89" s="28" t="s">
        <v>806</v>
      </c>
      <c r="C89" s="28" t="s">
        <v>776</v>
      </c>
      <c r="D89" s="13">
        <v>1909</v>
      </c>
      <c r="E89" s="14">
        <v>17.77</v>
      </c>
      <c r="F89" s="15">
        <v>3.5999999999999999E-3</v>
      </c>
      <c r="G89" s="15"/>
    </row>
    <row r="90" spans="1:7" x14ac:dyDescent="0.3">
      <c r="A90" s="12" t="s">
        <v>786</v>
      </c>
      <c r="B90" s="28" t="s">
        <v>787</v>
      </c>
      <c r="C90" s="28" t="s">
        <v>788</v>
      </c>
      <c r="D90" s="13">
        <v>807</v>
      </c>
      <c r="E90" s="14">
        <v>17.489999999999998</v>
      </c>
      <c r="F90" s="15">
        <v>3.5000000000000001E-3</v>
      </c>
      <c r="G90" s="15"/>
    </row>
    <row r="91" spans="1:7" x14ac:dyDescent="0.3">
      <c r="A91" s="12" t="s">
        <v>1607</v>
      </c>
      <c r="B91" s="28" t="s">
        <v>1608</v>
      </c>
      <c r="C91" s="28" t="s">
        <v>932</v>
      </c>
      <c r="D91" s="13">
        <v>437</v>
      </c>
      <c r="E91" s="14">
        <v>17.36</v>
      </c>
      <c r="F91" s="15">
        <v>3.5000000000000001E-3</v>
      </c>
      <c r="G91" s="15"/>
    </row>
    <row r="92" spans="1:7" x14ac:dyDescent="0.3">
      <c r="A92" s="12" t="s">
        <v>875</v>
      </c>
      <c r="B92" s="28" t="s">
        <v>876</v>
      </c>
      <c r="C92" s="28" t="s">
        <v>791</v>
      </c>
      <c r="D92" s="13">
        <v>442</v>
      </c>
      <c r="E92" s="14">
        <v>17.29</v>
      </c>
      <c r="F92" s="15">
        <v>3.5000000000000001E-3</v>
      </c>
      <c r="G92" s="15"/>
    </row>
    <row r="93" spans="1:7" x14ac:dyDescent="0.3">
      <c r="A93" s="12" t="s">
        <v>1609</v>
      </c>
      <c r="B93" s="28" t="s">
        <v>1610</v>
      </c>
      <c r="C93" s="28" t="s">
        <v>1020</v>
      </c>
      <c r="D93" s="13">
        <v>940</v>
      </c>
      <c r="E93" s="14">
        <v>17.27</v>
      </c>
      <c r="F93" s="15">
        <v>3.5000000000000001E-3</v>
      </c>
      <c r="G93" s="15"/>
    </row>
    <row r="94" spans="1:7" x14ac:dyDescent="0.3">
      <c r="A94" s="12" t="s">
        <v>949</v>
      </c>
      <c r="B94" s="28" t="s">
        <v>950</v>
      </c>
      <c r="C94" s="28" t="s">
        <v>927</v>
      </c>
      <c r="D94" s="13">
        <v>1037</v>
      </c>
      <c r="E94" s="14">
        <v>16.899999999999999</v>
      </c>
      <c r="F94" s="15">
        <v>3.3999999999999998E-3</v>
      </c>
      <c r="G94" s="15"/>
    </row>
    <row r="95" spans="1:7" x14ac:dyDescent="0.3">
      <c r="A95" s="12" t="s">
        <v>960</v>
      </c>
      <c r="B95" s="28" t="s">
        <v>961</v>
      </c>
      <c r="C95" s="28" t="s">
        <v>782</v>
      </c>
      <c r="D95" s="13">
        <v>1695</v>
      </c>
      <c r="E95" s="14">
        <v>16.7</v>
      </c>
      <c r="F95" s="15">
        <v>3.3999999999999998E-3</v>
      </c>
      <c r="G95" s="15"/>
    </row>
    <row r="96" spans="1:7" x14ac:dyDescent="0.3">
      <c r="A96" s="12" t="s">
        <v>886</v>
      </c>
      <c r="B96" s="28" t="s">
        <v>887</v>
      </c>
      <c r="C96" s="28" t="s">
        <v>779</v>
      </c>
      <c r="D96" s="13">
        <v>4389</v>
      </c>
      <c r="E96" s="14">
        <v>16.59</v>
      </c>
      <c r="F96" s="15">
        <v>3.3E-3</v>
      </c>
      <c r="G96" s="15"/>
    </row>
    <row r="97" spans="1:7" x14ac:dyDescent="0.3">
      <c r="A97" s="12" t="s">
        <v>1611</v>
      </c>
      <c r="B97" s="28" t="s">
        <v>1612</v>
      </c>
      <c r="C97" s="28" t="s">
        <v>859</v>
      </c>
      <c r="D97" s="13">
        <v>807</v>
      </c>
      <c r="E97" s="14">
        <v>16.579999999999998</v>
      </c>
      <c r="F97" s="15">
        <v>3.3E-3</v>
      </c>
      <c r="G97" s="15"/>
    </row>
    <row r="98" spans="1:7" x14ac:dyDescent="0.3">
      <c r="A98" s="12" t="s">
        <v>1035</v>
      </c>
      <c r="B98" s="28" t="s">
        <v>1036</v>
      </c>
      <c r="C98" s="28" t="s">
        <v>879</v>
      </c>
      <c r="D98" s="13">
        <v>1746</v>
      </c>
      <c r="E98" s="14">
        <v>16.5</v>
      </c>
      <c r="F98" s="15">
        <v>3.3E-3</v>
      </c>
      <c r="G98" s="15"/>
    </row>
    <row r="99" spans="1:7" x14ac:dyDescent="0.3">
      <c r="A99" s="12" t="s">
        <v>1613</v>
      </c>
      <c r="B99" s="28" t="s">
        <v>1614</v>
      </c>
      <c r="C99" s="28" t="s">
        <v>859</v>
      </c>
      <c r="D99" s="13">
        <v>5962</v>
      </c>
      <c r="E99" s="14">
        <v>16.489999999999998</v>
      </c>
      <c r="F99" s="15">
        <v>3.3E-3</v>
      </c>
      <c r="G99" s="15"/>
    </row>
    <row r="100" spans="1:7" x14ac:dyDescent="0.3">
      <c r="A100" s="12" t="s">
        <v>969</v>
      </c>
      <c r="B100" s="28" t="s">
        <v>970</v>
      </c>
      <c r="C100" s="28" t="s">
        <v>971</v>
      </c>
      <c r="D100" s="13">
        <v>876</v>
      </c>
      <c r="E100" s="14">
        <v>16.45</v>
      </c>
      <c r="F100" s="15">
        <v>3.3E-3</v>
      </c>
      <c r="G100" s="15"/>
    </row>
    <row r="101" spans="1:7" x14ac:dyDescent="0.3">
      <c r="A101" s="12" t="s">
        <v>895</v>
      </c>
      <c r="B101" s="28" t="s">
        <v>896</v>
      </c>
      <c r="C101" s="28" t="s">
        <v>776</v>
      </c>
      <c r="D101" s="13">
        <v>45098</v>
      </c>
      <c r="E101" s="14">
        <v>16.37</v>
      </c>
      <c r="F101" s="15">
        <v>3.3E-3</v>
      </c>
      <c r="G101" s="15"/>
    </row>
    <row r="102" spans="1:7" x14ac:dyDescent="0.3">
      <c r="A102" s="12" t="s">
        <v>1045</v>
      </c>
      <c r="B102" s="28" t="s">
        <v>1046</v>
      </c>
      <c r="C102" s="28" t="s">
        <v>976</v>
      </c>
      <c r="D102" s="13">
        <v>2727</v>
      </c>
      <c r="E102" s="14">
        <v>16.329999999999998</v>
      </c>
      <c r="F102" s="15">
        <v>3.3E-3</v>
      </c>
      <c r="G102" s="15"/>
    </row>
    <row r="103" spans="1:7" x14ac:dyDescent="0.3">
      <c r="A103" s="12" t="s">
        <v>1084</v>
      </c>
      <c r="B103" s="28" t="s">
        <v>1085</v>
      </c>
      <c r="C103" s="28" t="s">
        <v>821</v>
      </c>
      <c r="D103" s="13">
        <v>1196</v>
      </c>
      <c r="E103" s="14">
        <v>16.3</v>
      </c>
      <c r="F103" s="15">
        <v>3.3E-3</v>
      </c>
      <c r="G103" s="15"/>
    </row>
    <row r="104" spans="1:7" x14ac:dyDescent="0.3">
      <c r="A104" s="12" t="s">
        <v>990</v>
      </c>
      <c r="B104" s="28" t="s">
        <v>991</v>
      </c>
      <c r="C104" s="28" t="s">
        <v>992</v>
      </c>
      <c r="D104" s="13">
        <v>10704</v>
      </c>
      <c r="E104" s="14">
        <v>16.190000000000001</v>
      </c>
      <c r="F104" s="15">
        <v>3.3E-3</v>
      </c>
      <c r="G104" s="15"/>
    </row>
    <row r="105" spans="1:7" x14ac:dyDescent="0.3">
      <c r="A105" s="12" t="s">
        <v>1041</v>
      </c>
      <c r="B105" s="28" t="s">
        <v>1042</v>
      </c>
      <c r="C105" s="28" t="s">
        <v>779</v>
      </c>
      <c r="D105" s="13">
        <v>13465</v>
      </c>
      <c r="E105" s="14">
        <v>16.04</v>
      </c>
      <c r="F105" s="15">
        <v>3.2000000000000002E-3</v>
      </c>
      <c r="G105" s="15"/>
    </row>
    <row r="106" spans="1:7" x14ac:dyDescent="0.3">
      <c r="A106" s="12" t="s">
        <v>1432</v>
      </c>
      <c r="B106" s="28" t="s">
        <v>1433</v>
      </c>
      <c r="C106" s="28" t="s">
        <v>839</v>
      </c>
      <c r="D106" s="13">
        <v>1372</v>
      </c>
      <c r="E106" s="14">
        <v>16.010000000000002</v>
      </c>
      <c r="F106" s="15">
        <v>3.2000000000000002E-3</v>
      </c>
      <c r="G106" s="15"/>
    </row>
    <row r="107" spans="1:7" x14ac:dyDescent="0.3">
      <c r="A107" s="12" t="s">
        <v>1615</v>
      </c>
      <c r="B107" s="28" t="s">
        <v>1616</v>
      </c>
      <c r="C107" s="28" t="s">
        <v>779</v>
      </c>
      <c r="D107" s="13">
        <v>983</v>
      </c>
      <c r="E107" s="14">
        <v>15.99</v>
      </c>
      <c r="F107" s="15">
        <v>3.2000000000000002E-3</v>
      </c>
      <c r="G107" s="15"/>
    </row>
    <row r="108" spans="1:7" x14ac:dyDescent="0.3">
      <c r="A108" s="12" t="s">
        <v>1112</v>
      </c>
      <c r="B108" s="28" t="s">
        <v>1113</v>
      </c>
      <c r="C108" s="28" t="s">
        <v>917</v>
      </c>
      <c r="D108" s="13">
        <v>1036</v>
      </c>
      <c r="E108" s="14">
        <v>15.98</v>
      </c>
      <c r="F108" s="15">
        <v>3.2000000000000002E-3</v>
      </c>
      <c r="G108" s="15"/>
    </row>
    <row r="109" spans="1:7" x14ac:dyDescent="0.3">
      <c r="A109" s="12" t="s">
        <v>819</v>
      </c>
      <c r="B109" s="28" t="s">
        <v>820</v>
      </c>
      <c r="C109" s="28" t="s">
        <v>821</v>
      </c>
      <c r="D109" s="13">
        <v>1101</v>
      </c>
      <c r="E109" s="14">
        <v>15.73</v>
      </c>
      <c r="F109" s="15">
        <v>3.2000000000000002E-3</v>
      </c>
      <c r="G109" s="15"/>
    </row>
    <row r="110" spans="1:7" x14ac:dyDescent="0.3">
      <c r="A110" s="12" t="s">
        <v>1358</v>
      </c>
      <c r="B110" s="28" t="s">
        <v>1359</v>
      </c>
      <c r="C110" s="28" t="s">
        <v>802</v>
      </c>
      <c r="D110" s="13">
        <v>542</v>
      </c>
      <c r="E110" s="14">
        <v>15.65</v>
      </c>
      <c r="F110" s="15">
        <v>3.0999999999999999E-3</v>
      </c>
      <c r="G110" s="15"/>
    </row>
    <row r="111" spans="1:7" x14ac:dyDescent="0.3">
      <c r="A111" s="12" t="s">
        <v>834</v>
      </c>
      <c r="B111" s="28" t="s">
        <v>835</v>
      </c>
      <c r="C111" s="28" t="s">
        <v>836</v>
      </c>
      <c r="D111" s="13">
        <v>2837</v>
      </c>
      <c r="E111" s="14">
        <v>15.64</v>
      </c>
      <c r="F111" s="15">
        <v>3.0999999999999999E-3</v>
      </c>
      <c r="G111" s="15"/>
    </row>
    <row r="112" spans="1:7" x14ac:dyDescent="0.3">
      <c r="A112" s="12" t="s">
        <v>1617</v>
      </c>
      <c r="B112" s="28" t="s">
        <v>1618</v>
      </c>
      <c r="C112" s="28" t="s">
        <v>892</v>
      </c>
      <c r="D112" s="13">
        <v>2797</v>
      </c>
      <c r="E112" s="14">
        <v>15.59</v>
      </c>
      <c r="F112" s="15">
        <v>3.0999999999999999E-3</v>
      </c>
      <c r="G112" s="15"/>
    </row>
    <row r="113" spans="1:7" x14ac:dyDescent="0.3">
      <c r="A113" s="12" t="s">
        <v>783</v>
      </c>
      <c r="B113" s="28" t="s">
        <v>784</v>
      </c>
      <c r="C113" s="28" t="s">
        <v>785</v>
      </c>
      <c r="D113" s="13">
        <v>2107</v>
      </c>
      <c r="E113" s="14">
        <v>15.59</v>
      </c>
      <c r="F113" s="15">
        <v>3.0999999999999999E-3</v>
      </c>
      <c r="G113" s="15"/>
    </row>
    <row r="114" spans="1:7" x14ac:dyDescent="0.3">
      <c r="A114" s="12" t="s">
        <v>1438</v>
      </c>
      <c r="B114" s="28" t="s">
        <v>1439</v>
      </c>
      <c r="C114" s="28" t="s">
        <v>902</v>
      </c>
      <c r="D114" s="13">
        <v>356</v>
      </c>
      <c r="E114" s="14">
        <v>15.56</v>
      </c>
      <c r="F114" s="15">
        <v>3.0999999999999999E-3</v>
      </c>
      <c r="G114" s="15"/>
    </row>
    <row r="115" spans="1:7" x14ac:dyDescent="0.3">
      <c r="A115" s="12" t="s">
        <v>1018</v>
      </c>
      <c r="B115" s="28" t="s">
        <v>1019</v>
      </c>
      <c r="C115" s="28" t="s">
        <v>1020</v>
      </c>
      <c r="D115" s="13">
        <v>629</v>
      </c>
      <c r="E115" s="14">
        <v>15.36</v>
      </c>
      <c r="F115" s="15">
        <v>3.0999999999999999E-3</v>
      </c>
      <c r="G115" s="15"/>
    </row>
    <row r="116" spans="1:7" x14ac:dyDescent="0.3">
      <c r="A116" s="12" t="s">
        <v>1619</v>
      </c>
      <c r="B116" s="28" t="s">
        <v>1620</v>
      </c>
      <c r="C116" s="28" t="s">
        <v>779</v>
      </c>
      <c r="D116" s="13">
        <v>8603</v>
      </c>
      <c r="E116" s="14">
        <v>15.34</v>
      </c>
      <c r="F116" s="15">
        <v>3.0999999999999999E-3</v>
      </c>
      <c r="G116" s="15"/>
    </row>
    <row r="117" spans="1:7" x14ac:dyDescent="0.3">
      <c r="A117" s="12" t="s">
        <v>1621</v>
      </c>
      <c r="B117" s="28" t="s">
        <v>1622</v>
      </c>
      <c r="C117" s="28" t="s">
        <v>999</v>
      </c>
      <c r="D117" s="13">
        <v>8432</v>
      </c>
      <c r="E117" s="14">
        <v>15.34</v>
      </c>
      <c r="F117" s="15">
        <v>3.0999999999999999E-3</v>
      </c>
      <c r="G117" s="15"/>
    </row>
    <row r="118" spans="1:7" x14ac:dyDescent="0.3">
      <c r="A118" s="12" t="s">
        <v>1055</v>
      </c>
      <c r="B118" s="28" t="s">
        <v>1056</v>
      </c>
      <c r="C118" s="28" t="s">
        <v>976</v>
      </c>
      <c r="D118" s="13">
        <v>1291</v>
      </c>
      <c r="E118" s="14">
        <v>15.16</v>
      </c>
      <c r="F118" s="15">
        <v>3.0999999999999999E-3</v>
      </c>
      <c r="G118" s="15"/>
    </row>
    <row r="119" spans="1:7" x14ac:dyDescent="0.3">
      <c r="A119" s="12" t="s">
        <v>900</v>
      </c>
      <c r="B119" s="28" t="s">
        <v>901</v>
      </c>
      <c r="C119" s="28" t="s">
        <v>902</v>
      </c>
      <c r="D119" s="13">
        <v>1515</v>
      </c>
      <c r="E119" s="14">
        <v>15.04</v>
      </c>
      <c r="F119" s="15">
        <v>3.0000000000000001E-3</v>
      </c>
      <c r="G119" s="15"/>
    </row>
    <row r="120" spans="1:7" x14ac:dyDescent="0.3">
      <c r="A120" s="12" t="s">
        <v>1389</v>
      </c>
      <c r="B120" s="28" t="s">
        <v>1390</v>
      </c>
      <c r="C120" s="28" t="s">
        <v>872</v>
      </c>
      <c r="D120" s="13">
        <v>386</v>
      </c>
      <c r="E120" s="14">
        <v>14.92</v>
      </c>
      <c r="F120" s="15">
        <v>3.0000000000000001E-3</v>
      </c>
      <c r="G120" s="15"/>
    </row>
    <row r="121" spans="1:7" x14ac:dyDescent="0.3">
      <c r="A121" s="12" t="s">
        <v>1623</v>
      </c>
      <c r="B121" s="28" t="s">
        <v>1624</v>
      </c>
      <c r="C121" s="28" t="s">
        <v>779</v>
      </c>
      <c r="D121" s="13">
        <v>641</v>
      </c>
      <c r="E121" s="14">
        <v>14.26</v>
      </c>
      <c r="F121" s="15">
        <v>2.8999999999999998E-3</v>
      </c>
      <c r="G121" s="15"/>
    </row>
    <row r="122" spans="1:7" x14ac:dyDescent="0.3">
      <c r="A122" s="12" t="s">
        <v>1039</v>
      </c>
      <c r="B122" s="28" t="s">
        <v>1040</v>
      </c>
      <c r="C122" s="28" t="s">
        <v>1009</v>
      </c>
      <c r="D122" s="13">
        <v>2496</v>
      </c>
      <c r="E122" s="14">
        <v>13.96</v>
      </c>
      <c r="F122" s="15">
        <v>2.8E-3</v>
      </c>
      <c r="G122" s="15"/>
    </row>
    <row r="123" spans="1:7" x14ac:dyDescent="0.3">
      <c r="A123" s="12" t="s">
        <v>867</v>
      </c>
      <c r="B123" s="28" t="s">
        <v>868</v>
      </c>
      <c r="C123" s="28" t="s">
        <v>869</v>
      </c>
      <c r="D123" s="13">
        <v>398</v>
      </c>
      <c r="E123" s="14">
        <v>13.94</v>
      </c>
      <c r="F123" s="15">
        <v>2.8E-3</v>
      </c>
      <c r="G123" s="15"/>
    </row>
    <row r="124" spans="1:7" x14ac:dyDescent="0.3">
      <c r="A124" s="12" t="s">
        <v>1346</v>
      </c>
      <c r="B124" s="28" t="s">
        <v>1347</v>
      </c>
      <c r="C124" s="28" t="s">
        <v>902</v>
      </c>
      <c r="D124" s="13">
        <v>77</v>
      </c>
      <c r="E124" s="14">
        <v>13.65</v>
      </c>
      <c r="F124" s="15">
        <v>2.7000000000000001E-3</v>
      </c>
      <c r="G124" s="15"/>
    </row>
    <row r="125" spans="1:7" x14ac:dyDescent="0.3">
      <c r="A125" s="12" t="s">
        <v>941</v>
      </c>
      <c r="B125" s="28" t="s">
        <v>942</v>
      </c>
      <c r="C125" s="28" t="s">
        <v>839</v>
      </c>
      <c r="D125" s="13">
        <v>1688</v>
      </c>
      <c r="E125" s="14">
        <v>13.6</v>
      </c>
      <c r="F125" s="15">
        <v>2.7000000000000001E-3</v>
      </c>
      <c r="G125" s="15"/>
    </row>
    <row r="126" spans="1:7" x14ac:dyDescent="0.3">
      <c r="A126" s="12" t="s">
        <v>1331</v>
      </c>
      <c r="B126" s="28" t="s">
        <v>1332</v>
      </c>
      <c r="C126" s="28" t="s">
        <v>892</v>
      </c>
      <c r="D126" s="13">
        <v>590</v>
      </c>
      <c r="E126" s="14">
        <v>13.57</v>
      </c>
      <c r="F126" s="15">
        <v>2.7000000000000001E-3</v>
      </c>
      <c r="G126" s="15"/>
    </row>
    <row r="127" spans="1:7" x14ac:dyDescent="0.3">
      <c r="A127" s="12" t="s">
        <v>1059</v>
      </c>
      <c r="B127" s="28" t="s">
        <v>1060</v>
      </c>
      <c r="C127" s="28" t="s">
        <v>902</v>
      </c>
      <c r="D127" s="13">
        <v>377</v>
      </c>
      <c r="E127" s="14">
        <v>13.54</v>
      </c>
      <c r="F127" s="15">
        <v>2.7000000000000001E-3</v>
      </c>
      <c r="G127" s="15"/>
    </row>
    <row r="128" spans="1:7" x14ac:dyDescent="0.3">
      <c r="A128" s="12" t="s">
        <v>1049</v>
      </c>
      <c r="B128" s="28" t="s">
        <v>1050</v>
      </c>
      <c r="C128" s="28" t="s">
        <v>959</v>
      </c>
      <c r="D128" s="13">
        <v>1757</v>
      </c>
      <c r="E128" s="14">
        <v>13.35</v>
      </c>
      <c r="F128" s="15">
        <v>2.7000000000000001E-3</v>
      </c>
      <c r="G128" s="15"/>
    </row>
    <row r="129" spans="1:7" x14ac:dyDescent="0.3">
      <c r="A129" s="12" t="s">
        <v>981</v>
      </c>
      <c r="B129" s="28" t="s">
        <v>982</v>
      </c>
      <c r="C129" s="28" t="s">
        <v>785</v>
      </c>
      <c r="D129" s="13">
        <v>35023</v>
      </c>
      <c r="E129" s="14">
        <v>13.31</v>
      </c>
      <c r="F129" s="15">
        <v>2.7000000000000001E-3</v>
      </c>
      <c r="G129" s="15"/>
    </row>
    <row r="130" spans="1:7" x14ac:dyDescent="0.3">
      <c r="A130" s="12" t="s">
        <v>1625</v>
      </c>
      <c r="B130" s="28" t="s">
        <v>1626</v>
      </c>
      <c r="C130" s="28" t="s">
        <v>932</v>
      </c>
      <c r="D130" s="13">
        <v>4900</v>
      </c>
      <c r="E130" s="14">
        <v>13.29</v>
      </c>
      <c r="F130" s="15">
        <v>2.7000000000000001E-3</v>
      </c>
      <c r="G130" s="15"/>
    </row>
    <row r="131" spans="1:7" x14ac:dyDescent="0.3">
      <c r="A131" s="12" t="s">
        <v>1627</v>
      </c>
      <c r="B131" s="28" t="s">
        <v>1628</v>
      </c>
      <c r="C131" s="28" t="s">
        <v>859</v>
      </c>
      <c r="D131" s="13">
        <v>39343</v>
      </c>
      <c r="E131" s="14">
        <v>13.24</v>
      </c>
      <c r="F131" s="15">
        <v>2.7000000000000001E-3</v>
      </c>
      <c r="G131" s="15"/>
    </row>
    <row r="132" spans="1:7" x14ac:dyDescent="0.3">
      <c r="A132" s="12" t="s">
        <v>1477</v>
      </c>
      <c r="B132" s="28" t="s">
        <v>1478</v>
      </c>
      <c r="C132" s="28" t="s">
        <v>1020</v>
      </c>
      <c r="D132" s="13">
        <v>575</v>
      </c>
      <c r="E132" s="14">
        <v>13.1</v>
      </c>
      <c r="F132" s="15">
        <v>2.5999999999999999E-3</v>
      </c>
      <c r="G132" s="15"/>
    </row>
    <row r="133" spans="1:7" x14ac:dyDescent="0.3">
      <c r="A133" s="12" t="s">
        <v>1629</v>
      </c>
      <c r="B133" s="28" t="s">
        <v>1630</v>
      </c>
      <c r="C133" s="28" t="s">
        <v>821</v>
      </c>
      <c r="D133" s="13">
        <v>1851</v>
      </c>
      <c r="E133" s="14">
        <v>12.93</v>
      </c>
      <c r="F133" s="15">
        <v>2.5999999999999999E-3</v>
      </c>
      <c r="G133" s="15"/>
    </row>
    <row r="134" spans="1:7" x14ac:dyDescent="0.3">
      <c r="A134" s="12" t="s">
        <v>1106</v>
      </c>
      <c r="B134" s="28" t="s">
        <v>1107</v>
      </c>
      <c r="C134" s="28" t="s">
        <v>821</v>
      </c>
      <c r="D134" s="13">
        <v>538</v>
      </c>
      <c r="E134" s="14">
        <v>12.82</v>
      </c>
      <c r="F134" s="15">
        <v>2.5999999999999999E-3</v>
      </c>
      <c r="G134" s="15"/>
    </row>
    <row r="135" spans="1:7" x14ac:dyDescent="0.3">
      <c r="A135" s="12" t="s">
        <v>1003</v>
      </c>
      <c r="B135" s="28" t="s">
        <v>1004</v>
      </c>
      <c r="C135" s="28" t="s">
        <v>899</v>
      </c>
      <c r="D135" s="13">
        <v>351</v>
      </c>
      <c r="E135" s="14">
        <v>12.8</v>
      </c>
      <c r="F135" s="15">
        <v>2.5999999999999999E-3</v>
      </c>
      <c r="G135" s="15"/>
    </row>
    <row r="136" spans="1:7" x14ac:dyDescent="0.3">
      <c r="A136" s="12" t="s">
        <v>1364</v>
      </c>
      <c r="B136" s="28" t="s">
        <v>1365</v>
      </c>
      <c r="C136" s="28" t="s">
        <v>892</v>
      </c>
      <c r="D136" s="13">
        <v>1367</v>
      </c>
      <c r="E136" s="14">
        <v>12.61</v>
      </c>
      <c r="F136" s="15">
        <v>2.5000000000000001E-3</v>
      </c>
      <c r="G136" s="15"/>
    </row>
    <row r="137" spans="1:7" x14ac:dyDescent="0.3">
      <c r="A137" s="12" t="s">
        <v>905</v>
      </c>
      <c r="B137" s="28" t="s">
        <v>906</v>
      </c>
      <c r="C137" s="28" t="s">
        <v>879</v>
      </c>
      <c r="D137" s="13">
        <v>1614</v>
      </c>
      <c r="E137" s="14">
        <v>12.58</v>
      </c>
      <c r="F137" s="15">
        <v>2.5000000000000001E-3</v>
      </c>
      <c r="G137" s="15"/>
    </row>
    <row r="138" spans="1:7" x14ac:dyDescent="0.3">
      <c r="A138" s="12" t="s">
        <v>907</v>
      </c>
      <c r="B138" s="28" t="s">
        <v>908</v>
      </c>
      <c r="C138" s="28" t="s">
        <v>794</v>
      </c>
      <c r="D138" s="13">
        <v>13055</v>
      </c>
      <c r="E138" s="14">
        <v>12.56</v>
      </c>
      <c r="F138" s="15">
        <v>2.5000000000000001E-3</v>
      </c>
      <c r="G138" s="15"/>
    </row>
    <row r="139" spans="1:7" x14ac:dyDescent="0.3">
      <c r="A139" s="12" t="s">
        <v>1459</v>
      </c>
      <c r="B139" s="28" t="s">
        <v>1460</v>
      </c>
      <c r="C139" s="28" t="s">
        <v>971</v>
      </c>
      <c r="D139" s="13">
        <v>1201</v>
      </c>
      <c r="E139" s="14">
        <v>12.4</v>
      </c>
      <c r="F139" s="15">
        <v>2.5000000000000001E-3</v>
      </c>
      <c r="G139" s="15"/>
    </row>
    <row r="140" spans="1:7" x14ac:dyDescent="0.3">
      <c r="A140" s="12" t="s">
        <v>1382</v>
      </c>
      <c r="B140" s="28" t="s">
        <v>1383</v>
      </c>
      <c r="C140" s="28" t="s">
        <v>992</v>
      </c>
      <c r="D140" s="13">
        <v>5191</v>
      </c>
      <c r="E140" s="14">
        <v>12.38</v>
      </c>
      <c r="F140" s="15">
        <v>2.5000000000000001E-3</v>
      </c>
      <c r="G140" s="15"/>
    </row>
    <row r="141" spans="1:7" x14ac:dyDescent="0.3">
      <c r="A141" s="12" t="s">
        <v>1442</v>
      </c>
      <c r="B141" s="28" t="s">
        <v>1443</v>
      </c>
      <c r="C141" s="28" t="s">
        <v>1002</v>
      </c>
      <c r="D141" s="13">
        <v>2966</v>
      </c>
      <c r="E141" s="14">
        <v>12.35</v>
      </c>
      <c r="F141" s="15">
        <v>2.5000000000000001E-3</v>
      </c>
      <c r="G141" s="15"/>
    </row>
    <row r="142" spans="1:7" x14ac:dyDescent="0.3">
      <c r="A142" s="12" t="s">
        <v>1631</v>
      </c>
      <c r="B142" s="28" t="s">
        <v>1632</v>
      </c>
      <c r="C142" s="28" t="s">
        <v>839</v>
      </c>
      <c r="D142" s="13">
        <v>1257</v>
      </c>
      <c r="E142" s="14">
        <v>12.17</v>
      </c>
      <c r="F142" s="15">
        <v>2.3999999999999998E-3</v>
      </c>
      <c r="G142" s="15"/>
    </row>
    <row r="143" spans="1:7" x14ac:dyDescent="0.3">
      <c r="A143" s="12" t="s">
        <v>1633</v>
      </c>
      <c r="B143" s="28" t="s">
        <v>1634</v>
      </c>
      <c r="C143" s="28" t="s">
        <v>1020</v>
      </c>
      <c r="D143" s="13">
        <v>337</v>
      </c>
      <c r="E143" s="14">
        <v>12.13</v>
      </c>
      <c r="F143" s="15">
        <v>2.3999999999999998E-3</v>
      </c>
      <c r="G143" s="15"/>
    </row>
    <row r="144" spans="1:7" x14ac:dyDescent="0.3">
      <c r="A144" s="12" t="s">
        <v>1580</v>
      </c>
      <c r="B144" s="28" t="s">
        <v>1581</v>
      </c>
      <c r="C144" s="28" t="s">
        <v>1582</v>
      </c>
      <c r="D144" s="13">
        <v>6251</v>
      </c>
      <c r="E144" s="14">
        <v>12.06</v>
      </c>
      <c r="F144" s="15">
        <v>2.3999999999999998E-3</v>
      </c>
      <c r="G144" s="15"/>
    </row>
    <row r="145" spans="1:7" x14ac:dyDescent="0.3">
      <c r="A145" s="12" t="s">
        <v>1362</v>
      </c>
      <c r="B145" s="28" t="s">
        <v>1363</v>
      </c>
      <c r="C145" s="28" t="s">
        <v>1077</v>
      </c>
      <c r="D145" s="13">
        <v>300</v>
      </c>
      <c r="E145" s="14">
        <v>11.94</v>
      </c>
      <c r="F145" s="15">
        <v>2.3999999999999998E-3</v>
      </c>
      <c r="G145" s="15"/>
    </row>
    <row r="146" spans="1:7" x14ac:dyDescent="0.3">
      <c r="A146" s="12" t="s">
        <v>1635</v>
      </c>
      <c r="B146" s="28" t="s">
        <v>1636</v>
      </c>
      <c r="C146" s="28" t="s">
        <v>892</v>
      </c>
      <c r="D146" s="13">
        <v>1524</v>
      </c>
      <c r="E146" s="14">
        <v>11.89</v>
      </c>
      <c r="F146" s="15">
        <v>2.3999999999999998E-3</v>
      </c>
      <c r="G146" s="15"/>
    </row>
    <row r="147" spans="1:7" x14ac:dyDescent="0.3">
      <c r="A147" s="12" t="s">
        <v>1422</v>
      </c>
      <c r="B147" s="28" t="s">
        <v>1423</v>
      </c>
      <c r="C147" s="28" t="s">
        <v>779</v>
      </c>
      <c r="D147" s="13">
        <v>349</v>
      </c>
      <c r="E147" s="14">
        <v>11.89</v>
      </c>
      <c r="F147" s="15">
        <v>2.3999999999999998E-3</v>
      </c>
      <c r="G147" s="15"/>
    </row>
    <row r="148" spans="1:7" x14ac:dyDescent="0.3">
      <c r="A148" s="12" t="s">
        <v>1555</v>
      </c>
      <c r="B148" s="28" t="s">
        <v>1556</v>
      </c>
      <c r="C148" s="28" t="s">
        <v>1557</v>
      </c>
      <c r="D148" s="13">
        <v>1761</v>
      </c>
      <c r="E148" s="14">
        <v>11.69</v>
      </c>
      <c r="F148" s="15">
        <v>2.3999999999999998E-3</v>
      </c>
      <c r="G148" s="15"/>
    </row>
    <row r="149" spans="1:7" x14ac:dyDescent="0.3">
      <c r="A149" s="12" t="s">
        <v>1487</v>
      </c>
      <c r="B149" s="28" t="s">
        <v>1488</v>
      </c>
      <c r="C149" s="28" t="s">
        <v>1020</v>
      </c>
      <c r="D149" s="13">
        <v>675</v>
      </c>
      <c r="E149" s="14">
        <v>11.57</v>
      </c>
      <c r="F149" s="15">
        <v>2.3E-3</v>
      </c>
      <c r="G149" s="15"/>
    </row>
    <row r="150" spans="1:7" x14ac:dyDescent="0.3">
      <c r="A150" s="12" t="s">
        <v>1342</v>
      </c>
      <c r="B150" s="28" t="s">
        <v>1343</v>
      </c>
      <c r="C150" s="28" t="s">
        <v>872</v>
      </c>
      <c r="D150" s="13">
        <v>413</v>
      </c>
      <c r="E150" s="14">
        <v>11.48</v>
      </c>
      <c r="F150" s="15">
        <v>2.3E-3</v>
      </c>
      <c r="G150" s="15"/>
    </row>
    <row r="151" spans="1:7" x14ac:dyDescent="0.3">
      <c r="A151" s="12" t="s">
        <v>1637</v>
      </c>
      <c r="B151" s="28" t="s">
        <v>1638</v>
      </c>
      <c r="C151" s="28" t="s">
        <v>999</v>
      </c>
      <c r="D151" s="13">
        <v>570</v>
      </c>
      <c r="E151" s="14">
        <v>11.37</v>
      </c>
      <c r="F151" s="15">
        <v>2.3E-3</v>
      </c>
      <c r="G151" s="15"/>
    </row>
    <row r="152" spans="1:7" x14ac:dyDescent="0.3">
      <c r="A152" s="12" t="s">
        <v>812</v>
      </c>
      <c r="B152" s="28" t="s">
        <v>813</v>
      </c>
      <c r="C152" s="28" t="s">
        <v>782</v>
      </c>
      <c r="D152" s="13">
        <v>116480</v>
      </c>
      <c r="E152" s="14">
        <v>11.18</v>
      </c>
      <c r="F152" s="15">
        <v>2.2000000000000001E-3</v>
      </c>
      <c r="G152" s="15"/>
    </row>
    <row r="153" spans="1:7" x14ac:dyDescent="0.3">
      <c r="A153" s="12" t="s">
        <v>1031</v>
      </c>
      <c r="B153" s="28" t="s">
        <v>1032</v>
      </c>
      <c r="C153" s="28" t="s">
        <v>859</v>
      </c>
      <c r="D153" s="13">
        <v>2440</v>
      </c>
      <c r="E153" s="14">
        <v>11.13</v>
      </c>
      <c r="F153" s="15">
        <v>2.2000000000000001E-3</v>
      </c>
      <c r="G153" s="15"/>
    </row>
    <row r="154" spans="1:7" x14ac:dyDescent="0.3">
      <c r="A154" s="12" t="s">
        <v>1639</v>
      </c>
      <c r="B154" s="28" t="s">
        <v>1640</v>
      </c>
      <c r="C154" s="28" t="s">
        <v>791</v>
      </c>
      <c r="D154" s="13">
        <v>338</v>
      </c>
      <c r="E154" s="14">
        <v>11.13</v>
      </c>
      <c r="F154" s="15">
        <v>2.2000000000000001E-3</v>
      </c>
      <c r="G154" s="15"/>
    </row>
    <row r="155" spans="1:7" x14ac:dyDescent="0.3">
      <c r="A155" s="12" t="s">
        <v>1344</v>
      </c>
      <c r="B155" s="28" t="s">
        <v>1345</v>
      </c>
      <c r="C155" s="28" t="s">
        <v>794</v>
      </c>
      <c r="D155" s="13">
        <v>3678</v>
      </c>
      <c r="E155" s="14">
        <v>11.07</v>
      </c>
      <c r="F155" s="15">
        <v>2.2000000000000001E-3</v>
      </c>
      <c r="G155" s="15"/>
    </row>
    <row r="156" spans="1:7" x14ac:dyDescent="0.3">
      <c r="A156" s="12" t="s">
        <v>888</v>
      </c>
      <c r="B156" s="28" t="s">
        <v>889</v>
      </c>
      <c r="C156" s="28" t="s">
        <v>872</v>
      </c>
      <c r="D156" s="13">
        <v>387</v>
      </c>
      <c r="E156" s="14">
        <v>10.73</v>
      </c>
      <c r="F156" s="15">
        <v>2.2000000000000001E-3</v>
      </c>
      <c r="G156" s="15"/>
    </row>
    <row r="157" spans="1:7" x14ac:dyDescent="0.3">
      <c r="A157" s="12" t="s">
        <v>1641</v>
      </c>
      <c r="B157" s="28" t="s">
        <v>1642</v>
      </c>
      <c r="C157" s="28" t="s">
        <v>971</v>
      </c>
      <c r="D157" s="13">
        <v>1970</v>
      </c>
      <c r="E157" s="14">
        <v>10.67</v>
      </c>
      <c r="F157" s="15">
        <v>2.0999999999999999E-3</v>
      </c>
      <c r="G157" s="15"/>
    </row>
    <row r="158" spans="1:7" x14ac:dyDescent="0.3">
      <c r="A158" s="12" t="s">
        <v>1114</v>
      </c>
      <c r="B158" s="28" t="s">
        <v>1115</v>
      </c>
      <c r="C158" s="28" t="s">
        <v>892</v>
      </c>
      <c r="D158" s="13">
        <v>4883</v>
      </c>
      <c r="E158" s="14">
        <v>10.66</v>
      </c>
      <c r="F158" s="15">
        <v>2.0999999999999999E-3</v>
      </c>
      <c r="G158" s="15"/>
    </row>
    <row r="159" spans="1:7" x14ac:dyDescent="0.3">
      <c r="A159" s="12" t="s">
        <v>809</v>
      </c>
      <c r="B159" s="28" t="s">
        <v>810</v>
      </c>
      <c r="C159" s="28" t="s">
        <v>811</v>
      </c>
      <c r="D159" s="13">
        <v>3272</v>
      </c>
      <c r="E159" s="14">
        <v>10.5</v>
      </c>
      <c r="F159" s="15">
        <v>2.0999999999999999E-3</v>
      </c>
      <c r="G159" s="15"/>
    </row>
    <row r="160" spans="1:7" x14ac:dyDescent="0.3">
      <c r="A160" s="12" t="s">
        <v>800</v>
      </c>
      <c r="B160" s="28" t="s">
        <v>801</v>
      </c>
      <c r="C160" s="28" t="s">
        <v>802</v>
      </c>
      <c r="D160" s="13">
        <v>426</v>
      </c>
      <c r="E160" s="14">
        <v>10.5</v>
      </c>
      <c r="F160" s="15">
        <v>2.0999999999999999E-3</v>
      </c>
      <c r="G160" s="15"/>
    </row>
    <row r="161" spans="1:7" x14ac:dyDescent="0.3">
      <c r="A161" s="12" t="s">
        <v>1120</v>
      </c>
      <c r="B161" s="28" t="s">
        <v>1121</v>
      </c>
      <c r="C161" s="28" t="s">
        <v>1009</v>
      </c>
      <c r="D161" s="13">
        <v>4092</v>
      </c>
      <c r="E161" s="14">
        <v>10.41</v>
      </c>
      <c r="F161" s="15">
        <v>2.0999999999999999E-3</v>
      </c>
      <c r="G161" s="15"/>
    </row>
    <row r="162" spans="1:7" x14ac:dyDescent="0.3">
      <c r="A162" s="12" t="s">
        <v>1643</v>
      </c>
      <c r="B162" s="28" t="s">
        <v>1644</v>
      </c>
      <c r="C162" s="28" t="s">
        <v>971</v>
      </c>
      <c r="D162" s="13">
        <v>1047</v>
      </c>
      <c r="E162" s="14">
        <v>10.38</v>
      </c>
      <c r="F162" s="15">
        <v>2.0999999999999999E-3</v>
      </c>
      <c r="G162" s="15"/>
    </row>
    <row r="163" spans="1:7" x14ac:dyDescent="0.3">
      <c r="A163" s="12" t="s">
        <v>1461</v>
      </c>
      <c r="B163" s="28" t="s">
        <v>1462</v>
      </c>
      <c r="C163" s="28" t="s">
        <v>1446</v>
      </c>
      <c r="D163" s="13">
        <v>32</v>
      </c>
      <c r="E163" s="14">
        <v>10.3</v>
      </c>
      <c r="F163" s="15">
        <v>2.0999999999999999E-3</v>
      </c>
      <c r="G163" s="15"/>
    </row>
    <row r="164" spans="1:7" x14ac:dyDescent="0.3">
      <c r="A164" s="12" t="s">
        <v>974</v>
      </c>
      <c r="B164" s="28" t="s">
        <v>975</v>
      </c>
      <c r="C164" s="28" t="s">
        <v>976</v>
      </c>
      <c r="D164" s="13">
        <v>10165</v>
      </c>
      <c r="E164" s="14">
        <v>10.28</v>
      </c>
      <c r="F164" s="15">
        <v>2.0999999999999999E-3</v>
      </c>
      <c r="G164" s="15"/>
    </row>
    <row r="165" spans="1:7" x14ac:dyDescent="0.3">
      <c r="A165" s="12" t="s">
        <v>1645</v>
      </c>
      <c r="B165" s="28" t="s">
        <v>1646</v>
      </c>
      <c r="C165" s="28" t="s">
        <v>879</v>
      </c>
      <c r="D165" s="13">
        <v>189</v>
      </c>
      <c r="E165" s="14">
        <v>10.199999999999999</v>
      </c>
      <c r="F165" s="15">
        <v>2.0999999999999999E-3</v>
      </c>
      <c r="G165" s="15"/>
    </row>
    <row r="166" spans="1:7" x14ac:dyDescent="0.3">
      <c r="A166" s="12" t="s">
        <v>1420</v>
      </c>
      <c r="B166" s="28" t="s">
        <v>1421</v>
      </c>
      <c r="C166" s="28" t="s">
        <v>802</v>
      </c>
      <c r="D166" s="13">
        <v>453</v>
      </c>
      <c r="E166" s="14">
        <v>10.17</v>
      </c>
      <c r="F166" s="15">
        <v>2E-3</v>
      </c>
      <c r="G166" s="15"/>
    </row>
    <row r="167" spans="1:7" x14ac:dyDescent="0.3">
      <c r="A167" s="12" t="s">
        <v>1647</v>
      </c>
      <c r="B167" s="28" t="s">
        <v>1648</v>
      </c>
      <c r="C167" s="28" t="s">
        <v>932</v>
      </c>
      <c r="D167" s="13">
        <v>222</v>
      </c>
      <c r="E167" s="14">
        <v>10.11</v>
      </c>
      <c r="F167" s="15">
        <v>2E-3</v>
      </c>
      <c r="G167" s="15"/>
    </row>
    <row r="168" spans="1:7" x14ac:dyDescent="0.3">
      <c r="A168" s="12" t="s">
        <v>1649</v>
      </c>
      <c r="B168" s="28" t="s">
        <v>1650</v>
      </c>
      <c r="C168" s="28" t="s">
        <v>1077</v>
      </c>
      <c r="D168" s="13">
        <v>472</v>
      </c>
      <c r="E168" s="14">
        <v>9.84</v>
      </c>
      <c r="F168" s="15">
        <v>2E-3</v>
      </c>
      <c r="G168" s="15"/>
    </row>
    <row r="169" spans="1:7" x14ac:dyDescent="0.3">
      <c r="A169" s="12" t="s">
        <v>1651</v>
      </c>
      <c r="B169" s="28" t="s">
        <v>1652</v>
      </c>
      <c r="C169" s="28" t="s">
        <v>902</v>
      </c>
      <c r="D169" s="13">
        <v>226</v>
      </c>
      <c r="E169" s="14">
        <v>9.75</v>
      </c>
      <c r="F169" s="15">
        <v>2E-3</v>
      </c>
      <c r="G169" s="15"/>
    </row>
    <row r="170" spans="1:7" x14ac:dyDescent="0.3">
      <c r="A170" s="12" t="s">
        <v>1005</v>
      </c>
      <c r="B170" s="28" t="s">
        <v>1006</v>
      </c>
      <c r="C170" s="28" t="s">
        <v>892</v>
      </c>
      <c r="D170" s="13">
        <v>6658</v>
      </c>
      <c r="E170" s="14">
        <v>9.75</v>
      </c>
      <c r="F170" s="15">
        <v>2E-3</v>
      </c>
      <c r="G170" s="15"/>
    </row>
    <row r="171" spans="1:7" x14ac:dyDescent="0.3">
      <c r="A171" s="12" t="s">
        <v>1075</v>
      </c>
      <c r="B171" s="28" t="s">
        <v>1076</v>
      </c>
      <c r="C171" s="28" t="s">
        <v>1077</v>
      </c>
      <c r="D171" s="13">
        <v>1686</v>
      </c>
      <c r="E171" s="14">
        <v>9.65</v>
      </c>
      <c r="F171" s="15">
        <v>1.9E-3</v>
      </c>
      <c r="G171" s="15"/>
    </row>
    <row r="172" spans="1:7" x14ac:dyDescent="0.3">
      <c r="A172" s="12" t="s">
        <v>997</v>
      </c>
      <c r="B172" s="28" t="s">
        <v>998</v>
      </c>
      <c r="C172" s="28" t="s">
        <v>999</v>
      </c>
      <c r="D172" s="13">
        <v>18689</v>
      </c>
      <c r="E172" s="14">
        <v>9.57</v>
      </c>
      <c r="F172" s="15">
        <v>1.9E-3</v>
      </c>
      <c r="G172" s="15"/>
    </row>
    <row r="173" spans="1:7" x14ac:dyDescent="0.3">
      <c r="A173" s="12" t="s">
        <v>1063</v>
      </c>
      <c r="B173" s="28" t="s">
        <v>1064</v>
      </c>
      <c r="C173" s="28" t="s">
        <v>976</v>
      </c>
      <c r="D173" s="13">
        <v>749</v>
      </c>
      <c r="E173" s="14">
        <v>9.48</v>
      </c>
      <c r="F173" s="15">
        <v>1.9E-3</v>
      </c>
      <c r="G173" s="15"/>
    </row>
    <row r="174" spans="1:7" x14ac:dyDescent="0.3">
      <c r="A174" s="12" t="s">
        <v>1078</v>
      </c>
      <c r="B174" s="28" t="s">
        <v>1079</v>
      </c>
      <c r="C174" s="28" t="s">
        <v>932</v>
      </c>
      <c r="D174" s="13">
        <v>227</v>
      </c>
      <c r="E174" s="14">
        <v>9.4499999999999993</v>
      </c>
      <c r="F174" s="15">
        <v>1.9E-3</v>
      </c>
      <c r="G174" s="15"/>
    </row>
    <row r="175" spans="1:7" x14ac:dyDescent="0.3">
      <c r="A175" s="12" t="s">
        <v>1653</v>
      </c>
      <c r="B175" s="28" t="s">
        <v>1654</v>
      </c>
      <c r="C175" s="28" t="s">
        <v>902</v>
      </c>
      <c r="D175" s="13">
        <v>1350</v>
      </c>
      <c r="E175" s="14">
        <v>9.33</v>
      </c>
      <c r="F175" s="15">
        <v>1.9E-3</v>
      </c>
      <c r="G175" s="15"/>
    </row>
    <row r="176" spans="1:7" x14ac:dyDescent="0.3">
      <c r="A176" s="12" t="s">
        <v>1655</v>
      </c>
      <c r="B176" s="28" t="s">
        <v>1656</v>
      </c>
      <c r="C176" s="28" t="s">
        <v>802</v>
      </c>
      <c r="D176" s="13">
        <v>354</v>
      </c>
      <c r="E176" s="14">
        <v>9.2799999999999994</v>
      </c>
      <c r="F176" s="15">
        <v>1.9E-3</v>
      </c>
      <c r="G176" s="15"/>
    </row>
    <row r="177" spans="1:7" x14ac:dyDescent="0.3">
      <c r="A177" s="12" t="s">
        <v>1350</v>
      </c>
      <c r="B177" s="28" t="s">
        <v>1351</v>
      </c>
      <c r="C177" s="28" t="s">
        <v>902</v>
      </c>
      <c r="D177" s="13">
        <v>614</v>
      </c>
      <c r="E177" s="14">
        <v>9.2799999999999994</v>
      </c>
      <c r="F177" s="15">
        <v>1.9E-3</v>
      </c>
      <c r="G177" s="15"/>
    </row>
    <row r="178" spans="1:7" x14ac:dyDescent="0.3">
      <c r="A178" s="12" t="s">
        <v>1657</v>
      </c>
      <c r="B178" s="28" t="s">
        <v>1658</v>
      </c>
      <c r="C178" s="28" t="s">
        <v>782</v>
      </c>
      <c r="D178" s="13">
        <v>7373</v>
      </c>
      <c r="E178" s="14">
        <v>9.25</v>
      </c>
      <c r="F178" s="15">
        <v>1.9E-3</v>
      </c>
      <c r="G178" s="15"/>
    </row>
    <row r="179" spans="1:7" x14ac:dyDescent="0.3">
      <c r="A179" s="12" t="s">
        <v>1659</v>
      </c>
      <c r="B179" s="28" t="s">
        <v>1660</v>
      </c>
      <c r="C179" s="28" t="s">
        <v>802</v>
      </c>
      <c r="D179" s="13">
        <v>309</v>
      </c>
      <c r="E179" s="14">
        <v>9.25</v>
      </c>
      <c r="F179" s="15">
        <v>1.9E-3</v>
      </c>
      <c r="G179" s="15"/>
    </row>
    <row r="180" spans="1:7" x14ac:dyDescent="0.3">
      <c r="A180" s="12" t="s">
        <v>1661</v>
      </c>
      <c r="B180" s="28" t="s">
        <v>1662</v>
      </c>
      <c r="C180" s="28" t="s">
        <v>902</v>
      </c>
      <c r="D180" s="13">
        <v>134</v>
      </c>
      <c r="E180" s="14">
        <v>9.17</v>
      </c>
      <c r="F180" s="15">
        <v>1.8E-3</v>
      </c>
      <c r="G180" s="15"/>
    </row>
    <row r="181" spans="1:7" x14ac:dyDescent="0.3">
      <c r="A181" s="12" t="s">
        <v>983</v>
      </c>
      <c r="B181" s="28" t="s">
        <v>984</v>
      </c>
      <c r="C181" s="28" t="s">
        <v>862</v>
      </c>
      <c r="D181" s="13">
        <v>2800</v>
      </c>
      <c r="E181" s="14">
        <v>9.1300000000000008</v>
      </c>
      <c r="F181" s="15">
        <v>1.8E-3</v>
      </c>
      <c r="G181" s="15"/>
    </row>
    <row r="182" spans="1:7" x14ac:dyDescent="0.3">
      <c r="A182" s="12" t="s">
        <v>1000</v>
      </c>
      <c r="B182" s="28" t="s">
        <v>1001</v>
      </c>
      <c r="C182" s="28" t="s">
        <v>1002</v>
      </c>
      <c r="D182" s="13">
        <v>1736</v>
      </c>
      <c r="E182" s="14">
        <v>9.01</v>
      </c>
      <c r="F182" s="15">
        <v>1.8E-3</v>
      </c>
      <c r="G182" s="15"/>
    </row>
    <row r="183" spans="1:7" x14ac:dyDescent="0.3">
      <c r="A183" s="12" t="s">
        <v>977</v>
      </c>
      <c r="B183" s="28" t="s">
        <v>978</v>
      </c>
      <c r="C183" s="28" t="s">
        <v>971</v>
      </c>
      <c r="D183" s="13">
        <v>744</v>
      </c>
      <c r="E183" s="14">
        <v>8.94</v>
      </c>
      <c r="F183" s="15">
        <v>1.8E-3</v>
      </c>
      <c r="G183" s="15"/>
    </row>
    <row r="184" spans="1:7" x14ac:dyDescent="0.3">
      <c r="A184" s="12" t="s">
        <v>1663</v>
      </c>
      <c r="B184" s="28" t="s">
        <v>1664</v>
      </c>
      <c r="C184" s="28" t="s">
        <v>1341</v>
      </c>
      <c r="D184" s="13">
        <v>18481</v>
      </c>
      <c r="E184" s="14">
        <v>8.82</v>
      </c>
      <c r="F184" s="15">
        <v>1.8E-3</v>
      </c>
      <c r="G184" s="15"/>
    </row>
    <row r="185" spans="1:7" x14ac:dyDescent="0.3">
      <c r="A185" s="12" t="s">
        <v>1665</v>
      </c>
      <c r="B185" s="28" t="s">
        <v>1666</v>
      </c>
      <c r="C185" s="28" t="s">
        <v>839</v>
      </c>
      <c r="D185" s="13">
        <v>2035</v>
      </c>
      <c r="E185" s="14">
        <v>8.73</v>
      </c>
      <c r="F185" s="15">
        <v>1.8E-3</v>
      </c>
      <c r="G185" s="15"/>
    </row>
    <row r="186" spans="1:7" x14ac:dyDescent="0.3">
      <c r="A186" s="12" t="s">
        <v>951</v>
      </c>
      <c r="B186" s="28" t="s">
        <v>952</v>
      </c>
      <c r="C186" s="28" t="s">
        <v>779</v>
      </c>
      <c r="D186" s="13">
        <v>11484</v>
      </c>
      <c r="E186" s="14">
        <v>8.6999999999999993</v>
      </c>
      <c r="F186" s="15">
        <v>1.8E-3</v>
      </c>
      <c r="G186" s="15"/>
    </row>
    <row r="187" spans="1:7" x14ac:dyDescent="0.3">
      <c r="A187" s="12" t="s">
        <v>1667</v>
      </c>
      <c r="B187" s="28" t="s">
        <v>1668</v>
      </c>
      <c r="C187" s="28" t="s">
        <v>862</v>
      </c>
      <c r="D187" s="13">
        <v>7457</v>
      </c>
      <c r="E187" s="14">
        <v>8.65</v>
      </c>
      <c r="F187" s="15">
        <v>1.6999999999999999E-3</v>
      </c>
      <c r="G187" s="15"/>
    </row>
    <row r="188" spans="1:7" x14ac:dyDescent="0.3">
      <c r="A188" s="12" t="s">
        <v>1587</v>
      </c>
      <c r="B188" s="28" t="s">
        <v>1588</v>
      </c>
      <c r="C188" s="28" t="s">
        <v>821</v>
      </c>
      <c r="D188" s="13">
        <v>39</v>
      </c>
      <c r="E188" s="14">
        <v>8.6300000000000008</v>
      </c>
      <c r="F188" s="15">
        <v>1.6999999999999999E-3</v>
      </c>
      <c r="G188" s="15"/>
    </row>
    <row r="189" spans="1:7" x14ac:dyDescent="0.3">
      <c r="A189" s="12" t="s">
        <v>1387</v>
      </c>
      <c r="B189" s="28" t="s">
        <v>1388</v>
      </c>
      <c r="C189" s="28" t="s">
        <v>1002</v>
      </c>
      <c r="D189" s="13">
        <v>1120</v>
      </c>
      <c r="E189" s="14">
        <v>8.59</v>
      </c>
      <c r="F189" s="15">
        <v>1.6999999999999999E-3</v>
      </c>
      <c r="G189" s="15"/>
    </row>
    <row r="190" spans="1:7" x14ac:dyDescent="0.3">
      <c r="A190" s="12" t="s">
        <v>1669</v>
      </c>
      <c r="B190" s="28" t="s">
        <v>1670</v>
      </c>
      <c r="C190" s="28" t="s">
        <v>902</v>
      </c>
      <c r="D190" s="13">
        <v>2169</v>
      </c>
      <c r="E190" s="14">
        <v>8.5399999999999991</v>
      </c>
      <c r="F190" s="15">
        <v>1.6999999999999999E-3</v>
      </c>
      <c r="G190" s="15"/>
    </row>
    <row r="191" spans="1:7" x14ac:dyDescent="0.3">
      <c r="A191" s="12" t="s">
        <v>1671</v>
      </c>
      <c r="B191" s="28" t="s">
        <v>1672</v>
      </c>
      <c r="C191" s="28" t="s">
        <v>879</v>
      </c>
      <c r="D191" s="13">
        <v>1810</v>
      </c>
      <c r="E191" s="14">
        <v>8.39</v>
      </c>
      <c r="F191" s="15">
        <v>1.6999999999999999E-3</v>
      </c>
      <c r="G191" s="15"/>
    </row>
    <row r="192" spans="1:7" x14ac:dyDescent="0.3">
      <c r="A192" s="12" t="s">
        <v>1673</v>
      </c>
      <c r="B192" s="28" t="s">
        <v>1674</v>
      </c>
      <c r="C192" s="28" t="s">
        <v>791</v>
      </c>
      <c r="D192" s="13">
        <v>916</v>
      </c>
      <c r="E192" s="14">
        <v>8.2899999999999991</v>
      </c>
      <c r="F192" s="15">
        <v>1.6999999999999999E-3</v>
      </c>
      <c r="G192" s="15"/>
    </row>
    <row r="193" spans="1:7" x14ac:dyDescent="0.3">
      <c r="A193" s="12" t="s">
        <v>1675</v>
      </c>
      <c r="B193" s="28" t="s">
        <v>1676</v>
      </c>
      <c r="C193" s="28" t="s">
        <v>1677</v>
      </c>
      <c r="D193" s="13">
        <v>41</v>
      </c>
      <c r="E193" s="14">
        <v>8.2799999999999994</v>
      </c>
      <c r="F193" s="15">
        <v>1.6999999999999999E-3</v>
      </c>
      <c r="G193" s="15"/>
    </row>
    <row r="194" spans="1:7" x14ac:dyDescent="0.3">
      <c r="A194" s="12" t="s">
        <v>1122</v>
      </c>
      <c r="B194" s="28" t="s">
        <v>1123</v>
      </c>
      <c r="C194" s="28" t="s">
        <v>1002</v>
      </c>
      <c r="D194" s="13">
        <v>1549</v>
      </c>
      <c r="E194" s="14">
        <v>8.27</v>
      </c>
      <c r="F194" s="15">
        <v>1.6999999999999999E-3</v>
      </c>
      <c r="G194" s="15"/>
    </row>
    <row r="195" spans="1:7" x14ac:dyDescent="0.3">
      <c r="A195" s="12" t="s">
        <v>1678</v>
      </c>
      <c r="B195" s="28" t="s">
        <v>1679</v>
      </c>
      <c r="C195" s="28" t="s">
        <v>869</v>
      </c>
      <c r="D195" s="13">
        <v>773</v>
      </c>
      <c r="E195" s="14">
        <v>8.1300000000000008</v>
      </c>
      <c r="F195" s="15">
        <v>1.6000000000000001E-3</v>
      </c>
      <c r="G195" s="15"/>
    </row>
    <row r="196" spans="1:7" x14ac:dyDescent="0.3">
      <c r="A196" s="12" t="s">
        <v>893</v>
      </c>
      <c r="B196" s="28" t="s">
        <v>894</v>
      </c>
      <c r="C196" s="28" t="s">
        <v>821</v>
      </c>
      <c r="D196" s="13">
        <v>2155</v>
      </c>
      <c r="E196" s="14">
        <v>7.96</v>
      </c>
      <c r="F196" s="15">
        <v>1.6000000000000001E-3</v>
      </c>
      <c r="G196" s="15"/>
    </row>
    <row r="197" spans="1:7" x14ac:dyDescent="0.3">
      <c r="A197" s="12" t="s">
        <v>1547</v>
      </c>
      <c r="B197" s="28" t="s">
        <v>1548</v>
      </c>
      <c r="C197" s="28" t="s">
        <v>802</v>
      </c>
      <c r="D197" s="13">
        <v>388</v>
      </c>
      <c r="E197" s="14">
        <v>7.95</v>
      </c>
      <c r="F197" s="15">
        <v>1.6000000000000001E-3</v>
      </c>
      <c r="G197" s="15"/>
    </row>
    <row r="198" spans="1:7" x14ac:dyDescent="0.3">
      <c r="A198" s="12" t="s">
        <v>1368</v>
      </c>
      <c r="B198" s="28" t="s">
        <v>1369</v>
      </c>
      <c r="C198" s="28" t="s">
        <v>1009</v>
      </c>
      <c r="D198" s="13">
        <v>5341</v>
      </c>
      <c r="E198" s="14">
        <v>7.86</v>
      </c>
      <c r="F198" s="15">
        <v>1.6000000000000001E-3</v>
      </c>
      <c r="G198" s="15"/>
    </row>
    <row r="199" spans="1:7" x14ac:dyDescent="0.3">
      <c r="A199" s="12" t="s">
        <v>1434</v>
      </c>
      <c r="B199" s="28" t="s">
        <v>1435</v>
      </c>
      <c r="C199" s="28" t="s">
        <v>779</v>
      </c>
      <c r="D199" s="13">
        <v>1156</v>
      </c>
      <c r="E199" s="14">
        <v>7.86</v>
      </c>
      <c r="F199" s="15">
        <v>1.6000000000000001E-3</v>
      </c>
      <c r="G199" s="15"/>
    </row>
    <row r="200" spans="1:7" x14ac:dyDescent="0.3">
      <c r="A200" s="12" t="s">
        <v>1479</v>
      </c>
      <c r="B200" s="28" t="s">
        <v>1480</v>
      </c>
      <c r="C200" s="28" t="s">
        <v>971</v>
      </c>
      <c r="D200" s="13">
        <v>1954</v>
      </c>
      <c r="E200" s="14">
        <v>7.82</v>
      </c>
      <c r="F200" s="15">
        <v>1.6000000000000001E-3</v>
      </c>
      <c r="G200" s="15"/>
    </row>
    <row r="201" spans="1:7" x14ac:dyDescent="0.3">
      <c r="A201" s="12" t="s">
        <v>1061</v>
      </c>
      <c r="B201" s="28" t="s">
        <v>1062</v>
      </c>
      <c r="C201" s="28" t="s">
        <v>971</v>
      </c>
      <c r="D201" s="13">
        <v>460</v>
      </c>
      <c r="E201" s="14">
        <v>7.55</v>
      </c>
      <c r="F201" s="15">
        <v>1.5E-3</v>
      </c>
      <c r="G201" s="15"/>
    </row>
    <row r="202" spans="1:7" x14ac:dyDescent="0.3">
      <c r="A202" s="12" t="s">
        <v>1680</v>
      </c>
      <c r="B202" s="28" t="s">
        <v>1681</v>
      </c>
      <c r="C202" s="28" t="s">
        <v>899</v>
      </c>
      <c r="D202" s="13">
        <v>813</v>
      </c>
      <c r="E202" s="14">
        <v>7.52</v>
      </c>
      <c r="F202" s="15">
        <v>1.5E-3</v>
      </c>
      <c r="G202" s="15"/>
    </row>
    <row r="203" spans="1:7" x14ac:dyDescent="0.3">
      <c r="A203" s="12" t="s">
        <v>1682</v>
      </c>
      <c r="B203" s="28" t="s">
        <v>1683</v>
      </c>
      <c r="C203" s="28" t="s">
        <v>779</v>
      </c>
      <c r="D203" s="13">
        <v>147</v>
      </c>
      <c r="E203" s="14">
        <v>7.52</v>
      </c>
      <c r="F203" s="15">
        <v>1.5E-3</v>
      </c>
      <c r="G203" s="15"/>
    </row>
    <row r="204" spans="1:7" x14ac:dyDescent="0.3">
      <c r="A204" s="12" t="s">
        <v>985</v>
      </c>
      <c r="B204" s="28" t="s">
        <v>986</v>
      </c>
      <c r="C204" s="28" t="s">
        <v>779</v>
      </c>
      <c r="D204" s="13">
        <v>7858</v>
      </c>
      <c r="E204" s="14">
        <v>7.51</v>
      </c>
      <c r="F204" s="15">
        <v>1.5E-3</v>
      </c>
      <c r="G204" s="15"/>
    </row>
    <row r="205" spans="1:7" x14ac:dyDescent="0.3">
      <c r="A205" s="12" t="s">
        <v>920</v>
      </c>
      <c r="B205" s="28" t="s">
        <v>921</v>
      </c>
      <c r="C205" s="28" t="s">
        <v>779</v>
      </c>
      <c r="D205" s="13">
        <v>392</v>
      </c>
      <c r="E205" s="14">
        <v>7.43</v>
      </c>
      <c r="F205" s="15">
        <v>1.5E-3</v>
      </c>
      <c r="G205" s="15"/>
    </row>
    <row r="206" spans="1:7" x14ac:dyDescent="0.3">
      <c r="A206" s="12" t="s">
        <v>915</v>
      </c>
      <c r="B206" s="28" t="s">
        <v>916</v>
      </c>
      <c r="C206" s="28" t="s">
        <v>917</v>
      </c>
      <c r="D206" s="13">
        <v>874</v>
      </c>
      <c r="E206" s="14">
        <v>7.07</v>
      </c>
      <c r="F206" s="15">
        <v>1.4E-3</v>
      </c>
      <c r="G206" s="15"/>
    </row>
    <row r="207" spans="1:7" x14ac:dyDescent="0.3">
      <c r="A207" s="12" t="s">
        <v>1684</v>
      </c>
      <c r="B207" s="28" t="s">
        <v>1685</v>
      </c>
      <c r="C207" s="28" t="s">
        <v>892</v>
      </c>
      <c r="D207" s="13">
        <v>510</v>
      </c>
      <c r="E207" s="14">
        <v>6.67</v>
      </c>
      <c r="F207" s="15">
        <v>1.2999999999999999E-3</v>
      </c>
      <c r="G207" s="15"/>
    </row>
    <row r="208" spans="1:7" x14ac:dyDescent="0.3">
      <c r="A208" s="12" t="s">
        <v>1080</v>
      </c>
      <c r="B208" s="28" t="s">
        <v>1081</v>
      </c>
      <c r="C208" s="28" t="s">
        <v>826</v>
      </c>
      <c r="D208" s="13">
        <v>2346</v>
      </c>
      <c r="E208" s="14">
        <v>6.66</v>
      </c>
      <c r="F208" s="15">
        <v>1.2999999999999999E-3</v>
      </c>
      <c r="G208" s="15"/>
    </row>
    <row r="209" spans="1:7" x14ac:dyDescent="0.3">
      <c r="A209" s="12" t="s">
        <v>1335</v>
      </c>
      <c r="B209" s="28" t="s">
        <v>1336</v>
      </c>
      <c r="C209" s="28" t="s">
        <v>1002</v>
      </c>
      <c r="D209" s="13">
        <v>403</v>
      </c>
      <c r="E209" s="14">
        <v>6.56</v>
      </c>
      <c r="F209" s="15">
        <v>1.2999999999999999E-3</v>
      </c>
      <c r="G209" s="15"/>
    </row>
    <row r="210" spans="1:7" x14ac:dyDescent="0.3">
      <c r="A210" s="12" t="s">
        <v>877</v>
      </c>
      <c r="B210" s="28" t="s">
        <v>878</v>
      </c>
      <c r="C210" s="28" t="s">
        <v>879</v>
      </c>
      <c r="D210" s="13">
        <v>236</v>
      </c>
      <c r="E210" s="14">
        <v>6.51</v>
      </c>
      <c r="F210" s="15">
        <v>1.2999999999999999E-3</v>
      </c>
      <c r="G210" s="15"/>
    </row>
    <row r="211" spans="1:7" x14ac:dyDescent="0.3">
      <c r="A211" s="12" t="s">
        <v>795</v>
      </c>
      <c r="B211" s="28" t="s">
        <v>796</v>
      </c>
      <c r="C211" s="28" t="s">
        <v>776</v>
      </c>
      <c r="D211" s="13">
        <v>1985</v>
      </c>
      <c r="E211" s="14">
        <v>6.47</v>
      </c>
      <c r="F211" s="15">
        <v>1.2999999999999999E-3</v>
      </c>
      <c r="G211" s="15"/>
    </row>
    <row r="212" spans="1:7" x14ac:dyDescent="0.3">
      <c r="A212" s="12" t="s">
        <v>1686</v>
      </c>
      <c r="B212" s="28" t="s">
        <v>1687</v>
      </c>
      <c r="C212" s="28" t="s">
        <v>902</v>
      </c>
      <c r="D212" s="13">
        <v>377</v>
      </c>
      <c r="E212" s="14">
        <v>6.46</v>
      </c>
      <c r="F212" s="15">
        <v>1.2999999999999999E-3</v>
      </c>
      <c r="G212" s="15"/>
    </row>
    <row r="213" spans="1:7" x14ac:dyDescent="0.3">
      <c r="A213" s="12" t="s">
        <v>1688</v>
      </c>
      <c r="B213" s="28" t="s">
        <v>1689</v>
      </c>
      <c r="C213" s="28" t="s">
        <v>924</v>
      </c>
      <c r="D213" s="13">
        <v>86</v>
      </c>
      <c r="E213" s="14">
        <v>6.44</v>
      </c>
      <c r="F213" s="15">
        <v>1.2999999999999999E-3</v>
      </c>
      <c r="G213" s="15"/>
    </row>
    <row r="214" spans="1:7" x14ac:dyDescent="0.3">
      <c r="A214" s="12" t="s">
        <v>1690</v>
      </c>
      <c r="B214" s="28" t="s">
        <v>1691</v>
      </c>
      <c r="C214" s="28" t="s">
        <v>776</v>
      </c>
      <c r="D214" s="13">
        <v>16855</v>
      </c>
      <c r="E214" s="14">
        <v>6.38</v>
      </c>
      <c r="F214" s="15">
        <v>1.2999999999999999E-3</v>
      </c>
      <c r="G214" s="15"/>
    </row>
    <row r="215" spans="1:7" x14ac:dyDescent="0.3">
      <c r="A215" s="12" t="s">
        <v>847</v>
      </c>
      <c r="B215" s="28" t="s">
        <v>848</v>
      </c>
      <c r="C215" s="28" t="s">
        <v>799</v>
      </c>
      <c r="D215" s="13">
        <v>1429</v>
      </c>
      <c r="E215" s="14">
        <v>6.37</v>
      </c>
      <c r="F215" s="15">
        <v>1.2999999999999999E-3</v>
      </c>
      <c r="G215" s="15"/>
    </row>
    <row r="216" spans="1:7" x14ac:dyDescent="0.3">
      <c r="A216" s="12" t="s">
        <v>1118</v>
      </c>
      <c r="B216" s="28" t="s">
        <v>1119</v>
      </c>
      <c r="C216" s="28" t="s">
        <v>999</v>
      </c>
      <c r="D216" s="13">
        <v>261</v>
      </c>
      <c r="E216" s="14">
        <v>6.35</v>
      </c>
      <c r="F216" s="15">
        <v>1.2999999999999999E-3</v>
      </c>
      <c r="G216" s="15"/>
    </row>
    <row r="217" spans="1:7" x14ac:dyDescent="0.3">
      <c r="A217" s="12" t="s">
        <v>837</v>
      </c>
      <c r="B217" s="28" t="s">
        <v>838</v>
      </c>
      <c r="C217" s="28" t="s">
        <v>839</v>
      </c>
      <c r="D217" s="13">
        <v>1816</v>
      </c>
      <c r="E217" s="14">
        <v>6.28</v>
      </c>
      <c r="F217" s="15">
        <v>1.2999999999999999E-3</v>
      </c>
      <c r="G217" s="15"/>
    </row>
    <row r="218" spans="1:7" x14ac:dyDescent="0.3">
      <c r="A218" s="12" t="s">
        <v>1051</v>
      </c>
      <c r="B218" s="28" t="s">
        <v>1052</v>
      </c>
      <c r="C218" s="28" t="s">
        <v>989</v>
      </c>
      <c r="D218" s="13">
        <v>1123</v>
      </c>
      <c r="E218" s="14">
        <v>6.19</v>
      </c>
      <c r="F218" s="15">
        <v>1.1999999999999999E-3</v>
      </c>
      <c r="G218" s="15"/>
    </row>
    <row r="219" spans="1:7" x14ac:dyDescent="0.3">
      <c r="A219" s="12" t="s">
        <v>1501</v>
      </c>
      <c r="B219" s="28" t="s">
        <v>1502</v>
      </c>
      <c r="C219" s="28" t="s">
        <v>776</v>
      </c>
      <c r="D219" s="13">
        <v>3613</v>
      </c>
      <c r="E219" s="14">
        <v>6.12</v>
      </c>
      <c r="F219" s="15">
        <v>1.1999999999999999E-3</v>
      </c>
      <c r="G219" s="15"/>
    </row>
    <row r="220" spans="1:7" x14ac:dyDescent="0.3">
      <c r="A220" s="12" t="s">
        <v>1108</v>
      </c>
      <c r="B220" s="28" t="s">
        <v>1109</v>
      </c>
      <c r="C220" s="28" t="s">
        <v>902</v>
      </c>
      <c r="D220" s="13">
        <v>827</v>
      </c>
      <c r="E220" s="14">
        <v>6.05</v>
      </c>
      <c r="F220" s="15">
        <v>1.1999999999999999E-3</v>
      </c>
      <c r="G220" s="15"/>
    </row>
    <row r="221" spans="1:7" x14ac:dyDescent="0.3">
      <c r="A221" s="12" t="s">
        <v>1692</v>
      </c>
      <c r="B221" s="28" t="s">
        <v>1693</v>
      </c>
      <c r="C221" s="28" t="s">
        <v>1077</v>
      </c>
      <c r="D221" s="13">
        <v>371</v>
      </c>
      <c r="E221" s="14">
        <v>6</v>
      </c>
      <c r="F221" s="15">
        <v>1.1999999999999999E-3</v>
      </c>
      <c r="G221" s="15"/>
    </row>
    <row r="222" spans="1:7" x14ac:dyDescent="0.3">
      <c r="A222" s="12" t="s">
        <v>1012</v>
      </c>
      <c r="B222" s="28" t="s">
        <v>1013</v>
      </c>
      <c r="C222" s="28" t="s">
        <v>976</v>
      </c>
      <c r="D222" s="13">
        <v>1139</v>
      </c>
      <c r="E222" s="14">
        <v>5.94</v>
      </c>
      <c r="F222" s="15">
        <v>1.1999999999999999E-3</v>
      </c>
      <c r="G222" s="15"/>
    </row>
    <row r="223" spans="1:7" x14ac:dyDescent="0.3">
      <c r="A223" s="12" t="s">
        <v>928</v>
      </c>
      <c r="B223" s="28" t="s">
        <v>929</v>
      </c>
      <c r="C223" s="28" t="s">
        <v>779</v>
      </c>
      <c r="D223" s="13">
        <v>747</v>
      </c>
      <c r="E223" s="14">
        <v>5.83</v>
      </c>
      <c r="F223" s="15">
        <v>1.1999999999999999E-3</v>
      </c>
      <c r="G223" s="15"/>
    </row>
    <row r="224" spans="1:7" x14ac:dyDescent="0.3">
      <c r="A224" s="12" t="s">
        <v>853</v>
      </c>
      <c r="B224" s="28" t="s">
        <v>854</v>
      </c>
      <c r="C224" s="28" t="s">
        <v>791</v>
      </c>
      <c r="D224" s="13">
        <v>137</v>
      </c>
      <c r="E224" s="14">
        <v>5.83</v>
      </c>
      <c r="F224" s="15">
        <v>1.1999999999999999E-3</v>
      </c>
      <c r="G224" s="15"/>
    </row>
    <row r="225" spans="1:7" x14ac:dyDescent="0.3">
      <c r="A225" s="12" t="s">
        <v>845</v>
      </c>
      <c r="B225" s="28" t="s">
        <v>846</v>
      </c>
      <c r="C225" s="28" t="s">
        <v>791</v>
      </c>
      <c r="D225" s="13">
        <v>189</v>
      </c>
      <c r="E225" s="14">
        <v>5.76</v>
      </c>
      <c r="F225" s="15">
        <v>1.1999999999999999E-3</v>
      </c>
      <c r="G225" s="15"/>
    </row>
    <row r="226" spans="1:7" x14ac:dyDescent="0.3">
      <c r="A226" s="12" t="s">
        <v>1370</v>
      </c>
      <c r="B226" s="28" t="s">
        <v>1371</v>
      </c>
      <c r="C226" s="28" t="s">
        <v>802</v>
      </c>
      <c r="D226" s="13">
        <v>207</v>
      </c>
      <c r="E226" s="14">
        <v>5.65</v>
      </c>
      <c r="F226" s="15">
        <v>1.1000000000000001E-3</v>
      </c>
      <c r="G226" s="15"/>
    </row>
    <row r="227" spans="1:7" x14ac:dyDescent="0.3">
      <c r="A227" s="12" t="s">
        <v>1694</v>
      </c>
      <c r="B227" s="28" t="s">
        <v>1695</v>
      </c>
      <c r="C227" s="28" t="s">
        <v>779</v>
      </c>
      <c r="D227" s="13">
        <v>26540</v>
      </c>
      <c r="E227" s="14">
        <v>5.63</v>
      </c>
      <c r="F227" s="15">
        <v>1.1000000000000001E-3</v>
      </c>
      <c r="G227" s="15"/>
    </row>
    <row r="228" spans="1:7" x14ac:dyDescent="0.3">
      <c r="A228" s="12" t="s">
        <v>909</v>
      </c>
      <c r="B228" s="28" t="s">
        <v>910</v>
      </c>
      <c r="C228" s="28" t="s">
        <v>776</v>
      </c>
      <c r="D228" s="13">
        <v>5462</v>
      </c>
      <c r="E228" s="14">
        <v>5.48</v>
      </c>
      <c r="F228" s="15">
        <v>1.1000000000000001E-3</v>
      </c>
      <c r="G228" s="15"/>
    </row>
    <row r="229" spans="1:7" x14ac:dyDescent="0.3">
      <c r="A229" s="12" t="s">
        <v>1116</v>
      </c>
      <c r="B229" s="28" t="s">
        <v>1117</v>
      </c>
      <c r="C229" s="28" t="s">
        <v>821</v>
      </c>
      <c r="D229" s="13">
        <v>248</v>
      </c>
      <c r="E229" s="14">
        <v>5.45</v>
      </c>
      <c r="F229" s="15">
        <v>1.1000000000000001E-3</v>
      </c>
      <c r="G229" s="15"/>
    </row>
    <row r="230" spans="1:7" x14ac:dyDescent="0.3">
      <c r="A230" s="12" t="s">
        <v>1696</v>
      </c>
      <c r="B230" s="28" t="s">
        <v>1697</v>
      </c>
      <c r="C230" s="28" t="s">
        <v>776</v>
      </c>
      <c r="D230" s="13">
        <v>11310</v>
      </c>
      <c r="E230" s="14">
        <v>5.42</v>
      </c>
      <c r="F230" s="15">
        <v>1.1000000000000001E-3</v>
      </c>
      <c r="G230" s="15"/>
    </row>
    <row r="231" spans="1:7" x14ac:dyDescent="0.3">
      <c r="A231" s="12" t="s">
        <v>1563</v>
      </c>
      <c r="B231" s="28" t="s">
        <v>1564</v>
      </c>
      <c r="C231" s="28" t="s">
        <v>892</v>
      </c>
      <c r="D231" s="13">
        <v>69</v>
      </c>
      <c r="E231" s="14">
        <v>5.25</v>
      </c>
      <c r="F231" s="15">
        <v>1.1000000000000001E-3</v>
      </c>
      <c r="G231" s="15"/>
    </row>
    <row r="232" spans="1:7" x14ac:dyDescent="0.3">
      <c r="A232" s="12" t="s">
        <v>1378</v>
      </c>
      <c r="B232" s="28" t="s">
        <v>1379</v>
      </c>
      <c r="C232" s="28" t="s">
        <v>826</v>
      </c>
      <c r="D232" s="13">
        <v>1170</v>
      </c>
      <c r="E232" s="14">
        <v>5.23</v>
      </c>
      <c r="F232" s="15">
        <v>1.1000000000000001E-3</v>
      </c>
      <c r="G232" s="15"/>
    </row>
    <row r="233" spans="1:7" x14ac:dyDescent="0.3">
      <c r="A233" s="12" t="s">
        <v>922</v>
      </c>
      <c r="B233" s="28" t="s">
        <v>923</v>
      </c>
      <c r="C233" s="28" t="s">
        <v>924</v>
      </c>
      <c r="D233" s="13">
        <v>283</v>
      </c>
      <c r="E233" s="14">
        <v>5.2</v>
      </c>
      <c r="F233" s="15">
        <v>1E-3</v>
      </c>
      <c r="G233" s="15"/>
    </row>
    <row r="234" spans="1:7" x14ac:dyDescent="0.3">
      <c r="A234" s="12" t="s">
        <v>1023</v>
      </c>
      <c r="B234" s="28" t="s">
        <v>1024</v>
      </c>
      <c r="C234" s="28" t="s">
        <v>782</v>
      </c>
      <c r="D234" s="13">
        <v>2372</v>
      </c>
      <c r="E234" s="14">
        <v>4.79</v>
      </c>
      <c r="F234" s="15">
        <v>1E-3</v>
      </c>
      <c r="G234" s="15"/>
    </row>
    <row r="235" spans="1:7" x14ac:dyDescent="0.3">
      <c r="A235" s="12" t="s">
        <v>1698</v>
      </c>
      <c r="B235" s="28" t="s">
        <v>1699</v>
      </c>
      <c r="C235" s="28" t="s">
        <v>976</v>
      </c>
      <c r="D235" s="13">
        <v>668</v>
      </c>
      <c r="E235" s="14">
        <v>4.5599999999999996</v>
      </c>
      <c r="F235" s="15">
        <v>8.9999999999999998E-4</v>
      </c>
      <c r="G235" s="15"/>
    </row>
    <row r="236" spans="1:7" x14ac:dyDescent="0.3">
      <c r="A236" s="12" t="s">
        <v>1700</v>
      </c>
      <c r="B236" s="28" t="s">
        <v>1701</v>
      </c>
      <c r="C236" s="28" t="s">
        <v>821</v>
      </c>
      <c r="D236" s="13">
        <v>1502</v>
      </c>
      <c r="E236" s="14">
        <v>4.53</v>
      </c>
      <c r="F236" s="15">
        <v>8.9999999999999998E-4</v>
      </c>
      <c r="G236" s="15"/>
    </row>
    <row r="237" spans="1:7" x14ac:dyDescent="0.3">
      <c r="A237" s="12" t="s">
        <v>1071</v>
      </c>
      <c r="B237" s="28" t="s">
        <v>1072</v>
      </c>
      <c r="C237" s="28" t="s">
        <v>902</v>
      </c>
      <c r="D237" s="13">
        <v>1339</v>
      </c>
      <c r="E237" s="14">
        <v>4.47</v>
      </c>
      <c r="F237" s="15">
        <v>8.9999999999999998E-4</v>
      </c>
      <c r="G237" s="15"/>
    </row>
    <row r="238" spans="1:7" x14ac:dyDescent="0.3">
      <c r="A238" s="12" t="s">
        <v>1583</v>
      </c>
      <c r="B238" s="28" t="s">
        <v>1584</v>
      </c>
      <c r="C238" s="28" t="s">
        <v>971</v>
      </c>
      <c r="D238" s="13">
        <v>727</v>
      </c>
      <c r="E238" s="14">
        <v>4.47</v>
      </c>
      <c r="F238" s="15">
        <v>8.9999999999999998E-4</v>
      </c>
      <c r="G238" s="15"/>
    </row>
    <row r="239" spans="1:7" x14ac:dyDescent="0.3">
      <c r="A239" s="12" t="s">
        <v>1702</v>
      </c>
      <c r="B239" s="28" t="s">
        <v>1703</v>
      </c>
      <c r="C239" s="28" t="s">
        <v>899</v>
      </c>
      <c r="D239" s="13">
        <v>928</v>
      </c>
      <c r="E239" s="14">
        <v>4.4400000000000004</v>
      </c>
      <c r="F239" s="15">
        <v>8.9999999999999998E-4</v>
      </c>
      <c r="G239" s="15"/>
    </row>
    <row r="240" spans="1:7" x14ac:dyDescent="0.3">
      <c r="A240" s="12" t="s">
        <v>1323</v>
      </c>
      <c r="B240" s="28" t="s">
        <v>1324</v>
      </c>
      <c r="C240" s="28" t="s">
        <v>902</v>
      </c>
      <c r="D240" s="13">
        <v>154</v>
      </c>
      <c r="E240" s="14">
        <v>4.41</v>
      </c>
      <c r="F240" s="15">
        <v>8.9999999999999998E-4</v>
      </c>
      <c r="G240" s="15"/>
    </row>
    <row r="241" spans="1:7" x14ac:dyDescent="0.3">
      <c r="A241" s="12" t="s">
        <v>1025</v>
      </c>
      <c r="B241" s="28" t="s">
        <v>1026</v>
      </c>
      <c r="C241" s="28" t="s">
        <v>902</v>
      </c>
      <c r="D241" s="13">
        <v>707</v>
      </c>
      <c r="E241" s="14">
        <v>4.37</v>
      </c>
      <c r="F241" s="15">
        <v>8.9999999999999998E-4</v>
      </c>
      <c r="G241" s="15"/>
    </row>
    <row r="242" spans="1:7" x14ac:dyDescent="0.3">
      <c r="A242" s="12" t="s">
        <v>1704</v>
      </c>
      <c r="B242" s="28" t="s">
        <v>1705</v>
      </c>
      <c r="C242" s="28" t="s">
        <v>802</v>
      </c>
      <c r="D242" s="13">
        <v>247</v>
      </c>
      <c r="E242" s="14">
        <v>4.32</v>
      </c>
      <c r="F242" s="15">
        <v>8.9999999999999998E-4</v>
      </c>
      <c r="G242" s="15"/>
    </row>
    <row r="243" spans="1:7" x14ac:dyDescent="0.3">
      <c r="A243" s="12" t="s">
        <v>1706</v>
      </c>
      <c r="B243" s="28" t="s">
        <v>1707</v>
      </c>
      <c r="C243" s="28" t="s">
        <v>976</v>
      </c>
      <c r="D243" s="13">
        <v>3563</v>
      </c>
      <c r="E243" s="14">
        <v>4.26</v>
      </c>
      <c r="F243" s="15">
        <v>8.9999999999999998E-4</v>
      </c>
      <c r="G243" s="15"/>
    </row>
    <row r="244" spans="1:7" x14ac:dyDescent="0.3">
      <c r="A244" s="12" t="s">
        <v>966</v>
      </c>
      <c r="B244" s="28" t="s">
        <v>967</v>
      </c>
      <c r="C244" s="28" t="s">
        <v>968</v>
      </c>
      <c r="D244" s="13">
        <v>3353</v>
      </c>
      <c r="E244" s="14">
        <v>4.2300000000000004</v>
      </c>
      <c r="F244" s="15">
        <v>8.9999999999999998E-4</v>
      </c>
      <c r="G244" s="15"/>
    </row>
    <row r="245" spans="1:7" x14ac:dyDescent="0.3">
      <c r="A245" s="12" t="s">
        <v>1098</v>
      </c>
      <c r="B245" s="28" t="s">
        <v>1099</v>
      </c>
      <c r="C245" s="28" t="s">
        <v>902</v>
      </c>
      <c r="D245" s="13">
        <v>144</v>
      </c>
      <c r="E245" s="14">
        <v>4.08</v>
      </c>
      <c r="F245" s="15">
        <v>8.0000000000000004E-4</v>
      </c>
      <c r="G245" s="15"/>
    </row>
    <row r="246" spans="1:7" x14ac:dyDescent="0.3">
      <c r="A246" s="12" t="s">
        <v>1708</v>
      </c>
      <c r="B246" s="28" t="s">
        <v>1709</v>
      </c>
      <c r="C246" s="28" t="s">
        <v>1002</v>
      </c>
      <c r="D246" s="13">
        <v>28</v>
      </c>
      <c r="E246" s="14">
        <v>3.87</v>
      </c>
      <c r="F246" s="15">
        <v>8.0000000000000004E-4</v>
      </c>
      <c r="G246" s="15"/>
    </row>
    <row r="247" spans="1:7" x14ac:dyDescent="0.3">
      <c r="A247" s="12" t="s">
        <v>1037</v>
      </c>
      <c r="B247" s="28" t="s">
        <v>1038</v>
      </c>
      <c r="C247" s="28" t="s">
        <v>892</v>
      </c>
      <c r="D247" s="13">
        <v>26</v>
      </c>
      <c r="E247" s="14">
        <v>3.8</v>
      </c>
      <c r="F247" s="15">
        <v>8.0000000000000004E-4</v>
      </c>
      <c r="G247" s="15"/>
    </row>
    <row r="248" spans="1:7" x14ac:dyDescent="0.3">
      <c r="A248" s="12" t="s">
        <v>865</v>
      </c>
      <c r="B248" s="28" t="s">
        <v>866</v>
      </c>
      <c r="C248" s="28" t="s">
        <v>779</v>
      </c>
      <c r="D248" s="13">
        <v>326</v>
      </c>
      <c r="E248" s="14">
        <v>3.73</v>
      </c>
      <c r="F248" s="15">
        <v>6.9999999999999999E-4</v>
      </c>
      <c r="G248" s="15"/>
    </row>
    <row r="249" spans="1:7" x14ac:dyDescent="0.3">
      <c r="A249" s="12" t="s">
        <v>824</v>
      </c>
      <c r="B249" s="28" t="s">
        <v>825</v>
      </c>
      <c r="C249" s="28" t="s">
        <v>826</v>
      </c>
      <c r="D249" s="13">
        <v>194</v>
      </c>
      <c r="E249" s="14">
        <v>3.68</v>
      </c>
      <c r="F249" s="15">
        <v>6.9999999999999999E-4</v>
      </c>
      <c r="G249" s="15"/>
    </row>
    <row r="250" spans="1:7" x14ac:dyDescent="0.3">
      <c r="A250" s="12" t="s">
        <v>1710</v>
      </c>
      <c r="B250" s="28" t="s">
        <v>1711</v>
      </c>
      <c r="C250" s="28" t="s">
        <v>976</v>
      </c>
      <c r="D250" s="13">
        <v>3586</v>
      </c>
      <c r="E250" s="14">
        <v>3.63</v>
      </c>
      <c r="F250" s="15">
        <v>6.9999999999999999E-4</v>
      </c>
      <c r="G250" s="15"/>
    </row>
    <row r="251" spans="1:7" x14ac:dyDescent="0.3">
      <c r="A251" s="12" t="s">
        <v>880</v>
      </c>
      <c r="B251" s="28" t="s">
        <v>881</v>
      </c>
      <c r="C251" s="28" t="s">
        <v>836</v>
      </c>
      <c r="D251" s="13">
        <v>4241</v>
      </c>
      <c r="E251" s="14">
        <v>3.22</v>
      </c>
      <c r="F251" s="15">
        <v>5.9999999999999995E-4</v>
      </c>
      <c r="G251" s="15"/>
    </row>
    <row r="252" spans="1:7" x14ac:dyDescent="0.3">
      <c r="A252" s="12" t="s">
        <v>1712</v>
      </c>
      <c r="B252" s="28" t="s">
        <v>1713</v>
      </c>
      <c r="C252" s="28" t="s">
        <v>932</v>
      </c>
      <c r="D252" s="13">
        <v>4157</v>
      </c>
      <c r="E252" s="14">
        <v>3.1</v>
      </c>
      <c r="F252" s="15">
        <v>5.9999999999999995E-4</v>
      </c>
      <c r="G252" s="15"/>
    </row>
    <row r="253" spans="1:7" x14ac:dyDescent="0.3">
      <c r="A253" s="12" t="s">
        <v>1714</v>
      </c>
      <c r="B253" s="28" t="s">
        <v>1715</v>
      </c>
      <c r="C253" s="28" t="s">
        <v>776</v>
      </c>
      <c r="D253" s="13">
        <v>7799</v>
      </c>
      <c r="E253" s="14">
        <v>2.86</v>
      </c>
      <c r="F253" s="15">
        <v>5.9999999999999995E-4</v>
      </c>
      <c r="G253" s="15"/>
    </row>
    <row r="254" spans="1:7" x14ac:dyDescent="0.3">
      <c r="A254" s="12" t="s">
        <v>1716</v>
      </c>
      <c r="B254" s="28" t="s">
        <v>1717</v>
      </c>
      <c r="C254" s="28" t="s">
        <v>902</v>
      </c>
      <c r="D254" s="13">
        <v>751</v>
      </c>
      <c r="E254" s="14">
        <v>2.84</v>
      </c>
      <c r="F254" s="15">
        <v>5.9999999999999995E-4</v>
      </c>
      <c r="G254" s="15"/>
    </row>
    <row r="255" spans="1:7" x14ac:dyDescent="0.3">
      <c r="A255" s="12" t="s">
        <v>822</v>
      </c>
      <c r="B255" s="28" t="s">
        <v>823</v>
      </c>
      <c r="C255" s="28" t="s">
        <v>776</v>
      </c>
      <c r="D255" s="13">
        <v>8722</v>
      </c>
      <c r="E255" s="14">
        <v>2.73</v>
      </c>
      <c r="F255" s="15">
        <v>5.9999999999999995E-4</v>
      </c>
      <c r="G255" s="15"/>
    </row>
    <row r="256" spans="1:7" x14ac:dyDescent="0.3">
      <c r="A256" s="12" t="s">
        <v>1718</v>
      </c>
      <c r="B256" s="28" t="s">
        <v>1719</v>
      </c>
      <c r="C256" s="28" t="s">
        <v>932</v>
      </c>
      <c r="D256" s="13">
        <v>167</v>
      </c>
      <c r="E256" s="14">
        <v>2.5</v>
      </c>
      <c r="F256" s="15">
        <v>5.0000000000000001E-4</v>
      </c>
      <c r="G256" s="15"/>
    </row>
    <row r="257" spans="1:7" x14ac:dyDescent="0.3">
      <c r="A257" s="12" t="s">
        <v>1720</v>
      </c>
      <c r="B257" s="28" t="s">
        <v>1721</v>
      </c>
      <c r="C257" s="28" t="s">
        <v>1557</v>
      </c>
      <c r="D257" s="13">
        <v>266</v>
      </c>
      <c r="E257" s="14">
        <v>1.74</v>
      </c>
      <c r="F257" s="15">
        <v>2.9999999999999997E-4</v>
      </c>
      <c r="G257" s="15"/>
    </row>
    <row r="258" spans="1:7" x14ac:dyDescent="0.3">
      <c r="A258" s="16" t="s">
        <v>98</v>
      </c>
      <c r="B258" s="29"/>
      <c r="C258" s="29"/>
      <c r="D258" s="17"/>
      <c r="E258" s="37">
        <v>4932.57</v>
      </c>
      <c r="F258" s="38">
        <v>0.99239999999999995</v>
      </c>
      <c r="G258" s="20"/>
    </row>
    <row r="259" spans="1:7" x14ac:dyDescent="0.3">
      <c r="A259" s="16" t="s">
        <v>1126</v>
      </c>
      <c r="B259" s="28"/>
      <c r="C259" s="28"/>
      <c r="D259" s="13"/>
      <c r="E259" s="14"/>
      <c r="F259" s="15"/>
      <c r="G259" s="15"/>
    </row>
    <row r="260" spans="1:7" x14ac:dyDescent="0.3">
      <c r="A260" s="16" t="s">
        <v>98</v>
      </c>
      <c r="B260" s="28"/>
      <c r="C260" s="28"/>
      <c r="D260" s="13"/>
      <c r="E260" s="39" t="s">
        <v>88</v>
      </c>
      <c r="F260" s="40" t="s">
        <v>88</v>
      </c>
      <c r="G260" s="15"/>
    </row>
    <row r="261" spans="1:7" x14ac:dyDescent="0.3">
      <c r="A261" s="21" t="s">
        <v>117</v>
      </c>
      <c r="B261" s="30"/>
      <c r="C261" s="30"/>
      <c r="D261" s="22"/>
      <c r="E261" s="25">
        <v>4932.57</v>
      </c>
      <c r="F261" s="26">
        <v>0.99239999999999995</v>
      </c>
      <c r="G261" s="20"/>
    </row>
    <row r="262" spans="1:7" x14ac:dyDescent="0.3">
      <c r="A262" s="12"/>
      <c r="B262" s="28"/>
      <c r="C262" s="28"/>
      <c r="D262" s="13"/>
      <c r="E262" s="14"/>
      <c r="F262" s="15"/>
      <c r="G262" s="15"/>
    </row>
    <row r="263" spans="1:7" x14ac:dyDescent="0.3">
      <c r="A263" s="12"/>
      <c r="B263" s="28"/>
      <c r="C263" s="28"/>
      <c r="D263" s="13"/>
      <c r="E263" s="14"/>
      <c r="F263" s="15"/>
      <c r="G263" s="15"/>
    </row>
    <row r="264" spans="1:7" x14ac:dyDescent="0.3">
      <c r="A264" s="16" t="s">
        <v>118</v>
      </c>
      <c r="B264" s="28"/>
      <c r="C264" s="28"/>
      <c r="D264" s="13"/>
      <c r="E264" s="14"/>
      <c r="F264" s="15"/>
      <c r="G264" s="15"/>
    </row>
    <row r="265" spans="1:7" x14ac:dyDescent="0.3">
      <c r="A265" s="12" t="s">
        <v>119</v>
      </c>
      <c r="B265" s="28"/>
      <c r="C265" s="28"/>
      <c r="D265" s="13"/>
      <c r="E265" s="14">
        <v>40</v>
      </c>
      <c r="F265" s="15">
        <v>8.0000000000000002E-3</v>
      </c>
      <c r="G265" s="15">
        <v>4.1402000000000001E-2</v>
      </c>
    </row>
    <row r="266" spans="1:7" x14ac:dyDescent="0.3">
      <c r="A266" s="16" t="s">
        <v>98</v>
      </c>
      <c r="B266" s="29"/>
      <c r="C266" s="29"/>
      <c r="D266" s="17"/>
      <c r="E266" s="37">
        <v>40</v>
      </c>
      <c r="F266" s="38">
        <v>8.0000000000000002E-3</v>
      </c>
      <c r="G266" s="20"/>
    </row>
    <row r="267" spans="1:7" x14ac:dyDescent="0.3">
      <c r="A267" s="12"/>
      <c r="B267" s="28"/>
      <c r="C267" s="28"/>
      <c r="D267" s="13"/>
      <c r="E267" s="14"/>
      <c r="F267" s="15"/>
      <c r="G267" s="15"/>
    </row>
    <row r="268" spans="1:7" x14ac:dyDescent="0.3">
      <c r="A268" s="21" t="s">
        <v>117</v>
      </c>
      <c r="B268" s="30"/>
      <c r="C268" s="30"/>
      <c r="D268" s="22"/>
      <c r="E268" s="18">
        <v>40</v>
      </c>
      <c r="F268" s="19">
        <v>8.0000000000000002E-3</v>
      </c>
      <c r="G268" s="20"/>
    </row>
    <row r="269" spans="1:7" x14ac:dyDescent="0.3">
      <c r="A269" s="12" t="s">
        <v>120</v>
      </c>
      <c r="B269" s="28"/>
      <c r="C269" s="28"/>
      <c r="D269" s="13"/>
      <c r="E269" s="14">
        <v>4.5367000000000003E-3</v>
      </c>
      <c r="F269" s="15">
        <v>0</v>
      </c>
      <c r="G269" s="15"/>
    </row>
    <row r="270" spans="1:7" x14ac:dyDescent="0.3">
      <c r="A270" s="12" t="s">
        <v>121</v>
      </c>
      <c r="B270" s="28"/>
      <c r="C270" s="28"/>
      <c r="D270" s="13"/>
      <c r="E270" s="36">
        <v>-2.6945367</v>
      </c>
      <c r="F270" s="35">
        <v>-4.0000000000000002E-4</v>
      </c>
      <c r="G270" s="15">
        <v>4.1402000000000001E-2</v>
      </c>
    </row>
    <row r="271" spans="1:7" x14ac:dyDescent="0.3">
      <c r="A271" s="23" t="s">
        <v>122</v>
      </c>
      <c r="B271" s="31"/>
      <c r="C271" s="31"/>
      <c r="D271" s="24"/>
      <c r="E271" s="25">
        <v>4969.88</v>
      </c>
      <c r="F271" s="26">
        <v>1</v>
      </c>
      <c r="G271" s="26"/>
    </row>
    <row r="276" spans="1:7" x14ac:dyDescent="0.3">
      <c r="A276" s="1" t="s">
        <v>1859</v>
      </c>
    </row>
    <row r="277" spans="1:7" x14ac:dyDescent="0.3">
      <c r="A277" s="47" t="s">
        <v>1860</v>
      </c>
      <c r="B277" s="32" t="s">
        <v>88</v>
      </c>
    </row>
    <row r="278" spans="1:7" x14ac:dyDescent="0.3">
      <c r="A278" t="s">
        <v>1861</v>
      </c>
    </row>
    <row r="279" spans="1:7" x14ac:dyDescent="0.3">
      <c r="A279" t="s">
        <v>1862</v>
      </c>
      <c r="B279" t="s">
        <v>1863</v>
      </c>
      <c r="C279" t="s">
        <v>1863</v>
      </c>
    </row>
    <row r="280" spans="1:7" x14ac:dyDescent="0.3">
      <c r="B280" s="48">
        <v>44680</v>
      </c>
      <c r="C280" s="48">
        <v>44712</v>
      </c>
    </row>
    <row r="281" spans="1:7" x14ac:dyDescent="0.3">
      <c r="A281" t="s">
        <v>1867</v>
      </c>
      <c r="B281">
        <v>9.8109000000000002</v>
      </c>
      <c r="C281">
        <v>9.3826000000000001</v>
      </c>
      <c r="E281" s="2"/>
      <c r="G281"/>
    </row>
    <row r="282" spans="1:7" x14ac:dyDescent="0.3">
      <c r="A282" t="s">
        <v>1868</v>
      </c>
      <c r="B282">
        <v>9.8108000000000004</v>
      </c>
      <c r="C282">
        <v>9.3826000000000001</v>
      </c>
      <c r="E282" s="2"/>
      <c r="G282"/>
    </row>
    <row r="283" spans="1:7" x14ac:dyDescent="0.3">
      <c r="A283" t="s">
        <v>1892</v>
      </c>
      <c r="B283">
        <v>9.7841000000000005</v>
      </c>
      <c r="C283">
        <v>9.3516999999999992</v>
      </c>
      <c r="E283" s="2"/>
      <c r="G283"/>
    </row>
    <row r="284" spans="1:7" x14ac:dyDescent="0.3">
      <c r="A284" t="s">
        <v>1893</v>
      </c>
      <c r="B284">
        <v>9.7835999999999999</v>
      </c>
      <c r="C284">
        <v>9.3513000000000002</v>
      </c>
      <c r="E284" s="2"/>
      <c r="G284"/>
    </row>
    <row r="285" spans="1:7" x14ac:dyDescent="0.3">
      <c r="E285" s="2"/>
      <c r="G285"/>
    </row>
    <row r="286" spans="1:7" x14ac:dyDescent="0.3">
      <c r="A286" t="s">
        <v>1878</v>
      </c>
      <c r="B286" s="32" t="s">
        <v>88</v>
      </c>
    </row>
    <row r="287" spans="1:7" x14ac:dyDescent="0.3">
      <c r="A287" t="s">
        <v>1879</v>
      </c>
      <c r="B287" s="32" t="s">
        <v>88</v>
      </c>
    </row>
    <row r="288" spans="1:7" ht="28.8" x14ac:dyDescent="0.3">
      <c r="A288" s="47" t="s">
        <v>1880</v>
      </c>
      <c r="B288" s="32" t="s">
        <v>88</v>
      </c>
    </row>
    <row r="289" spans="1:4" x14ac:dyDescent="0.3">
      <c r="A289" s="47" t="s">
        <v>1881</v>
      </c>
      <c r="B289" s="32" t="s">
        <v>88</v>
      </c>
    </row>
    <row r="290" spans="1:4" x14ac:dyDescent="0.3">
      <c r="A290" t="s">
        <v>1913</v>
      </c>
      <c r="B290" s="49">
        <v>0.262799</v>
      </c>
    </row>
    <row r="291" spans="1:4" ht="28.8" x14ac:dyDescent="0.3">
      <c r="A291" s="47" t="s">
        <v>1883</v>
      </c>
      <c r="B291" s="32" t="s">
        <v>88</v>
      </c>
    </row>
    <row r="292" spans="1:4" ht="28.8" x14ac:dyDescent="0.3">
      <c r="A292" s="47" t="s">
        <v>1884</v>
      </c>
      <c r="B292" s="32" t="s">
        <v>88</v>
      </c>
    </row>
    <row r="293" spans="1:4" x14ac:dyDescent="0.3">
      <c r="A293" t="s">
        <v>2023</v>
      </c>
      <c r="B293" s="32" t="s">
        <v>88</v>
      </c>
    </row>
    <row r="294" spans="1:4" x14ac:dyDescent="0.3">
      <c r="A294" t="s">
        <v>2024</v>
      </c>
      <c r="B294" s="32" t="s">
        <v>88</v>
      </c>
    </row>
    <row r="297" spans="1:4" x14ac:dyDescent="0.3">
      <c r="A297" s="60" t="s">
        <v>2070</v>
      </c>
      <c r="B297" s="61" t="s">
        <v>2071</v>
      </c>
      <c r="C297" s="61" t="s">
        <v>2031</v>
      </c>
      <c r="D297" s="69" t="s">
        <v>2032</v>
      </c>
    </row>
    <row r="298" spans="1:4" ht="70.8" customHeight="1" x14ac:dyDescent="0.3">
      <c r="A298" s="70" t="str">
        <f>HYPERLINK("[EDEL_Portfolio Monthly 31-May-2022.xlsx]EELMIF!A1","Edelweiss Large &amp; Midcap Index Fund")</f>
        <v>Edelweiss Large &amp; Midcap Index Fund</v>
      </c>
      <c r="B298" s="62"/>
      <c r="C298" s="63" t="s">
        <v>2053</v>
      </c>
      <c r="D298"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F6B9F-EFF0-4127-93D7-B9318BCAE063}">
  <dimension ref="A1:H91"/>
  <sheetViews>
    <sheetView showGridLines="0" workbookViewId="0">
      <pane ySplit="4" topLeftCell="A80" activePane="bottomLeft" state="frozen"/>
      <selection activeCell="A36" sqref="A36"/>
      <selection pane="bottomLeft" activeCell="A90" sqref="A90:D90"/>
    </sheetView>
  </sheetViews>
  <sheetFormatPr defaultRowHeight="14.4" x14ac:dyDescent="0.3"/>
  <cols>
    <col min="1" max="1" width="65.88671875" customWidth="1"/>
    <col min="2" max="2" width="23.6640625" customWidth="1"/>
    <col min="3" max="3" width="26.77734375" customWidth="1"/>
    <col min="4" max="4" width="21.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9</v>
      </c>
      <c r="B1" s="57"/>
      <c r="C1" s="57"/>
      <c r="D1" s="57"/>
      <c r="E1" s="57"/>
      <c r="F1" s="57"/>
      <c r="G1" s="57"/>
      <c r="H1" s="51" t="str">
        <f>HYPERLINK("[EDEL_Portfolio Monthly 31-May-2022.xlsx]Index!A1","Index")</f>
        <v>Index</v>
      </c>
    </row>
    <row r="2" spans="1:8" ht="18" x14ac:dyDescent="0.3">
      <c r="A2" s="57" t="s">
        <v>10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127</v>
      </c>
      <c r="B11" s="28" t="s">
        <v>128</v>
      </c>
      <c r="C11" s="28" t="s">
        <v>129</v>
      </c>
      <c r="D11" s="13">
        <v>68000000</v>
      </c>
      <c r="E11" s="14">
        <v>68215.149999999994</v>
      </c>
      <c r="F11" s="15">
        <v>0.1416</v>
      </c>
      <c r="G11" s="15">
        <v>6.3882999999999995E-2</v>
      </c>
    </row>
    <row r="12" spans="1:8" x14ac:dyDescent="0.3">
      <c r="A12" s="12" t="s">
        <v>130</v>
      </c>
      <c r="B12" s="28" t="s">
        <v>131</v>
      </c>
      <c r="C12" s="28" t="s">
        <v>132</v>
      </c>
      <c r="D12" s="13">
        <v>55000000</v>
      </c>
      <c r="E12" s="14">
        <v>55295.57</v>
      </c>
      <c r="F12" s="15">
        <v>0.1148</v>
      </c>
      <c r="G12" s="15">
        <v>6.3700000000000007E-2</v>
      </c>
    </row>
    <row r="13" spans="1:8" x14ac:dyDescent="0.3">
      <c r="A13" s="12" t="s">
        <v>133</v>
      </c>
      <c r="B13" s="28" t="s">
        <v>134</v>
      </c>
      <c r="C13" s="28" t="s">
        <v>132</v>
      </c>
      <c r="D13" s="13">
        <v>51500000</v>
      </c>
      <c r="E13" s="14">
        <v>51622.78</v>
      </c>
      <c r="F13" s="15">
        <v>0.1071</v>
      </c>
      <c r="G13" s="15">
        <v>6.3E-2</v>
      </c>
    </row>
    <row r="14" spans="1:8" x14ac:dyDescent="0.3">
      <c r="A14" s="12" t="s">
        <v>135</v>
      </c>
      <c r="B14" s="28" t="s">
        <v>136</v>
      </c>
      <c r="C14" s="28" t="s">
        <v>129</v>
      </c>
      <c r="D14" s="13">
        <v>50800000</v>
      </c>
      <c r="E14" s="14">
        <v>50927</v>
      </c>
      <c r="F14" s="15">
        <v>0.1057</v>
      </c>
      <c r="G14" s="15">
        <v>6.3600000000000004E-2</v>
      </c>
    </row>
    <row r="15" spans="1:8" x14ac:dyDescent="0.3">
      <c r="A15" s="12" t="s">
        <v>137</v>
      </c>
      <c r="B15" s="28" t="s">
        <v>138</v>
      </c>
      <c r="C15" s="28" t="s">
        <v>132</v>
      </c>
      <c r="D15" s="13">
        <v>44000000</v>
      </c>
      <c r="E15" s="14">
        <v>44272.32</v>
      </c>
      <c r="F15" s="15">
        <v>9.1899999999999996E-2</v>
      </c>
      <c r="G15" s="15">
        <v>6.2600000000000003E-2</v>
      </c>
    </row>
    <row r="16" spans="1:8" x14ac:dyDescent="0.3">
      <c r="A16" s="12" t="s">
        <v>139</v>
      </c>
      <c r="B16" s="28" t="s">
        <v>140</v>
      </c>
      <c r="C16" s="28" t="s">
        <v>132</v>
      </c>
      <c r="D16" s="13">
        <v>27500000</v>
      </c>
      <c r="E16" s="14">
        <v>27523.49</v>
      </c>
      <c r="F16" s="15">
        <v>5.7099999999999998E-2</v>
      </c>
      <c r="G16" s="15">
        <v>6.3216999999999995E-2</v>
      </c>
    </row>
    <row r="17" spans="1:7" x14ac:dyDescent="0.3">
      <c r="A17" s="12" t="s">
        <v>141</v>
      </c>
      <c r="B17" s="28" t="s">
        <v>142</v>
      </c>
      <c r="C17" s="28" t="s">
        <v>132</v>
      </c>
      <c r="D17" s="13">
        <v>26500000</v>
      </c>
      <c r="E17" s="14">
        <v>26512.53</v>
      </c>
      <c r="F17" s="15">
        <v>5.5E-2</v>
      </c>
      <c r="G17" s="15">
        <v>6.3049999999999995E-2</v>
      </c>
    </row>
    <row r="18" spans="1:7" x14ac:dyDescent="0.3">
      <c r="A18" s="12" t="s">
        <v>143</v>
      </c>
      <c r="B18" s="28" t="s">
        <v>144</v>
      </c>
      <c r="C18" s="28" t="s">
        <v>132</v>
      </c>
      <c r="D18" s="13">
        <v>26000000</v>
      </c>
      <c r="E18" s="14">
        <v>26049.06</v>
      </c>
      <c r="F18" s="15">
        <v>5.4100000000000002E-2</v>
      </c>
      <c r="G18" s="15">
        <v>6.3950000000000007E-2</v>
      </c>
    </row>
    <row r="19" spans="1:7" x14ac:dyDescent="0.3">
      <c r="A19" s="12" t="s">
        <v>145</v>
      </c>
      <c r="B19" s="28" t="s">
        <v>146</v>
      </c>
      <c r="C19" s="28" t="s">
        <v>132</v>
      </c>
      <c r="D19" s="13">
        <v>22500000</v>
      </c>
      <c r="E19" s="14">
        <v>22927.84</v>
      </c>
      <c r="F19" s="15">
        <v>4.7600000000000003E-2</v>
      </c>
      <c r="G19" s="15">
        <v>6.13E-2</v>
      </c>
    </row>
    <row r="20" spans="1:7" x14ac:dyDescent="0.3">
      <c r="A20" s="12" t="s">
        <v>147</v>
      </c>
      <c r="B20" s="28" t="s">
        <v>148</v>
      </c>
      <c r="C20" s="28" t="s">
        <v>149</v>
      </c>
      <c r="D20" s="13">
        <v>16000000</v>
      </c>
      <c r="E20" s="14">
        <v>16309.94</v>
      </c>
      <c r="F20" s="15">
        <v>3.39E-2</v>
      </c>
      <c r="G20" s="15">
        <v>6.3750000000000001E-2</v>
      </c>
    </row>
    <row r="21" spans="1:7" x14ac:dyDescent="0.3">
      <c r="A21" s="12" t="s">
        <v>150</v>
      </c>
      <c r="B21" s="28" t="s">
        <v>151</v>
      </c>
      <c r="C21" s="28" t="s">
        <v>132</v>
      </c>
      <c r="D21" s="13">
        <v>13000000</v>
      </c>
      <c r="E21" s="14">
        <v>13183</v>
      </c>
      <c r="F21" s="15">
        <v>2.7400000000000001E-2</v>
      </c>
      <c r="G21" s="15">
        <v>6.1350000000000002E-2</v>
      </c>
    </row>
    <row r="22" spans="1:7" x14ac:dyDescent="0.3">
      <c r="A22" s="12" t="s">
        <v>152</v>
      </c>
      <c r="B22" s="28" t="s">
        <v>153</v>
      </c>
      <c r="C22" s="28" t="s">
        <v>132</v>
      </c>
      <c r="D22" s="13">
        <v>10000000</v>
      </c>
      <c r="E22" s="14">
        <v>10002.620000000001</v>
      </c>
      <c r="F22" s="15">
        <v>2.0799999999999999E-2</v>
      </c>
      <c r="G22" s="15">
        <v>6.3049999999999995E-2</v>
      </c>
    </row>
    <row r="23" spans="1:7" x14ac:dyDescent="0.3">
      <c r="A23" s="12" t="s">
        <v>154</v>
      </c>
      <c r="B23" s="28" t="s">
        <v>155</v>
      </c>
      <c r="C23" s="28" t="s">
        <v>149</v>
      </c>
      <c r="D23" s="13">
        <v>8000000</v>
      </c>
      <c r="E23" s="14">
        <v>8154.13</v>
      </c>
      <c r="F23" s="15">
        <v>1.6899999999999998E-2</v>
      </c>
      <c r="G23" s="15">
        <v>6.2998999999999999E-2</v>
      </c>
    </row>
    <row r="24" spans="1:7" x14ac:dyDescent="0.3">
      <c r="A24" s="12" t="s">
        <v>156</v>
      </c>
      <c r="B24" s="28" t="s">
        <v>157</v>
      </c>
      <c r="C24" s="28" t="s">
        <v>129</v>
      </c>
      <c r="D24" s="13">
        <v>7500000</v>
      </c>
      <c r="E24" s="14">
        <v>7498.67</v>
      </c>
      <c r="F24" s="15">
        <v>1.5599999999999999E-2</v>
      </c>
      <c r="G24" s="15">
        <v>6.1949999999999998E-2</v>
      </c>
    </row>
    <row r="25" spans="1:7" x14ac:dyDescent="0.3">
      <c r="A25" s="12" t="s">
        <v>158</v>
      </c>
      <c r="B25" s="28" t="s">
        <v>159</v>
      </c>
      <c r="C25" s="28" t="s">
        <v>132</v>
      </c>
      <c r="D25" s="13">
        <v>5000000</v>
      </c>
      <c r="E25" s="14">
        <v>5091.0200000000004</v>
      </c>
      <c r="F25" s="15">
        <v>1.06E-2</v>
      </c>
      <c r="G25" s="15">
        <v>6.2050000000000001E-2</v>
      </c>
    </row>
    <row r="26" spans="1:7" x14ac:dyDescent="0.3">
      <c r="A26" s="12" t="s">
        <v>160</v>
      </c>
      <c r="B26" s="28" t="s">
        <v>161</v>
      </c>
      <c r="C26" s="28" t="s">
        <v>132</v>
      </c>
      <c r="D26" s="13">
        <v>4000000</v>
      </c>
      <c r="E26" s="14">
        <v>4075.41</v>
      </c>
      <c r="F26" s="15">
        <v>8.5000000000000006E-3</v>
      </c>
      <c r="G26" s="15">
        <v>6.1699999999999998E-2</v>
      </c>
    </row>
    <row r="27" spans="1:7" x14ac:dyDescent="0.3">
      <c r="A27" s="12" t="s">
        <v>162</v>
      </c>
      <c r="B27" s="28" t="s">
        <v>163</v>
      </c>
      <c r="C27" s="28" t="s">
        <v>149</v>
      </c>
      <c r="D27" s="13">
        <v>4000000</v>
      </c>
      <c r="E27" s="14">
        <v>4074.19</v>
      </c>
      <c r="F27" s="15">
        <v>8.5000000000000006E-3</v>
      </c>
      <c r="G27" s="15">
        <v>6.2057000000000001E-2</v>
      </c>
    </row>
    <row r="28" spans="1:7" x14ac:dyDescent="0.3">
      <c r="A28" s="12" t="s">
        <v>164</v>
      </c>
      <c r="B28" s="28" t="s">
        <v>165</v>
      </c>
      <c r="C28" s="28" t="s">
        <v>149</v>
      </c>
      <c r="D28" s="13">
        <v>2500000</v>
      </c>
      <c r="E28" s="14">
        <v>2545.89</v>
      </c>
      <c r="F28" s="15">
        <v>5.3E-3</v>
      </c>
      <c r="G28" s="15">
        <v>6.2050000000000001E-2</v>
      </c>
    </row>
    <row r="29" spans="1:7" x14ac:dyDescent="0.3">
      <c r="A29" s="12" t="s">
        <v>166</v>
      </c>
      <c r="B29" s="28" t="s">
        <v>167</v>
      </c>
      <c r="C29" s="28" t="s">
        <v>132</v>
      </c>
      <c r="D29" s="13">
        <v>2500000</v>
      </c>
      <c r="E29" s="14">
        <v>2508.88</v>
      </c>
      <c r="F29" s="15">
        <v>5.1999999999999998E-3</v>
      </c>
      <c r="G29" s="15">
        <v>5.4100000000000002E-2</v>
      </c>
    </row>
    <row r="30" spans="1:7" x14ac:dyDescent="0.3">
      <c r="A30" s="12" t="s">
        <v>168</v>
      </c>
      <c r="B30" s="28" t="s">
        <v>169</v>
      </c>
      <c r="C30" s="28" t="s">
        <v>132</v>
      </c>
      <c r="D30" s="13">
        <v>2000000</v>
      </c>
      <c r="E30" s="14">
        <v>2008.57</v>
      </c>
      <c r="F30" s="15">
        <v>4.1999999999999997E-3</v>
      </c>
      <c r="G30" s="15">
        <v>5.8000000000000003E-2</v>
      </c>
    </row>
    <row r="31" spans="1:7" x14ac:dyDescent="0.3">
      <c r="A31" s="12" t="s">
        <v>170</v>
      </c>
      <c r="B31" s="28" t="s">
        <v>171</v>
      </c>
      <c r="C31" s="28" t="s">
        <v>132</v>
      </c>
      <c r="D31" s="13">
        <v>1500000</v>
      </c>
      <c r="E31" s="14">
        <v>1521.98</v>
      </c>
      <c r="F31" s="15">
        <v>3.2000000000000002E-3</v>
      </c>
      <c r="G31" s="15">
        <v>5.8450000000000002E-2</v>
      </c>
    </row>
    <row r="32" spans="1:7" x14ac:dyDescent="0.3">
      <c r="A32" s="12" t="s">
        <v>172</v>
      </c>
      <c r="B32" s="28" t="s">
        <v>173</v>
      </c>
      <c r="C32" s="28" t="s">
        <v>132</v>
      </c>
      <c r="D32" s="13">
        <v>1000000</v>
      </c>
      <c r="E32" s="14">
        <v>1020.27</v>
      </c>
      <c r="F32" s="15">
        <v>2.0999999999999999E-3</v>
      </c>
      <c r="G32" s="15">
        <v>6.1449999999999998E-2</v>
      </c>
    </row>
    <row r="33" spans="1:7" x14ac:dyDescent="0.3">
      <c r="A33" s="12" t="s">
        <v>174</v>
      </c>
      <c r="B33" s="28" t="s">
        <v>175</v>
      </c>
      <c r="C33" s="28" t="s">
        <v>132</v>
      </c>
      <c r="D33" s="13">
        <v>1000000</v>
      </c>
      <c r="E33" s="14">
        <v>1017.69</v>
      </c>
      <c r="F33" s="15">
        <v>2.0999999999999999E-3</v>
      </c>
      <c r="G33" s="15">
        <v>6.2549999999999994E-2</v>
      </c>
    </row>
    <row r="34" spans="1:7" x14ac:dyDescent="0.3">
      <c r="A34" s="12" t="s">
        <v>176</v>
      </c>
      <c r="B34" s="28" t="s">
        <v>177</v>
      </c>
      <c r="C34" s="28" t="s">
        <v>132</v>
      </c>
      <c r="D34" s="13">
        <v>1000000</v>
      </c>
      <c r="E34" s="14">
        <v>1017.57</v>
      </c>
      <c r="F34" s="15">
        <v>2.0999999999999999E-3</v>
      </c>
      <c r="G34" s="15">
        <v>6.1949999999999998E-2</v>
      </c>
    </row>
    <row r="35" spans="1:7" x14ac:dyDescent="0.3">
      <c r="A35" s="12" t="s">
        <v>178</v>
      </c>
      <c r="B35" s="28" t="s">
        <v>179</v>
      </c>
      <c r="C35" s="28" t="s">
        <v>132</v>
      </c>
      <c r="D35" s="13">
        <v>1000000</v>
      </c>
      <c r="E35" s="14">
        <v>1016.61</v>
      </c>
      <c r="F35" s="15">
        <v>2.0999999999999999E-3</v>
      </c>
      <c r="G35" s="15">
        <v>6.1499999999999999E-2</v>
      </c>
    </row>
    <row r="36" spans="1:7" x14ac:dyDescent="0.3">
      <c r="A36" s="12" t="s">
        <v>180</v>
      </c>
      <c r="B36" s="28" t="s">
        <v>181</v>
      </c>
      <c r="C36" s="28" t="s">
        <v>132</v>
      </c>
      <c r="D36" s="13">
        <v>500000</v>
      </c>
      <c r="E36" s="14">
        <v>509.58</v>
      </c>
      <c r="F36" s="15">
        <v>1.1000000000000001E-3</v>
      </c>
      <c r="G36" s="15">
        <v>6.2549999999999994E-2</v>
      </c>
    </row>
    <row r="37" spans="1:7" x14ac:dyDescent="0.3">
      <c r="A37" s="12" t="s">
        <v>182</v>
      </c>
      <c r="B37" s="28" t="s">
        <v>183</v>
      </c>
      <c r="C37" s="28" t="s">
        <v>132</v>
      </c>
      <c r="D37" s="13">
        <v>500000</v>
      </c>
      <c r="E37" s="14">
        <v>505.13</v>
      </c>
      <c r="F37" s="15">
        <v>1E-3</v>
      </c>
      <c r="G37" s="15">
        <v>5.8650000000000001E-2</v>
      </c>
    </row>
    <row r="38" spans="1:7" x14ac:dyDescent="0.3">
      <c r="A38" s="12" t="s">
        <v>184</v>
      </c>
      <c r="B38" s="28" t="s">
        <v>185</v>
      </c>
      <c r="C38" s="28" t="s">
        <v>186</v>
      </c>
      <c r="D38" s="13">
        <v>500000</v>
      </c>
      <c r="E38" s="14">
        <v>502.14</v>
      </c>
      <c r="F38" s="15">
        <v>1E-3</v>
      </c>
      <c r="G38" s="15">
        <v>5.6099999999999997E-2</v>
      </c>
    </row>
    <row r="39" spans="1:7" x14ac:dyDescent="0.3">
      <c r="A39" s="12" t="s">
        <v>187</v>
      </c>
      <c r="B39" s="28" t="s">
        <v>188</v>
      </c>
      <c r="C39" s="28" t="s">
        <v>132</v>
      </c>
      <c r="D39" s="13">
        <v>500000</v>
      </c>
      <c r="E39" s="14">
        <v>502.05</v>
      </c>
      <c r="F39" s="15">
        <v>1E-3</v>
      </c>
      <c r="G39" s="15">
        <v>5.3350000000000002E-2</v>
      </c>
    </row>
    <row r="40" spans="1:7" x14ac:dyDescent="0.3">
      <c r="A40" s="16" t="s">
        <v>98</v>
      </c>
      <c r="B40" s="29"/>
      <c r="C40" s="29"/>
      <c r="D40" s="17"/>
      <c r="E40" s="18">
        <v>456411.08</v>
      </c>
      <c r="F40" s="19">
        <v>0.94750000000000001</v>
      </c>
      <c r="G40" s="20"/>
    </row>
    <row r="41" spans="1:7" x14ac:dyDescent="0.3">
      <c r="A41" s="12"/>
      <c r="B41" s="28"/>
      <c r="C41" s="28"/>
      <c r="D41" s="13"/>
      <c r="E41" s="14"/>
      <c r="F41" s="15"/>
      <c r="G41" s="15"/>
    </row>
    <row r="42" spans="1:7" x14ac:dyDescent="0.3">
      <c r="A42" s="16" t="s">
        <v>189</v>
      </c>
      <c r="B42" s="28"/>
      <c r="C42" s="28"/>
      <c r="D42" s="13"/>
      <c r="E42" s="14"/>
      <c r="F42" s="15"/>
      <c r="G42" s="15"/>
    </row>
    <row r="43" spans="1:7" x14ac:dyDescent="0.3">
      <c r="A43" s="16" t="s">
        <v>98</v>
      </c>
      <c r="B43" s="28"/>
      <c r="C43" s="28"/>
      <c r="D43" s="13"/>
      <c r="E43" s="33" t="s">
        <v>88</v>
      </c>
      <c r="F43" s="34" t="s">
        <v>88</v>
      </c>
      <c r="G43" s="15"/>
    </row>
    <row r="44" spans="1:7" x14ac:dyDescent="0.3">
      <c r="A44" s="12"/>
      <c r="B44" s="28"/>
      <c r="C44" s="28"/>
      <c r="D44" s="13"/>
      <c r="E44" s="14"/>
      <c r="F44" s="15"/>
      <c r="G44" s="15"/>
    </row>
    <row r="45" spans="1:7" x14ac:dyDescent="0.3">
      <c r="A45" s="16" t="s">
        <v>190</v>
      </c>
      <c r="B45" s="28"/>
      <c r="C45" s="28"/>
      <c r="D45" s="13"/>
      <c r="E45" s="14"/>
      <c r="F45" s="15"/>
      <c r="G45" s="15"/>
    </row>
    <row r="46" spans="1:7" x14ac:dyDescent="0.3">
      <c r="A46" s="16" t="s">
        <v>98</v>
      </c>
      <c r="B46" s="28"/>
      <c r="C46" s="28"/>
      <c r="D46" s="13"/>
      <c r="E46" s="33" t="s">
        <v>88</v>
      </c>
      <c r="F46" s="34" t="s">
        <v>88</v>
      </c>
      <c r="G46" s="15"/>
    </row>
    <row r="47" spans="1:7" x14ac:dyDescent="0.3">
      <c r="A47" s="12"/>
      <c r="B47" s="28"/>
      <c r="C47" s="28"/>
      <c r="D47" s="13"/>
      <c r="E47" s="14"/>
      <c r="F47" s="15"/>
      <c r="G47" s="15"/>
    </row>
    <row r="48" spans="1:7" x14ac:dyDescent="0.3">
      <c r="A48" s="21" t="s">
        <v>117</v>
      </c>
      <c r="B48" s="30"/>
      <c r="C48" s="30"/>
      <c r="D48" s="22"/>
      <c r="E48" s="18">
        <v>456411.08</v>
      </c>
      <c r="F48" s="19">
        <v>0.94750000000000001</v>
      </c>
      <c r="G48" s="20"/>
    </row>
    <row r="49" spans="1:7" x14ac:dyDescent="0.3">
      <c r="A49" s="12"/>
      <c r="B49" s="28"/>
      <c r="C49" s="28"/>
      <c r="D49" s="13"/>
      <c r="E49" s="14"/>
      <c r="F49" s="15"/>
      <c r="G49" s="15"/>
    </row>
    <row r="50" spans="1:7" x14ac:dyDescent="0.3">
      <c r="A50" s="16" t="s">
        <v>89</v>
      </c>
      <c r="B50" s="28"/>
      <c r="C50" s="28"/>
      <c r="D50" s="13"/>
      <c r="E50" s="14"/>
      <c r="F50" s="15"/>
      <c r="G50" s="15"/>
    </row>
    <row r="51" spans="1:7" x14ac:dyDescent="0.3">
      <c r="A51" s="16" t="s">
        <v>99</v>
      </c>
      <c r="B51" s="28"/>
      <c r="C51" s="28"/>
      <c r="D51" s="13"/>
      <c r="E51" s="14"/>
      <c r="F51" s="15"/>
      <c r="G51" s="15"/>
    </row>
    <row r="52" spans="1:7" x14ac:dyDescent="0.3">
      <c r="A52" s="12" t="s">
        <v>111</v>
      </c>
      <c r="B52" s="28" t="s">
        <v>112</v>
      </c>
      <c r="C52" s="28" t="s">
        <v>105</v>
      </c>
      <c r="D52" s="13">
        <v>10000000</v>
      </c>
      <c r="E52" s="14">
        <v>9529.0499999999993</v>
      </c>
      <c r="F52" s="15">
        <v>1.9800000000000002E-2</v>
      </c>
      <c r="G52" s="15">
        <v>6.1150000000000003E-2</v>
      </c>
    </row>
    <row r="53" spans="1:7" x14ac:dyDescent="0.3">
      <c r="A53" s="16" t="s">
        <v>98</v>
      </c>
      <c r="B53" s="29"/>
      <c r="C53" s="29"/>
      <c r="D53" s="17"/>
      <c r="E53" s="18">
        <v>9529.0499999999993</v>
      </c>
      <c r="F53" s="19">
        <v>1.9800000000000002E-2</v>
      </c>
      <c r="G53" s="20"/>
    </row>
    <row r="54" spans="1:7" x14ac:dyDescent="0.3">
      <c r="A54" s="12"/>
      <c r="B54" s="28"/>
      <c r="C54" s="28"/>
      <c r="D54" s="13"/>
      <c r="E54" s="14"/>
      <c r="F54" s="15"/>
      <c r="G54" s="15"/>
    </row>
    <row r="55" spans="1:7" x14ac:dyDescent="0.3">
      <c r="A55" s="21" t="s">
        <v>117</v>
      </c>
      <c r="B55" s="30"/>
      <c r="C55" s="30"/>
      <c r="D55" s="22"/>
      <c r="E55" s="18">
        <v>9529.0499999999993</v>
      </c>
      <c r="F55" s="19">
        <v>1.9800000000000002E-2</v>
      </c>
      <c r="G55" s="20"/>
    </row>
    <row r="56" spans="1:7" x14ac:dyDescent="0.3">
      <c r="A56" s="12"/>
      <c r="B56" s="28"/>
      <c r="C56" s="28"/>
      <c r="D56" s="13"/>
      <c r="E56" s="14"/>
      <c r="F56" s="15"/>
      <c r="G56" s="15"/>
    </row>
    <row r="57" spans="1:7" x14ac:dyDescent="0.3">
      <c r="A57" s="12"/>
      <c r="B57" s="28"/>
      <c r="C57" s="28"/>
      <c r="D57" s="13"/>
      <c r="E57" s="14"/>
      <c r="F57" s="15"/>
      <c r="G57" s="15"/>
    </row>
    <row r="58" spans="1:7" x14ac:dyDescent="0.3">
      <c r="A58" s="16" t="s">
        <v>118</v>
      </c>
      <c r="B58" s="28"/>
      <c r="C58" s="28"/>
      <c r="D58" s="13"/>
      <c r="E58" s="14"/>
      <c r="F58" s="15"/>
      <c r="G58" s="15"/>
    </row>
    <row r="59" spans="1:7" x14ac:dyDescent="0.3">
      <c r="A59" s="12" t="s">
        <v>119</v>
      </c>
      <c r="B59" s="28"/>
      <c r="C59" s="28"/>
      <c r="D59" s="13"/>
      <c r="E59" s="14">
        <v>5402.39</v>
      </c>
      <c r="F59" s="15">
        <v>1.12E-2</v>
      </c>
      <c r="G59" s="15">
        <v>4.1402000000000001E-2</v>
      </c>
    </row>
    <row r="60" spans="1:7" x14ac:dyDescent="0.3">
      <c r="A60" s="16" t="s">
        <v>98</v>
      </c>
      <c r="B60" s="29"/>
      <c r="C60" s="29"/>
      <c r="D60" s="17"/>
      <c r="E60" s="18">
        <v>5402.39</v>
      </c>
      <c r="F60" s="19">
        <v>1.12E-2</v>
      </c>
      <c r="G60" s="20"/>
    </row>
    <row r="61" spans="1:7" x14ac:dyDescent="0.3">
      <c r="A61" s="12"/>
      <c r="B61" s="28"/>
      <c r="C61" s="28"/>
      <c r="D61" s="13"/>
      <c r="E61" s="14"/>
      <c r="F61" s="15"/>
      <c r="G61" s="15"/>
    </row>
    <row r="62" spans="1:7" x14ac:dyDescent="0.3">
      <c r="A62" s="21" t="s">
        <v>117</v>
      </c>
      <c r="B62" s="30"/>
      <c r="C62" s="30"/>
      <c r="D62" s="22"/>
      <c r="E62" s="18">
        <v>5402.39</v>
      </c>
      <c r="F62" s="19">
        <v>1.12E-2</v>
      </c>
      <c r="G62" s="20"/>
    </row>
    <row r="63" spans="1:7" x14ac:dyDescent="0.3">
      <c r="A63" s="12" t="s">
        <v>120</v>
      </c>
      <c r="B63" s="28"/>
      <c r="C63" s="28"/>
      <c r="D63" s="13"/>
      <c r="E63" s="14">
        <v>10427.1850674</v>
      </c>
      <c r="F63" s="15">
        <v>2.1641000000000001E-2</v>
      </c>
      <c r="G63" s="15"/>
    </row>
    <row r="64" spans="1:7" x14ac:dyDescent="0.3">
      <c r="A64" s="12" t="s">
        <v>121</v>
      </c>
      <c r="B64" s="28"/>
      <c r="C64" s="28"/>
      <c r="D64" s="13"/>
      <c r="E64" s="14">
        <v>33.964932599999997</v>
      </c>
      <c r="F64" s="35">
        <v>-1.4100000000000001E-4</v>
      </c>
      <c r="G64" s="15">
        <v>4.1402000000000001E-2</v>
      </c>
    </row>
    <row r="65" spans="1:7" x14ac:dyDescent="0.3">
      <c r="A65" s="23" t="s">
        <v>122</v>
      </c>
      <c r="B65" s="31"/>
      <c r="C65" s="31"/>
      <c r="D65" s="24"/>
      <c r="E65" s="25">
        <v>481803.67</v>
      </c>
      <c r="F65" s="26">
        <v>1</v>
      </c>
      <c r="G65" s="26"/>
    </row>
    <row r="67" spans="1:7" x14ac:dyDescent="0.3">
      <c r="A67" s="1" t="s">
        <v>123</v>
      </c>
    </row>
    <row r="68" spans="1:7" x14ac:dyDescent="0.3">
      <c r="A68" s="1" t="s">
        <v>124</v>
      </c>
    </row>
    <row r="70" spans="1:7" x14ac:dyDescent="0.3">
      <c r="A70" s="1" t="s">
        <v>1859</v>
      </c>
    </row>
    <row r="71" spans="1:7" x14ac:dyDescent="0.3">
      <c r="A71" s="47" t="s">
        <v>1860</v>
      </c>
      <c r="B71" s="32" t="s">
        <v>88</v>
      </c>
    </row>
    <row r="72" spans="1:7" x14ac:dyDescent="0.3">
      <c r="A72" t="s">
        <v>1861</v>
      </c>
    </row>
    <row r="73" spans="1:7" x14ac:dyDescent="0.3">
      <c r="A73" t="s">
        <v>1885</v>
      </c>
      <c r="B73" t="s">
        <v>1863</v>
      </c>
      <c r="C73" t="s">
        <v>1863</v>
      </c>
    </row>
    <row r="74" spans="1:7" x14ac:dyDescent="0.3">
      <c r="B74" s="48">
        <v>44680</v>
      </c>
      <c r="C74" s="48">
        <v>44712</v>
      </c>
    </row>
    <row r="75" spans="1:7" x14ac:dyDescent="0.3">
      <c r="A75" t="s">
        <v>1886</v>
      </c>
      <c r="B75">
        <v>1172.5848000000001</v>
      </c>
      <c r="C75">
        <v>1167.8244</v>
      </c>
      <c r="E75" s="2"/>
      <c r="G75"/>
    </row>
    <row r="76" spans="1:7" x14ac:dyDescent="0.3">
      <c r="E76" s="2"/>
      <c r="G76"/>
    </row>
    <row r="77" spans="1:7" x14ac:dyDescent="0.3">
      <c r="A77" t="s">
        <v>1878</v>
      </c>
      <c r="B77" s="32" t="s">
        <v>88</v>
      </c>
    </row>
    <row r="78" spans="1:7" x14ac:dyDescent="0.3">
      <c r="A78" t="s">
        <v>1879</v>
      </c>
      <c r="B78" s="32" t="s">
        <v>88</v>
      </c>
    </row>
    <row r="79" spans="1:7" ht="28.8" x14ac:dyDescent="0.3">
      <c r="A79" s="47" t="s">
        <v>1880</v>
      </c>
      <c r="B79" s="32" t="s">
        <v>88</v>
      </c>
    </row>
    <row r="80" spans="1:7" x14ac:dyDescent="0.3">
      <c r="A80" s="47" t="s">
        <v>1881</v>
      </c>
      <c r="B80" s="32" t="s">
        <v>88</v>
      </c>
    </row>
    <row r="81" spans="1:4" x14ac:dyDescent="0.3">
      <c r="A81" t="s">
        <v>1882</v>
      </c>
      <c r="B81" s="49">
        <v>0.81200499999999998</v>
      </c>
    </row>
    <row r="82" spans="1:4" ht="28.8" x14ac:dyDescent="0.3">
      <c r="A82" s="47" t="s">
        <v>1883</v>
      </c>
      <c r="B82" s="32" t="s">
        <v>88</v>
      </c>
    </row>
    <row r="83" spans="1:4" ht="28.8" x14ac:dyDescent="0.3">
      <c r="A83" s="47" t="s">
        <v>1884</v>
      </c>
      <c r="B83" s="32" t="s">
        <v>88</v>
      </c>
    </row>
    <row r="84" spans="1:4" ht="28.8" x14ac:dyDescent="0.3">
      <c r="A84" s="47" t="s">
        <v>1887</v>
      </c>
      <c r="B84" s="32">
        <v>163457.47</v>
      </c>
    </row>
    <row r="85" spans="1:4" x14ac:dyDescent="0.3">
      <c r="A85" t="s">
        <v>2025</v>
      </c>
      <c r="B85" s="32" t="s">
        <v>88</v>
      </c>
    </row>
    <row r="86" spans="1:4" x14ac:dyDescent="0.3">
      <c r="A86" t="s">
        <v>2026</v>
      </c>
      <c r="B86" s="32" t="s">
        <v>88</v>
      </c>
    </row>
    <row r="90" spans="1:4" ht="28.8" x14ac:dyDescent="0.3">
      <c r="A90" s="60" t="s">
        <v>2070</v>
      </c>
      <c r="B90" s="61" t="s">
        <v>2071</v>
      </c>
      <c r="C90" s="61" t="s">
        <v>2031</v>
      </c>
      <c r="D90" s="69" t="s">
        <v>2032</v>
      </c>
    </row>
    <row r="91" spans="1:4" ht="88.2" customHeight="1" x14ac:dyDescent="0.3">
      <c r="A91" s="70" t="str">
        <f>HYPERLINK("[EDEL_Portfolio Monthly 31-May-2022.xlsx]EDBE23!A1","BHARAT Bond ETF - April 2023")</f>
        <v>BHARAT Bond ETF - April 2023</v>
      </c>
      <c r="B91" s="62"/>
      <c r="C91" s="63" t="s">
        <v>2035</v>
      </c>
      <c r="D91"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D850A-7EF0-48A7-99ED-70BDA6C8A7BC}">
  <dimension ref="A1:H110"/>
  <sheetViews>
    <sheetView showGridLines="0" workbookViewId="0">
      <pane ySplit="4" topLeftCell="A96" activePane="bottomLeft" state="frozen"/>
      <selection activeCell="A36" sqref="A36"/>
      <selection pane="bottomLeft" activeCell="A109" sqref="A109:D109"/>
    </sheetView>
  </sheetViews>
  <sheetFormatPr defaultRowHeight="14.4" x14ac:dyDescent="0.3"/>
  <cols>
    <col min="1" max="1" width="65.88671875" customWidth="1"/>
    <col min="2" max="2" width="22.6640625" customWidth="1"/>
    <col min="3" max="3" width="26.77734375" customWidth="1"/>
    <col min="4" max="4" width="21.8867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63</v>
      </c>
      <c r="B1" s="57"/>
      <c r="C1" s="57"/>
      <c r="D1" s="57"/>
      <c r="E1" s="57"/>
      <c r="F1" s="57"/>
      <c r="G1" s="57"/>
      <c r="H1" s="51" t="str">
        <f>HYPERLINK("[EDEL_Portfolio Monthly 31-May-2022.xlsx]Index!A1","Index")</f>
        <v>Index</v>
      </c>
    </row>
    <row r="2" spans="1:8" ht="18" x14ac:dyDescent="0.3">
      <c r="A2" s="57" t="s">
        <v>64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1348</v>
      </c>
      <c r="B8" s="28" t="s">
        <v>1349</v>
      </c>
      <c r="C8" s="28" t="s">
        <v>826</v>
      </c>
      <c r="D8" s="13">
        <v>193000</v>
      </c>
      <c r="E8" s="14">
        <v>4488.6000000000004</v>
      </c>
      <c r="F8" s="15">
        <v>4.5699999999999998E-2</v>
      </c>
      <c r="G8" s="15"/>
    </row>
    <row r="9" spans="1:8" x14ac:dyDescent="0.3">
      <c r="A9" s="12" t="s">
        <v>1617</v>
      </c>
      <c r="B9" s="28" t="s">
        <v>1618</v>
      </c>
      <c r="C9" s="28" t="s">
        <v>892</v>
      </c>
      <c r="D9" s="13">
        <v>800000</v>
      </c>
      <c r="E9" s="14">
        <v>4459.2</v>
      </c>
      <c r="F9" s="15">
        <v>4.5400000000000003E-2</v>
      </c>
      <c r="G9" s="15"/>
    </row>
    <row r="10" spans="1:8" x14ac:dyDescent="0.3">
      <c r="A10" s="12" t="s">
        <v>928</v>
      </c>
      <c r="B10" s="28" t="s">
        <v>929</v>
      </c>
      <c r="C10" s="28" t="s">
        <v>779</v>
      </c>
      <c r="D10" s="13">
        <v>565000</v>
      </c>
      <c r="E10" s="14">
        <v>4407</v>
      </c>
      <c r="F10" s="15">
        <v>4.4900000000000002E-2</v>
      </c>
      <c r="G10" s="15"/>
    </row>
    <row r="11" spans="1:8" x14ac:dyDescent="0.3">
      <c r="A11" s="12" t="s">
        <v>1323</v>
      </c>
      <c r="B11" s="28" t="s">
        <v>1324</v>
      </c>
      <c r="C11" s="28" t="s">
        <v>902</v>
      </c>
      <c r="D11" s="13">
        <v>150000</v>
      </c>
      <c r="E11" s="14">
        <v>4291.43</v>
      </c>
      <c r="F11" s="15">
        <v>4.3700000000000003E-2</v>
      </c>
      <c r="G11" s="15"/>
    </row>
    <row r="12" spans="1:8" x14ac:dyDescent="0.3">
      <c r="A12" s="12" t="s">
        <v>795</v>
      </c>
      <c r="B12" s="28" t="s">
        <v>796</v>
      </c>
      <c r="C12" s="28" t="s">
        <v>776</v>
      </c>
      <c r="D12" s="13">
        <v>1101600</v>
      </c>
      <c r="E12" s="14">
        <v>3590.67</v>
      </c>
      <c r="F12" s="15">
        <v>3.6600000000000001E-2</v>
      </c>
      <c r="G12" s="15"/>
    </row>
    <row r="13" spans="1:8" x14ac:dyDescent="0.3">
      <c r="A13" s="12" t="s">
        <v>1722</v>
      </c>
      <c r="B13" s="28" t="s">
        <v>1723</v>
      </c>
      <c r="C13" s="28" t="s">
        <v>818</v>
      </c>
      <c r="D13" s="13">
        <v>240000</v>
      </c>
      <c r="E13" s="14">
        <v>3424.08</v>
      </c>
      <c r="F13" s="15">
        <v>3.49E-2</v>
      </c>
      <c r="G13" s="15"/>
    </row>
    <row r="14" spans="1:8" x14ac:dyDescent="0.3">
      <c r="A14" s="12" t="s">
        <v>1678</v>
      </c>
      <c r="B14" s="28" t="s">
        <v>1679</v>
      </c>
      <c r="C14" s="28" t="s">
        <v>869</v>
      </c>
      <c r="D14" s="13">
        <v>305000</v>
      </c>
      <c r="E14" s="14">
        <v>3208.75</v>
      </c>
      <c r="F14" s="15">
        <v>3.27E-2</v>
      </c>
      <c r="G14" s="15"/>
    </row>
    <row r="15" spans="1:8" x14ac:dyDescent="0.3">
      <c r="A15" s="12" t="s">
        <v>1724</v>
      </c>
      <c r="B15" s="28" t="s">
        <v>1725</v>
      </c>
      <c r="C15" s="28" t="s">
        <v>932</v>
      </c>
      <c r="D15" s="13">
        <v>325000</v>
      </c>
      <c r="E15" s="14">
        <v>3201.9</v>
      </c>
      <c r="F15" s="15">
        <v>3.2599999999999997E-2</v>
      </c>
      <c r="G15" s="15"/>
    </row>
    <row r="16" spans="1:8" x14ac:dyDescent="0.3">
      <c r="A16" s="12" t="s">
        <v>1558</v>
      </c>
      <c r="B16" s="28" t="s">
        <v>1559</v>
      </c>
      <c r="C16" s="28" t="s">
        <v>1560</v>
      </c>
      <c r="D16" s="13">
        <v>423354</v>
      </c>
      <c r="E16" s="14">
        <v>3071.22</v>
      </c>
      <c r="F16" s="15">
        <v>3.1300000000000001E-2</v>
      </c>
      <c r="G16" s="15"/>
    </row>
    <row r="17" spans="1:7" x14ac:dyDescent="0.3">
      <c r="A17" s="12" t="s">
        <v>1726</v>
      </c>
      <c r="B17" s="28" t="s">
        <v>1727</v>
      </c>
      <c r="C17" s="28" t="s">
        <v>971</v>
      </c>
      <c r="D17" s="13">
        <v>502390</v>
      </c>
      <c r="E17" s="14">
        <v>2996.25</v>
      </c>
      <c r="F17" s="15">
        <v>3.0499999999999999E-2</v>
      </c>
      <c r="G17" s="15"/>
    </row>
    <row r="18" spans="1:7" x14ac:dyDescent="0.3">
      <c r="A18" s="12" t="s">
        <v>1718</v>
      </c>
      <c r="B18" s="28" t="s">
        <v>1719</v>
      </c>
      <c r="C18" s="28" t="s">
        <v>932</v>
      </c>
      <c r="D18" s="13">
        <v>200000</v>
      </c>
      <c r="E18" s="14">
        <v>2989.1</v>
      </c>
      <c r="F18" s="15">
        <v>3.0499999999999999E-2</v>
      </c>
      <c r="G18" s="15"/>
    </row>
    <row r="19" spans="1:7" x14ac:dyDescent="0.3">
      <c r="A19" s="12" t="s">
        <v>1728</v>
      </c>
      <c r="B19" s="28" t="s">
        <v>1729</v>
      </c>
      <c r="C19" s="28" t="s">
        <v>989</v>
      </c>
      <c r="D19" s="13">
        <v>1750000</v>
      </c>
      <c r="E19" s="14">
        <v>2983.75</v>
      </c>
      <c r="F19" s="15">
        <v>3.04E-2</v>
      </c>
      <c r="G19" s="15"/>
    </row>
    <row r="20" spans="1:7" x14ac:dyDescent="0.3">
      <c r="A20" s="12" t="s">
        <v>1623</v>
      </c>
      <c r="B20" s="28" t="s">
        <v>1624</v>
      </c>
      <c r="C20" s="28" t="s">
        <v>779</v>
      </c>
      <c r="D20" s="13">
        <v>130000</v>
      </c>
      <c r="E20" s="14">
        <v>2891.46</v>
      </c>
      <c r="F20" s="15">
        <v>2.9499999999999998E-2</v>
      </c>
      <c r="G20" s="15"/>
    </row>
    <row r="21" spans="1:7" x14ac:dyDescent="0.3">
      <c r="A21" s="12" t="s">
        <v>1730</v>
      </c>
      <c r="B21" s="28" t="s">
        <v>1731</v>
      </c>
      <c r="C21" s="28" t="s">
        <v>791</v>
      </c>
      <c r="D21" s="13">
        <v>215000</v>
      </c>
      <c r="E21" s="14">
        <v>2856.49</v>
      </c>
      <c r="F21" s="15">
        <v>2.9100000000000001E-2</v>
      </c>
      <c r="G21" s="15"/>
    </row>
    <row r="22" spans="1:7" x14ac:dyDescent="0.3">
      <c r="A22" s="12" t="s">
        <v>1539</v>
      </c>
      <c r="B22" s="28" t="s">
        <v>1540</v>
      </c>
      <c r="C22" s="28" t="s">
        <v>932</v>
      </c>
      <c r="D22" s="13">
        <v>280000</v>
      </c>
      <c r="E22" s="14">
        <v>2817.92</v>
      </c>
      <c r="F22" s="15">
        <v>2.87E-2</v>
      </c>
      <c r="G22" s="15"/>
    </row>
    <row r="23" spans="1:7" x14ac:dyDescent="0.3">
      <c r="A23" s="12" t="s">
        <v>1673</v>
      </c>
      <c r="B23" s="28" t="s">
        <v>1674</v>
      </c>
      <c r="C23" s="28" t="s">
        <v>791</v>
      </c>
      <c r="D23" s="13">
        <v>300000</v>
      </c>
      <c r="E23" s="14">
        <v>2715.3</v>
      </c>
      <c r="F23" s="15">
        <v>2.7699999999999999E-2</v>
      </c>
      <c r="G23" s="15"/>
    </row>
    <row r="24" spans="1:7" x14ac:dyDescent="0.3">
      <c r="A24" s="12" t="s">
        <v>1704</v>
      </c>
      <c r="B24" s="28" t="s">
        <v>1705</v>
      </c>
      <c r="C24" s="28" t="s">
        <v>802</v>
      </c>
      <c r="D24" s="13">
        <v>155000</v>
      </c>
      <c r="E24" s="14">
        <v>2710.41</v>
      </c>
      <c r="F24" s="15">
        <v>2.76E-2</v>
      </c>
      <c r="G24" s="15"/>
    </row>
    <row r="25" spans="1:7" x14ac:dyDescent="0.3">
      <c r="A25" s="12" t="s">
        <v>1732</v>
      </c>
      <c r="B25" s="28" t="s">
        <v>1733</v>
      </c>
      <c r="C25" s="28" t="s">
        <v>791</v>
      </c>
      <c r="D25" s="13">
        <v>640000</v>
      </c>
      <c r="E25" s="14">
        <v>2564.8000000000002</v>
      </c>
      <c r="F25" s="15">
        <v>2.6100000000000002E-2</v>
      </c>
      <c r="G25" s="15"/>
    </row>
    <row r="26" spans="1:7" x14ac:dyDescent="0.3">
      <c r="A26" s="12" t="s">
        <v>1734</v>
      </c>
      <c r="B26" s="28" t="s">
        <v>1735</v>
      </c>
      <c r="C26" s="28" t="s">
        <v>818</v>
      </c>
      <c r="D26" s="13">
        <v>320000</v>
      </c>
      <c r="E26" s="14">
        <v>2446.88</v>
      </c>
      <c r="F26" s="15">
        <v>2.4899999999999999E-2</v>
      </c>
      <c r="G26" s="15"/>
    </row>
    <row r="27" spans="1:7" x14ac:dyDescent="0.3">
      <c r="A27" s="12" t="s">
        <v>1736</v>
      </c>
      <c r="B27" s="28" t="s">
        <v>1737</v>
      </c>
      <c r="C27" s="28" t="s">
        <v>844</v>
      </c>
      <c r="D27" s="13">
        <v>164052</v>
      </c>
      <c r="E27" s="14">
        <v>2325.85</v>
      </c>
      <c r="F27" s="15">
        <v>2.3699999999999999E-2</v>
      </c>
      <c r="G27" s="15"/>
    </row>
    <row r="28" spans="1:7" x14ac:dyDescent="0.3">
      <c r="A28" s="12" t="s">
        <v>1712</v>
      </c>
      <c r="B28" s="28" t="s">
        <v>1713</v>
      </c>
      <c r="C28" s="28" t="s">
        <v>932</v>
      </c>
      <c r="D28" s="13">
        <v>3000000</v>
      </c>
      <c r="E28" s="14">
        <v>2239.5</v>
      </c>
      <c r="F28" s="15">
        <v>2.2800000000000001E-2</v>
      </c>
      <c r="G28" s="15"/>
    </row>
    <row r="29" spans="1:7" x14ac:dyDescent="0.3">
      <c r="A29" s="12" t="s">
        <v>1555</v>
      </c>
      <c r="B29" s="28" t="s">
        <v>1556</v>
      </c>
      <c r="C29" s="28" t="s">
        <v>1557</v>
      </c>
      <c r="D29" s="13">
        <v>330000</v>
      </c>
      <c r="E29" s="14">
        <v>2190.0500000000002</v>
      </c>
      <c r="F29" s="15">
        <v>2.23E-2</v>
      </c>
      <c r="G29" s="15"/>
    </row>
    <row r="30" spans="1:7" x14ac:dyDescent="0.3">
      <c r="A30" s="12" t="s">
        <v>1451</v>
      </c>
      <c r="B30" s="28" t="s">
        <v>1452</v>
      </c>
      <c r="C30" s="28" t="s">
        <v>779</v>
      </c>
      <c r="D30" s="13">
        <v>187000</v>
      </c>
      <c r="E30" s="14">
        <v>2003.71</v>
      </c>
      <c r="F30" s="15">
        <v>2.0400000000000001E-2</v>
      </c>
      <c r="G30" s="15"/>
    </row>
    <row r="31" spans="1:7" x14ac:dyDescent="0.3">
      <c r="A31" s="12" t="s">
        <v>1698</v>
      </c>
      <c r="B31" s="28" t="s">
        <v>1699</v>
      </c>
      <c r="C31" s="28" t="s">
        <v>976</v>
      </c>
      <c r="D31" s="13">
        <v>270000</v>
      </c>
      <c r="E31" s="14">
        <v>1843.56</v>
      </c>
      <c r="F31" s="15">
        <v>1.8800000000000001E-2</v>
      </c>
      <c r="G31" s="15"/>
    </row>
    <row r="32" spans="1:7" x14ac:dyDescent="0.3">
      <c r="A32" s="12" t="s">
        <v>1366</v>
      </c>
      <c r="B32" s="28" t="s">
        <v>1367</v>
      </c>
      <c r="C32" s="28" t="s">
        <v>779</v>
      </c>
      <c r="D32" s="13">
        <v>560000</v>
      </c>
      <c r="E32" s="14">
        <v>1600.2</v>
      </c>
      <c r="F32" s="15">
        <v>1.6299999999999999E-2</v>
      </c>
      <c r="G32" s="15"/>
    </row>
    <row r="33" spans="1:7" x14ac:dyDescent="0.3">
      <c r="A33" s="12" t="s">
        <v>1738</v>
      </c>
      <c r="B33" s="28" t="s">
        <v>1739</v>
      </c>
      <c r="C33" s="28" t="s">
        <v>932</v>
      </c>
      <c r="D33" s="13">
        <v>184941</v>
      </c>
      <c r="E33" s="14">
        <v>1598.35</v>
      </c>
      <c r="F33" s="15">
        <v>1.6299999999999999E-2</v>
      </c>
      <c r="G33" s="15"/>
    </row>
    <row r="34" spans="1:7" x14ac:dyDescent="0.3">
      <c r="A34" s="12" t="s">
        <v>1055</v>
      </c>
      <c r="B34" s="28" t="s">
        <v>1056</v>
      </c>
      <c r="C34" s="28" t="s">
        <v>976</v>
      </c>
      <c r="D34" s="13">
        <v>130000</v>
      </c>
      <c r="E34" s="14">
        <v>1526.4</v>
      </c>
      <c r="F34" s="15">
        <v>1.5599999999999999E-2</v>
      </c>
      <c r="G34" s="15"/>
    </row>
    <row r="35" spans="1:7" x14ac:dyDescent="0.3">
      <c r="A35" s="12" t="s">
        <v>1018</v>
      </c>
      <c r="B35" s="28" t="s">
        <v>1019</v>
      </c>
      <c r="C35" s="28" t="s">
        <v>1020</v>
      </c>
      <c r="D35" s="13">
        <v>60000</v>
      </c>
      <c r="E35" s="14">
        <v>1465.08</v>
      </c>
      <c r="F35" s="15">
        <v>1.49E-2</v>
      </c>
      <c r="G35" s="15"/>
    </row>
    <row r="36" spans="1:7" x14ac:dyDescent="0.3">
      <c r="A36" s="12" t="s">
        <v>1740</v>
      </c>
      <c r="B36" s="28" t="s">
        <v>1741</v>
      </c>
      <c r="C36" s="28" t="s">
        <v>971</v>
      </c>
      <c r="D36" s="13">
        <v>90000</v>
      </c>
      <c r="E36" s="14">
        <v>1440.32</v>
      </c>
      <c r="F36" s="15">
        <v>1.47E-2</v>
      </c>
      <c r="G36" s="15"/>
    </row>
    <row r="37" spans="1:7" x14ac:dyDescent="0.3">
      <c r="A37" s="12" t="s">
        <v>1742</v>
      </c>
      <c r="B37" s="28" t="s">
        <v>1743</v>
      </c>
      <c r="C37" s="28" t="s">
        <v>802</v>
      </c>
      <c r="D37" s="13">
        <v>160000</v>
      </c>
      <c r="E37" s="14">
        <v>1396.24</v>
      </c>
      <c r="F37" s="15">
        <v>1.4200000000000001E-2</v>
      </c>
      <c r="G37" s="15"/>
    </row>
    <row r="38" spans="1:7" x14ac:dyDescent="0.3">
      <c r="A38" s="12" t="s">
        <v>1700</v>
      </c>
      <c r="B38" s="28" t="s">
        <v>1701</v>
      </c>
      <c r="C38" s="28" t="s">
        <v>821</v>
      </c>
      <c r="D38" s="13">
        <v>410000</v>
      </c>
      <c r="E38" s="14">
        <v>1236.1500000000001</v>
      </c>
      <c r="F38" s="15">
        <v>1.26E-2</v>
      </c>
      <c r="G38" s="15"/>
    </row>
    <row r="39" spans="1:7" x14ac:dyDescent="0.3">
      <c r="A39" s="12" t="s">
        <v>1565</v>
      </c>
      <c r="B39" s="28" t="s">
        <v>1566</v>
      </c>
      <c r="C39" s="28" t="s">
        <v>782</v>
      </c>
      <c r="D39" s="13">
        <v>1190000</v>
      </c>
      <c r="E39" s="14">
        <v>1156.68</v>
      </c>
      <c r="F39" s="15">
        <v>1.18E-2</v>
      </c>
      <c r="G39" s="15"/>
    </row>
    <row r="40" spans="1:7" x14ac:dyDescent="0.3">
      <c r="A40" s="12" t="s">
        <v>1744</v>
      </c>
      <c r="B40" s="28" t="s">
        <v>1745</v>
      </c>
      <c r="C40" s="28" t="s">
        <v>899</v>
      </c>
      <c r="D40" s="13">
        <v>231000</v>
      </c>
      <c r="E40" s="14">
        <v>1139.52</v>
      </c>
      <c r="F40" s="15">
        <v>1.1599999999999999E-2</v>
      </c>
      <c r="G40" s="15"/>
    </row>
    <row r="41" spans="1:7" x14ac:dyDescent="0.3">
      <c r="A41" s="12" t="s">
        <v>1746</v>
      </c>
      <c r="B41" s="28" t="s">
        <v>1747</v>
      </c>
      <c r="C41" s="28" t="s">
        <v>902</v>
      </c>
      <c r="D41" s="13">
        <v>130000</v>
      </c>
      <c r="E41" s="14">
        <v>1131.2</v>
      </c>
      <c r="F41" s="15">
        <v>1.15E-2</v>
      </c>
      <c r="G41" s="15"/>
    </row>
    <row r="42" spans="1:7" x14ac:dyDescent="0.3">
      <c r="A42" s="12" t="s">
        <v>1748</v>
      </c>
      <c r="B42" s="28" t="s">
        <v>1749</v>
      </c>
      <c r="C42" s="28" t="s">
        <v>1341</v>
      </c>
      <c r="D42" s="13">
        <v>180078</v>
      </c>
      <c r="E42" s="14">
        <v>1073.72</v>
      </c>
      <c r="F42" s="15">
        <v>1.09E-2</v>
      </c>
      <c r="G42" s="15"/>
    </row>
    <row r="43" spans="1:7" x14ac:dyDescent="0.3">
      <c r="A43" s="12" t="s">
        <v>1750</v>
      </c>
      <c r="B43" s="28" t="s">
        <v>1751</v>
      </c>
      <c r="C43" s="28" t="s">
        <v>1077</v>
      </c>
      <c r="D43" s="13">
        <v>80000</v>
      </c>
      <c r="E43" s="14">
        <v>1049.2</v>
      </c>
      <c r="F43" s="15">
        <v>1.0699999999999999E-2</v>
      </c>
      <c r="G43" s="15"/>
    </row>
    <row r="44" spans="1:7" x14ac:dyDescent="0.3">
      <c r="A44" s="12" t="s">
        <v>1378</v>
      </c>
      <c r="B44" s="28" t="s">
        <v>1379</v>
      </c>
      <c r="C44" s="28" t="s">
        <v>826</v>
      </c>
      <c r="D44" s="13">
        <v>202903</v>
      </c>
      <c r="E44" s="14">
        <v>906.98</v>
      </c>
      <c r="F44" s="15">
        <v>9.1999999999999998E-3</v>
      </c>
      <c r="G44" s="15"/>
    </row>
    <row r="45" spans="1:7" x14ac:dyDescent="0.3">
      <c r="A45" s="12" t="s">
        <v>1752</v>
      </c>
      <c r="B45" s="28" t="s">
        <v>1753</v>
      </c>
      <c r="C45" s="28" t="s">
        <v>826</v>
      </c>
      <c r="D45" s="13">
        <v>200000</v>
      </c>
      <c r="E45" s="14">
        <v>843</v>
      </c>
      <c r="F45" s="15">
        <v>8.6E-3</v>
      </c>
      <c r="G45" s="15"/>
    </row>
    <row r="46" spans="1:7" x14ac:dyDescent="0.3">
      <c r="A46" s="12" t="s">
        <v>1754</v>
      </c>
      <c r="B46" s="28" t="s">
        <v>1755</v>
      </c>
      <c r="C46" s="28" t="s">
        <v>1077</v>
      </c>
      <c r="D46" s="13">
        <v>200000</v>
      </c>
      <c r="E46" s="14">
        <v>726.4</v>
      </c>
      <c r="F46" s="15">
        <v>7.4000000000000003E-3</v>
      </c>
      <c r="G46" s="15"/>
    </row>
    <row r="47" spans="1:7" x14ac:dyDescent="0.3">
      <c r="A47" s="12" t="s">
        <v>1376</v>
      </c>
      <c r="B47" s="28" t="s">
        <v>1377</v>
      </c>
      <c r="C47" s="28" t="s">
        <v>971</v>
      </c>
      <c r="D47" s="13">
        <v>22500</v>
      </c>
      <c r="E47" s="14">
        <v>592.42999999999995</v>
      </c>
      <c r="F47" s="15">
        <v>6.0000000000000001E-3</v>
      </c>
      <c r="G47" s="15"/>
    </row>
    <row r="48" spans="1:7" x14ac:dyDescent="0.3">
      <c r="A48" s="12" t="s">
        <v>1756</v>
      </c>
      <c r="B48" s="28" t="s">
        <v>1757</v>
      </c>
      <c r="C48" s="28" t="s">
        <v>1077</v>
      </c>
      <c r="D48" s="13">
        <v>90000</v>
      </c>
      <c r="E48" s="14">
        <v>468.23</v>
      </c>
      <c r="F48" s="15">
        <v>4.7999999999999996E-3</v>
      </c>
      <c r="G48" s="15"/>
    </row>
    <row r="49" spans="1:7" x14ac:dyDescent="0.3">
      <c r="A49" s="12" t="s">
        <v>1758</v>
      </c>
      <c r="B49" s="28" t="s">
        <v>1759</v>
      </c>
      <c r="C49" s="28" t="s">
        <v>782</v>
      </c>
      <c r="D49" s="13">
        <v>27934</v>
      </c>
      <c r="E49" s="14">
        <v>388.93</v>
      </c>
      <c r="F49" s="15">
        <v>4.0000000000000001E-3</v>
      </c>
      <c r="G49" s="15"/>
    </row>
    <row r="50" spans="1:7" x14ac:dyDescent="0.3">
      <c r="A50" s="12" t="s">
        <v>1692</v>
      </c>
      <c r="B50" s="28" t="s">
        <v>1693</v>
      </c>
      <c r="C50" s="28" t="s">
        <v>1077</v>
      </c>
      <c r="D50" s="13">
        <v>400</v>
      </c>
      <c r="E50" s="14">
        <v>6.47</v>
      </c>
      <c r="F50" s="15">
        <v>1E-4</v>
      </c>
      <c r="G50" s="15"/>
    </row>
    <row r="51" spans="1:7" x14ac:dyDescent="0.3">
      <c r="A51" s="16" t="s">
        <v>98</v>
      </c>
      <c r="B51" s="29"/>
      <c r="C51" s="29"/>
      <c r="D51" s="17"/>
      <c r="E51" s="37">
        <v>92463.38</v>
      </c>
      <c r="F51" s="38">
        <v>0.94199999999999995</v>
      </c>
      <c r="G51" s="20"/>
    </row>
    <row r="52" spans="1:7" x14ac:dyDescent="0.3">
      <c r="A52" s="16" t="s">
        <v>1126</v>
      </c>
      <c r="B52" s="28"/>
      <c r="C52" s="28"/>
      <c r="D52" s="13"/>
      <c r="E52" s="14"/>
      <c r="F52" s="15"/>
      <c r="G52" s="15"/>
    </row>
    <row r="53" spans="1:7" x14ac:dyDescent="0.3">
      <c r="A53" s="16" t="s">
        <v>98</v>
      </c>
      <c r="B53" s="28"/>
      <c r="C53" s="28"/>
      <c r="D53" s="13"/>
      <c r="E53" s="39" t="s">
        <v>88</v>
      </c>
      <c r="F53" s="40" t="s">
        <v>88</v>
      </c>
      <c r="G53" s="15"/>
    </row>
    <row r="54" spans="1:7" x14ac:dyDescent="0.3">
      <c r="A54" s="21" t="s">
        <v>117</v>
      </c>
      <c r="B54" s="30"/>
      <c r="C54" s="30"/>
      <c r="D54" s="22"/>
      <c r="E54" s="25">
        <v>92463.38</v>
      </c>
      <c r="F54" s="26">
        <v>0.94199999999999995</v>
      </c>
      <c r="G54" s="20"/>
    </row>
    <row r="55" spans="1:7" x14ac:dyDescent="0.3">
      <c r="A55" s="12"/>
      <c r="B55" s="28"/>
      <c r="C55" s="28"/>
      <c r="D55" s="13"/>
      <c r="E55" s="14"/>
      <c r="F55" s="15"/>
      <c r="G55" s="15"/>
    </row>
    <row r="56" spans="1:7" x14ac:dyDescent="0.3">
      <c r="A56" s="16" t="s">
        <v>1127</v>
      </c>
      <c r="B56" s="28"/>
      <c r="C56" s="28"/>
      <c r="D56" s="13"/>
      <c r="E56" s="14"/>
      <c r="F56" s="15"/>
      <c r="G56" s="15"/>
    </row>
    <row r="57" spans="1:7" x14ac:dyDescent="0.3">
      <c r="A57" s="16" t="s">
        <v>1128</v>
      </c>
      <c r="B57" s="28"/>
      <c r="C57" s="28"/>
      <c r="D57" s="13"/>
      <c r="E57" s="14"/>
      <c r="F57" s="15"/>
      <c r="G57" s="15"/>
    </row>
    <row r="58" spans="1:7" x14ac:dyDescent="0.3">
      <c r="A58" s="12" t="s">
        <v>1183</v>
      </c>
      <c r="B58" s="28"/>
      <c r="C58" s="28" t="s">
        <v>1020</v>
      </c>
      <c r="D58" s="13">
        <v>98700</v>
      </c>
      <c r="E58" s="14">
        <v>2417.41</v>
      </c>
      <c r="F58" s="15">
        <v>2.4629000000000002E-2</v>
      </c>
      <c r="G58" s="15"/>
    </row>
    <row r="59" spans="1:7" x14ac:dyDescent="0.3">
      <c r="A59" s="12" t="s">
        <v>1395</v>
      </c>
      <c r="B59" s="28"/>
      <c r="C59" s="28" t="s">
        <v>1392</v>
      </c>
      <c r="D59" s="13">
        <v>7950</v>
      </c>
      <c r="E59" s="14">
        <v>1317.92</v>
      </c>
      <c r="F59" s="15">
        <v>1.3427E-2</v>
      </c>
      <c r="G59" s="15"/>
    </row>
    <row r="60" spans="1:7" x14ac:dyDescent="0.3">
      <c r="A60" s="12" t="s">
        <v>1760</v>
      </c>
      <c r="B60" s="28"/>
      <c r="C60" s="28" t="s">
        <v>1077</v>
      </c>
      <c r="D60" s="13">
        <v>59200</v>
      </c>
      <c r="E60" s="14">
        <v>956.88</v>
      </c>
      <c r="F60" s="15">
        <v>9.7479999999999997E-3</v>
      </c>
      <c r="G60" s="15"/>
    </row>
    <row r="61" spans="1:7" x14ac:dyDescent="0.3">
      <c r="A61" s="12" t="s">
        <v>1223</v>
      </c>
      <c r="B61" s="28"/>
      <c r="C61" s="28" t="s">
        <v>779</v>
      </c>
      <c r="D61" s="13">
        <v>51500</v>
      </c>
      <c r="E61" s="14">
        <v>402.63</v>
      </c>
      <c r="F61" s="15">
        <v>4.1019999999999997E-3</v>
      </c>
      <c r="G61" s="15"/>
    </row>
    <row r="62" spans="1:7" x14ac:dyDescent="0.3">
      <c r="A62" s="16" t="s">
        <v>98</v>
      </c>
      <c r="B62" s="29"/>
      <c r="C62" s="29"/>
      <c r="D62" s="17"/>
      <c r="E62" s="37">
        <v>5094.84</v>
      </c>
      <c r="F62" s="38">
        <v>5.1906000000000001E-2</v>
      </c>
      <c r="G62" s="20"/>
    </row>
    <row r="63" spans="1:7" x14ac:dyDescent="0.3">
      <c r="A63" s="12"/>
      <c r="B63" s="28"/>
      <c r="C63" s="28"/>
      <c r="D63" s="13"/>
      <c r="E63" s="14"/>
      <c r="F63" s="15"/>
      <c r="G63" s="15"/>
    </row>
    <row r="64" spans="1:7" x14ac:dyDescent="0.3">
      <c r="A64" s="12"/>
      <c r="B64" s="28"/>
      <c r="C64" s="28"/>
      <c r="D64" s="13"/>
      <c r="E64" s="14"/>
      <c r="F64" s="15"/>
      <c r="G64" s="15"/>
    </row>
    <row r="65" spans="1:7" x14ac:dyDescent="0.3">
      <c r="A65" s="12"/>
      <c r="B65" s="28"/>
      <c r="C65" s="28"/>
      <c r="D65" s="13"/>
      <c r="E65" s="14"/>
      <c r="F65" s="15"/>
      <c r="G65" s="15"/>
    </row>
    <row r="66" spans="1:7" x14ac:dyDescent="0.3">
      <c r="A66" s="21" t="s">
        <v>117</v>
      </c>
      <c r="B66" s="30"/>
      <c r="C66" s="30"/>
      <c r="D66" s="22"/>
      <c r="E66" s="18">
        <v>5094.84</v>
      </c>
      <c r="F66" s="19">
        <v>5.1906000000000001E-2</v>
      </c>
      <c r="G66" s="20"/>
    </row>
    <row r="67" spans="1:7" x14ac:dyDescent="0.3">
      <c r="A67" s="12"/>
      <c r="B67" s="28"/>
      <c r="C67" s="28"/>
      <c r="D67" s="13"/>
      <c r="E67" s="14"/>
      <c r="F67" s="15"/>
      <c r="G67" s="15"/>
    </row>
    <row r="68" spans="1:7" x14ac:dyDescent="0.3">
      <c r="A68" s="16" t="s">
        <v>89</v>
      </c>
      <c r="B68" s="28"/>
      <c r="C68" s="28"/>
      <c r="D68" s="13"/>
      <c r="E68" s="14"/>
      <c r="F68" s="15"/>
      <c r="G68" s="15"/>
    </row>
    <row r="69" spans="1:7" x14ac:dyDescent="0.3">
      <c r="A69" s="12"/>
      <c r="B69" s="28"/>
      <c r="C69" s="28"/>
      <c r="D69" s="13"/>
      <c r="E69" s="14"/>
      <c r="F69" s="15"/>
      <c r="G69" s="15"/>
    </row>
    <row r="70" spans="1:7" x14ac:dyDescent="0.3">
      <c r="A70" s="16" t="s">
        <v>90</v>
      </c>
      <c r="B70" s="28"/>
      <c r="C70" s="28"/>
      <c r="D70" s="13"/>
      <c r="E70" s="14"/>
      <c r="F70" s="15"/>
      <c r="G70" s="15"/>
    </row>
    <row r="71" spans="1:7" x14ac:dyDescent="0.3">
      <c r="A71" s="12" t="s">
        <v>1424</v>
      </c>
      <c r="B71" s="28" t="s">
        <v>1425</v>
      </c>
      <c r="C71" s="28" t="s">
        <v>93</v>
      </c>
      <c r="D71" s="13">
        <v>800000</v>
      </c>
      <c r="E71" s="14">
        <v>799.29</v>
      </c>
      <c r="F71" s="15">
        <v>8.0999999999999996E-3</v>
      </c>
      <c r="G71" s="15">
        <v>4.0368000000000001E-2</v>
      </c>
    </row>
    <row r="72" spans="1:7" x14ac:dyDescent="0.3">
      <c r="A72" s="16" t="s">
        <v>98</v>
      </c>
      <c r="B72" s="29"/>
      <c r="C72" s="29"/>
      <c r="D72" s="17"/>
      <c r="E72" s="37">
        <v>799.29</v>
      </c>
      <c r="F72" s="38">
        <v>8.0999999999999996E-3</v>
      </c>
      <c r="G72" s="20"/>
    </row>
    <row r="73" spans="1:7" x14ac:dyDescent="0.3">
      <c r="A73" s="12"/>
      <c r="B73" s="28"/>
      <c r="C73" s="28"/>
      <c r="D73" s="13"/>
      <c r="E73" s="14"/>
      <c r="F73" s="15"/>
      <c r="G73" s="15"/>
    </row>
    <row r="74" spans="1:7" x14ac:dyDescent="0.3">
      <c r="A74" s="21" t="s">
        <v>117</v>
      </c>
      <c r="B74" s="30"/>
      <c r="C74" s="30"/>
      <c r="D74" s="22"/>
      <c r="E74" s="18">
        <v>799.29</v>
      </c>
      <c r="F74" s="19">
        <v>8.0999999999999996E-3</v>
      </c>
      <c r="G74" s="20"/>
    </row>
    <row r="75" spans="1:7" x14ac:dyDescent="0.3">
      <c r="A75" s="12"/>
      <c r="B75" s="28"/>
      <c r="C75" s="28"/>
      <c r="D75" s="13"/>
      <c r="E75" s="14"/>
      <c r="F75" s="15"/>
      <c r="G75" s="15"/>
    </row>
    <row r="76" spans="1:7" x14ac:dyDescent="0.3">
      <c r="A76" s="12"/>
      <c r="B76" s="28"/>
      <c r="C76" s="28"/>
      <c r="D76" s="13"/>
      <c r="E76" s="14"/>
      <c r="F76" s="15"/>
      <c r="G76" s="15"/>
    </row>
    <row r="77" spans="1:7" x14ac:dyDescent="0.3">
      <c r="A77" s="16" t="s">
        <v>118</v>
      </c>
      <c r="B77" s="28"/>
      <c r="C77" s="28"/>
      <c r="D77" s="13"/>
      <c r="E77" s="14"/>
      <c r="F77" s="15"/>
      <c r="G77" s="15"/>
    </row>
    <row r="78" spans="1:7" x14ac:dyDescent="0.3">
      <c r="A78" s="12" t="s">
        <v>119</v>
      </c>
      <c r="B78" s="28"/>
      <c r="C78" s="28"/>
      <c r="D78" s="13"/>
      <c r="E78" s="14">
        <v>1356.85</v>
      </c>
      <c r="F78" s="15">
        <v>1.38E-2</v>
      </c>
      <c r="G78" s="15">
        <v>4.1402000000000001E-2</v>
      </c>
    </row>
    <row r="79" spans="1:7" x14ac:dyDescent="0.3">
      <c r="A79" s="16" t="s">
        <v>98</v>
      </c>
      <c r="B79" s="29"/>
      <c r="C79" s="29"/>
      <c r="D79" s="17"/>
      <c r="E79" s="37">
        <v>1356.85</v>
      </c>
      <c r="F79" s="38">
        <v>1.38E-2</v>
      </c>
      <c r="G79" s="20"/>
    </row>
    <row r="80" spans="1:7" x14ac:dyDescent="0.3">
      <c r="A80" s="12"/>
      <c r="B80" s="28"/>
      <c r="C80" s="28"/>
      <c r="D80" s="13"/>
      <c r="E80" s="14"/>
      <c r="F80" s="15"/>
      <c r="G80" s="15"/>
    </row>
    <row r="81" spans="1:7" x14ac:dyDescent="0.3">
      <c r="A81" s="21" t="s">
        <v>117</v>
      </c>
      <c r="B81" s="30"/>
      <c r="C81" s="30"/>
      <c r="D81" s="22"/>
      <c r="E81" s="18">
        <v>1356.85</v>
      </c>
      <c r="F81" s="19">
        <v>1.38E-2</v>
      </c>
      <c r="G81" s="20"/>
    </row>
    <row r="82" spans="1:7" x14ac:dyDescent="0.3">
      <c r="A82" s="12" t="s">
        <v>120</v>
      </c>
      <c r="B82" s="28"/>
      <c r="C82" s="28"/>
      <c r="D82" s="13"/>
      <c r="E82" s="14">
        <v>0.15390719999999999</v>
      </c>
      <c r="F82" s="15">
        <v>9.9999999999999995E-7</v>
      </c>
      <c r="G82" s="15"/>
    </row>
    <row r="83" spans="1:7" x14ac:dyDescent="0.3">
      <c r="A83" s="12" t="s">
        <v>121</v>
      </c>
      <c r="B83" s="28"/>
      <c r="C83" s="28"/>
      <c r="D83" s="13"/>
      <c r="E83" s="14">
        <v>3533.2960928000002</v>
      </c>
      <c r="F83" s="15">
        <v>3.6098999999999999E-2</v>
      </c>
      <c r="G83" s="15">
        <v>4.1402000000000001E-2</v>
      </c>
    </row>
    <row r="84" spans="1:7" x14ac:dyDescent="0.3">
      <c r="A84" s="23" t="s">
        <v>122</v>
      </c>
      <c r="B84" s="31"/>
      <c r="C84" s="31"/>
      <c r="D84" s="24"/>
      <c r="E84" s="25">
        <v>98152.97</v>
      </c>
      <c r="F84" s="26">
        <v>1</v>
      </c>
      <c r="G84" s="26"/>
    </row>
    <row r="86" spans="1:7" x14ac:dyDescent="0.3">
      <c r="A86" s="1" t="s">
        <v>1322</v>
      </c>
    </row>
    <row r="89" spans="1:7" x14ac:dyDescent="0.3">
      <c r="A89" s="1" t="s">
        <v>1859</v>
      </c>
    </row>
    <row r="90" spans="1:7" x14ac:dyDescent="0.3">
      <c r="A90" s="47" t="s">
        <v>1860</v>
      </c>
      <c r="B90" s="32" t="s">
        <v>88</v>
      </c>
    </row>
    <row r="91" spans="1:7" x14ac:dyDescent="0.3">
      <c r="A91" t="s">
        <v>1861</v>
      </c>
    </row>
    <row r="92" spans="1:7" x14ac:dyDescent="0.3">
      <c r="A92" t="s">
        <v>1862</v>
      </c>
      <c r="B92" t="s">
        <v>1863</v>
      </c>
      <c r="C92" t="s">
        <v>1863</v>
      </c>
    </row>
    <row r="93" spans="1:7" x14ac:dyDescent="0.3">
      <c r="B93" s="48">
        <v>44680</v>
      </c>
      <c r="C93" s="48">
        <v>44712</v>
      </c>
    </row>
    <row r="94" spans="1:7" x14ac:dyDescent="0.3">
      <c r="A94" t="s">
        <v>1867</v>
      </c>
      <c r="B94">
        <v>18.953800000000001</v>
      </c>
      <c r="C94">
        <v>17.4392</v>
      </c>
      <c r="E94" s="2"/>
      <c r="G94"/>
    </row>
    <row r="95" spans="1:7" x14ac:dyDescent="0.3">
      <c r="A95" t="s">
        <v>1868</v>
      </c>
      <c r="B95">
        <v>18.953800000000001</v>
      </c>
      <c r="C95">
        <v>17.4392</v>
      </c>
      <c r="E95" s="2"/>
      <c r="G95"/>
    </row>
    <row r="96" spans="1:7" x14ac:dyDescent="0.3">
      <c r="A96" t="s">
        <v>1892</v>
      </c>
      <c r="B96">
        <v>18.466899999999999</v>
      </c>
      <c r="C96">
        <v>16.969200000000001</v>
      </c>
      <c r="E96" s="2"/>
      <c r="G96"/>
    </row>
    <row r="97" spans="1:7" x14ac:dyDescent="0.3">
      <c r="A97" t="s">
        <v>1893</v>
      </c>
      <c r="B97">
        <v>18.466000000000001</v>
      </c>
      <c r="C97">
        <v>16.968399999999999</v>
      </c>
      <c r="E97" s="2"/>
      <c r="G97"/>
    </row>
    <row r="98" spans="1:7" x14ac:dyDescent="0.3">
      <c r="E98" s="2"/>
      <c r="G98"/>
    </row>
    <row r="99" spans="1:7" x14ac:dyDescent="0.3">
      <c r="A99" t="s">
        <v>1878</v>
      </c>
      <c r="B99" s="32" t="s">
        <v>88</v>
      </c>
    </row>
    <row r="100" spans="1:7" x14ac:dyDescent="0.3">
      <c r="A100" t="s">
        <v>1879</v>
      </c>
      <c r="B100" s="32" t="s">
        <v>88</v>
      </c>
    </row>
    <row r="101" spans="1:7" ht="28.8" x14ac:dyDescent="0.3">
      <c r="A101" s="47" t="s">
        <v>1880</v>
      </c>
      <c r="B101" s="32" t="s">
        <v>88</v>
      </c>
    </row>
    <row r="102" spans="1:7" x14ac:dyDescent="0.3">
      <c r="A102" s="47" t="s">
        <v>1881</v>
      </c>
      <c r="B102" s="32" t="s">
        <v>88</v>
      </c>
    </row>
    <row r="103" spans="1:7" x14ac:dyDescent="0.3">
      <c r="A103" t="s">
        <v>1913</v>
      </c>
      <c r="B103" s="49">
        <v>2.2172209999999999</v>
      </c>
    </row>
    <row r="104" spans="1:7" ht="28.8" x14ac:dyDescent="0.3">
      <c r="A104" s="47" t="s">
        <v>1883</v>
      </c>
      <c r="B104" s="32">
        <v>5094.8351499999999</v>
      </c>
    </row>
    <row r="105" spans="1:7" ht="28.8" x14ac:dyDescent="0.3">
      <c r="A105" s="47" t="s">
        <v>1884</v>
      </c>
      <c r="B105" s="32" t="s">
        <v>88</v>
      </c>
    </row>
    <row r="106" spans="1:7" x14ac:dyDescent="0.3">
      <c r="A106" t="s">
        <v>2023</v>
      </c>
      <c r="B106" s="32" t="s">
        <v>88</v>
      </c>
    </row>
    <row r="107" spans="1:7" x14ac:dyDescent="0.3">
      <c r="A107" t="s">
        <v>2024</v>
      </c>
      <c r="B107" s="32" t="s">
        <v>88</v>
      </c>
    </row>
    <row r="109" spans="1:7" ht="28.8" x14ac:dyDescent="0.3">
      <c r="A109" s="60" t="s">
        <v>2070</v>
      </c>
      <c r="B109" s="61" t="s">
        <v>2071</v>
      </c>
      <c r="C109" s="61" t="s">
        <v>2031</v>
      </c>
      <c r="D109" s="69" t="s">
        <v>2032</v>
      </c>
    </row>
    <row r="110" spans="1:7" ht="71.400000000000006" customHeight="1" x14ac:dyDescent="0.3">
      <c r="A110" s="70" t="str">
        <f>HYPERLINK("[EDEL_Portfolio Monthly 31-May-2022.xlsx]EEMOF1!A1","EDELWEISS RECENTLY LISTED IPO FUND")</f>
        <v>EDELWEISS RECENTLY LISTED IPO FUND</v>
      </c>
      <c r="B110" s="62"/>
      <c r="C110" s="62" t="s">
        <v>2054</v>
      </c>
      <c r="D110"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59DDC-EEA3-4B30-93E8-806CBC469A28}">
  <dimension ref="A1:H58"/>
  <sheetViews>
    <sheetView showGridLines="0" workbookViewId="0">
      <pane ySplit="4" topLeftCell="A46" activePane="bottomLeft" state="frozen"/>
      <selection activeCell="A36" sqref="A36"/>
      <selection pane="bottomLeft" activeCell="A57" sqref="A57:D57"/>
    </sheetView>
  </sheetViews>
  <sheetFormatPr defaultRowHeight="14.4" x14ac:dyDescent="0.3"/>
  <cols>
    <col min="1" max="1" width="65.88671875" customWidth="1"/>
    <col min="2" max="2" width="22.44140625" customWidth="1"/>
    <col min="3" max="3" width="26.77734375" customWidth="1"/>
    <col min="4" max="4" width="22.2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65</v>
      </c>
      <c r="B1" s="57"/>
      <c r="C1" s="57"/>
      <c r="D1" s="57"/>
      <c r="E1" s="57"/>
      <c r="F1" s="57"/>
      <c r="G1" s="57"/>
      <c r="H1" s="51" t="str">
        <f>HYPERLINK("[EDEL_Portfolio Monthly 31-May-2022.xlsx]Index!A1","Index")</f>
        <v>Index</v>
      </c>
    </row>
    <row r="2" spans="1:8" ht="18" x14ac:dyDescent="0.3">
      <c r="A2" s="57" t="s">
        <v>66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774</v>
      </c>
      <c r="B8" s="28" t="s">
        <v>775</v>
      </c>
      <c r="C8" s="28" t="s">
        <v>776</v>
      </c>
      <c r="D8" s="13">
        <v>2644</v>
      </c>
      <c r="E8" s="14">
        <v>36.72</v>
      </c>
      <c r="F8" s="15">
        <v>0.27389999999999998</v>
      </c>
      <c r="G8" s="15"/>
    </row>
    <row r="9" spans="1:8" x14ac:dyDescent="0.3">
      <c r="A9" s="12" t="s">
        <v>882</v>
      </c>
      <c r="B9" s="28" t="s">
        <v>883</v>
      </c>
      <c r="C9" s="28" t="s">
        <v>776</v>
      </c>
      <c r="D9" s="13">
        <v>4194</v>
      </c>
      <c r="E9" s="14">
        <v>31.57</v>
      </c>
      <c r="F9" s="15">
        <v>0.23549999999999999</v>
      </c>
      <c r="G9" s="15"/>
    </row>
    <row r="10" spans="1:8" x14ac:dyDescent="0.3">
      <c r="A10" s="12" t="s">
        <v>933</v>
      </c>
      <c r="B10" s="28" t="s">
        <v>934</v>
      </c>
      <c r="C10" s="28" t="s">
        <v>776</v>
      </c>
      <c r="D10" s="13">
        <v>886</v>
      </c>
      <c r="E10" s="14">
        <v>16.36</v>
      </c>
      <c r="F10" s="15">
        <v>0.122</v>
      </c>
      <c r="G10" s="15"/>
    </row>
    <row r="11" spans="1:8" x14ac:dyDescent="0.3">
      <c r="A11" s="12" t="s">
        <v>863</v>
      </c>
      <c r="B11" s="28" t="s">
        <v>864</v>
      </c>
      <c r="C11" s="28" t="s">
        <v>776</v>
      </c>
      <c r="D11" s="13">
        <v>3049</v>
      </c>
      <c r="E11" s="14">
        <v>14.27</v>
      </c>
      <c r="F11" s="15">
        <v>0.10639999999999999</v>
      </c>
      <c r="G11" s="15"/>
    </row>
    <row r="12" spans="1:8" x14ac:dyDescent="0.3">
      <c r="A12" s="12" t="s">
        <v>807</v>
      </c>
      <c r="B12" s="28" t="s">
        <v>808</v>
      </c>
      <c r="C12" s="28" t="s">
        <v>776</v>
      </c>
      <c r="D12" s="13">
        <v>2058</v>
      </c>
      <c r="E12" s="14">
        <v>14.1</v>
      </c>
      <c r="F12" s="15">
        <v>0.1052</v>
      </c>
      <c r="G12" s="15"/>
    </row>
    <row r="13" spans="1:8" x14ac:dyDescent="0.3">
      <c r="A13" s="12" t="s">
        <v>805</v>
      </c>
      <c r="B13" s="28" t="s">
        <v>806</v>
      </c>
      <c r="C13" s="28" t="s">
        <v>776</v>
      </c>
      <c r="D13" s="13">
        <v>761</v>
      </c>
      <c r="E13" s="14">
        <v>7.08</v>
      </c>
      <c r="F13" s="15">
        <v>5.28E-2</v>
      </c>
      <c r="G13" s="15"/>
    </row>
    <row r="14" spans="1:8" x14ac:dyDescent="0.3">
      <c r="A14" s="12" t="s">
        <v>1592</v>
      </c>
      <c r="B14" s="28" t="s">
        <v>1593</v>
      </c>
      <c r="C14" s="28" t="s">
        <v>776</v>
      </c>
      <c r="D14" s="13">
        <v>262</v>
      </c>
      <c r="E14" s="14">
        <v>3.28</v>
      </c>
      <c r="F14" s="15">
        <v>2.4400000000000002E-2</v>
      </c>
      <c r="G14" s="15"/>
    </row>
    <row r="15" spans="1:8" x14ac:dyDescent="0.3">
      <c r="A15" s="12" t="s">
        <v>795</v>
      </c>
      <c r="B15" s="28" t="s">
        <v>796</v>
      </c>
      <c r="C15" s="28" t="s">
        <v>776</v>
      </c>
      <c r="D15" s="13">
        <v>803</v>
      </c>
      <c r="E15" s="14">
        <v>2.62</v>
      </c>
      <c r="F15" s="15">
        <v>1.95E-2</v>
      </c>
      <c r="G15" s="15"/>
    </row>
    <row r="16" spans="1:8" x14ac:dyDescent="0.3">
      <c r="A16" s="12" t="s">
        <v>909</v>
      </c>
      <c r="B16" s="28" t="s">
        <v>910</v>
      </c>
      <c r="C16" s="28" t="s">
        <v>776</v>
      </c>
      <c r="D16" s="13">
        <v>2209</v>
      </c>
      <c r="E16" s="14">
        <v>2.21</v>
      </c>
      <c r="F16" s="15">
        <v>1.6500000000000001E-2</v>
      </c>
      <c r="G16" s="15"/>
    </row>
    <row r="17" spans="1:7" x14ac:dyDescent="0.3">
      <c r="A17" s="12" t="s">
        <v>1489</v>
      </c>
      <c r="B17" s="28" t="s">
        <v>1490</v>
      </c>
      <c r="C17" s="28" t="s">
        <v>776</v>
      </c>
      <c r="D17" s="13">
        <v>2371</v>
      </c>
      <c r="E17" s="14">
        <v>2.11</v>
      </c>
      <c r="F17" s="15">
        <v>1.5699999999999999E-2</v>
      </c>
      <c r="G17" s="15"/>
    </row>
    <row r="18" spans="1:7" x14ac:dyDescent="0.3">
      <c r="A18" s="12" t="s">
        <v>895</v>
      </c>
      <c r="B18" s="28" t="s">
        <v>896</v>
      </c>
      <c r="C18" s="28" t="s">
        <v>776</v>
      </c>
      <c r="D18" s="13">
        <v>3689</v>
      </c>
      <c r="E18" s="14">
        <v>1.34</v>
      </c>
      <c r="F18" s="15">
        <v>0.01</v>
      </c>
      <c r="G18" s="15"/>
    </row>
    <row r="19" spans="1:7" x14ac:dyDescent="0.3">
      <c r="A19" s="12" t="s">
        <v>822</v>
      </c>
      <c r="B19" s="28" t="s">
        <v>823</v>
      </c>
      <c r="C19" s="28" t="s">
        <v>776</v>
      </c>
      <c r="D19" s="13">
        <v>3527</v>
      </c>
      <c r="E19" s="14">
        <v>1.1100000000000001</v>
      </c>
      <c r="F19" s="15">
        <v>8.2000000000000007E-3</v>
      </c>
      <c r="G19" s="15"/>
    </row>
    <row r="20" spans="1:7" x14ac:dyDescent="0.3">
      <c r="A20" s="12" t="s">
        <v>2021</v>
      </c>
      <c r="B20" s="28" t="s">
        <v>1596</v>
      </c>
      <c r="C20" s="28" t="s">
        <v>776</v>
      </c>
      <c r="D20" s="13">
        <v>1752</v>
      </c>
      <c r="E20" s="14">
        <v>0</v>
      </c>
      <c r="F20" s="15">
        <v>0</v>
      </c>
      <c r="G20" s="15"/>
    </row>
    <row r="21" spans="1:7" x14ac:dyDescent="0.3">
      <c r="A21" s="16" t="s">
        <v>98</v>
      </c>
      <c r="B21" s="29"/>
      <c r="C21" s="29"/>
      <c r="D21" s="17"/>
      <c r="E21" s="37">
        <v>132.77000000000001</v>
      </c>
      <c r="F21" s="38">
        <v>0.99009999999999998</v>
      </c>
      <c r="G21" s="20"/>
    </row>
    <row r="22" spans="1:7" x14ac:dyDescent="0.3">
      <c r="A22" s="16" t="s">
        <v>1126</v>
      </c>
      <c r="B22" s="28"/>
      <c r="C22" s="28"/>
      <c r="D22" s="13"/>
      <c r="E22" s="14"/>
      <c r="F22" s="15"/>
      <c r="G22" s="15"/>
    </row>
    <row r="23" spans="1:7" x14ac:dyDescent="0.3">
      <c r="A23" s="16" t="s">
        <v>98</v>
      </c>
      <c r="B23" s="28"/>
      <c r="C23" s="28"/>
      <c r="D23" s="13"/>
      <c r="E23" s="39" t="s">
        <v>88</v>
      </c>
      <c r="F23" s="40" t="s">
        <v>88</v>
      </c>
      <c r="G23" s="15"/>
    </row>
    <row r="24" spans="1:7" x14ac:dyDescent="0.3">
      <c r="A24" s="21" t="s">
        <v>117</v>
      </c>
      <c r="B24" s="30"/>
      <c r="C24" s="30"/>
      <c r="D24" s="22"/>
      <c r="E24" s="25">
        <v>132.77000000000001</v>
      </c>
      <c r="F24" s="26">
        <v>0.99009999999999998</v>
      </c>
      <c r="G24" s="20"/>
    </row>
    <row r="25" spans="1:7" x14ac:dyDescent="0.3">
      <c r="A25" s="12"/>
      <c r="B25" s="28"/>
      <c r="C25" s="28"/>
      <c r="D25" s="13"/>
      <c r="E25" s="14"/>
      <c r="F25" s="15"/>
      <c r="G25" s="15"/>
    </row>
    <row r="26" spans="1:7" x14ac:dyDescent="0.3">
      <c r="A26" s="12"/>
      <c r="B26" s="28"/>
      <c r="C26" s="28"/>
      <c r="D26" s="13"/>
      <c r="E26" s="14"/>
      <c r="F26" s="15"/>
      <c r="G26" s="15"/>
    </row>
    <row r="27" spans="1:7" x14ac:dyDescent="0.3">
      <c r="A27" s="16" t="s">
        <v>118</v>
      </c>
      <c r="B27" s="28"/>
      <c r="C27" s="28"/>
      <c r="D27" s="13"/>
      <c r="E27" s="14"/>
      <c r="F27" s="15"/>
      <c r="G27" s="15"/>
    </row>
    <row r="28" spans="1:7" x14ac:dyDescent="0.3">
      <c r="A28" s="12" t="s">
        <v>119</v>
      </c>
      <c r="B28" s="28"/>
      <c r="C28" s="28"/>
      <c r="D28" s="13"/>
      <c r="E28" s="14">
        <v>0.7</v>
      </c>
      <c r="F28" s="15">
        <v>5.1999999999999998E-3</v>
      </c>
      <c r="G28" s="15">
        <v>4.1402000000000001E-2</v>
      </c>
    </row>
    <row r="29" spans="1:7" x14ac:dyDescent="0.3">
      <c r="A29" s="16" t="s">
        <v>98</v>
      </c>
      <c r="B29" s="29"/>
      <c r="C29" s="29"/>
      <c r="D29" s="17"/>
      <c r="E29" s="37">
        <v>0.7</v>
      </c>
      <c r="F29" s="38">
        <v>5.1999999999999998E-3</v>
      </c>
      <c r="G29" s="20"/>
    </row>
    <row r="30" spans="1:7" x14ac:dyDescent="0.3">
      <c r="A30" s="12"/>
      <c r="B30" s="28"/>
      <c r="C30" s="28"/>
      <c r="D30" s="13"/>
      <c r="E30" s="14"/>
      <c r="F30" s="15"/>
      <c r="G30" s="15"/>
    </row>
    <row r="31" spans="1:7" x14ac:dyDescent="0.3">
      <c r="A31" s="21" t="s">
        <v>117</v>
      </c>
      <c r="B31" s="30"/>
      <c r="C31" s="30"/>
      <c r="D31" s="22"/>
      <c r="E31" s="18">
        <v>0.7</v>
      </c>
      <c r="F31" s="19">
        <v>5.1999999999999998E-3</v>
      </c>
      <c r="G31" s="20"/>
    </row>
    <row r="32" spans="1:7" x14ac:dyDescent="0.3">
      <c r="A32" s="12" t="s">
        <v>120</v>
      </c>
      <c r="B32" s="28"/>
      <c r="C32" s="28"/>
      <c r="D32" s="13"/>
      <c r="E32" s="14">
        <v>7.9400000000000006E-5</v>
      </c>
      <c r="F32" s="15">
        <v>0</v>
      </c>
      <c r="G32" s="15"/>
    </row>
    <row r="33" spans="1:7" x14ac:dyDescent="0.3">
      <c r="A33" s="12" t="s">
        <v>121</v>
      </c>
      <c r="B33" s="28"/>
      <c r="C33" s="28"/>
      <c r="D33" s="13"/>
      <c r="E33" s="14">
        <v>0.62992060000000005</v>
      </c>
      <c r="F33" s="15">
        <v>4.7000000000000002E-3</v>
      </c>
      <c r="G33" s="15">
        <v>4.1402000000000001E-2</v>
      </c>
    </row>
    <row r="34" spans="1:7" x14ac:dyDescent="0.3">
      <c r="A34" s="23" t="s">
        <v>122</v>
      </c>
      <c r="B34" s="31"/>
      <c r="C34" s="31"/>
      <c r="D34" s="24"/>
      <c r="E34" s="25">
        <v>134.1</v>
      </c>
      <c r="F34" s="26">
        <v>1</v>
      </c>
      <c r="G34" s="26"/>
    </row>
    <row r="36" spans="1:7" x14ac:dyDescent="0.3">
      <c r="A36" s="58" t="s">
        <v>2022</v>
      </c>
      <c r="B36" s="59"/>
      <c r="C36" s="59"/>
      <c r="D36" s="59"/>
      <c r="E36" s="59"/>
      <c r="F36" s="59"/>
    </row>
    <row r="39" spans="1:7" x14ac:dyDescent="0.3">
      <c r="A39" s="1" t="s">
        <v>1859</v>
      </c>
    </row>
    <row r="40" spans="1:7" x14ac:dyDescent="0.3">
      <c r="A40" s="47" t="s">
        <v>1860</v>
      </c>
      <c r="B40" s="32" t="s">
        <v>88</v>
      </c>
    </row>
    <row r="41" spans="1:7" x14ac:dyDescent="0.3">
      <c r="A41" t="s">
        <v>1861</v>
      </c>
    </row>
    <row r="42" spans="1:7" x14ac:dyDescent="0.3">
      <c r="A42" t="s">
        <v>1862</v>
      </c>
      <c r="B42" t="s">
        <v>1863</v>
      </c>
      <c r="C42" t="s">
        <v>1863</v>
      </c>
    </row>
    <row r="43" spans="1:7" x14ac:dyDescent="0.3">
      <c r="B43" s="48">
        <v>44680</v>
      </c>
      <c r="C43" s="48">
        <v>44712</v>
      </c>
    </row>
    <row r="44" spans="1:7" x14ac:dyDescent="0.3">
      <c r="A44" t="s">
        <v>1886</v>
      </c>
      <c r="B44">
        <v>3654.9762999999998</v>
      </c>
      <c r="C44">
        <v>3611.5992000000001</v>
      </c>
      <c r="E44" s="2"/>
      <c r="G44"/>
    </row>
    <row r="45" spans="1:7" x14ac:dyDescent="0.3">
      <c r="E45" s="2"/>
      <c r="G45"/>
    </row>
    <row r="46" spans="1:7" x14ac:dyDescent="0.3">
      <c r="A46" t="s">
        <v>1878</v>
      </c>
      <c r="B46" s="32" t="s">
        <v>88</v>
      </c>
    </row>
    <row r="47" spans="1:7" x14ac:dyDescent="0.3">
      <c r="A47" t="s">
        <v>1879</v>
      </c>
      <c r="B47" s="32" t="s">
        <v>88</v>
      </c>
    </row>
    <row r="48" spans="1:7" ht="28.8" x14ac:dyDescent="0.3">
      <c r="A48" s="47" t="s">
        <v>1880</v>
      </c>
      <c r="B48" s="32" t="s">
        <v>88</v>
      </c>
    </row>
    <row r="49" spans="1:4" x14ac:dyDescent="0.3">
      <c r="A49" s="47" t="s">
        <v>1881</v>
      </c>
      <c r="B49" s="32" t="s">
        <v>88</v>
      </c>
    </row>
    <row r="50" spans="1:4" x14ac:dyDescent="0.3">
      <c r="A50" t="s">
        <v>1913</v>
      </c>
      <c r="B50" s="49">
        <v>0.160943</v>
      </c>
    </row>
    <row r="51" spans="1:4" ht="28.8" x14ac:dyDescent="0.3">
      <c r="A51" s="47" t="s">
        <v>1883</v>
      </c>
      <c r="B51" s="32" t="s">
        <v>88</v>
      </c>
    </row>
    <row r="52" spans="1:4" ht="28.8" x14ac:dyDescent="0.3">
      <c r="A52" s="47" t="s">
        <v>1884</v>
      </c>
      <c r="B52" s="32" t="s">
        <v>88</v>
      </c>
    </row>
    <row r="53" spans="1:4" x14ac:dyDescent="0.3">
      <c r="A53" t="s">
        <v>2023</v>
      </c>
      <c r="B53" s="32" t="s">
        <v>88</v>
      </c>
    </row>
    <row r="54" spans="1:4" x14ac:dyDescent="0.3">
      <c r="A54" t="s">
        <v>2024</v>
      </c>
      <c r="B54" s="32" t="s">
        <v>88</v>
      </c>
    </row>
    <row r="57" spans="1:4" x14ac:dyDescent="0.3">
      <c r="A57" s="60" t="s">
        <v>2070</v>
      </c>
      <c r="B57" s="61" t="s">
        <v>2071</v>
      </c>
      <c r="C57" s="61" t="s">
        <v>2031</v>
      </c>
      <c r="D57" s="69" t="s">
        <v>2032</v>
      </c>
    </row>
    <row r="58" spans="1:4" ht="70.2" customHeight="1" x14ac:dyDescent="0.3">
      <c r="A58" s="70" t="str">
        <f>HYPERLINK("[EDEL_Portfolio Monthly 31-May-2022.xlsx]EENFBA!A1","Edelweiss ETF - Nifty Bank")</f>
        <v>Edelweiss ETF - Nifty Bank</v>
      </c>
      <c r="B58" s="62"/>
      <c r="C58" s="62" t="s">
        <v>2055</v>
      </c>
      <c r="D58" s="62"/>
    </row>
  </sheetData>
  <mergeCells count="3">
    <mergeCell ref="A1:G1"/>
    <mergeCell ref="A2:G2"/>
    <mergeCell ref="A36:F36"/>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8245-CAC4-4F0C-9966-18687AA0FCC9}">
  <dimension ref="A1:H155"/>
  <sheetViews>
    <sheetView showGridLines="0" workbookViewId="0">
      <pane ySplit="4" topLeftCell="A142" activePane="bottomLeft" state="frozen"/>
      <selection activeCell="A36" sqref="A36"/>
      <selection pane="bottomLeft" activeCell="A154" sqref="A154:D154"/>
    </sheetView>
  </sheetViews>
  <sheetFormatPr defaultRowHeight="14.4" x14ac:dyDescent="0.3"/>
  <cols>
    <col min="1" max="1" width="65.88671875" customWidth="1"/>
    <col min="2" max="2" width="22.21875" customWidth="1"/>
    <col min="3" max="3" width="26.77734375" customWidth="1"/>
    <col min="4" max="4" width="22.441406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67</v>
      </c>
      <c r="B1" s="57"/>
      <c r="C1" s="57"/>
      <c r="D1" s="57"/>
      <c r="E1" s="57"/>
      <c r="F1" s="57"/>
      <c r="G1" s="57"/>
      <c r="H1" s="51" t="str">
        <f>HYPERLINK("[EDEL_Portfolio Monthly 31-May-2022.xlsx]Index!A1","Index")</f>
        <v>Index</v>
      </c>
    </row>
    <row r="2" spans="1:8" ht="18" x14ac:dyDescent="0.3">
      <c r="A2" s="57" t="s">
        <v>68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882</v>
      </c>
      <c r="B8" s="28" t="s">
        <v>883</v>
      </c>
      <c r="C8" s="28" t="s">
        <v>776</v>
      </c>
      <c r="D8" s="13">
        <v>156500</v>
      </c>
      <c r="E8" s="14">
        <v>1178.21</v>
      </c>
      <c r="F8" s="15">
        <v>5.1700000000000003E-2</v>
      </c>
      <c r="G8" s="15"/>
    </row>
    <row r="9" spans="1:8" x14ac:dyDescent="0.3">
      <c r="A9" s="12" t="s">
        <v>774</v>
      </c>
      <c r="B9" s="28" t="s">
        <v>775</v>
      </c>
      <c r="C9" s="28" t="s">
        <v>776</v>
      </c>
      <c r="D9" s="13">
        <v>82901</v>
      </c>
      <c r="E9" s="14">
        <v>1151.45</v>
      </c>
      <c r="F9" s="15">
        <v>5.0500000000000003E-2</v>
      </c>
      <c r="G9" s="15"/>
    </row>
    <row r="10" spans="1:8" x14ac:dyDescent="0.3">
      <c r="A10" s="12" t="s">
        <v>860</v>
      </c>
      <c r="B10" s="28" t="s">
        <v>861</v>
      </c>
      <c r="C10" s="28" t="s">
        <v>862</v>
      </c>
      <c r="D10" s="13">
        <v>40952</v>
      </c>
      <c r="E10" s="14">
        <v>1078.1199999999999</v>
      </c>
      <c r="F10" s="15">
        <v>4.7300000000000002E-2</v>
      </c>
      <c r="G10" s="15"/>
    </row>
    <row r="11" spans="1:8" x14ac:dyDescent="0.3">
      <c r="A11" s="12" t="s">
        <v>829</v>
      </c>
      <c r="B11" s="28" t="s">
        <v>830</v>
      </c>
      <c r="C11" s="28" t="s">
        <v>831</v>
      </c>
      <c r="D11" s="13">
        <v>323694</v>
      </c>
      <c r="E11" s="14">
        <v>876.08</v>
      </c>
      <c r="F11" s="15">
        <v>3.85E-2</v>
      </c>
      <c r="G11" s="15"/>
    </row>
    <row r="12" spans="1:8" x14ac:dyDescent="0.3">
      <c r="A12" s="12" t="s">
        <v>814</v>
      </c>
      <c r="B12" s="28" t="s">
        <v>815</v>
      </c>
      <c r="C12" s="28" t="s">
        <v>791</v>
      </c>
      <c r="D12" s="13">
        <v>52783</v>
      </c>
      <c r="E12" s="14">
        <v>793.65</v>
      </c>
      <c r="F12" s="15">
        <v>3.4799999999999998E-2</v>
      </c>
      <c r="G12" s="15"/>
    </row>
    <row r="13" spans="1:8" x14ac:dyDescent="0.3">
      <c r="A13" s="12" t="s">
        <v>863</v>
      </c>
      <c r="B13" s="28" t="s">
        <v>864</v>
      </c>
      <c r="C13" s="28" t="s">
        <v>776</v>
      </c>
      <c r="D13" s="13">
        <v>136989</v>
      </c>
      <c r="E13" s="14">
        <v>641.25</v>
      </c>
      <c r="F13" s="15">
        <v>2.8199999999999999E-2</v>
      </c>
      <c r="G13" s="15"/>
    </row>
    <row r="14" spans="1:8" x14ac:dyDescent="0.3">
      <c r="A14" s="12" t="s">
        <v>780</v>
      </c>
      <c r="B14" s="28" t="s">
        <v>781</v>
      </c>
      <c r="C14" s="28" t="s">
        <v>782</v>
      </c>
      <c r="D14" s="13">
        <v>90079</v>
      </c>
      <c r="E14" s="14">
        <v>630.73</v>
      </c>
      <c r="F14" s="15">
        <v>2.7699999999999999E-2</v>
      </c>
      <c r="G14" s="15"/>
    </row>
    <row r="15" spans="1:8" x14ac:dyDescent="0.3">
      <c r="A15" s="12" t="s">
        <v>807</v>
      </c>
      <c r="B15" s="28" t="s">
        <v>808</v>
      </c>
      <c r="C15" s="28" t="s">
        <v>776</v>
      </c>
      <c r="D15" s="13">
        <v>86757</v>
      </c>
      <c r="E15" s="14">
        <v>594.46</v>
      </c>
      <c r="F15" s="15">
        <v>2.6100000000000002E-2</v>
      </c>
      <c r="G15" s="15"/>
    </row>
    <row r="16" spans="1:8" x14ac:dyDescent="0.3">
      <c r="A16" s="12" t="s">
        <v>842</v>
      </c>
      <c r="B16" s="28" t="s">
        <v>843</v>
      </c>
      <c r="C16" s="28" t="s">
        <v>844</v>
      </c>
      <c r="D16" s="13">
        <v>28841</v>
      </c>
      <c r="E16" s="14">
        <v>477.17</v>
      </c>
      <c r="F16" s="15">
        <v>2.0899999999999998E-2</v>
      </c>
      <c r="G16" s="15"/>
    </row>
    <row r="17" spans="1:7" x14ac:dyDescent="0.3">
      <c r="A17" s="12" t="s">
        <v>777</v>
      </c>
      <c r="B17" s="28" t="s">
        <v>778</v>
      </c>
      <c r="C17" s="28" t="s">
        <v>779</v>
      </c>
      <c r="D17" s="13">
        <v>19000</v>
      </c>
      <c r="E17" s="14">
        <v>438.28</v>
      </c>
      <c r="F17" s="15">
        <v>1.9199999999999998E-2</v>
      </c>
      <c r="G17" s="15"/>
    </row>
    <row r="18" spans="1:7" x14ac:dyDescent="0.3">
      <c r="A18" s="12" t="s">
        <v>947</v>
      </c>
      <c r="B18" s="28" t="s">
        <v>948</v>
      </c>
      <c r="C18" s="28" t="s">
        <v>859</v>
      </c>
      <c r="D18" s="13">
        <v>214882</v>
      </c>
      <c r="E18" s="14">
        <v>335.22</v>
      </c>
      <c r="F18" s="15">
        <v>1.47E-2</v>
      </c>
      <c r="G18" s="15"/>
    </row>
    <row r="19" spans="1:7" x14ac:dyDescent="0.3">
      <c r="A19" s="12" t="s">
        <v>1553</v>
      </c>
      <c r="B19" s="28" t="s">
        <v>1554</v>
      </c>
      <c r="C19" s="28" t="s">
        <v>971</v>
      </c>
      <c r="D19" s="13">
        <v>23367</v>
      </c>
      <c r="E19" s="14">
        <v>331.59</v>
      </c>
      <c r="F19" s="15">
        <v>1.46E-2</v>
      </c>
      <c r="G19" s="15"/>
    </row>
    <row r="20" spans="1:7" x14ac:dyDescent="0.3">
      <c r="A20" s="12" t="s">
        <v>1102</v>
      </c>
      <c r="B20" s="28" t="s">
        <v>1103</v>
      </c>
      <c r="C20" s="28" t="s">
        <v>902</v>
      </c>
      <c r="D20" s="13">
        <v>38146</v>
      </c>
      <c r="E20" s="14">
        <v>328.28</v>
      </c>
      <c r="F20" s="15">
        <v>1.44E-2</v>
      </c>
      <c r="G20" s="15"/>
    </row>
    <row r="21" spans="1:7" x14ac:dyDescent="0.3">
      <c r="A21" s="12" t="s">
        <v>955</v>
      </c>
      <c r="B21" s="28" t="s">
        <v>956</v>
      </c>
      <c r="C21" s="28" t="s">
        <v>872</v>
      </c>
      <c r="D21" s="13">
        <v>60289</v>
      </c>
      <c r="E21" s="14">
        <v>267.41000000000003</v>
      </c>
      <c r="F21" s="15">
        <v>1.17E-2</v>
      </c>
      <c r="G21" s="15"/>
    </row>
    <row r="22" spans="1:7" x14ac:dyDescent="0.3">
      <c r="A22" s="12" t="s">
        <v>832</v>
      </c>
      <c r="B22" s="28" t="s">
        <v>833</v>
      </c>
      <c r="C22" s="28" t="s">
        <v>791</v>
      </c>
      <c r="D22" s="13">
        <v>7583</v>
      </c>
      <c r="E22" s="14">
        <v>255.12</v>
      </c>
      <c r="F22" s="15">
        <v>1.12E-2</v>
      </c>
      <c r="G22" s="15"/>
    </row>
    <row r="23" spans="1:7" x14ac:dyDescent="0.3">
      <c r="A23" s="12" t="s">
        <v>851</v>
      </c>
      <c r="B23" s="28" t="s">
        <v>852</v>
      </c>
      <c r="C23" s="28" t="s">
        <v>836</v>
      </c>
      <c r="D23" s="13">
        <v>23732</v>
      </c>
      <c r="E23" s="14">
        <v>250.53</v>
      </c>
      <c r="F23" s="15">
        <v>1.0999999999999999E-2</v>
      </c>
      <c r="G23" s="15"/>
    </row>
    <row r="24" spans="1:7" x14ac:dyDescent="0.3">
      <c r="A24" s="12" t="s">
        <v>990</v>
      </c>
      <c r="B24" s="28" t="s">
        <v>991</v>
      </c>
      <c r="C24" s="28" t="s">
        <v>992</v>
      </c>
      <c r="D24" s="13">
        <v>155713</v>
      </c>
      <c r="E24" s="14">
        <v>235.52</v>
      </c>
      <c r="F24" s="15">
        <v>1.03E-2</v>
      </c>
      <c r="G24" s="15"/>
    </row>
    <row r="25" spans="1:7" x14ac:dyDescent="0.3">
      <c r="A25" s="12" t="s">
        <v>789</v>
      </c>
      <c r="B25" s="28" t="s">
        <v>790</v>
      </c>
      <c r="C25" s="28" t="s">
        <v>791</v>
      </c>
      <c r="D25" s="13">
        <v>22485</v>
      </c>
      <c r="E25" s="14">
        <v>234.01</v>
      </c>
      <c r="F25" s="15">
        <v>1.03E-2</v>
      </c>
      <c r="G25" s="15"/>
    </row>
    <row r="26" spans="1:7" x14ac:dyDescent="0.3">
      <c r="A26" s="12" t="s">
        <v>870</v>
      </c>
      <c r="B26" s="28" t="s">
        <v>871</v>
      </c>
      <c r="C26" s="28" t="s">
        <v>872</v>
      </c>
      <c r="D26" s="13">
        <v>2891</v>
      </c>
      <c r="E26" s="14">
        <v>230.31</v>
      </c>
      <c r="F26" s="15">
        <v>1.01E-2</v>
      </c>
      <c r="G26" s="15"/>
    </row>
    <row r="27" spans="1:7" x14ac:dyDescent="0.3">
      <c r="A27" s="12" t="s">
        <v>903</v>
      </c>
      <c r="B27" s="28" t="s">
        <v>904</v>
      </c>
      <c r="C27" s="28" t="s">
        <v>818</v>
      </c>
      <c r="D27" s="13">
        <v>11949</v>
      </c>
      <c r="E27" s="14">
        <v>219.66</v>
      </c>
      <c r="F27" s="15">
        <v>9.5999999999999992E-3</v>
      </c>
      <c r="G27" s="15"/>
    </row>
    <row r="28" spans="1:7" x14ac:dyDescent="0.3">
      <c r="A28" s="12" t="s">
        <v>816</v>
      </c>
      <c r="B28" s="28" t="s">
        <v>817</v>
      </c>
      <c r="C28" s="28" t="s">
        <v>818</v>
      </c>
      <c r="D28" s="13">
        <v>81203</v>
      </c>
      <c r="E28" s="14">
        <v>190.62</v>
      </c>
      <c r="F28" s="15">
        <v>8.3999999999999995E-3</v>
      </c>
      <c r="G28" s="15"/>
    </row>
    <row r="29" spans="1:7" x14ac:dyDescent="0.3">
      <c r="A29" s="12" t="s">
        <v>1073</v>
      </c>
      <c r="B29" s="28" t="s">
        <v>1074</v>
      </c>
      <c r="C29" s="28" t="s">
        <v>872</v>
      </c>
      <c r="D29" s="13">
        <v>17662</v>
      </c>
      <c r="E29" s="14">
        <v>182.69</v>
      </c>
      <c r="F29" s="15">
        <v>8.0000000000000002E-3</v>
      </c>
      <c r="G29" s="15"/>
    </row>
    <row r="30" spans="1:7" x14ac:dyDescent="0.3">
      <c r="A30" s="12" t="s">
        <v>1110</v>
      </c>
      <c r="B30" s="28" t="s">
        <v>1111</v>
      </c>
      <c r="C30" s="28" t="s">
        <v>971</v>
      </c>
      <c r="D30" s="13">
        <v>7360</v>
      </c>
      <c r="E30" s="14">
        <v>163.1</v>
      </c>
      <c r="F30" s="15">
        <v>7.1999999999999998E-3</v>
      </c>
      <c r="G30" s="15"/>
    </row>
    <row r="31" spans="1:7" x14ac:dyDescent="0.3">
      <c r="A31" s="12" t="s">
        <v>1096</v>
      </c>
      <c r="B31" s="28" t="s">
        <v>1097</v>
      </c>
      <c r="C31" s="28" t="s">
        <v>859</v>
      </c>
      <c r="D31" s="13">
        <v>64428</v>
      </c>
      <c r="E31" s="14">
        <v>150.05000000000001</v>
      </c>
      <c r="F31" s="15">
        <v>6.6E-3</v>
      </c>
      <c r="G31" s="15"/>
    </row>
    <row r="32" spans="1:7" x14ac:dyDescent="0.3">
      <c r="A32" s="12" t="s">
        <v>1541</v>
      </c>
      <c r="B32" s="28" t="s">
        <v>1542</v>
      </c>
      <c r="C32" s="28" t="s">
        <v>779</v>
      </c>
      <c r="D32" s="13">
        <v>24081</v>
      </c>
      <c r="E32" s="14">
        <v>149.69999999999999</v>
      </c>
      <c r="F32" s="15">
        <v>6.6E-3</v>
      </c>
      <c r="G32" s="15"/>
    </row>
    <row r="33" spans="1:7" x14ac:dyDescent="0.3">
      <c r="A33" s="12" t="s">
        <v>1323</v>
      </c>
      <c r="B33" s="28" t="s">
        <v>1324</v>
      </c>
      <c r="C33" s="28" t="s">
        <v>902</v>
      </c>
      <c r="D33" s="13">
        <v>5000</v>
      </c>
      <c r="E33" s="14">
        <v>143.05000000000001</v>
      </c>
      <c r="F33" s="15">
        <v>6.3E-3</v>
      </c>
      <c r="G33" s="15"/>
    </row>
    <row r="34" spans="1:7" x14ac:dyDescent="0.3">
      <c r="A34" s="12" t="s">
        <v>905</v>
      </c>
      <c r="B34" s="28" t="s">
        <v>906</v>
      </c>
      <c r="C34" s="28" t="s">
        <v>879</v>
      </c>
      <c r="D34" s="13">
        <v>18281</v>
      </c>
      <c r="E34" s="14">
        <v>142.52000000000001</v>
      </c>
      <c r="F34" s="15">
        <v>6.3E-3</v>
      </c>
      <c r="G34" s="15"/>
    </row>
    <row r="35" spans="1:7" x14ac:dyDescent="0.3">
      <c r="A35" s="12" t="s">
        <v>1368</v>
      </c>
      <c r="B35" s="28" t="s">
        <v>1369</v>
      </c>
      <c r="C35" s="28" t="s">
        <v>1009</v>
      </c>
      <c r="D35" s="13">
        <v>96286</v>
      </c>
      <c r="E35" s="14">
        <v>141.72999999999999</v>
      </c>
      <c r="F35" s="15">
        <v>6.1999999999999998E-3</v>
      </c>
      <c r="G35" s="15"/>
    </row>
    <row r="36" spans="1:7" x14ac:dyDescent="0.3">
      <c r="A36" s="12" t="s">
        <v>1426</v>
      </c>
      <c r="B36" s="28" t="s">
        <v>1427</v>
      </c>
      <c r="C36" s="28" t="s">
        <v>999</v>
      </c>
      <c r="D36" s="13">
        <v>5588</v>
      </c>
      <c r="E36" s="14">
        <v>135.63</v>
      </c>
      <c r="F36" s="15">
        <v>6.0000000000000001E-3</v>
      </c>
      <c r="G36" s="15"/>
    </row>
    <row r="37" spans="1:7" x14ac:dyDescent="0.3">
      <c r="A37" s="12" t="s">
        <v>962</v>
      </c>
      <c r="B37" s="28" t="s">
        <v>963</v>
      </c>
      <c r="C37" s="28" t="s">
        <v>821</v>
      </c>
      <c r="D37" s="13">
        <v>2222</v>
      </c>
      <c r="E37" s="14">
        <v>135.16</v>
      </c>
      <c r="F37" s="15">
        <v>5.8999999999999999E-3</v>
      </c>
      <c r="G37" s="15"/>
    </row>
    <row r="38" spans="1:7" x14ac:dyDescent="0.3">
      <c r="A38" s="12" t="s">
        <v>1043</v>
      </c>
      <c r="B38" s="28" t="s">
        <v>1044</v>
      </c>
      <c r="C38" s="28" t="s">
        <v>831</v>
      </c>
      <c r="D38" s="13">
        <v>5741</v>
      </c>
      <c r="E38" s="14">
        <v>135.1</v>
      </c>
      <c r="F38" s="15">
        <v>5.8999999999999999E-3</v>
      </c>
      <c r="G38" s="15"/>
    </row>
    <row r="39" spans="1:7" x14ac:dyDescent="0.3">
      <c r="A39" s="12" t="s">
        <v>1331</v>
      </c>
      <c r="B39" s="28" t="s">
        <v>1332</v>
      </c>
      <c r="C39" s="28" t="s">
        <v>892</v>
      </c>
      <c r="D39" s="13">
        <v>5815</v>
      </c>
      <c r="E39" s="14">
        <v>133.78</v>
      </c>
      <c r="F39" s="15">
        <v>5.8999999999999999E-3</v>
      </c>
      <c r="G39" s="15"/>
    </row>
    <row r="40" spans="1:7" x14ac:dyDescent="0.3">
      <c r="A40" s="12" t="s">
        <v>792</v>
      </c>
      <c r="B40" s="28" t="s">
        <v>793</v>
      </c>
      <c r="C40" s="28" t="s">
        <v>794</v>
      </c>
      <c r="D40" s="13">
        <v>29464</v>
      </c>
      <c r="E40" s="14">
        <v>124.5</v>
      </c>
      <c r="F40" s="15">
        <v>5.4999999999999997E-3</v>
      </c>
      <c r="G40" s="15"/>
    </row>
    <row r="41" spans="1:7" x14ac:dyDescent="0.3">
      <c r="A41" s="12" t="s">
        <v>900</v>
      </c>
      <c r="B41" s="28" t="s">
        <v>901</v>
      </c>
      <c r="C41" s="28" t="s">
        <v>902</v>
      </c>
      <c r="D41" s="13">
        <v>12012</v>
      </c>
      <c r="E41" s="14">
        <v>119.27</v>
      </c>
      <c r="F41" s="15">
        <v>5.1999999999999998E-3</v>
      </c>
      <c r="G41" s="15"/>
    </row>
    <row r="42" spans="1:7" x14ac:dyDescent="0.3">
      <c r="A42" s="12" t="s">
        <v>935</v>
      </c>
      <c r="B42" s="28" t="s">
        <v>936</v>
      </c>
      <c r="C42" s="28" t="s">
        <v>791</v>
      </c>
      <c r="D42" s="13">
        <v>24667</v>
      </c>
      <c r="E42" s="14">
        <v>117.92</v>
      </c>
      <c r="F42" s="15">
        <v>5.1999999999999998E-3</v>
      </c>
      <c r="G42" s="15"/>
    </row>
    <row r="43" spans="1:7" x14ac:dyDescent="0.3">
      <c r="A43" s="12" t="s">
        <v>803</v>
      </c>
      <c r="B43" s="28" t="s">
        <v>804</v>
      </c>
      <c r="C43" s="28" t="s">
        <v>779</v>
      </c>
      <c r="D43" s="13">
        <v>1934</v>
      </c>
      <c r="E43" s="14">
        <v>117.63</v>
      </c>
      <c r="F43" s="15">
        <v>5.1999999999999998E-3</v>
      </c>
      <c r="G43" s="15"/>
    </row>
    <row r="44" spans="1:7" x14ac:dyDescent="0.3">
      <c r="A44" s="12" t="s">
        <v>987</v>
      </c>
      <c r="B44" s="28" t="s">
        <v>988</v>
      </c>
      <c r="C44" s="28" t="s">
        <v>989</v>
      </c>
      <c r="D44" s="13">
        <v>48856</v>
      </c>
      <c r="E44" s="14">
        <v>114.81</v>
      </c>
      <c r="F44" s="15">
        <v>5.0000000000000001E-3</v>
      </c>
      <c r="G44" s="15"/>
    </row>
    <row r="45" spans="1:7" x14ac:dyDescent="0.3">
      <c r="A45" s="12" t="s">
        <v>1382</v>
      </c>
      <c r="B45" s="28" t="s">
        <v>1383</v>
      </c>
      <c r="C45" s="28" t="s">
        <v>992</v>
      </c>
      <c r="D45" s="13">
        <v>47910</v>
      </c>
      <c r="E45" s="14">
        <v>114.24</v>
      </c>
      <c r="F45" s="15">
        <v>5.0000000000000001E-3</v>
      </c>
      <c r="G45" s="15"/>
    </row>
    <row r="46" spans="1:7" x14ac:dyDescent="0.3">
      <c r="A46" s="12" t="s">
        <v>1055</v>
      </c>
      <c r="B46" s="28" t="s">
        <v>1056</v>
      </c>
      <c r="C46" s="28" t="s">
        <v>976</v>
      </c>
      <c r="D46" s="13">
        <v>9715</v>
      </c>
      <c r="E46" s="14">
        <v>114.07</v>
      </c>
      <c r="F46" s="15">
        <v>5.0000000000000001E-3</v>
      </c>
      <c r="G46" s="15"/>
    </row>
    <row r="47" spans="1:7" x14ac:dyDescent="0.3">
      <c r="A47" s="12" t="s">
        <v>1339</v>
      </c>
      <c r="B47" s="28" t="s">
        <v>1340</v>
      </c>
      <c r="C47" s="28" t="s">
        <v>1341</v>
      </c>
      <c r="D47" s="13">
        <v>252</v>
      </c>
      <c r="E47" s="14">
        <v>113.89</v>
      </c>
      <c r="F47" s="15">
        <v>5.0000000000000001E-3</v>
      </c>
      <c r="G47" s="15"/>
    </row>
    <row r="48" spans="1:7" x14ac:dyDescent="0.3">
      <c r="A48" s="12" t="s">
        <v>1122</v>
      </c>
      <c r="B48" s="28" t="s">
        <v>1123</v>
      </c>
      <c r="C48" s="28" t="s">
        <v>1002</v>
      </c>
      <c r="D48" s="13">
        <v>20934</v>
      </c>
      <c r="E48" s="14">
        <v>111.71</v>
      </c>
      <c r="F48" s="15">
        <v>4.8999999999999998E-3</v>
      </c>
      <c r="G48" s="15"/>
    </row>
    <row r="49" spans="1:7" x14ac:dyDescent="0.3">
      <c r="A49" s="12" t="s">
        <v>893</v>
      </c>
      <c r="B49" s="28" t="s">
        <v>894</v>
      </c>
      <c r="C49" s="28" t="s">
        <v>821</v>
      </c>
      <c r="D49" s="13">
        <v>30000</v>
      </c>
      <c r="E49" s="14">
        <v>110.82</v>
      </c>
      <c r="F49" s="15">
        <v>4.8999999999999998E-3</v>
      </c>
      <c r="G49" s="15"/>
    </row>
    <row r="50" spans="1:7" x14ac:dyDescent="0.3">
      <c r="A50" s="12" t="s">
        <v>1387</v>
      </c>
      <c r="B50" s="28" t="s">
        <v>1388</v>
      </c>
      <c r="C50" s="28" t="s">
        <v>1002</v>
      </c>
      <c r="D50" s="13">
        <v>14244</v>
      </c>
      <c r="E50" s="14">
        <v>109.24</v>
      </c>
      <c r="F50" s="15">
        <v>4.7999999999999996E-3</v>
      </c>
      <c r="G50" s="15"/>
    </row>
    <row r="51" spans="1:7" x14ac:dyDescent="0.3">
      <c r="A51" s="12" t="s">
        <v>1358</v>
      </c>
      <c r="B51" s="28" t="s">
        <v>1359</v>
      </c>
      <c r="C51" s="28" t="s">
        <v>802</v>
      </c>
      <c r="D51" s="13">
        <v>3633</v>
      </c>
      <c r="E51" s="14">
        <v>104.89</v>
      </c>
      <c r="F51" s="15">
        <v>4.5999999999999999E-3</v>
      </c>
      <c r="G51" s="15"/>
    </row>
    <row r="52" spans="1:7" x14ac:dyDescent="0.3">
      <c r="A52" s="12" t="s">
        <v>1422</v>
      </c>
      <c r="B52" s="28" t="s">
        <v>1423</v>
      </c>
      <c r="C52" s="28" t="s">
        <v>779</v>
      </c>
      <c r="D52" s="13">
        <v>3036</v>
      </c>
      <c r="E52" s="14">
        <v>103.42</v>
      </c>
      <c r="F52" s="15">
        <v>4.4999999999999997E-3</v>
      </c>
      <c r="G52" s="15"/>
    </row>
    <row r="53" spans="1:7" x14ac:dyDescent="0.3">
      <c r="A53" s="12" t="s">
        <v>939</v>
      </c>
      <c r="B53" s="28" t="s">
        <v>940</v>
      </c>
      <c r="C53" s="28" t="s">
        <v>802</v>
      </c>
      <c r="D53" s="13">
        <v>13541</v>
      </c>
      <c r="E53" s="14">
        <v>103.01</v>
      </c>
      <c r="F53" s="15">
        <v>4.4999999999999997E-3</v>
      </c>
      <c r="G53" s="15"/>
    </row>
    <row r="54" spans="1:7" x14ac:dyDescent="0.3">
      <c r="A54" s="12" t="s">
        <v>928</v>
      </c>
      <c r="B54" s="28" t="s">
        <v>929</v>
      </c>
      <c r="C54" s="28" t="s">
        <v>779</v>
      </c>
      <c r="D54" s="13">
        <v>13000</v>
      </c>
      <c r="E54" s="14">
        <v>101.4</v>
      </c>
      <c r="F54" s="15">
        <v>4.4999999999999997E-3</v>
      </c>
      <c r="G54" s="15"/>
    </row>
    <row r="55" spans="1:7" x14ac:dyDescent="0.3">
      <c r="A55" s="12" t="s">
        <v>1625</v>
      </c>
      <c r="B55" s="28" t="s">
        <v>1626</v>
      </c>
      <c r="C55" s="28" t="s">
        <v>932</v>
      </c>
      <c r="D55" s="13">
        <v>37352</v>
      </c>
      <c r="E55" s="14">
        <v>101.34</v>
      </c>
      <c r="F55" s="15">
        <v>4.4000000000000003E-3</v>
      </c>
      <c r="G55" s="15"/>
    </row>
    <row r="56" spans="1:7" x14ac:dyDescent="0.3">
      <c r="A56" s="12" t="s">
        <v>915</v>
      </c>
      <c r="B56" s="28" t="s">
        <v>916</v>
      </c>
      <c r="C56" s="28" t="s">
        <v>917</v>
      </c>
      <c r="D56" s="13">
        <v>12500</v>
      </c>
      <c r="E56" s="14">
        <v>101.18</v>
      </c>
      <c r="F56" s="15">
        <v>4.4000000000000003E-3</v>
      </c>
      <c r="G56" s="15"/>
    </row>
    <row r="57" spans="1:7" x14ac:dyDescent="0.3">
      <c r="A57" s="12" t="s">
        <v>1327</v>
      </c>
      <c r="B57" s="28" t="s">
        <v>1328</v>
      </c>
      <c r="C57" s="28" t="s">
        <v>791</v>
      </c>
      <c r="D57" s="13">
        <v>1183</v>
      </c>
      <c r="E57" s="14">
        <v>99.15</v>
      </c>
      <c r="F57" s="15">
        <v>4.4000000000000003E-3</v>
      </c>
      <c r="G57" s="15"/>
    </row>
    <row r="58" spans="1:7" x14ac:dyDescent="0.3">
      <c r="A58" s="12" t="s">
        <v>930</v>
      </c>
      <c r="B58" s="28" t="s">
        <v>931</v>
      </c>
      <c r="C58" s="28" t="s">
        <v>932</v>
      </c>
      <c r="D58" s="13">
        <v>8746</v>
      </c>
      <c r="E58" s="14">
        <v>98.31</v>
      </c>
      <c r="F58" s="15">
        <v>4.3E-3</v>
      </c>
      <c r="G58" s="15"/>
    </row>
    <row r="59" spans="1:7" x14ac:dyDescent="0.3">
      <c r="A59" s="12" t="s">
        <v>1352</v>
      </c>
      <c r="B59" s="28" t="s">
        <v>1353</v>
      </c>
      <c r="C59" s="28" t="s">
        <v>892</v>
      </c>
      <c r="D59" s="13">
        <v>6119</v>
      </c>
      <c r="E59" s="14">
        <v>96.09</v>
      </c>
      <c r="F59" s="15">
        <v>4.1999999999999997E-3</v>
      </c>
      <c r="G59" s="15"/>
    </row>
    <row r="60" spans="1:7" x14ac:dyDescent="0.3">
      <c r="A60" s="12" t="s">
        <v>1718</v>
      </c>
      <c r="B60" s="28" t="s">
        <v>1719</v>
      </c>
      <c r="C60" s="28" t="s">
        <v>932</v>
      </c>
      <c r="D60" s="13">
        <v>6046</v>
      </c>
      <c r="E60" s="14">
        <v>90.36</v>
      </c>
      <c r="F60" s="15">
        <v>4.0000000000000001E-3</v>
      </c>
      <c r="G60" s="15"/>
    </row>
    <row r="61" spans="1:7" x14ac:dyDescent="0.3">
      <c r="A61" s="12" t="s">
        <v>1090</v>
      </c>
      <c r="B61" s="28" t="s">
        <v>1091</v>
      </c>
      <c r="C61" s="28" t="s">
        <v>791</v>
      </c>
      <c r="D61" s="13">
        <v>2336</v>
      </c>
      <c r="E61" s="14">
        <v>87.83</v>
      </c>
      <c r="F61" s="15">
        <v>3.8999999999999998E-3</v>
      </c>
      <c r="G61" s="15"/>
    </row>
    <row r="62" spans="1:7" x14ac:dyDescent="0.3">
      <c r="A62" s="12" t="s">
        <v>918</v>
      </c>
      <c r="B62" s="28" t="s">
        <v>919</v>
      </c>
      <c r="C62" s="28" t="s">
        <v>902</v>
      </c>
      <c r="D62" s="13">
        <v>16453</v>
      </c>
      <c r="E62" s="14">
        <v>87.33</v>
      </c>
      <c r="F62" s="15">
        <v>3.8E-3</v>
      </c>
      <c r="G62" s="15"/>
    </row>
    <row r="63" spans="1:7" x14ac:dyDescent="0.3">
      <c r="A63" s="12" t="s">
        <v>875</v>
      </c>
      <c r="B63" s="28" t="s">
        <v>876</v>
      </c>
      <c r="C63" s="28" t="s">
        <v>791</v>
      </c>
      <c r="D63" s="13">
        <v>2216</v>
      </c>
      <c r="E63" s="14">
        <v>86.68</v>
      </c>
      <c r="F63" s="15">
        <v>3.8E-3</v>
      </c>
      <c r="G63" s="15"/>
    </row>
    <row r="64" spans="1:7" x14ac:dyDescent="0.3">
      <c r="A64" s="12" t="s">
        <v>1761</v>
      </c>
      <c r="B64" s="28" t="s">
        <v>1762</v>
      </c>
      <c r="C64" s="28" t="s">
        <v>791</v>
      </c>
      <c r="D64" s="13">
        <v>12525</v>
      </c>
      <c r="E64" s="14">
        <v>85.82</v>
      </c>
      <c r="F64" s="15">
        <v>3.8E-3</v>
      </c>
      <c r="G64" s="15"/>
    </row>
    <row r="65" spans="1:7" x14ac:dyDescent="0.3">
      <c r="A65" s="12" t="s">
        <v>1094</v>
      </c>
      <c r="B65" s="28" t="s">
        <v>1095</v>
      </c>
      <c r="C65" s="28" t="s">
        <v>802</v>
      </c>
      <c r="D65" s="13">
        <v>4249</v>
      </c>
      <c r="E65" s="14">
        <v>84.85</v>
      </c>
      <c r="F65" s="15">
        <v>3.7000000000000002E-3</v>
      </c>
      <c r="G65" s="15"/>
    </row>
    <row r="66" spans="1:7" x14ac:dyDescent="0.3">
      <c r="A66" s="12" t="s">
        <v>1021</v>
      </c>
      <c r="B66" s="28" t="s">
        <v>1022</v>
      </c>
      <c r="C66" s="28" t="s">
        <v>862</v>
      </c>
      <c r="D66" s="13">
        <v>35000</v>
      </c>
      <c r="E66" s="14">
        <v>79.73</v>
      </c>
      <c r="F66" s="15">
        <v>3.5000000000000001E-3</v>
      </c>
      <c r="G66" s="15"/>
    </row>
    <row r="67" spans="1:7" x14ac:dyDescent="0.3">
      <c r="A67" s="12" t="s">
        <v>880</v>
      </c>
      <c r="B67" s="28" t="s">
        <v>881</v>
      </c>
      <c r="C67" s="28" t="s">
        <v>836</v>
      </c>
      <c r="D67" s="13">
        <v>91992</v>
      </c>
      <c r="E67" s="14">
        <v>69.87</v>
      </c>
      <c r="F67" s="15">
        <v>3.0999999999999999E-3</v>
      </c>
      <c r="G67" s="15"/>
    </row>
    <row r="68" spans="1:7" x14ac:dyDescent="0.3">
      <c r="A68" s="12" t="s">
        <v>1333</v>
      </c>
      <c r="B68" s="28" t="s">
        <v>1334</v>
      </c>
      <c r="C68" s="28" t="s">
        <v>779</v>
      </c>
      <c r="D68" s="13">
        <v>64718</v>
      </c>
      <c r="E68" s="14">
        <v>60.38</v>
      </c>
      <c r="F68" s="15">
        <v>2.7000000000000001E-3</v>
      </c>
      <c r="G68" s="15"/>
    </row>
    <row r="69" spans="1:7" x14ac:dyDescent="0.3">
      <c r="A69" s="12" t="s">
        <v>1763</v>
      </c>
      <c r="B69" s="28" t="s">
        <v>1764</v>
      </c>
      <c r="C69" s="28" t="s">
        <v>902</v>
      </c>
      <c r="D69" s="13">
        <v>1401</v>
      </c>
      <c r="E69" s="14">
        <v>59.8</v>
      </c>
      <c r="F69" s="15">
        <v>2.5999999999999999E-3</v>
      </c>
      <c r="G69" s="15"/>
    </row>
    <row r="70" spans="1:7" x14ac:dyDescent="0.3">
      <c r="A70" s="12" t="s">
        <v>1686</v>
      </c>
      <c r="B70" s="28" t="s">
        <v>1687</v>
      </c>
      <c r="C70" s="28" t="s">
        <v>902</v>
      </c>
      <c r="D70" s="13">
        <v>3484</v>
      </c>
      <c r="E70" s="14">
        <v>59.68</v>
      </c>
      <c r="F70" s="15">
        <v>2.5999999999999999E-3</v>
      </c>
      <c r="G70" s="15"/>
    </row>
    <row r="71" spans="1:7" x14ac:dyDescent="0.3">
      <c r="A71" s="12" t="s">
        <v>1661</v>
      </c>
      <c r="B71" s="28" t="s">
        <v>1662</v>
      </c>
      <c r="C71" s="28" t="s">
        <v>902</v>
      </c>
      <c r="D71" s="13">
        <v>817</v>
      </c>
      <c r="E71" s="14">
        <v>55.9</v>
      </c>
      <c r="F71" s="15">
        <v>2.5000000000000001E-3</v>
      </c>
      <c r="G71" s="15"/>
    </row>
    <row r="72" spans="1:7" x14ac:dyDescent="0.3">
      <c r="A72" s="12" t="s">
        <v>966</v>
      </c>
      <c r="B72" s="28" t="s">
        <v>967</v>
      </c>
      <c r="C72" s="28" t="s">
        <v>968</v>
      </c>
      <c r="D72" s="13">
        <v>43849</v>
      </c>
      <c r="E72" s="14">
        <v>55.29</v>
      </c>
      <c r="F72" s="15">
        <v>2.3999999999999998E-3</v>
      </c>
      <c r="G72" s="15"/>
    </row>
    <row r="73" spans="1:7" x14ac:dyDescent="0.3">
      <c r="A73" s="12" t="s">
        <v>1385</v>
      </c>
      <c r="B73" s="28" t="s">
        <v>1386</v>
      </c>
      <c r="C73" s="28" t="s">
        <v>779</v>
      </c>
      <c r="D73" s="13">
        <v>8400</v>
      </c>
      <c r="E73" s="14">
        <v>36.75</v>
      </c>
      <c r="F73" s="15">
        <v>1.6000000000000001E-3</v>
      </c>
      <c r="G73" s="15"/>
    </row>
    <row r="74" spans="1:7" x14ac:dyDescent="0.3">
      <c r="A74" s="12" t="s">
        <v>1337</v>
      </c>
      <c r="B74" s="28" t="s">
        <v>1338</v>
      </c>
      <c r="C74" s="28" t="s">
        <v>839</v>
      </c>
      <c r="D74" s="13">
        <v>10400</v>
      </c>
      <c r="E74" s="14">
        <v>33.46</v>
      </c>
      <c r="F74" s="15">
        <v>1.5E-3</v>
      </c>
      <c r="G74" s="15"/>
    </row>
    <row r="75" spans="1:7" x14ac:dyDescent="0.3">
      <c r="A75" s="12" t="s">
        <v>780</v>
      </c>
      <c r="B75" s="28" t="s">
        <v>1384</v>
      </c>
      <c r="C75" s="28" t="s">
        <v>782</v>
      </c>
      <c r="D75" s="13">
        <v>1755</v>
      </c>
      <c r="E75" s="14">
        <v>5.82</v>
      </c>
      <c r="F75" s="15">
        <v>2.9999999999999997E-4</v>
      </c>
      <c r="G75" s="15"/>
    </row>
    <row r="76" spans="1:7" x14ac:dyDescent="0.3">
      <c r="A76" s="16" t="s">
        <v>98</v>
      </c>
      <c r="B76" s="29"/>
      <c r="C76" s="29"/>
      <c r="D76" s="17"/>
      <c r="E76" s="37">
        <v>15566.62</v>
      </c>
      <c r="F76" s="38">
        <v>0.68340000000000001</v>
      </c>
      <c r="G76" s="20"/>
    </row>
    <row r="77" spans="1:7" x14ac:dyDescent="0.3">
      <c r="A77" s="16" t="s">
        <v>1126</v>
      </c>
      <c r="B77" s="28"/>
      <c r="C77" s="28"/>
      <c r="D77" s="13"/>
      <c r="E77" s="14"/>
      <c r="F77" s="15"/>
      <c r="G77" s="15"/>
    </row>
    <row r="78" spans="1:7" x14ac:dyDescent="0.3">
      <c r="A78" s="16" t="s">
        <v>98</v>
      </c>
      <c r="B78" s="28"/>
      <c r="C78" s="28"/>
      <c r="D78" s="13"/>
      <c r="E78" s="39" t="s">
        <v>88</v>
      </c>
      <c r="F78" s="40" t="s">
        <v>88</v>
      </c>
      <c r="G78" s="15"/>
    </row>
    <row r="79" spans="1:7" x14ac:dyDescent="0.3">
      <c r="A79" s="21" t="s">
        <v>117</v>
      </c>
      <c r="B79" s="30"/>
      <c r="C79" s="30"/>
      <c r="D79" s="22"/>
      <c r="E79" s="25">
        <v>15566.62</v>
      </c>
      <c r="F79" s="26">
        <v>0.68340000000000001</v>
      </c>
      <c r="G79" s="20"/>
    </row>
    <row r="80" spans="1:7" x14ac:dyDescent="0.3">
      <c r="A80" s="12"/>
      <c r="B80" s="28"/>
      <c r="C80" s="28"/>
      <c r="D80" s="13"/>
      <c r="E80" s="14"/>
      <c r="F80" s="15"/>
      <c r="G80" s="15"/>
    </row>
    <row r="81" spans="1:7" x14ac:dyDescent="0.3">
      <c r="A81" s="16" t="s">
        <v>1127</v>
      </c>
      <c r="B81" s="28"/>
      <c r="C81" s="28"/>
      <c r="D81" s="13"/>
      <c r="E81" s="14"/>
      <c r="F81" s="15"/>
      <c r="G81" s="15"/>
    </row>
    <row r="82" spans="1:7" x14ac:dyDescent="0.3">
      <c r="A82" s="16" t="s">
        <v>1128</v>
      </c>
      <c r="B82" s="28"/>
      <c r="C82" s="28"/>
      <c r="D82" s="13"/>
      <c r="E82" s="14"/>
      <c r="F82" s="15"/>
      <c r="G82" s="15"/>
    </row>
    <row r="83" spans="1:7" x14ac:dyDescent="0.3">
      <c r="A83" s="12" t="s">
        <v>1395</v>
      </c>
      <c r="B83" s="28"/>
      <c r="C83" s="28" t="s">
        <v>1392</v>
      </c>
      <c r="D83" s="13">
        <v>7000</v>
      </c>
      <c r="E83" s="14">
        <v>1160.43</v>
      </c>
      <c r="F83" s="15">
        <v>5.0944000000000003E-2</v>
      </c>
      <c r="G83" s="15"/>
    </row>
    <row r="84" spans="1:7" x14ac:dyDescent="0.3">
      <c r="A84" s="12" t="s">
        <v>1391</v>
      </c>
      <c r="B84" s="28"/>
      <c r="C84" s="28" t="s">
        <v>1392</v>
      </c>
      <c r="D84" s="13">
        <v>1375</v>
      </c>
      <c r="E84" s="14">
        <v>488.33</v>
      </c>
      <c r="F84" s="15">
        <v>2.1437999999999999E-2</v>
      </c>
      <c r="G84" s="15"/>
    </row>
    <row r="85" spans="1:7" x14ac:dyDescent="0.3">
      <c r="A85" s="12" t="s">
        <v>1238</v>
      </c>
      <c r="B85" s="28"/>
      <c r="C85" s="28" t="s">
        <v>821</v>
      </c>
      <c r="D85" s="13">
        <v>60000</v>
      </c>
      <c r="E85" s="14">
        <v>222.54</v>
      </c>
      <c r="F85" s="15">
        <v>9.7689999999999999E-3</v>
      </c>
      <c r="G85" s="15"/>
    </row>
    <row r="86" spans="1:7" x14ac:dyDescent="0.3">
      <c r="A86" s="16" t="s">
        <v>98</v>
      </c>
      <c r="B86" s="29"/>
      <c r="C86" s="29"/>
      <c r="D86" s="17"/>
      <c r="E86" s="37">
        <v>1871.3</v>
      </c>
      <c r="F86" s="38">
        <v>8.2151000000000002E-2</v>
      </c>
      <c r="G86" s="20"/>
    </row>
    <row r="87" spans="1:7" x14ac:dyDescent="0.3">
      <c r="A87" s="12"/>
      <c r="B87" s="28"/>
      <c r="C87" s="28"/>
      <c r="D87" s="13"/>
      <c r="E87" s="14"/>
      <c r="F87" s="15"/>
      <c r="G87" s="15"/>
    </row>
    <row r="88" spans="1:7" x14ac:dyDescent="0.3">
      <c r="A88" s="12"/>
      <c r="B88" s="28"/>
      <c r="C88" s="28"/>
      <c r="D88" s="13"/>
      <c r="E88" s="14"/>
      <c r="F88" s="15"/>
      <c r="G88" s="15"/>
    </row>
    <row r="89" spans="1:7" x14ac:dyDescent="0.3">
      <c r="A89" s="12"/>
      <c r="B89" s="28"/>
      <c r="C89" s="28"/>
      <c r="D89" s="13"/>
      <c r="E89" s="14"/>
      <c r="F89" s="15"/>
      <c r="G89" s="15"/>
    </row>
    <row r="90" spans="1:7" x14ac:dyDescent="0.3">
      <c r="A90" s="21" t="s">
        <v>117</v>
      </c>
      <c r="B90" s="30"/>
      <c r="C90" s="30"/>
      <c r="D90" s="22"/>
      <c r="E90" s="18">
        <v>1871.3</v>
      </c>
      <c r="F90" s="19">
        <v>8.2151000000000002E-2</v>
      </c>
      <c r="G90" s="20"/>
    </row>
    <row r="91" spans="1:7" x14ac:dyDescent="0.3">
      <c r="A91" s="12"/>
      <c r="B91" s="28"/>
      <c r="C91" s="28"/>
      <c r="D91" s="13"/>
      <c r="E91" s="14"/>
      <c r="F91" s="15"/>
      <c r="G91" s="15"/>
    </row>
    <row r="92" spans="1:7" x14ac:dyDescent="0.3">
      <c r="A92" s="16" t="s">
        <v>125</v>
      </c>
      <c r="B92" s="28"/>
      <c r="C92" s="28"/>
      <c r="D92" s="13"/>
      <c r="E92" s="14"/>
      <c r="F92" s="15"/>
      <c r="G92" s="15"/>
    </row>
    <row r="93" spans="1:7" x14ac:dyDescent="0.3">
      <c r="A93" s="16" t="s">
        <v>126</v>
      </c>
      <c r="B93" s="28"/>
      <c r="C93" s="28"/>
      <c r="D93" s="13"/>
      <c r="E93" s="14"/>
      <c r="F93" s="15"/>
      <c r="G93" s="15"/>
    </row>
    <row r="94" spans="1:7" x14ac:dyDescent="0.3">
      <c r="A94" s="12" t="s">
        <v>1408</v>
      </c>
      <c r="B94" s="28" t="s">
        <v>1409</v>
      </c>
      <c r="C94" s="28" t="s">
        <v>132</v>
      </c>
      <c r="D94" s="13">
        <v>325</v>
      </c>
      <c r="E94" s="14">
        <v>0.09</v>
      </c>
      <c r="F94" s="15">
        <v>0</v>
      </c>
      <c r="G94" s="15">
        <v>6.8899000000000002E-2</v>
      </c>
    </row>
    <row r="95" spans="1:7" x14ac:dyDescent="0.3">
      <c r="A95" s="16" t="s">
        <v>98</v>
      </c>
      <c r="B95" s="29"/>
      <c r="C95" s="29"/>
      <c r="D95" s="17"/>
      <c r="E95" s="37">
        <v>0.09</v>
      </c>
      <c r="F95" s="38">
        <v>0</v>
      </c>
      <c r="G95" s="20"/>
    </row>
    <row r="96" spans="1:7" x14ac:dyDescent="0.3">
      <c r="A96" s="12"/>
      <c r="B96" s="28"/>
      <c r="C96" s="28"/>
      <c r="D96" s="13"/>
      <c r="E96" s="14"/>
      <c r="F96" s="15"/>
      <c r="G96" s="15"/>
    </row>
    <row r="97" spans="1:7" x14ac:dyDescent="0.3">
      <c r="A97" s="16" t="s">
        <v>372</v>
      </c>
      <c r="B97" s="28"/>
      <c r="C97" s="28"/>
      <c r="D97" s="13"/>
      <c r="E97" s="14"/>
      <c r="F97" s="15"/>
      <c r="G97" s="15"/>
    </row>
    <row r="98" spans="1:7" x14ac:dyDescent="0.3">
      <c r="A98" s="12" t="s">
        <v>679</v>
      </c>
      <c r="B98" s="28" t="s">
        <v>680</v>
      </c>
      <c r="C98" s="28" t="s">
        <v>93</v>
      </c>
      <c r="D98" s="13">
        <v>1600000</v>
      </c>
      <c r="E98" s="14">
        <v>1523.19</v>
      </c>
      <c r="F98" s="15">
        <v>6.6900000000000001E-2</v>
      </c>
      <c r="G98" s="15">
        <v>7.0685999999999999E-2</v>
      </c>
    </row>
    <row r="99" spans="1:7" x14ac:dyDescent="0.3">
      <c r="A99" s="16" t="s">
        <v>98</v>
      </c>
      <c r="B99" s="29"/>
      <c r="C99" s="29"/>
      <c r="D99" s="17"/>
      <c r="E99" s="37">
        <v>1523.19</v>
      </c>
      <c r="F99" s="38">
        <v>6.6900000000000001E-2</v>
      </c>
      <c r="G99" s="20"/>
    </row>
    <row r="100" spans="1:7" x14ac:dyDescent="0.3">
      <c r="A100" s="12"/>
      <c r="B100" s="28"/>
      <c r="C100" s="28"/>
      <c r="D100" s="13"/>
      <c r="E100" s="14"/>
      <c r="F100" s="15"/>
      <c r="G100" s="15"/>
    </row>
    <row r="101" spans="1:7" x14ac:dyDescent="0.3">
      <c r="A101" s="16" t="s">
        <v>189</v>
      </c>
      <c r="B101" s="28"/>
      <c r="C101" s="28"/>
      <c r="D101" s="13"/>
      <c r="E101" s="14"/>
      <c r="F101" s="15"/>
      <c r="G101" s="15"/>
    </row>
    <row r="102" spans="1:7" x14ac:dyDescent="0.3">
      <c r="A102" s="16" t="s">
        <v>98</v>
      </c>
      <c r="B102" s="28"/>
      <c r="C102" s="28"/>
      <c r="D102" s="13"/>
      <c r="E102" s="39" t="s">
        <v>88</v>
      </c>
      <c r="F102" s="40" t="s">
        <v>88</v>
      </c>
      <c r="G102" s="15"/>
    </row>
    <row r="103" spans="1:7" x14ac:dyDescent="0.3">
      <c r="A103" s="12"/>
      <c r="B103" s="28"/>
      <c r="C103" s="28"/>
      <c r="D103" s="13"/>
      <c r="E103" s="14"/>
      <c r="F103" s="15"/>
      <c r="G103" s="15"/>
    </row>
    <row r="104" spans="1:7" x14ac:dyDescent="0.3">
      <c r="A104" s="16" t="s">
        <v>190</v>
      </c>
      <c r="B104" s="28"/>
      <c r="C104" s="28"/>
      <c r="D104" s="13"/>
      <c r="E104" s="14"/>
      <c r="F104" s="15"/>
      <c r="G104" s="15"/>
    </row>
    <row r="105" spans="1:7" x14ac:dyDescent="0.3">
      <c r="A105" s="16" t="s">
        <v>98</v>
      </c>
      <c r="B105" s="28"/>
      <c r="C105" s="28"/>
      <c r="D105" s="13"/>
      <c r="E105" s="39" t="s">
        <v>88</v>
      </c>
      <c r="F105" s="40" t="s">
        <v>88</v>
      </c>
      <c r="G105" s="15"/>
    </row>
    <row r="106" spans="1:7" x14ac:dyDescent="0.3">
      <c r="A106" s="12"/>
      <c r="B106" s="28"/>
      <c r="C106" s="28"/>
      <c r="D106" s="13"/>
      <c r="E106" s="14"/>
      <c r="F106" s="15"/>
      <c r="G106" s="15"/>
    </row>
    <row r="107" spans="1:7" x14ac:dyDescent="0.3">
      <c r="A107" s="21" t="s">
        <v>117</v>
      </c>
      <c r="B107" s="30"/>
      <c r="C107" s="30"/>
      <c r="D107" s="22"/>
      <c r="E107" s="18">
        <v>1523.28</v>
      </c>
      <c r="F107" s="19">
        <v>6.6900000000000001E-2</v>
      </c>
      <c r="G107" s="20"/>
    </row>
    <row r="108" spans="1:7" x14ac:dyDescent="0.3">
      <c r="A108" s="12"/>
      <c r="B108" s="28"/>
      <c r="C108" s="28"/>
      <c r="D108" s="13"/>
      <c r="E108" s="14"/>
      <c r="F108" s="15"/>
      <c r="G108" s="15"/>
    </row>
    <row r="109" spans="1:7" x14ac:dyDescent="0.3">
      <c r="A109" s="12"/>
      <c r="B109" s="28"/>
      <c r="C109" s="28"/>
      <c r="D109" s="13"/>
      <c r="E109" s="14"/>
      <c r="F109" s="15"/>
      <c r="G109" s="15"/>
    </row>
    <row r="110" spans="1:7" x14ac:dyDescent="0.3">
      <c r="A110" s="16" t="s">
        <v>533</v>
      </c>
      <c r="B110" s="28"/>
      <c r="C110" s="28"/>
      <c r="D110" s="13"/>
      <c r="E110" s="14"/>
      <c r="F110" s="15"/>
      <c r="G110" s="15"/>
    </row>
    <row r="111" spans="1:7" x14ac:dyDescent="0.3">
      <c r="A111" s="12" t="s">
        <v>1578</v>
      </c>
      <c r="B111" s="28" t="s">
        <v>1579</v>
      </c>
      <c r="C111" s="28"/>
      <c r="D111" s="13">
        <v>13802.0762</v>
      </c>
      <c r="E111" s="14">
        <v>381.42</v>
      </c>
      <c r="F111" s="15">
        <v>1.67E-2</v>
      </c>
      <c r="G111" s="15"/>
    </row>
    <row r="112" spans="1:7" x14ac:dyDescent="0.3">
      <c r="A112" s="12"/>
      <c r="B112" s="28"/>
      <c r="C112" s="28"/>
      <c r="D112" s="13"/>
      <c r="E112" s="14"/>
      <c r="F112" s="15"/>
      <c r="G112" s="15"/>
    </row>
    <row r="113" spans="1:7" x14ac:dyDescent="0.3">
      <c r="A113" s="21" t="s">
        <v>117</v>
      </c>
      <c r="B113" s="30"/>
      <c r="C113" s="30"/>
      <c r="D113" s="22"/>
      <c r="E113" s="18">
        <v>381.42</v>
      </c>
      <c r="F113" s="19">
        <v>1.67E-2</v>
      </c>
      <c r="G113" s="20"/>
    </row>
    <row r="114" spans="1:7" x14ac:dyDescent="0.3">
      <c r="A114" s="12"/>
      <c r="B114" s="28"/>
      <c r="C114" s="28"/>
      <c r="D114" s="13"/>
      <c r="E114" s="14"/>
      <c r="F114" s="15"/>
      <c r="G114" s="15"/>
    </row>
    <row r="115" spans="1:7" x14ac:dyDescent="0.3">
      <c r="A115" s="16" t="s">
        <v>118</v>
      </c>
      <c r="B115" s="28"/>
      <c r="C115" s="28"/>
      <c r="D115" s="13"/>
      <c r="E115" s="14"/>
      <c r="F115" s="15"/>
      <c r="G115" s="15"/>
    </row>
    <row r="116" spans="1:7" x14ac:dyDescent="0.3">
      <c r="A116" s="12" t="s">
        <v>119</v>
      </c>
      <c r="B116" s="28"/>
      <c r="C116" s="28"/>
      <c r="D116" s="13"/>
      <c r="E116" s="14">
        <v>5436.38</v>
      </c>
      <c r="F116" s="15">
        <v>0.2387</v>
      </c>
      <c r="G116" s="15">
        <v>4.1402000000000001E-2</v>
      </c>
    </row>
    <row r="117" spans="1:7" x14ac:dyDescent="0.3">
      <c r="A117" s="16" t="s">
        <v>98</v>
      </c>
      <c r="B117" s="29"/>
      <c r="C117" s="29"/>
      <c r="D117" s="17"/>
      <c r="E117" s="37">
        <v>5436.38</v>
      </c>
      <c r="F117" s="38">
        <v>0.2387</v>
      </c>
      <c r="G117" s="20"/>
    </row>
    <row r="118" spans="1:7" x14ac:dyDescent="0.3">
      <c r="A118" s="12"/>
      <c r="B118" s="28"/>
      <c r="C118" s="28"/>
      <c r="D118" s="13"/>
      <c r="E118" s="14"/>
      <c r="F118" s="15"/>
      <c r="G118" s="15"/>
    </row>
    <row r="119" spans="1:7" x14ac:dyDescent="0.3">
      <c r="A119" s="21" t="s">
        <v>117</v>
      </c>
      <c r="B119" s="30"/>
      <c r="C119" s="30"/>
      <c r="D119" s="22"/>
      <c r="E119" s="18">
        <v>5436.38</v>
      </c>
      <c r="F119" s="19">
        <v>0.2387</v>
      </c>
      <c r="G119" s="20"/>
    </row>
    <row r="120" spans="1:7" x14ac:dyDescent="0.3">
      <c r="A120" s="12" t="s">
        <v>120</v>
      </c>
      <c r="B120" s="28"/>
      <c r="C120" s="28"/>
      <c r="D120" s="13"/>
      <c r="E120" s="14">
        <v>12.8826939</v>
      </c>
      <c r="F120" s="15">
        <v>5.6499999999999996E-4</v>
      </c>
      <c r="G120" s="15"/>
    </row>
    <row r="121" spans="1:7" x14ac:dyDescent="0.3">
      <c r="A121" s="12" t="s">
        <v>121</v>
      </c>
      <c r="B121" s="28"/>
      <c r="C121" s="28"/>
      <c r="D121" s="13"/>
      <c r="E121" s="36">
        <v>-142.01269389999999</v>
      </c>
      <c r="F121" s="35">
        <v>-6.2649999999999997E-3</v>
      </c>
      <c r="G121" s="15">
        <v>4.1402000000000001E-2</v>
      </c>
    </row>
    <row r="122" spans="1:7" x14ac:dyDescent="0.3">
      <c r="A122" s="23" t="s">
        <v>122</v>
      </c>
      <c r="B122" s="31"/>
      <c r="C122" s="31"/>
      <c r="D122" s="24"/>
      <c r="E122" s="25">
        <v>22778.57</v>
      </c>
      <c r="F122" s="26">
        <v>1</v>
      </c>
      <c r="G122" s="26"/>
    </row>
    <row r="124" spans="1:7" x14ac:dyDescent="0.3">
      <c r="A124" s="1" t="s">
        <v>1322</v>
      </c>
    </row>
    <row r="125" spans="1:7" x14ac:dyDescent="0.3">
      <c r="A125" s="1" t="s">
        <v>124</v>
      </c>
    </row>
    <row r="127" spans="1:7" x14ac:dyDescent="0.3">
      <c r="A127" s="1" t="s">
        <v>1859</v>
      </c>
    </row>
    <row r="128" spans="1:7" x14ac:dyDescent="0.3">
      <c r="A128" s="47" t="s">
        <v>1860</v>
      </c>
      <c r="B128" s="32" t="s">
        <v>88</v>
      </c>
    </row>
    <row r="129" spans="1:7" x14ac:dyDescent="0.3">
      <c r="A129" t="s">
        <v>1861</v>
      </c>
    </row>
    <row r="130" spans="1:7" x14ac:dyDescent="0.3">
      <c r="A130" t="s">
        <v>1862</v>
      </c>
      <c r="B130" t="s">
        <v>1863</v>
      </c>
      <c r="C130" t="s">
        <v>1863</v>
      </c>
    </row>
    <row r="131" spans="1:7" x14ac:dyDescent="0.3">
      <c r="B131" s="48">
        <v>44680</v>
      </c>
      <c r="C131" s="48">
        <v>44712</v>
      </c>
    </row>
    <row r="132" spans="1:7" x14ac:dyDescent="0.3">
      <c r="A132" t="s">
        <v>1867</v>
      </c>
      <c r="B132">
        <v>41.63</v>
      </c>
      <c r="C132">
        <v>40.590000000000003</v>
      </c>
      <c r="E132" s="2"/>
      <c r="G132"/>
    </row>
    <row r="133" spans="1:7" x14ac:dyDescent="0.3">
      <c r="A133" t="s">
        <v>1868</v>
      </c>
      <c r="B133">
        <v>24.28</v>
      </c>
      <c r="C133">
        <v>23.52</v>
      </c>
      <c r="E133" s="2"/>
      <c r="G133"/>
    </row>
    <row r="134" spans="1:7" x14ac:dyDescent="0.3">
      <c r="A134" t="s">
        <v>1918</v>
      </c>
      <c r="B134">
        <v>37.75</v>
      </c>
      <c r="C134">
        <v>36.75</v>
      </c>
      <c r="E134" s="2"/>
      <c r="G134"/>
    </row>
    <row r="135" spans="1:7" x14ac:dyDescent="0.3">
      <c r="A135" t="s">
        <v>1919</v>
      </c>
      <c r="B135">
        <v>38.49</v>
      </c>
      <c r="C135">
        <v>37.46</v>
      </c>
      <c r="E135" s="2"/>
      <c r="G135"/>
    </row>
    <row r="136" spans="1:7" x14ac:dyDescent="0.3">
      <c r="A136" t="s">
        <v>1892</v>
      </c>
      <c r="B136">
        <v>38.25</v>
      </c>
      <c r="C136">
        <v>37.229999999999997</v>
      </c>
      <c r="E136" s="2"/>
      <c r="G136"/>
    </row>
    <row r="137" spans="1:7" x14ac:dyDescent="0.3">
      <c r="A137" t="s">
        <v>1893</v>
      </c>
      <c r="B137">
        <v>21.76</v>
      </c>
      <c r="C137">
        <v>21.02</v>
      </c>
      <c r="E137" s="2"/>
      <c r="G137"/>
    </row>
    <row r="138" spans="1:7" x14ac:dyDescent="0.3">
      <c r="E138" s="2"/>
      <c r="G138"/>
    </row>
    <row r="139" spans="1:7" x14ac:dyDescent="0.3">
      <c r="A139" t="s">
        <v>1896</v>
      </c>
    </row>
    <row r="141" spans="1:7" x14ac:dyDescent="0.3">
      <c r="A141" s="50" t="s">
        <v>1897</v>
      </c>
      <c r="B141" s="50" t="s">
        <v>1898</v>
      </c>
      <c r="C141" s="50" t="s">
        <v>1899</v>
      </c>
      <c r="D141" s="50" t="s">
        <v>1900</v>
      </c>
    </row>
    <row r="142" spans="1:7" x14ac:dyDescent="0.3">
      <c r="A142" s="50" t="s">
        <v>1924</v>
      </c>
      <c r="B142" s="50"/>
      <c r="C142" s="50">
        <v>0.15</v>
      </c>
      <c r="D142" s="50">
        <v>0.15</v>
      </c>
    </row>
    <row r="143" spans="1:7" x14ac:dyDescent="0.3">
      <c r="A143" s="50" t="s">
        <v>1925</v>
      </c>
      <c r="B143" s="50"/>
      <c r="C143" s="50">
        <v>0.15</v>
      </c>
      <c r="D143" s="50">
        <v>0.15</v>
      </c>
    </row>
    <row r="145" spans="1:4" x14ac:dyDescent="0.3">
      <c r="A145" t="s">
        <v>1879</v>
      </c>
      <c r="B145" s="32" t="s">
        <v>88</v>
      </c>
    </row>
    <row r="146" spans="1:4" ht="28.8" x14ac:dyDescent="0.3">
      <c r="A146" s="47" t="s">
        <v>1880</v>
      </c>
      <c r="B146" s="32" t="s">
        <v>88</v>
      </c>
    </row>
    <row r="147" spans="1:4" x14ac:dyDescent="0.3">
      <c r="A147" s="47" t="s">
        <v>1881</v>
      </c>
      <c r="B147" s="32" t="s">
        <v>88</v>
      </c>
    </row>
    <row r="148" spans="1:4" x14ac:dyDescent="0.3">
      <c r="A148" t="s">
        <v>1913</v>
      </c>
      <c r="B148" s="49">
        <v>1.7587630000000001</v>
      </c>
    </row>
    <row r="149" spans="1:4" ht="28.8" x14ac:dyDescent="0.3">
      <c r="A149" s="47" t="s">
        <v>1883</v>
      </c>
      <c r="B149" s="32">
        <v>1871.3005000000001</v>
      </c>
    </row>
    <row r="150" spans="1:4" ht="28.8" x14ac:dyDescent="0.3">
      <c r="A150" s="47" t="s">
        <v>1884</v>
      </c>
      <c r="B150" s="32" t="s">
        <v>88</v>
      </c>
    </row>
    <row r="151" spans="1:4" x14ac:dyDescent="0.3">
      <c r="A151" t="s">
        <v>2023</v>
      </c>
      <c r="B151" s="32" t="s">
        <v>88</v>
      </c>
    </row>
    <row r="152" spans="1:4" x14ac:dyDescent="0.3">
      <c r="A152" t="s">
        <v>2024</v>
      </c>
      <c r="B152" s="32" t="s">
        <v>88</v>
      </c>
    </row>
    <row r="154" spans="1:4" x14ac:dyDescent="0.3">
      <c r="A154" s="60" t="s">
        <v>2070</v>
      </c>
      <c r="B154" s="61" t="s">
        <v>2071</v>
      </c>
      <c r="C154" s="61" t="s">
        <v>2031</v>
      </c>
      <c r="D154" s="69" t="s">
        <v>2032</v>
      </c>
    </row>
    <row r="155" spans="1:4" ht="71.400000000000006" customHeight="1" x14ac:dyDescent="0.3">
      <c r="A155" s="70" t="str">
        <f>HYPERLINK("[EDEL_Portfolio Monthly 31-May-2022.xlsx]EEPRUA!A1","Edelweiss Aggressive Hybrid Fund")</f>
        <v>Edelweiss Aggressive Hybrid Fund</v>
      </c>
      <c r="B155" s="62"/>
      <c r="C155" s="63" t="s">
        <v>2056</v>
      </c>
      <c r="D155"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A5849-5954-494C-9944-A6777AC918BD}">
  <dimension ref="A1:H107"/>
  <sheetViews>
    <sheetView showGridLines="0" workbookViewId="0">
      <pane ySplit="4" topLeftCell="A93" activePane="bottomLeft" state="frozen"/>
      <selection activeCell="A36" sqref="A36"/>
      <selection pane="bottomLeft" activeCell="A106" sqref="A106:D106"/>
    </sheetView>
  </sheetViews>
  <sheetFormatPr defaultRowHeight="14.4" x14ac:dyDescent="0.3"/>
  <cols>
    <col min="1" max="1" width="65.88671875" customWidth="1"/>
    <col min="2" max="2" width="22.21875" customWidth="1"/>
    <col min="3" max="3" width="26.77734375" customWidth="1"/>
    <col min="4" max="4" width="20.8867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69</v>
      </c>
      <c r="B1" s="57"/>
      <c r="C1" s="57"/>
      <c r="D1" s="57"/>
      <c r="E1" s="57"/>
      <c r="F1" s="57"/>
      <c r="G1" s="57"/>
      <c r="H1" s="51" t="str">
        <f>HYPERLINK("[EDEL_Portfolio Monthly 31-May-2022.xlsx]Index!A1","Index")</f>
        <v>Index</v>
      </c>
    </row>
    <row r="2" spans="1:8" ht="18" x14ac:dyDescent="0.3">
      <c r="A2" s="57" t="s">
        <v>70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1426</v>
      </c>
      <c r="B8" s="28" t="s">
        <v>1427</v>
      </c>
      <c r="C8" s="28" t="s">
        <v>999</v>
      </c>
      <c r="D8" s="13">
        <v>328244</v>
      </c>
      <c r="E8" s="14">
        <v>7967.3</v>
      </c>
      <c r="F8" s="15">
        <v>4.1500000000000002E-2</v>
      </c>
      <c r="G8" s="15"/>
    </row>
    <row r="9" spans="1:8" x14ac:dyDescent="0.3">
      <c r="A9" s="12" t="s">
        <v>1434</v>
      </c>
      <c r="B9" s="28" t="s">
        <v>1435</v>
      </c>
      <c r="C9" s="28" t="s">
        <v>779</v>
      </c>
      <c r="D9" s="13">
        <v>998625</v>
      </c>
      <c r="E9" s="14">
        <v>6786.66</v>
      </c>
      <c r="F9" s="15">
        <v>3.5400000000000001E-2</v>
      </c>
      <c r="G9" s="15"/>
    </row>
    <row r="10" spans="1:8" x14ac:dyDescent="0.3">
      <c r="A10" s="12" t="s">
        <v>1428</v>
      </c>
      <c r="B10" s="28" t="s">
        <v>1429</v>
      </c>
      <c r="C10" s="28" t="s">
        <v>802</v>
      </c>
      <c r="D10" s="13">
        <v>171611</v>
      </c>
      <c r="E10" s="14">
        <v>6734.79</v>
      </c>
      <c r="F10" s="15">
        <v>3.5099999999999999E-2</v>
      </c>
      <c r="G10" s="15"/>
    </row>
    <row r="11" spans="1:8" x14ac:dyDescent="0.3">
      <c r="A11" s="12" t="s">
        <v>1453</v>
      </c>
      <c r="B11" s="28" t="s">
        <v>1454</v>
      </c>
      <c r="C11" s="28" t="s">
        <v>971</v>
      </c>
      <c r="D11" s="13">
        <v>1772558</v>
      </c>
      <c r="E11" s="14">
        <v>6406.91</v>
      </c>
      <c r="F11" s="15">
        <v>3.3399999999999999E-2</v>
      </c>
      <c r="G11" s="15"/>
    </row>
    <row r="12" spans="1:8" x14ac:dyDescent="0.3">
      <c r="A12" s="12" t="s">
        <v>857</v>
      </c>
      <c r="B12" s="28" t="s">
        <v>858</v>
      </c>
      <c r="C12" s="28" t="s">
        <v>859</v>
      </c>
      <c r="D12" s="13">
        <v>2712240</v>
      </c>
      <c r="E12" s="14">
        <v>6377.83</v>
      </c>
      <c r="F12" s="15">
        <v>3.3300000000000003E-2</v>
      </c>
      <c r="G12" s="15"/>
    </row>
    <row r="13" spans="1:8" x14ac:dyDescent="0.3">
      <c r="A13" s="12" t="s">
        <v>930</v>
      </c>
      <c r="B13" s="28" t="s">
        <v>931</v>
      </c>
      <c r="C13" s="28" t="s">
        <v>932</v>
      </c>
      <c r="D13" s="13">
        <v>555254</v>
      </c>
      <c r="E13" s="14">
        <v>6241.33</v>
      </c>
      <c r="F13" s="15">
        <v>3.2500000000000001E-2</v>
      </c>
      <c r="G13" s="15"/>
    </row>
    <row r="14" spans="1:8" x14ac:dyDescent="0.3">
      <c r="A14" s="12" t="s">
        <v>1489</v>
      </c>
      <c r="B14" s="28" t="s">
        <v>1490</v>
      </c>
      <c r="C14" s="28" t="s">
        <v>776</v>
      </c>
      <c r="D14" s="13">
        <v>6988568</v>
      </c>
      <c r="E14" s="14">
        <v>6209.34</v>
      </c>
      <c r="F14" s="15">
        <v>3.2399999999999998E-2</v>
      </c>
      <c r="G14" s="15"/>
    </row>
    <row r="15" spans="1:8" x14ac:dyDescent="0.3">
      <c r="A15" s="12" t="s">
        <v>1430</v>
      </c>
      <c r="B15" s="28" t="s">
        <v>1431</v>
      </c>
      <c r="C15" s="28" t="s">
        <v>1077</v>
      </c>
      <c r="D15" s="13">
        <v>1502551</v>
      </c>
      <c r="E15" s="14">
        <v>5714.95</v>
      </c>
      <c r="F15" s="15">
        <v>2.98E-2</v>
      </c>
      <c r="G15" s="15"/>
    </row>
    <row r="16" spans="1:8" x14ac:dyDescent="0.3">
      <c r="A16" s="12" t="s">
        <v>1436</v>
      </c>
      <c r="B16" s="28" t="s">
        <v>1437</v>
      </c>
      <c r="C16" s="28" t="s">
        <v>1020</v>
      </c>
      <c r="D16" s="13">
        <v>537980</v>
      </c>
      <c r="E16" s="14">
        <v>5519.41</v>
      </c>
      <c r="F16" s="15">
        <v>2.8799999999999999E-2</v>
      </c>
      <c r="G16" s="15"/>
    </row>
    <row r="17" spans="1:7" x14ac:dyDescent="0.3">
      <c r="A17" s="12" t="s">
        <v>1124</v>
      </c>
      <c r="B17" s="28" t="s">
        <v>1125</v>
      </c>
      <c r="C17" s="28" t="s">
        <v>1020</v>
      </c>
      <c r="D17" s="13">
        <v>781694</v>
      </c>
      <c r="E17" s="14">
        <v>5510.16</v>
      </c>
      <c r="F17" s="15">
        <v>2.87E-2</v>
      </c>
      <c r="G17" s="15"/>
    </row>
    <row r="18" spans="1:7" x14ac:dyDescent="0.3">
      <c r="A18" s="12" t="s">
        <v>1014</v>
      </c>
      <c r="B18" s="28" t="s">
        <v>1015</v>
      </c>
      <c r="C18" s="28" t="s">
        <v>802</v>
      </c>
      <c r="D18" s="13">
        <v>551537</v>
      </c>
      <c r="E18" s="14">
        <v>5231.33</v>
      </c>
      <c r="F18" s="15">
        <v>2.7300000000000001E-2</v>
      </c>
      <c r="G18" s="15"/>
    </row>
    <row r="19" spans="1:7" x14ac:dyDescent="0.3">
      <c r="A19" s="12" t="s">
        <v>1090</v>
      </c>
      <c r="B19" s="28" t="s">
        <v>1091</v>
      </c>
      <c r="C19" s="28" t="s">
        <v>791</v>
      </c>
      <c r="D19" s="13">
        <v>137205</v>
      </c>
      <c r="E19" s="14">
        <v>5158.7700000000004</v>
      </c>
      <c r="F19" s="15">
        <v>2.69E-2</v>
      </c>
      <c r="G19" s="15"/>
    </row>
    <row r="20" spans="1:7" x14ac:dyDescent="0.3">
      <c r="A20" s="12" t="s">
        <v>925</v>
      </c>
      <c r="B20" s="28" t="s">
        <v>926</v>
      </c>
      <c r="C20" s="28" t="s">
        <v>927</v>
      </c>
      <c r="D20" s="13">
        <v>3709075</v>
      </c>
      <c r="E20" s="14">
        <v>5099.9799999999996</v>
      </c>
      <c r="F20" s="15">
        <v>2.6599999999999999E-2</v>
      </c>
      <c r="G20" s="15"/>
    </row>
    <row r="21" spans="1:7" x14ac:dyDescent="0.3">
      <c r="A21" s="12" t="s">
        <v>964</v>
      </c>
      <c r="B21" s="28" t="s">
        <v>965</v>
      </c>
      <c r="C21" s="28" t="s">
        <v>902</v>
      </c>
      <c r="D21" s="13">
        <v>811953</v>
      </c>
      <c r="E21" s="14">
        <v>4607.43</v>
      </c>
      <c r="F21" s="15">
        <v>2.4E-2</v>
      </c>
      <c r="G21" s="15"/>
    </row>
    <row r="22" spans="1:7" x14ac:dyDescent="0.3">
      <c r="A22" s="12" t="s">
        <v>1501</v>
      </c>
      <c r="B22" s="28" t="s">
        <v>1502</v>
      </c>
      <c r="C22" s="28" t="s">
        <v>776</v>
      </c>
      <c r="D22" s="13">
        <v>2691935</v>
      </c>
      <c r="E22" s="14">
        <v>4561.4799999999996</v>
      </c>
      <c r="F22" s="15">
        <v>2.3800000000000002E-2</v>
      </c>
      <c r="G22" s="15"/>
    </row>
    <row r="23" spans="1:7" x14ac:dyDescent="0.3">
      <c r="A23" s="12" t="s">
        <v>1104</v>
      </c>
      <c r="B23" s="28" t="s">
        <v>1105</v>
      </c>
      <c r="C23" s="28" t="s">
        <v>976</v>
      </c>
      <c r="D23" s="13">
        <v>562150</v>
      </c>
      <c r="E23" s="14">
        <v>4467.41</v>
      </c>
      <c r="F23" s="15">
        <v>2.3300000000000001E-2</v>
      </c>
      <c r="G23" s="15"/>
    </row>
    <row r="24" spans="1:7" x14ac:dyDescent="0.3">
      <c r="A24" s="12" t="s">
        <v>800</v>
      </c>
      <c r="B24" s="28" t="s">
        <v>801</v>
      </c>
      <c r="C24" s="28" t="s">
        <v>802</v>
      </c>
      <c r="D24" s="13">
        <v>180347</v>
      </c>
      <c r="E24" s="14">
        <v>4443.84</v>
      </c>
      <c r="F24" s="15">
        <v>2.3199999999999998E-2</v>
      </c>
      <c r="G24" s="15"/>
    </row>
    <row r="25" spans="1:7" x14ac:dyDescent="0.3">
      <c r="A25" s="12" t="s">
        <v>1451</v>
      </c>
      <c r="B25" s="28" t="s">
        <v>1452</v>
      </c>
      <c r="C25" s="28" t="s">
        <v>779</v>
      </c>
      <c r="D25" s="13">
        <v>398333</v>
      </c>
      <c r="E25" s="14">
        <v>4268.1400000000003</v>
      </c>
      <c r="F25" s="15">
        <v>2.23E-2</v>
      </c>
      <c r="G25" s="15"/>
    </row>
    <row r="26" spans="1:7" x14ac:dyDescent="0.3">
      <c r="A26" s="12" t="s">
        <v>1354</v>
      </c>
      <c r="B26" s="28" t="s">
        <v>1355</v>
      </c>
      <c r="C26" s="28" t="s">
        <v>839</v>
      </c>
      <c r="D26" s="13">
        <v>897097</v>
      </c>
      <c r="E26" s="14">
        <v>4168.3599999999997</v>
      </c>
      <c r="F26" s="15">
        <v>2.1700000000000001E-2</v>
      </c>
      <c r="G26" s="15"/>
    </row>
    <row r="27" spans="1:7" x14ac:dyDescent="0.3">
      <c r="A27" s="12" t="s">
        <v>1086</v>
      </c>
      <c r="B27" s="28" t="s">
        <v>1087</v>
      </c>
      <c r="C27" s="28" t="s">
        <v>779</v>
      </c>
      <c r="D27" s="13">
        <v>314853</v>
      </c>
      <c r="E27" s="14">
        <v>3703.3</v>
      </c>
      <c r="F27" s="15">
        <v>1.9300000000000001E-2</v>
      </c>
      <c r="G27" s="15"/>
    </row>
    <row r="28" spans="1:7" x14ac:dyDescent="0.3">
      <c r="A28" s="12" t="s">
        <v>816</v>
      </c>
      <c r="B28" s="28" t="s">
        <v>817</v>
      </c>
      <c r="C28" s="28" t="s">
        <v>818</v>
      </c>
      <c r="D28" s="13">
        <v>1541422</v>
      </c>
      <c r="E28" s="14">
        <v>3618.49</v>
      </c>
      <c r="F28" s="15">
        <v>1.89E-2</v>
      </c>
      <c r="G28" s="15"/>
    </row>
    <row r="29" spans="1:7" x14ac:dyDescent="0.3">
      <c r="A29" s="12" t="s">
        <v>1039</v>
      </c>
      <c r="B29" s="28" t="s">
        <v>1040</v>
      </c>
      <c r="C29" s="28" t="s">
        <v>1009</v>
      </c>
      <c r="D29" s="13">
        <v>599444</v>
      </c>
      <c r="E29" s="14">
        <v>3352.69</v>
      </c>
      <c r="F29" s="15">
        <v>1.7500000000000002E-2</v>
      </c>
      <c r="G29" s="15"/>
    </row>
    <row r="30" spans="1:7" x14ac:dyDescent="0.3">
      <c r="A30" s="12" t="s">
        <v>1364</v>
      </c>
      <c r="B30" s="28" t="s">
        <v>1365</v>
      </c>
      <c r="C30" s="28" t="s">
        <v>892</v>
      </c>
      <c r="D30" s="13">
        <v>358387</v>
      </c>
      <c r="E30" s="14">
        <v>3305.4</v>
      </c>
      <c r="F30" s="15">
        <v>1.72E-2</v>
      </c>
      <c r="G30" s="15"/>
    </row>
    <row r="31" spans="1:7" x14ac:dyDescent="0.3">
      <c r="A31" s="12" t="s">
        <v>1442</v>
      </c>
      <c r="B31" s="28" t="s">
        <v>1443</v>
      </c>
      <c r="C31" s="28" t="s">
        <v>1002</v>
      </c>
      <c r="D31" s="13">
        <v>785181</v>
      </c>
      <c r="E31" s="14">
        <v>3269.1</v>
      </c>
      <c r="F31" s="15">
        <v>1.7000000000000001E-2</v>
      </c>
      <c r="G31" s="15"/>
    </row>
    <row r="32" spans="1:7" x14ac:dyDescent="0.3">
      <c r="A32" s="12" t="s">
        <v>877</v>
      </c>
      <c r="B32" s="28" t="s">
        <v>878</v>
      </c>
      <c r="C32" s="28" t="s">
        <v>879</v>
      </c>
      <c r="D32" s="13">
        <v>114752</v>
      </c>
      <c r="E32" s="14">
        <v>3165.26</v>
      </c>
      <c r="F32" s="15">
        <v>1.6500000000000001E-2</v>
      </c>
      <c r="G32" s="15"/>
    </row>
    <row r="33" spans="1:7" x14ac:dyDescent="0.3">
      <c r="A33" s="12" t="s">
        <v>1481</v>
      </c>
      <c r="B33" s="28" t="s">
        <v>1482</v>
      </c>
      <c r="C33" s="28" t="s">
        <v>902</v>
      </c>
      <c r="D33" s="13">
        <v>184577</v>
      </c>
      <c r="E33" s="14">
        <v>3000.58</v>
      </c>
      <c r="F33" s="15">
        <v>1.5599999999999999E-2</v>
      </c>
      <c r="G33" s="15"/>
    </row>
    <row r="34" spans="1:7" x14ac:dyDescent="0.3">
      <c r="A34" s="12" t="s">
        <v>1467</v>
      </c>
      <c r="B34" s="28" t="s">
        <v>1468</v>
      </c>
      <c r="C34" s="28" t="s">
        <v>791</v>
      </c>
      <c r="D34" s="13">
        <v>769598</v>
      </c>
      <c r="E34" s="14">
        <v>2852.13</v>
      </c>
      <c r="F34" s="15">
        <v>1.49E-2</v>
      </c>
      <c r="G34" s="15"/>
    </row>
    <row r="35" spans="1:7" x14ac:dyDescent="0.3">
      <c r="A35" s="12" t="s">
        <v>1082</v>
      </c>
      <c r="B35" s="28" t="s">
        <v>1083</v>
      </c>
      <c r="C35" s="28" t="s">
        <v>776</v>
      </c>
      <c r="D35" s="13">
        <v>2007093</v>
      </c>
      <c r="E35" s="14">
        <v>2811.94</v>
      </c>
      <c r="F35" s="15">
        <v>1.47E-2</v>
      </c>
      <c r="G35" s="15"/>
    </row>
    <row r="36" spans="1:7" x14ac:dyDescent="0.3">
      <c r="A36" s="12" t="s">
        <v>1088</v>
      </c>
      <c r="B36" s="28" t="s">
        <v>1089</v>
      </c>
      <c r="C36" s="28" t="s">
        <v>902</v>
      </c>
      <c r="D36" s="13">
        <v>285874</v>
      </c>
      <c r="E36" s="14">
        <v>2580.3000000000002</v>
      </c>
      <c r="F36" s="15">
        <v>1.35E-2</v>
      </c>
      <c r="G36" s="15"/>
    </row>
    <row r="37" spans="1:7" x14ac:dyDescent="0.3">
      <c r="A37" s="12" t="s">
        <v>1084</v>
      </c>
      <c r="B37" s="28" t="s">
        <v>1085</v>
      </c>
      <c r="C37" s="28" t="s">
        <v>821</v>
      </c>
      <c r="D37" s="13">
        <v>183136</v>
      </c>
      <c r="E37" s="14">
        <v>2495.23</v>
      </c>
      <c r="F37" s="15">
        <v>1.2999999999999999E-2</v>
      </c>
      <c r="G37" s="15"/>
    </row>
    <row r="38" spans="1:7" x14ac:dyDescent="0.3">
      <c r="A38" s="12" t="s">
        <v>1440</v>
      </c>
      <c r="B38" s="28" t="s">
        <v>1441</v>
      </c>
      <c r="C38" s="28" t="s">
        <v>971</v>
      </c>
      <c r="D38" s="13">
        <v>427206</v>
      </c>
      <c r="E38" s="14">
        <v>2451.9499999999998</v>
      </c>
      <c r="F38" s="15">
        <v>1.2800000000000001E-2</v>
      </c>
      <c r="G38" s="15"/>
    </row>
    <row r="39" spans="1:7" x14ac:dyDescent="0.3">
      <c r="A39" s="12" t="s">
        <v>1491</v>
      </c>
      <c r="B39" s="28" t="s">
        <v>1492</v>
      </c>
      <c r="C39" s="28" t="s">
        <v>1020</v>
      </c>
      <c r="D39" s="13">
        <v>325309</v>
      </c>
      <c r="E39" s="14">
        <v>2330.84</v>
      </c>
      <c r="F39" s="15">
        <v>1.2200000000000001E-2</v>
      </c>
      <c r="G39" s="15"/>
    </row>
    <row r="40" spans="1:7" x14ac:dyDescent="0.3">
      <c r="A40" s="12" t="s">
        <v>1053</v>
      </c>
      <c r="B40" s="28" t="s">
        <v>1054</v>
      </c>
      <c r="C40" s="28" t="s">
        <v>779</v>
      </c>
      <c r="D40" s="13">
        <v>463833</v>
      </c>
      <c r="E40" s="14">
        <v>2243.56</v>
      </c>
      <c r="F40" s="15">
        <v>1.17E-2</v>
      </c>
      <c r="G40" s="15"/>
    </row>
    <row r="41" spans="1:7" x14ac:dyDescent="0.3">
      <c r="A41" s="12" t="s">
        <v>1067</v>
      </c>
      <c r="B41" s="28" t="s">
        <v>1068</v>
      </c>
      <c r="C41" s="28" t="s">
        <v>892</v>
      </c>
      <c r="D41" s="13">
        <v>94827</v>
      </c>
      <c r="E41" s="14">
        <v>2217.91</v>
      </c>
      <c r="F41" s="15">
        <v>1.1599999999999999E-2</v>
      </c>
      <c r="G41" s="15"/>
    </row>
    <row r="42" spans="1:7" x14ac:dyDescent="0.3">
      <c r="A42" s="12" t="s">
        <v>1473</v>
      </c>
      <c r="B42" s="28" t="s">
        <v>1474</v>
      </c>
      <c r="C42" s="28" t="s">
        <v>971</v>
      </c>
      <c r="D42" s="13">
        <v>54304</v>
      </c>
      <c r="E42" s="14">
        <v>2095.4299999999998</v>
      </c>
      <c r="F42" s="15">
        <v>1.09E-2</v>
      </c>
      <c r="G42" s="15"/>
    </row>
    <row r="43" spans="1:7" x14ac:dyDescent="0.3">
      <c r="A43" s="12" t="s">
        <v>1447</v>
      </c>
      <c r="B43" s="28" t="s">
        <v>1448</v>
      </c>
      <c r="C43" s="28" t="s">
        <v>1446</v>
      </c>
      <c r="D43" s="13">
        <v>583082</v>
      </c>
      <c r="E43" s="14">
        <v>1998.51</v>
      </c>
      <c r="F43" s="15">
        <v>1.04E-2</v>
      </c>
      <c r="G43" s="15"/>
    </row>
    <row r="44" spans="1:7" x14ac:dyDescent="0.3">
      <c r="A44" s="12" t="s">
        <v>1471</v>
      </c>
      <c r="B44" s="28" t="s">
        <v>1472</v>
      </c>
      <c r="C44" s="28" t="s">
        <v>821</v>
      </c>
      <c r="D44" s="13">
        <v>443417</v>
      </c>
      <c r="E44" s="14">
        <v>1968.55</v>
      </c>
      <c r="F44" s="15">
        <v>1.03E-2</v>
      </c>
      <c r="G44" s="15"/>
    </row>
    <row r="45" spans="1:7" x14ac:dyDescent="0.3">
      <c r="A45" s="12" t="s">
        <v>1380</v>
      </c>
      <c r="B45" s="28" t="s">
        <v>1381</v>
      </c>
      <c r="C45" s="28" t="s">
        <v>892</v>
      </c>
      <c r="D45" s="13">
        <v>2821035</v>
      </c>
      <c r="E45" s="14">
        <v>1850.6</v>
      </c>
      <c r="F45" s="15">
        <v>9.7000000000000003E-3</v>
      </c>
      <c r="G45" s="15"/>
    </row>
    <row r="46" spans="1:7" x14ac:dyDescent="0.3">
      <c r="A46" s="12" t="s">
        <v>979</v>
      </c>
      <c r="B46" s="28" t="s">
        <v>980</v>
      </c>
      <c r="C46" s="28" t="s">
        <v>836</v>
      </c>
      <c r="D46" s="13">
        <v>487121</v>
      </c>
      <c r="E46" s="14">
        <v>1840.59</v>
      </c>
      <c r="F46" s="15">
        <v>9.5999999999999992E-3</v>
      </c>
      <c r="G46" s="15"/>
    </row>
    <row r="47" spans="1:7" x14ac:dyDescent="0.3">
      <c r="A47" s="12" t="s">
        <v>1655</v>
      </c>
      <c r="B47" s="28" t="s">
        <v>1656</v>
      </c>
      <c r="C47" s="28" t="s">
        <v>802</v>
      </c>
      <c r="D47" s="13">
        <v>67595</v>
      </c>
      <c r="E47" s="14">
        <v>1771.06</v>
      </c>
      <c r="F47" s="15">
        <v>9.1999999999999998E-3</v>
      </c>
      <c r="G47" s="15"/>
    </row>
    <row r="48" spans="1:7" x14ac:dyDescent="0.3">
      <c r="A48" s="12" t="s">
        <v>1075</v>
      </c>
      <c r="B48" s="28" t="s">
        <v>1076</v>
      </c>
      <c r="C48" s="28" t="s">
        <v>1077</v>
      </c>
      <c r="D48" s="13">
        <v>304589</v>
      </c>
      <c r="E48" s="14">
        <v>1743.77</v>
      </c>
      <c r="F48" s="15">
        <v>9.1000000000000004E-3</v>
      </c>
      <c r="G48" s="15"/>
    </row>
    <row r="49" spans="1:7" x14ac:dyDescent="0.3">
      <c r="A49" s="12" t="s">
        <v>1499</v>
      </c>
      <c r="B49" s="28" t="s">
        <v>1500</v>
      </c>
      <c r="C49" s="28" t="s">
        <v>924</v>
      </c>
      <c r="D49" s="13">
        <v>105204</v>
      </c>
      <c r="E49" s="14">
        <v>1702.83</v>
      </c>
      <c r="F49" s="15">
        <v>8.8999999999999999E-3</v>
      </c>
      <c r="G49" s="15"/>
    </row>
    <row r="50" spans="1:7" x14ac:dyDescent="0.3">
      <c r="A50" s="12" t="s">
        <v>913</v>
      </c>
      <c r="B50" s="28" t="s">
        <v>914</v>
      </c>
      <c r="C50" s="28" t="s">
        <v>791</v>
      </c>
      <c r="D50" s="13">
        <v>64911</v>
      </c>
      <c r="E50" s="14">
        <v>1683.5</v>
      </c>
      <c r="F50" s="15">
        <v>8.8000000000000005E-3</v>
      </c>
      <c r="G50" s="15"/>
    </row>
    <row r="51" spans="1:7" x14ac:dyDescent="0.3">
      <c r="A51" s="12" t="s">
        <v>1444</v>
      </c>
      <c r="B51" s="28" t="s">
        <v>1445</v>
      </c>
      <c r="C51" s="28" t="s">
        <v>1446</v>
      </c>
      <c r="D51" s="13">
        <v>40141</v>
      </c>
      <c r="E51" s="14">
        <v>1683.21</v>
      </c>
      <c r="F51" s="15">
        <v>8.8000000000000005E-3</v>
      </c>
      <c r="G51" s="15"/>
    </row>
    <row r="52" spans="1:7" x14ac:dyDescent="0.3">
      <c r="A52" s="12" t="s">
        <v>1029</v>
      </c>
      <c r="B52" s="28" t="s">
        <v>1030</v>
      </c>
      <c r="C52" s="28" t="s">
        <v>879</v>
      </c>
      <c r="D52" s="13">
        <v>459982</v>
      </c>
      <c r="E52" s="14">
        <v>1671.57</v>
      </c>
      <c r="F52" s="15">
        <v>8.6999999999999994E-3</v>
      </c>
      <c r="G52" s="15"/>
    </row>
    <row r="53" spans="1:7" x14ac:dyDescent="0.3">
      <c r="A53" s="12" t="s">
        <v>1518</v>
      </c>
      <c r="B53" s="28" t="s">
        <v>1519</v>
      </c>
      <c r="C53" s="28" t="s">
        <v>776</v>
      </c>
      <c r="D53" s="13">
        <v>791804</v>
      </c>
      <c r="E53" s="14">
        <v>1496.11</v>
      </c>
      <c r="F53" s="15">
        <v>7.7999999999999996E-3</v>
      </c>
      <c r="G53" s="15"/>
    </row>
    <row r="54" spans="1:7" x14ac:dyDescent="0.3">
      <c r="A54" s="12" t="s">
        <v>1374</v>
      </c>
      <c r="B54" s="28" t="s">
        <v>1375</v>
      </c>
      <c r="C54" s="28" t="s">
        <v>844</v>
      </c>
      <c r="D54" s="13">
        <v>516408</v>
      </c>
      <c r="E54" s="14">
        <v>1342.66</v>
      </c>
      <c r="F54" s="15">
        <v>7.0000000000000001E-3</v>
      </c>
      <c r="G54" s="15"/>
    </row>
    <row r="55" spans="1:7" x14ac:dyDescent="0.3">
      <c r="A55" s="12" t="s">
        <v>1106</v>
      </c>
      <c r="B55" s="28" t="s">
        <v>1107</v>
      </c>
      <c r="C55" s="28" t="s">
        <v>821</v>
      </c>
      <c r="D55" s="13">
        <v>54591</v>
      </c>
      <c r="E55" s="14">
        <v>1300.49</v>
      </c>
      <c r="F55" s="15">
        <v>6.7999999999999996E-3</v>
      </c>
      <c r="G55" s="15"/>
    </row>
    <row r="56" spans="1:7" x14ac:dyDescent="0.3">
      <c r="A56" s="12" t="s">
        <v>1457</v>
      </c>
      <c r="B56" s="28" t="s">
        <v>1458</v>
      </c>
      <c r="C56" s="28" t="s">
        <v>927</v>
      </c>
      <c r="D56" s="13">
        <v>646929</v>
      </c>
      <c r="E56" s="14">
        <v>1284.1500000000001</v>
      </c>
      <c r="F56" s="15">
        <v>6.7000000000000002E-3</v>
      </c>
      <c r="G56" s="15"/>
    </row>
    <row r="57" spans="1:7" x14ac:dyDescent="0.3">
      <c r="A57" s="12" t="s">
        <v>939</v>
      </c>
      <c r="B57" s="28" t="s">
        <v>940</v>
      </c>
      <c r="C57" s="28" t="s">
        <v>802</v>
      </c>
      <c r="D57" s="13">
        <v>168276</v>
      </c>
      <c r="E57" s="14">
        <v>1280.1600000000001</v>
      </c>
      <c r="F57" s="15">
        <v>6.7000000000000002E-3</v>
      </c>
      <c r="G57" s="15"/>
    </row>
    <row r="58" spans="1:7" x14ac:dyDescent="0.3">
      <c r="A58" s="12" t="s">
        <v>1449</v>
      </c>
      <c r="B58" s="28" t="s">
        <v>1450</v>
      </c>
      <c r="C58" s="28" t="s">
        <v>924</v>
      </c>
      <c r="D58" s="13">
        <v>1397220</v>
      </c>
      <c r="E58" s="14">
        <v>1054.9000000000001</v>
      </c>
      <c r="F58" s="15">
        <v>5.4999999999999997E-3</v>
      </c>
      <c r="G58" s="15"/>
    </row>
    <row r="59" spans="1:7" x14ac:dyDescent="0.3">
      <c r="A59" s="12" t="s">
        <v>1528</v>
      </c>
      <c r="B59" s="28" t="s">
        <v>1529</v>
      </c>
      <c r="C59" s="28" t="s">
        <v>892</v>
      </c>
      <c r="D59" s="13">
        <v>320594</v>
      </c>
      <c r="E59" s="14">
        <v>973.16</v>
      </c>
      <c r="F59" s="15">
        <v>5.1000000000000004E-3</v>
      </c>
      <c r="G59" s="15"/>
    </row>
    <row r="60" spans="1:7" x14ac:dyDescent="0.3">
      <c r="A60" s="12" t="s">
        <v>1547</v>
      </c>
      <c r="B60" s="28" t="s">
        <v>1548</v>
      </c>
      <c r="C60" s="28" t="s">
        <v>802</v>
      </c>
      <c r="D60" s="13">
        <v>47118</v>
      </c>
      <c r="E60" s="14">
        <v>965.24</v>
      </c>
      <c r="F60" s="15">
        <v>5.0000000000000001E-3</v>
      </c>
      <c r="G60" s="15"/>
    </row>
    <row r="61" spans="1:7" x14ac:dyDescent="0.3">
      <c r="A61" s="12" t="s">
        <v>1459</v>
      </c>
      <c r="B61" s="28" t="s">
        <v>1460</v>
      </c>
      <c r="C61" s="28" t="s">
        <v>971</v>
      </c>
      <c r="D61" s="13">
        <v>92475</v>
      </c>
      <c r="E61" s="14">
        <v>955.13</v>
      </c>
      <c r="F61" s="15">
        <v>5.0000000000000001E-3</v>
      </c>
      <c r="G61" s="15"/>
    </row>
    <row r="62" spans="1:7" x14ac:dyDescent="0.3">
      <c r="A62" s="12" t="s">
        <v>1539</v>
      </c>
      <c r="B62" s="28" t="s">
        <v>1540</v>
      </c>
      <c r="C62" s="28" t="s">
        <v>932</v>
      </c>
      <c r="D62" s="13">
        <v>87208</v>
      </c>
      <c r="E62" s="14">
        <v>877.66</v>
      </c>
      <c r="F62" s="15">
        <v>4.5999999999999999E-3</v>
      </c>
      <c r="G62" s="15"/>
    </row>
    <row r="63" spans="1:7" x14ac:dyDescent="0.3">
      <c r="A63" s="12" t="s">
        <v>1520</v>
      </c>
      <c r="B63" s="28" t="s">
        <v>1521</v>
      </c>
      <c r="C63" s="28" t="s">
        <v>899</v>
      </c>
      <c r="D63" s="13">
        <v>55016</v>
      </c>
      <c r="E63" s="14">
        <v>847.58</v>
      </c>
      <c r="F63" s="15">
        <v>4.4000000000000003E-3</v>
      </c>
      <c r="G63" s="15"/>
    </row>
    <row r="64" spans="1:7" x14ac:dyDescent="0.3">
      <c r="A64" s="12" t="s">
        <v>1333</v>
      </c>
      <c r="B64" s="28" t="s">
        <v>1334</v>
      </c>
      <c r="C64" s="28" t="s">
        <v>779</v>
      </c>
      <c r="D64" s="13">
        <v>902051</v>
      </c>
      <c r="E64" s="14">
        <v>841.61</v>
      </c>
      <c r="F64" s="15">
        <v>4.4000000000000003E-3</v>
      </c>
      <c r="G64" s="15"/>
    </row>
    <row r="65" spans="1:7" x14ac:dyDescent="0.3">
      <c r="A65" s="12" t="s">
        <v>1477</v>
      </c>
      <c r="B65" s="28" t="s">
        <v>1478</v>
      </c>
      <c r="C65" s="28" t="s">
        <v>1020</v>
      </c>
      <c r="D65" s="13">
        <v>33920</v>
      </c>
      <c r="E65" s="14">
        <v>772.61</v>
      </c>
      <c r="F65" s="15">
        <v>4.0000000000000001E-3</v>
      </c>
      <c r="G65" s="15"/>
    </row>
    <row r="66" spans="1:7" x14ac:dyDescent="0.3">
      <c r="A66" s="12" t="s">
        <v>1463</v>
      </c>
      <c r="B66" s="28" t="s">
        <v>1464</v>
      </c>
      <c r="C66" s="28" t="s">
        <v>924</v>
      </c>
      <c r="D66" s="13">
        <v>86401</v>
      </c>
      <c r="E66" s="14">
        <v>396.93</v>
      </c>
      <c r="F66" s="15">
        <v>2.0999999999999999E-3</v>
      </c>
      <c r="G66" s="15"/>
    </row>
    <row r="67" spans="1:7" x14ac:dyDescent="0.3">
      <c r="A67" s="16" t="s">
        <v>98</v>
      </c>
      <c r="B67" s="29"/>
      <c r="C67" s="29"/>
      <c r="D67" s="17"/>
      <c r="E67" s="37">
        <v>183272.11</v>
      </c>
      <c r="F67" s="38">
        <v>0.95589999999999997</v>
      </c>
      <c r="G67" s="20"/>
    </row>
    <row r="68" spans="1:7" x14ac:dyDescent="0.3">
      <c r="A68" s="16" t="s">
        <v>1126</v>
      </c>
      <c r="B68" s="28"/>
      <c r="C68" s="28"/>
      <c r="D68" s="13"/>
      <c r="E68" s="14"/>
      <c r="F68" s="15"/>
      <c r="G68" s="15"/>
    </row>
    <row r="69" spans="1:7" x14ac:dyDescent="0.3">
      <c r="A69" s="16" t="s">
        <v>98</v>
      </c>
      <c r="B69" s="28"/>
      <c r="C69" s="28"/>
      <c r="D69" s="13"/>
      <c r="E69" s="39" t="s">
        <v>88</v>
      </c>
      <c r="F69" s="40" t="s">
        <v>88</v>
      </c>
      <c r="G69" s="15"/>
    </row>
    <row r="70" spans="1:7" x14ac:dyDescent="0.3">
      <c r="A70" s="21" t="s">
        <v>117</v>
      </c>
      <c r="B70" s="30"/>
      <c r="C70" s="30"/>
      <c r="D70" s="22"/>
      <c r="E70" s="25">
        <v>183272.11</v>
      </c>
      <c r="F70" s="26">
        <v>0.95589999999999997</v>
      </c>
      <c r="G70" s="20"/>
    </row>
    <row r="71" spans="1:7" x14ac:dyDescent="0.3">
      <c r="A71" s="12"/>
      <c r="B71" s="28"/>
      <c r="C71" s="28"/>
      <c r="D71" s="13"/>
      <c r="E71" s="14"/>
      <c r="F71" s="15"/>
      <c r="G71" s="15"/>
    </row>
    <row r="72" spans="1:7" x14ac:dyDescent="0.3">
      <c r="A72" s="12"/>
      <c r="B72" s="28"/>
      <c r="C72" s="28"/>
      <c r="D72" s="13"/>
      <c r="E72" s="14"/>
      <c r="F72" s="15"/>
      <c r="G72" s="15"/>
    </row>
    <row r="73" spans="1:7" x14ac:dyDescent="0.3">
      <c r="A73" s="16" t="s">
        <v>118</v>
      </c>
      <c r="B73" s="28"/>
      <c r="C73" s="28"/>
      <c r="D73" s="13"/>
      <c r="E73" s="14"/>
      <c r="F73" s="15"/>
      <c r="G73" s="15"/>
    </row>
    <row r="74" spans="1:7" x14ac:dyDescent="0.3">
      <c r="A74" s="12" t="s">
        <v>119</v>
      </c>
      <c r="B74" s="28"/>
      <c r="C74" s="28"/>
      <c r="D74" s="13"/>
      <c r="E74" s="14">
        <v>8734.01</v>
      </c>
      <c r="F74" s="15">
        <v>4.5499999999999999E-2</v>
      </c>
      <c r="G74" s="15">
        <v>4.1402000000000001E-2</v>
      </c>
    </row>
    <row r="75" spans="1:7" x14ac:dyDescent="0.3">
      <c r="A75" s="16" t="s">
        <v>98</v>
      </c>
      <c r="B75" s="29"/>
      <c r="C75" s="29"/>
      <c r="D75" s="17"/>
      <c r="E75" s="37">
        <v>8734.01</v>
      </c>
      <c r="F75" s="38">
        <v>4.5499999999999999E-2</v>
      </c>
      <c r="G75" s="20"/>
    </row>
    <row r="76" spans="1:7" x14ac:dyDescent="0.3">
      <c r="A76" s="12"/>
      <c r="B76" s="28"/>
      <c r="C76" s="28"/>
      <c r="D76" s="13"/>
      <c r="E76" s="14"/>
      <c r="F76" s="15"/>
      <c r="G76" s="15"/>
    </row>
    <row r="77" spans="1:7" x14ac:dyDescent="0.3">
      <c r="A77" s="21" t="s">
        <v>117</v>
      </c>
      <c r="B77" s="30"/>
      <c r="C77" s="30"/>
      <c r="D77" s="22"/>
      <c r="E77" s="18">
        <v>8734.01</v>
      </c>
      <c r="F77" s="19">
        <v>4.5499999999999999E-2</v>
      </c>
      <c r="G77" s="20"/>
    </row>
    <row r="78" spans="1:7" x14ac:dyDescent="0.3">
      <c r="A78" s="12" t="s">
        <v>120</v>
      </c>
      <c r="B78" s="28"/>
      <c r="C78" s="28"/>
      <c r="D78" s="13"/>
      <c r="E78" s="14">
        <v>0.99069989999999997</v>
      </c>
      <c r="F78" s="15">
        <v>5.0000000000000004E-6</v>
      </c>
      <c r="G78" s="15"/>
    </row>
    <row r="79" spans="1:7" x14ac:dyDescent="0.3">
      <c r="A79" s="12" t="s">
        <v>121</v>
      </c>
      <c r="B79" s="28"/>
      <c r="C79" s="28"/>
      <c r="D79" s="13"/>
      <c r="E79" s="36">
        <v>-242.1306999</v>
      </c>
      <c r="F79" s="35">
        <v>-1.405E-3</v>
      </c>
      <c r="G79" s="15">
        <v>4.1402000000000001E-2</v>
      </c>
    </row>
    <row r="80" spans="1:7" x14ac:dyDescent="0.3">
      <c r="A80" s="23" t="s">
        <v>122</v>
      </c>
      <c r="B80" s="31"/>
      <c r="C80" s="31"/>
      <c r="D80" s="24"/>
      <c r="E80" s="25">
        <v>191764.98</v>
      </c>
      <c r="F80" s="26">
        <v>1</v>
      </c>
      <c r="G80" s="26"/>
    </row>
    <row r="85" spans="1:7" x14ac:dyDescent="0.3">
      <c r="A85" s="1" t="s">
        <v>1859</v>
      </c>
    </row>
    <row r="86" spans="1:7" x14ac:dyDescent="0.3">
      <c r="A86" s="47" t="s">
        <v>1860</v>
      </c>
      <c r="B86" s="32" t="s">
        <v>88</v>
      </c>
    </row>
    <row r="87" spans="1:7" x14ac:dyDescent="0.3">
      <c r="A87" t="s">
        <v>1861</v>
      </c>
    </row>
    <row r="88" spans="1:7" x14ac:dyDescent="0.3">
      <c r="A88" t="s">
        <v>1862</v>
      </c>
      <c r="B88" t="s">
        <v>1863</v>
      </c>
      <c r="C88" t="s">
        <v>1863</v>
      </c>
    </row>
    <row r="89" spans="1:7" x14ac:dyDescent="0.3">
      <c r="B89" s="48">
        <v>44680</v>
      </c>
      <c r="C89" s="48">
        <v>44712</v>
      </c>
    </row>
    <row r="90" spans="1:7" x14ac:dyDescent="0.3">
      <c r="A90" t="s">
        <v>1867</v>
      </c>
      <c r="B90">
        <v>55.387999999999998</v>
      </c>
      <c r="C90">
        <v>52.875</v>
      </c>
      <c r="E90" s="2"/>
      <c r="G90"/>
    </row>
    <row r="91" spans="1:7" x14ac:dyDescent="0.3">
      <c r="A91" t="s">
        <v>1868</v>
      </c>
      <c r="B91">
        <v>40.387</v>
      </c>
      <c r="C91">
        <v>38.554000000000002</v>
      </c>
      <c r="E91" s="2"/>
      <c r="G91"/>
    </row>
    <row r="92" spans="1:7" x14ac:dyDescent="0.3">
      <c r="A92" t="s">
        <v>1892</v>
      </c>
      <c r="B92">
        <v>49.673999999999999</v>
      </c>
      <c r="C92">
        <v>47.357999999999997</v>
      </c>
      <c r="E92" s="2"/>
      <c r="G92"/>
    </row>
    <row r="93" spans="1:7" x14ac:dyDescent="0.3">
      <c r="A93" t="s">
        <v>1893</v>
      </c>
      <c r="B93">
        <v>28.638999999999999</v>
      </c>
      <c r="C93">
        <v>27.303000000000001</v>
      </c>
      <c r="E93" s="2"/>
      <c r="G93"/>
    </row>
    <row r="94" spans="1:7" x14ac:dyDescent="0.3">
      <c r="E94" s="2"/>
      <c r="G94"/>
    </row>
    <row r="95" spans="1:7" x14ac:dyDescent="0.3">
      <c r="A95" t="s">
        <v>1878</v>
      </c>
      <c r="B95" s="32" t="s">
        <v>88</v>
      </c>
    </row>
    <row r="96" spans="1:7" x14ac:dyDescent="0.3">
      <c r="A96" t="s">
        <v>1879</v>
      </c>
      <c r="B96" s="32" t="s">
        <v>88</v>
      </c>
    </row>
    <row r="97" spans="1:4" ht="28.8" x14ac:dyDescent="0.3">
      <c r="A97" s="47" t="s">
        <v>1880</v>
      </c>
      <c r="B97" s="32" t="s">
        <v>88</v>
      </c>
    </row>
    <row r="98" spans="1:4" x14ac:dyDescent="0.3">
      <c r="A98" s="47" t="s">
        <v>1881</v>
      </c>
      <c r="B98" s="32" t="s">
        <v>88</v>
      </c>
    </row>
    <row r="99" spans="1:4" x14ac:dyDescent="0.3">
      <c r="A99" t="s">
        <v>1913</v>
      </c>
      <c r="B99" s="49">
        <v>0.342364</v>
      </c>
    </row>
    <row r="100" spans="1:4" ht="28.8" x14ac:dyDescent="0.3">
      <c r="A100" s="47" t="s">
        <v>1883</v>
      </c>
      <c r="B100" s="32" t="s">
        <v>88</v>
      </c>
    </row>
    <row r="101" spans="1:4" ht="28.8" x14ac:dyDescent="0.3">
      <c r="A101" s="47" t="s">
        <v>1884</v>
      </c>
      <c r="B101" s="32" t="s">
        <v>88</v>
      </c>
    </row>
    <row r="102" spans="1:4" x14ac:dyDescent="0.3">
      <c r="A102" t="s">
        <v>2023</v>
      </c>
      <c r="B102" s="32" t="s">
        <v>88</v>
      </c>
    </row>
    <row r="103" spans="1:4" x14ac:dyDescent="0.3">
      <c r="A103" t="s">
        <v>2024</v>
      </c>
      <c r="B103" s="32" t="s">
        <v>88</v>
      </c>
    </row>
    <row r="106" spans="1:4" ht="28.8" x14ac:dyDescent="0.3">
      <c r="A106" s="60" t="s">
        <v>2070</v>
      </c>
      <c r="B106" s="61" t="s">
        <v>2071</v>
      </c>
      <c r="C106" s="61" t="s">
        <v>2031</v>
      </c>
      <c r="D106" s="69" t="s">
        <v>2032</v>
      </c>
    </row>
    <row r="107" spans="1:4" ht="72" customHeight="1" x14ac:dyDescent="0.3">
      <c r="A107" s="70" t="str">
        <f>HYPERLINK("[EDEL_Portfolio Monthly 31-May-2022.xlsx]EESMCF!A1","Edelweiss Mid Cap Fund")</f>
        <v>Edelweiss Mid Cap Fund</v>
      </c>
      <c r="B107" s="62"/>
      <c r="C107" s="63" t="s">
        <v>2057</v>
      </c>
      <c r="D107"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65E37-8955-4C96-A66E-E8C319F76BF4}">
  <dimension ref="A1:H123"/>
  <sheetViews>
    <sheetView showGridLines="0" workbookViewId="0">
      <pane ySplit="4" topLeftCell="A112" activePane="bottomLeft" state="frozen"/>
      <selection activeCell="A36" sqref="A36"/>
      <selection pane="bottomLeft" activeCell="A123" sqref="A123"/>
    </sheetView>
  </sheetViews>
  <sheetFormatPr defaultRowHeight="14.4" x14ac:dyDescent="0.3"/>
  <cols>
    <col min="1" max="1" width="65.88671875" customWidth="1"/>
    <col min="2" max="2" width="22.44140625" customWidth="1"/>
    <col min="3" max="3" width="26.77734375" customWidth="1"/>
    <col min="4" max="4" width="22.21875" customWidth="1"/>
    <col min="5" max="5" width="16.5546875" customWidth="1"/>
    <col min="6" max="6" width="22"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71</v>
      </c>
      <c r="B1" s="57"/>
      <c r="C1" s="57"/>
      <c r="D1" s="57"/>
      <c r="E1" s="57"/>
      <c r="F1" s="57"/>
      <c r="G1" s="57"/>
      <c r="H1" s="51" t="str">
        <f>HYPERLINK("[EDEL_Portfolio Monthly 31-May-2022.xlsx]Index!A1","Index")</f>
        <v>Index</v>
      </c>
    </row>
    <row r="2" spans="1:8" ht="18" x14ac:dyDescent="0.3">
      <c r="A2" s="57" t="s">
        <v>72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89</v>
      </c>
      <c r="B9" s="28"/>
      <c r="C9" s="28"/>
      <c r="D9" s="13"/>
      <c r="E9" s="14"/>
      <c r="F9" s="15"/>
      <c r="G9" s="15"/>
    </row>
    <row r="10" spans="1:8" x14ac:dyDescent="0.3">
      <c r="A10" s="12"/>
      <c r="B10" s="28"/>
      <c r="C10" s="28"/>
      <c r="D10" s="13"/>
      <c r="E10" s="14"/>
      <c r="F10" s="15"/>
      <c r="G10" s="15"/>
    </row>
    <row r="11" spans="1:8" x14ac:dyDescent="0.3">
      <c r="A11" s="16" t="s">
        <v>90</v>
      </c>
      <c r="B11" s="28"/>
      <c r="C11" s="28"/>
      <c r="D11" s="13"/>
      <c r="E11" s="14"/>
      <c r="F11" s="15"/>
      <c r="G11" s="15"/>
    </row>
    <row r="12" spans="1:8" x14ac:dyDescent="0.3">
      <c r="A12" s="12" t="s">
        <v>1765</v>
      </c>
      <c r="B12" s="28" t="s">
        <v>1766</v>
      </c>
      <c r="C12" s="28" t="s">
        <v>93</v>
      </c>
      <c r="D12" s="13">
        <v>10000000</v>
      </c>
      <c r="E12" s="14">
        <v>9946.82</v>
      </c>
      <c r="F12" s="15">
        <v>6.6799999999999998E-2</v>
      </c>
      <c r="G12" s="15">
        <v>4.6462999999999997E-2</v>
      </c>
    </row>
    <row r="13" spans="1:8" x14ac:dyDescent="0.3">
      <c r="A13" s="12" t="s">
        <v>1767</v>
      </c>
      <c r="B13" s="28" t="s">
        <v>1768</v>
      </c>
      <c r="C13" s="28" t="s">
        <v>93</v>
      </c>
      <c r="D13" s="13">
        <v>5000000</v>
      </c>
      <c r="E13" s="14">
        <v>4987.75</v>
      </c>
      <c r="F13" s="15">
        <v>3.3500000000000002E-2</v>
      </c>
      <c r="G13" s="15">
        <v>4.0747999999999999E-2</v>
      </c>
    </row>
    <row r="14" spans="1:8" x14ac:dyDescent="0.3">
      <c r="A14" s="12" t="s">
        <v>1297</v>
      </c>
      <c r="B14" s="28" t="s">
        <v>1298</v>
      </c>
      <c r="C14" s="28" t="s">
        <v>93</v>
      </c>
      <c r="D14" s="13">
        <v>5000000</v>
      </c>
      <c r="E14" s="14">
        <v>4968</v>
      </c>
      <c r="F14" s="15">
        <v>3.3399999999999999E-2</v>
      </c>
      <c r="G14" s="15">
        <v>4.7021E-2</v>
      </c>
    </row>
    <row r="15" spans="1:8" x14ac:dyDescent="0.3">
      <c r="A15" s="12" t="s">
        <v>1769</v>
      </c>
      <c r="B15" s="28" t="s">
        <v>1770</v>
      </c>
      <c r="C15" s="28" t="s">
        <v>93</v>
      </c>
      <c r="D15" s="13">
        <v>5000000</v>
      </c>
      <c r="E15" s="14">
        <v>4963.54</v>
      </c>
      <c r="F15" s="15">
        <v>3.3399999999999999E-2</v>
      </c>
      <c r="G15" s="15">
        <v>4.7044000000000002E-2</v>
      </c>
    </row>
    <row r="16" spans="1:8" x14ac:dyDescent="0.3">
      <c r="A16" s="16" t="s">
        <v>98</v>
      </c>
      <c r="B16" s="29"/>
      <c r="C16" s="29"/>
      <c r="D16" s="17"/>
      <c r="E16" s="18">
        <v>24866.11</v>
      </c>
      <c r="F16" s="19">
        <v>0.1671</v>
      </c>
      <c r="G16" s="20"/>
    </row>
    <row r="17" spans="1:7" x14ac:dyDescent="0.3">
      <c r="A17" s="16" t="s">
        <v>99</v>
      </c>
      <c r="B17" s="28"/>
      <c r="C17" s="28"/>
      <c r="D17" s="13"/>
      <c r="E17" s="14"/>
      <c r="F17" s="15"/>
      <c r="G17" s="15"/>
    </row>
    <row r="18" spans="1:7" x14ac:dyDescent="0.3">
      <c r="A18" s="12" t="s">
        <v>2014</v>
      </c>
      <c r="B18" s="28" t="s">
        <v>1771</v>
      </c>
      <c r="C18" s="28" t="s">
        <v>1772</v>
      </c>
      <c r="D18" s="13">
        <v>10000000</v>
      </c>
      <c r="E18" s="14">
        <v>9982.9599999999991</v>
      </c>
      <c r="F18" s="15">
        <v>6.7100000000000007E-2</v>
      </c>
      <c r="G18" s="15">
        <v>4.4502E-2</v>
      </c>
    </row>
    <row r="19" spans="1:7" x14ac:dyDescent="0.3">
      <c r="A19" s="12" t="s">
        <v>1773</v>
      </c>
      <c r="B19" s="28" t="s">
        <v>1774</v>
      </c>
      <c r="C19" s="28" t="s">
        <v>105</v>
      </c>
      <c r="D19" s="13">
        <v>7500000</v>
      </c>
      <c r="E19" s="14">
        <v>7491.32</v>
      </c>
      <c r="F19" s="15">
        <v>5.0299999999999997E-2</v>
      </c>
      <c r="G19" s="15">
        <v>4.6996999999999997E-2</v>
      </c>
    </row>
    <row r="20" spans="1:7" x14ac:dyDescent="0.3">
      <c r="A20" s="12" t="s">
        <v>1312</v>
      </c>
      <c r="B20" s="28" t="s">
        <v>1313</v>
      </c>
      <c r="C20" s="28" t="s">
        <v>102</v>
      </c>
      <c r="D20" s="13">
        <v>7500000</v>
      </c>
      <c r="E20" s="14">
        <v>7446.3</v>
      </c>
      <c r="F20" s="15">
        <v>0.05</v>
      </c>
      <c r="G20" s="15">
        <v>4.8749000000000001E-2</v>
      </c>
    </row>
    <row r="21" spans="1:7" x14ac:dyDescent="0.3">
      <c r="A21" s="12" t="s">
        <v>1775</v>
      </c>
      <c r="B21" s="28" t="s">
        <v>1776</v>
      </c>
      <c r="C21" s="28" t="s">
        <v>1315</v>
      </c>
      <c r="D21" s="13">
        <v>5000000</v>
      </c>
      <c r="E21" s="14">
        <v>4992.7</v>
      </c>
      <c r="F21" s="15">
        <v>3.3599999999999998E-2</v>
      </c>
      <c r="G21" s="15">
        <v>4.4489000000000001E-2</v>
      </c>
    </row>
    <row r="22" spans="1:7" x14ac:dyDescent="0.3">
      <c r="A22" s="12" t="s">
        <v>1777</v>
      </c>
      <c r="B22" s="28" t="s">
        <v>1778</v>
      </c>
      <c r="C22" s="28" t="s">
        <v>105</v>
      </c>
      <c r="D22" s="13">
        <v>5000000</v>
      </c>
      <c r="E22" s="14">
        <v>4988.03</v>
      </c>
      <c r="F22" s="15">
        <v>3.3500000000000002E-2</v>
      </c>
      <c r="G22" s="15">
        <v>4.6100000000000002E-2</v>
      </c>
    </row>
    <row r="23" spans="1:7" x14ac:dyDescent="0.3">
      <c r="A23" s="12" t="s">
        <v>1779</v>
      </c>
      <c r="B23" s="28" t="s">
        <v>1780</v>
      </c>
      <c r="C23" s="28" t="s">
        <v>105</v>
      </c>
      <c r="D23" s="13">
        <v>2500000</v>
      </c>
      <c r="E23" s="14">
        <v>2498.1</v>
      </c>
      <c r="F23" s="15">
        <v>1.6799999999999999E-2</v>
      </c>
      <c r="G23" s="15">
        <v>4.6238000000000001E-2</v>
      </c>
    </row>
    <row r="24" spans="1:7" x14ac:dyDescent="0.3">
      <c r="A24" s="12" t="s">
        <v>1781</v>
      </c>
      <c r="B24" s="28" t="s">
        <v>1782</v>
      </c>
      <c r="C24" s="28" t="s">
        <v>102</v>
      </c>
      <c r="D24" s="13">
        <v>2500000</v>
      </c>
      <c r="E24" s="14">
        <v>2493.7199999999998</v>
      </c>
      <c r="F24" s="15">
        <v>1.6799999999999999E-2</v>
      </c>
      <c r="G24" s="15">
        <v>4.5996000000000002E-2</v>
      </c>
    </row>
    <row r="25" spans="1:7" x14ac:dyDescent="0.3">
      <c r="A25" s="12" t="s">
        <v>2010</v>
      </c>
      <c r="B25" s="28" t="s">
        <v>1783</v>
      </c>
      <c r="C25" s="28" t="s">
        <v>105</v>
      </c>
      <c r="D25" s="13">
        <v>2500000</v>
      </c>
      <c r="E25" s="14">
        <v>2487.9</v>
      </c>
      <c r="F25" s="15">
        <v>1.67E-2</v>
      </c>
      <c r="G25" s="15">
        <v>4.7997999999999999E-2</v>
      </c>
    </row>
    <row r="26" spans="1:7" x14ac:dyDescent="0.3">
      <c r="A26" s="12" t="s">
        <v>2012</v>
      </c>
      <c r="B26" s="28" t="s">
        <v>1314</v>
      </c>
      <c r="C26" s="28" t="s">
        <v>1315</v>
      </c>
      <c r="D26" s="13">
        <v>1000000</v>
      </c>
      <c r="E26" s="14">
        <v>1000</v>
      </c>
      <c r="F26" s="15">
        <v>6.7000000000000002E-3</v>
      </c>
      <c r="G26" s="15">
        <v>4.3124999999999997E-2</v>
      </c>
    </row>
    <row r="27" spans="1:7" x14ac:dyDescent="0.3">
      <c r="A27" s="16" t="s">
        <v>98</v>
      </c>
      <c r="B27" s="29"/>
      <c r="C27" s="29"/>
      <c r="D27" s="17"/>
      <c r="E27" s="18">
        <v>43381.03</v>
      </c>
      <c r="F27" s="19">
        <v>0.29149999999999998</v>
      </c>
      <c r="G27" s="20"/>
    </row>
    <row r="28" spans="1:7" x14ac:dyDescent="0.3">
      <c r="A28" s="12"/>
      <c r="B28" s="28"/>
      <c r="C28" s="28"/>
      <c r="D28" s="13"/>
      <c r="E28" s="14"/>
      <c r="F28" s="15"/>
      <c r="G28" s="15"/>
    </row>
    <row r="29" spans="1:7" x14ac:dyDescent="0.3">
      <c r="A29" s="16" t="s">
        <v>113</v>
      </c>
      <c r="B29" s="28"/>
      <c r="C29" s="28"/>
      <c r="D29" s="13"/>
      <c r="E29" s="14"/>
      <c r="F29" s="15"/>
      <c r="G29" s="15"/>
    </row>
    <row r="30" spans="1:7" x14ac:dyDescent="0.3">
      <c r="A30" s="12" t="s">
        <v>1995</v>
      </c>
      <c r="B30" s="28" t="s">
        <v>1784</v>
      </c>
      <c r="C30" s="28" t="s">
        <v>105</v>
      </c>
      <c r="D30" s="13">
        <v>10000000</v>
      </c>
      <c r="E30" s="14">
        <v>9979.27</v>
      </c>
      <c r="F30" s="15">
        <v>6.7100000000000007E-2</v>
      </c>
      <c r="G30" s="15">
        <v>4.7399999999999998E-2</v>
      </c>
    </row>
    <row r="31" spans="1:7" x14ac:dyDescent="0.3">
      <c r="A31" s="12" t="s">
        <v>1996</v>
      </c>
      <c r="B31" s="28" t="s">
        <v>1785</v>
      </c>
      <c r="C31" s="28" t="s">
        <v>105</v>
      </c>
      <c r="D31" s="13">
        <v>7500000</v>
      </c>
      <c r="E31" s="14">
        <v>7439.95</v>
      </c>
      <c r="F31" s="15">
        <v>0.05</v>
      </c>
      <c r="G31" s="15">
        <v>5.0798999999999997E-2</v>
      </c>
    </row>
    <row r="32" spans="1:7" x14ac:dyDescent="0.3">
      <c r="A32" s="12" t="s">
        <v>1997</v>
      </c>
      <c r="B32" s="28" t="s">
        <v>1786</v>
      </c>
      <c r="C32" s="28" t="s">
        <v>105</v>
      </c>
      <c r="D32" s="13">
        <v>5000000</v>
      </c>
      <c r="E32" s="14">
        <v>4998.7299999999996</v>
      </c>
      <c r="F32" s="15">
        <v>3.3599999999999998E-2</v>
      </c>
      <c r="G32" s="15">
        <v>4.6457999999999999E-2</v>
      </c>
    </row>
    <row r="33" spans="1:7" x14ac:dyDescent="0.3">
      <c r="A33" s="12" t="s">
        <v>2009</v>
      </c>
      <c r="B33" s="28" t="s">
        <v>1321</v>
      </c>
      <c r="C33" s="28" t="s">
        <v>105</v>
      </c>
      <c r="D33" s="13">
        <v>5000000</v>
      </c>
      <c r="E33" s="14">
        <v>4997.01</v>
      </c>
      <c r="F33" s="15">
        <v>3.3599999999999998E-2</v>
      </c>
      <c r="G33" s="15">
        <v>4.3753E-2</v>
      </c>
    </row>
    <row r="34" spans="1:7" x14ac:dyDescent="0.3">
      <c r="A34" s="12" t="s">
        <v>1998</v>
      </c>
      <c r="B34" s="28" t="s">
        <v>1787</v>
      </c>
      <c r="C34" s="28" t="s">
        <v>105</v>
      </c>
      <c r="D34" s="13">
        <v>5000000</v>
      </c>
      <c r="E34" s="14">
        <v>4989.82</v>
      </c>
      <c r="F34" s="15">
        <v>3.3500000000000002E-2</v>
      </c>
      <c r="G34" s="15">
        <v>4.6552000000000003E-2</v>
      </c>
    </row>
    <row r="35" spans="1:7" x14ac:dyDescent="0.3">
      <c r="A35" s="12" t="s">
        <v>1999</v>
      </c>
      <c r="B35" s="28" t="s">
        <v>1788</v>
      </c>
      <c r="C35" s="28" t="s">
        <v>105</v>
      </c>
      <c r="D35" s="13">
        <v>5000000</v>
      </c>
      <c r="E35" s="14">
        <v>4987.72</v>
      </c>
      <c r="F35" s="15">
        <v>3.3500000000000002E-2</v>
      </c>
      <c r="G35" s="15">
        <v>4.7307000000000002E-2</v>
      </c>
    </row>
    <row r="36" spans="1:7" x14ac:dyDescent="0.3">
      <c r="A36" s="12" t="s">
        <v>2000</v>
      </c>
      <c r="B36" s="28" t="s">
        <v>1789</v>
      </c>
      <c r="C36" s="28" t="s">
        <v>105</v>
      </c>
      <c r="D36" s="13">
        <v>5000000</v>
      </c>
      <c r="E36" s="14">
        <v>4981.87</v>
      </c>
      <c r="F36" s="15">
        <v>3.3500000000000002E-2</v>
      </c>
      <c r="G36" s="15">
        <v>4.7453000000000002E-2</v>
      </c>
    </row>
    <row r="37" spans="1:7" x14ac:dyDescent="0.3">
      <c r="A37" s="12" t="s">
        <v>2001</v>
      </c>
      <c r="B37" s="28" t="s">
        <v>1790</v>
      </c>
      <c r="C37" s="28" t="s">
        <v>105</v>
      </c>
      <c r="D37" s="13">
        <v>5000000</v>
      </c>
      <c r="E37" s="14">
        <v>4972.51</v>
      </c>
      <c r="F37" s="15">
        <v>3.3399999999999999E-2</v>
      </c>
      <c r="G37" s="15">
        <v>5.0451000000000003E-2</v>
      </c>
    </row>
    <row r="38" spans="1:7" x14ac:dyDescent="0.3">
      <c r="A38" s="12" t="s">
        <v>2002</v>
      </c>
      <c r="B38" s="28" t="s">
        <v>1791</v>
      </c>
      <c r="C38" s="28" t="s">
        <v>105</v>
      </c>
      <c r="D38" s="13">
        <v>5000000</v>
      </c>
      <c r="E38" s="14">
        <v>4968.05</v>
      </c>
      <c r="F38" s="15">
        <v>3.3399999999999999E-2</v>
      </c>
      <c r="G38" s="15">
        <v>5.3349000000000001E-2</v>
      </c>
    </row>
    <row r="39" spans="1:7" x14ac:dyDescent="0.3">
      <c r="A39" s="12" t="s">
        <v>2003</v>
      </c>
      <c r="B39" s="28" t="s">
        <v>1792</v>
      </c>
      <c r="C39" s="28" t="s">
        <v>105</v>
      </c>
      <c r="D39" s="13">
        <v>5000000</v>
      </c>
      <c r="E39" s="14">
        <v>4962.8999999999996</v>
      </c>
      <c r="F39" s="15">
        <v>3.3399999999999999E-2</v>
      </c>
      <c r="G39" s="15">
        <v>5.3501E-2</v>
      </c>
    </row>
    <row r="40" spans="1:7" x14ac:dyDescent="0.3">
      <c r="A40" s="12" t="s">
        <v>2011</v>
      </c>
      <c r="B40" s="28" t="s">
        <v>1793</v>
      </c>
      <c r="C40" s="28" t="s">
        <v>105</v>
      </c>
      <c r="D40" s="13">
        <v>2500000</v>
      </c>
      <c r="E40" s="14">
        <v>2497.9699999999998</v>
      </c>
      <c r="F40" s="15">
        <v>1.6799999999999999E-2</v>
      </c>
      <c r="G40" s="15">
        <v>4.9498E-2</v>
      </c>
    </row>
    <row r="41" spans="1:7" x14ac:dyDescent="0.3">
      <c r="A41" s="12" t="s">
        <v>2013</v>
      </c>
      <c r="B41" s="28" t="s">
        <v>1794</v>
      </c>
      <c r="C41" s="28" t="s">
        <v>105</v>
      </c>
      <c r="D41" s="13">
        <v>2500000</v>
      </c>
      <c r="E41" s="14">
        <v>2496.98</v>
      </c>
      <c r="F41" s="15">
        <v>1.6799999999999999E-2</v>
      </c>
      <c r="G41" s="15">
        <v>4.9009999999999998E-2</v>
      </c>
    </row>
    <row r="42" spans="1:7" x14ac:dyDescent="0.3">
      <c r="A42" s="12" t="s">
        <v>2004</v>
      </c>
      <c r="B42" s="28" t="s">
        <v>1795</v>
      </c>
      <c r="C42" s="28" t="s">
        <v>105</v>
      </c>
      <c r="D42" s="13">
        <v>2500000</v>
      </c>
      <c r="E42" s="14">
        <v>2496.14</v>
      </c>
      <c r="F42" s="15">
        <v>1.6799999999999999E-2</v>
      </c>
      <c r="G42" s="15">
        <v>4.7004999999999998E-2</v>
      </c>
    </row>
    <row r="43" spans="1:7" x14ac:dyDescent="0.3">
      <c r="A43" s="12" t="s">
        <v>2005</v>
      </c>
      <c r="B43" s="28" t="s">
        <v>1796</v>
      </c>
      <c r="C43" s="28" t="s">
        <v>105</v>
      </c>
      <c r="D43" s="13">
        <v>2500000</v>
      </c>
      <c r="E43" s="14">
        <v>2493.15</v>
      </c>
      <c r="F43" s="15">
        <v>1.6799999999999999E-2</v>
      </c>
      <c r="G43" s="15">
        <v>5.2801000000000001E-2</v>
      </c>
    </row>
    <row r="44" spans="1:7" x14ac:dyDescent="0.3">
      <c r="A44" s="12" t="s">
        <v>2006</v>
      </c>
      <c r="B44" s="28" t="s">
        <v>1797</v>
      </c>
      <c r="C44" s="28" t="s">
        <v>105</v>
      </c>
      <c r="D44" s="13">
        <v>2500000</v>
      </c>
      <c r="E44" s="14">
        <v>2492.79</v>
      </c>
      <c r="F44" s="15">
        <v>1.6799999999999999E-2</v>
      </c>
      <c r="G44" s="15">
        <v>4.8002999999999997E-2</v>
      </c>
    </row>
    <row r="45" spans="1:7" x14ac:dyDescent="0.3">
      <c r="A45" s="12" t="s">
        <v>2007</v>
      </c>
      <c r="B45" s="28" t="s">
        <v>1798</v>
      </c>
      <c r="C45" s="28" t="s">
        <v>105</v>
      </c>
      <c r="D45" s="13">
        <v>2500000</v>
      </c>
      <c r="E45" s="14">
        <v>2486.92</v>
      </c>
      <c r="F45" s="15">
        <v>1.67E-2</v>
      </c>
      <c r="G45" s="15">
        <v>4.8002000000000003E-2</v>
      </c>
    </row>
    <row r="46" spans="1:7" x14ac:dyDescent="0.3">
      <c r="A46" s="12" t="s">
        <v>2008</v>
      </c>
      <c r="B46" s="28" t="s">
        <v>1799</v>
      </c>
      <c r="C46" s="28" t="s">
        <v>105</v>
      </c>
      <c r="D46" s="13">
        <v>2500000</v>
      </c>
      <c r="E46" s="14">
        <v>2480.7600000000002</v>
      </c>
      <c r="F46" s="15">
        <v>1.67E-2</v>
      </c>
      <c r="G46" s="15">
        <v>4.8800999999999997E-2</v>
      </c>
    </row>
    <row r="47" spans="1:7" x14ac:dyDescent="0.3">
      <c r="A47" s="16" t="s">
        <v>98</v>
      </c>
      <c r="B47" s="29"/>
      <c r="C47" s="29"/>
      <c r="D47" s="17"/>
      <c r="E47" s="18">
        <v>74722.539999999994</v>
      </c>
      <c r="F47" s="19">
        <v>0.50239999999999996</v>
      </c>
      <c r="G47" s="20"/>
    </row>
    <row r="48" spans="1:7" x14ac:dyDescent="0.3">
      <c r="A48" s="12"/>
      <c r="B48" s="28"/>
      <c r="C48" s="28"/>
      <c r="D48" s="13"/>
      <c r="E48" s="14"/>
      <c r="F48" s="15"/>
      <c r="G48" s="15"/>
    </row>
    <row r="49" spans="1:7" x14ac:dyDescent="0.3">
      <c r="A49" s="21" t="s">
        <v>117</v>
      </c>
      <c r="B49" s="30"/>
      <c r="C49" s="30"/>
      <c r="D49" s="22"/>
      <c r="E49" s="18">
        <v>142969.68</v>
      </c>
      <c r="F49" s="19">
        <v>0.96099999999999997</v>
      </c>
      <c r="G49" s="20"/>
    </row>
    <row r="50" spans="1:7" x14ac:dyDescent="0.3">
      <c r="A50" s="12"/>
      <c r="B50" s="28"/>
      <c r="C50" s="28"/>
      <c r="D50" s="13"/>
      <c r="E50" s="14"/>
      <c r="F50" s="15"/>
      <c r="G50" s="15"/>
    </row>
    <row r="51" spans="1:7" x14ac:dyDescent="0.3">
      <c r="A51" s="12"/>
      <c r="B51" s="28"/>
      <c r="C51" s="28"/>
      <c r="D51" s="13"/>
      <c r="E51" s="14"/>
      <c r="F51" s="15"/>
      <c r="G51" s="15"/>
    </row>
    <row r="52" spans="1:7" x14ac:dyDescent="0.3">
      <c r="A52" s="16" t="s">
        <v>118</v>
      </c>
      <c r="B52" s="28"/>
      <c r="C52" s="28"/>
      <c r="D52" s="13"/>
      <c r="E52" s="14"/>
      <c r="F52" s="15"/>
      <c r="G52" s="15"/>
    </row>
    <row r="53" spans="1:7" x14ac:dyDescent="0.3">
      <c r="A53" s="12" t="s">
        <v>119</v>
      </c>
      <c r="B53" s="28"/>
      <c r="C53" s="28"/>
      <c r="D53" s="13"/>
      <c r="E53" s="14">
        <v>5904.33</v>
      </c>
      <c r="F53" s="15">
        <v>3.9699999999999999E-2</v>
      </c>
      <c r="G53" s="15">
        <v>4.1402000000000001E-2</v>
      </c>
    </row>
    <row r="54" spans="1:7" x14ac:dyDescent="0.3">
      <c r="A54" s="16" t="s">
        <v>98</v>
      </c>
      <c r="B54" s="29"/>
      <c r="C54" s="29"/>
      <c r="D54" s="17"/>
      <c r="E54" s="18">
        <v>5904.33</v>
      </c>
      <c r="F54" s="19">
        <v>3.9699999999999999E-2</v>
      </c>
      <c r="G54" s="20"/>
    </row>
    <row r="55" spans="1:7" x14ac:dyDescent="0.3">
      <c r="A55" s="12"/>
      <c r="B55" s="28"/>
      <c r="C55" s="28"/>
      <c r="D55" s="13"/>
      <c r="E55" s="14"/>
      <c r="F55" s="15"/>
      <c r="G55" s="15"/>
    </row>
    <row r="56" spans="1:7" x14ac:dyDescent="0.3">
      <c r="A56" s="21" t="s">
        <v>117</v>
      </c>
      <c r="B56" s="30"/>
      <c r="C56" s="30"/>
      <c r="D56" s="22"/>
      <c r="E56" s="18">
        <v>5904.33</v>
      </c>
      <c r="F56" s="19">
        <v>3.9699999999999999E-2</v>
      </c>
      <c r="G56" s="20"/>
    </row>
    <row r="57" spans="1:7" x14ac:dyDescent="0.3">
      <c r="A57" s="12" t="s">
        <v>120</v>
      </c>
      <c r="B57" s="28"/>
      <c r="C57" s="28"/>
      <c r="D57" s="13"/>
      <c r="E57" s="14">
        <v>0.66972900000000002</v>
      </c>
      <c r="F57" s="15">
        <v>3.9999999999999998E-6</v>
      </c>
      <c r="G57" s="15"/>
    </row>
    <row r="58" spans="1:7" x14ac:dyDescent="0.3">
      <c r="A58" s="12" t="s">
        <v>121</v>
      </c>
      <c r="B58" s="28"/>
      <c r="C58" s="28"/>
      <c r="D58" s="13"/>
      <c r="E58" s="36">
        <v>-69.079729</v>
      </c>
      <c r="F58" s="35">
        <v>-7.0399999999999998E-4</v>
      </c>
      <c r="G58" s="15">
        <v>4.1402000000000001E-2</v>
      </c>
    </row>
    <row r="59" spans="1:7" x14ac:dyDescent="0.3">
      <c r="A59" s="23" t="s">
        <v>122</v>
      </c>
      <c r="B59" s="31"/>
      <c r="C59" s="31"/>
      <c r="D59" s="24"/>
      <c r="E59" s="25">
        <v>148805.6</v>
      </c>
      <c r="F59" s="26">
        <v>1</v>
      </c>
      <c r="G59" s="26"/>
    </row>
    <row r="61" spans="1:7" x14ac:dyDescent="0.3">
      <c r="A61" s="1" t="s">
        <v>123</v>
      </c>
    </row>
    <row r="62" spans="1:7" x14ac:dyDescent="0.3">
      <c r="A62" s="1" t="s">
        <v>124</v>
      </c>
    </row>
    <row r="64" spans="1:7" x14ac:dyDescent="0.3">
      <c r="A64" s="1" t="s">
        <v>1859</v>
      </c>
    </row>
    <row r="65" spans="1:7" x14ac:dyDescent="0.3">
      <c r="A65" s="47" t="s">
        <v>1860</v>
      </c>
      <c r="B65" s="32" t="s">
        <v>88</v>
      </c>
    </row>
    <row r="66" spans="1:7" x14ac:dyDescent="0.3">
      <c r="A66" t="s">
        <v>1861</v>
      </c>
    </row>
    <row r="67" spans="1:7" x14ac:dyDescent="0.3">
      <c r="A67" t="s">
        <v>1885</v>
      </c>
      <c r="B67" t="s">
        <v>1863</v>
      </c>
      <c r="C67" t="s">
        <v>1863</v>
      </c>
    </row>
    <row r="68" spans="1:7" x14ac:dyDescent="0.3">
      <c r="B68" s="48">
        <v>44681</v>
      </c>
      <c r="C68" s="48">
        <v>44712</v>
      </c>
    </row>
    <row r="69" spans="1:7" x14ac:dyDescent="0.3">
      <c r="A69" t="s">
        <v>1864</v>
      </c>
      <c r="B69" s="32">
        <v>2755.5931999999998</v>
      </c>
      <c r="C69" s="32">
        <v>2763.4629</v>
      </c>
      <c r="E69" s="2"/>
      <c r="G69"/>
    </row>
    <row r="70" spans="1:7" x14ac:dyDescent="0.3">
      <c r="A70" t="s">
        <v>1865</v>
      </c>
      <c r="B70" s="32">
        <v>1603.1643999999999</v>
      </c>
      <c r="C70" s="32">
        <v>1607.7428</v>
      </c>
      <c r="E70" s="2"/>
      <c r="G70"/>
    </row>
    <row r="71" spans="1:7" x14ac:dyDescent="0.3">
      <c r="A71" t="s">
        <v>1904</v>
      </c>
      <c r="B71" s="32">
        <v>1005.8207</v>
      </c>
      <c r="C71" s="32">
        <v>1007.5336</v>
      </c>
      <c r="E71" s="2"/>
      <c r="G71"/>
    </row>
    <row r="72" spans="1:7" x14ac:dyDescent="0.3">
      <c r="A72" t="s">
        <v>1888</v>
      </c>
      <c r="B72" s="32">
        <v>2177.8708000000001</v>
      </c>
      <c r="C72" s="32">
        <v>2184.0904</v>
      </c>
      <c r="E72" s="2"/>
      <c r="G72"/>
    </row>
    <row r="73" spans="1:7" x14ac:dyDescent="0.3">
      <c r="A73" t="s">
        <v>1867</v>
      </c>
      <c r="B73" s="32">
        <v>2755.6017000000002</v>
      </c>
      <c r="C73" s="32">
        <v>2763.4713000000002</v>
      </c>
      <c r="E73" s="2"/>
      <c r="G73"/>
    </row>
    <row r="74" spans="1:7" x14ac:dyDescent="0.3">
      <c r="A74" t="s">
        <v>1868</v>
      </c>
      <c r="B74" s="32">
        <v>2755.6154999999999</v>
      </c>
      <c r="C74" s="32">
        <v>2763.4850999999999</v>
      </c>
      <c r="E74" s="2"/>
      <c r="G74"/>
    </row>
    <row r="75" spans="1:7" x14ac:dyDescent="0.3">
      <c r="A75" t="s">
        <v>1889</v>
      </c>
      <c r="B75" s="32">
        <v>1004.6437</v>
      </c>
      <c r="C75" s="32">
        <v>1005.0333000000001</v>
      </c>
      <c r="E75" s="2"/>
      <c r="G75"/>
    </row>
    <row r="76" spans="1:7" x14ac:dyDescent="0.3">
      <c r="A76" t="s">
        <v>1890</v>
      </c>
      <c r="B76" s="32">
        <v>2173.7237</v>
      </c>
      <c r="C76" s="32">
        <v>2172.8362999999999</v>
      </c>
      <c r="E76" s="2"/>
      <c r="G76"/>
    </row>
    <row r="77" spans="1:7" x14ac:dyDescent="0.3">
      <c r="A77" t="s">
        <v>1926</v>
      </c>
      <c r="B77" s="32">
        <v>1879.9784</v>
      </c>
      <c r="C77" s="32">
        <v>1884.9617000000001</v>
      </c>
      <c r="E77" s="2"/>
      <c r="G77"/>
    </row>
    <row r="78" spans="1:7" x14ac:dyDescent="0.3">
      <c r="A78" t="s">
        <v>1876</v>
      </c>
      <c r="B78" s="32">
        <v>1582.5925</v>
      </c>
      <c r="C78" s="32">
        <v>1586.7668000000001</v>
      </c>
      <c r="E78" s="2"/>
      <c r="G78"/>
    </row>
    <row r="79" spans="1:7" x14ac:dyDescent="0.3">
      <c r="A79" t="s">
        <v>1927</v>
      </c>
      <c r="B79" s="32">
        <v>1006.0494</v>
      </c>
      <c r="C79" s="32">
        <v>1008.7168</v>
      </c>
      <c r="E79" s="2"/>
      <c r="G79"/>
    </row>
    <row r="80" spans="1:7" x14ac:dyDescent="0.3">
      <c r="A80" t="s">
        <v>1902</v>
      </c>
      <c r="B80" s="32">
        <v>2152.9582999999998</v>
      </c>
      <c r="C80" s="32">
        <v>2153.5010000000002</v>
      </c>
      <c r="E80" s="2"/>
      <c r="G80"/>
    </row>
    <row r="81" spans="1:7" x14ac:dyDescent="0.3">
      <c r="A81" t="s">
        <v>1928</v>
      </c>
      <c r="B81" s="32">
        <v>2717.0632999999998</v>
      </c>
      <c r="C81" s="32">
        <v>2724.2673</v>
      </c>
      <c r="E81" s="2"/>
      <c r="G81"/>
    </row>
    <row r="82" spans="1:7" x14ac:dyDescent="0.3">
      <c r="A82" t="s">
        <v>1925</v>
      </c>
      <c r="B82" s="32">
        <v>2717.0666000000001</v>
      </c>
      <c r="C82" s="32">
        <v>2724.2701000000002</v>
      </c>
      <c r="E82" s="2"/>
      <c r="G82"/>
    </row>
    <row r="83" spans="1:7" x14ac:dyDescent="0.3">
      <c r="A83" t="s">
        <v>1923</v>
      </c>
      <c r="B83" s="32">
        <v>1007.4134</v>
      </c>
      <c r="C83" s="32">
        <v>1008.2111</v>
      </c>
      <c r="E83" s="2"/>
      <c r="G83"/>
    </row>
    <row r="84" spans="1:7" x14ac:dyDescent="0.3">
      <c r="A84" t="s">
        <v>1929</v>
      </c>
      <c r="B84" s="32">
        <v>1021.6997</v>
      </c>
      <c r="C84" s="32">
        <v>1022.4211</v>
      </c>
      <c r="E84" s="2"/>
      <c r="G84"/>
    </row>
    <row r="85" spans="1:7" x14ac:dyDescent="0.3">
      <c r="A85" t="s">
        <v>1930</v>
      </c>
      <c r="B85" s="32" t="s">
        <v>1866</v>
      </c>
      <c r="C85" s="32" t="s">
        <v>1866</v>
      </c>
      <c r="E85" s="2"/>
      <c r="G85"/>
    </row>
    <row r="86" spans="1:7" x14ac:dyDescent="0.3">
      <c r="A86" t="s">
        <v>1931</v>
      </c>
      <c r="B86" s="32" t="s">
        <v>1866</v>
      </c>
      <c r="C86" s="32" t="s">
        <v>1866</v>
      </c>
      <c r="E86" s="2"/>
      <c r="G86"/>
    </row>
    <row r="87" spans="1:7" x14ac:dyDescent="0.3">
      <c r="A87" t="s">
        <v>1932</v>
      </c>
      <c r="B87" s="32">
        <v>1005.8206</v>
      </c>
      <c r="C87" s="32">
        <v>1008.4873</v>
      </c>
      <c r="E87" s="2"/>
      <c r="G87"/>
    </row>
    <row r="88" spans="1:7" x14ac:dyDescent="0.3">
      <c r="A88" t="s">
        <v>1933</v>
      </c>
      <c r="B88" s="32" t="s">
        <v>1866</v>
      </c>
      <c r="C88" s="32" t="s">
        <v>1866</v>
      </c>
      <c r="E88" s="2"/>
      <c r="G88"/>
    </row>
    <row r="89" spans="1:7" x14ac:dyDescent="0.3">
      <c r="A89" t="s">
        <v>1934</v>
      </c>
      <c r="B89" s="32">
        <v>2470.9803999999999</v>
      </c>
      <c r="C89" s="32">
        <v>2477.5322000000001</v>
      </c>
      <c r="E89" s="2"/>
      <c r="G89"/>
    </row>
    <row r="90" spans="1:7" x14ac:dyDescent="0.3">
      <c r="A90" t="s">
        <v>1935</v>
      </c>
      <c r="B90" s="32" t="s">
        <v>1866</v>
      </c>
      <c r="C90" s="32" t="s">
        <v>1866</v>
      </c>
      <c r="E90" s="2"/>
      <c r="G90"/>
    </row>
    <row r="91" spans="1:7" x14ac:dyDescent="0.3">
      <c r="A91" t="s">
        <v>1936</v>
      </c>
      <c r="B91" s="32">
        <v>1243.8127999999999</v>
      </c>
      <c r="C91" s="32">
        <v>1244.2918999999999</v>
      </c>
      <c r="E91" s="2"/>
      <c r="G91"/>
    </row>
    <row r="92" spans="1:7" x14ac:dyDescent="0.3">
      <c r="A92" t="s">
        <v>1937</v>
      </c>
      <c r="B92" s="32">
        <v>1231.4857</v>
      </c>
      <c r="C92" s="32">
        <v>1230.9594999999999</v>
      </c>
      <c r="E92" s="2"/>
      <c r="G92"/>
    </row>
    <row r="93" spans="1:7" x14ac:dyDescent="0.3">
      <c r="A93" t="s">
        <v>1938</v>
      </c>
      <c r="B93" s="32" t="s">
        <v>1866</v>
      </c>
      <c r="C93" s="32" t="s">
        <v>1866</v>
      </c>
      <c r="E93" s="2"/>
      <c r="G93"/>
    </row>
    <row r="94" spans="1:7" x14ac:dyDescent="0.3">
      <c r="A94" t="s">
        <v>1939</v>
      </c>
      <c r="B94" s="32" t="s">
        <v>1866</v>
      </c>
      <c r="C94" s="32" t="s">
        <v>1866</v>
      </c>
      <c r="E94" s="2"/>
      <c r="G94"/>
    </row>
    <row r="95" spans="1:7" x14ac:dyDescent="0.3">
      <c r="A95" t="s">
        <v>1940</v>
      </c>
      <c r="B95" s="32" t="s">
        <v>1866</v>
      </c>
      <c r="C95" s="32" t="s">
        <v>1866</v>
      </c>
      <c r="E95" s="2"/>
      <c r="G95"/>
    </row>
    <row r="96" spans="1:7" x14ac:dyDescent="0.3">
      <c r="A96" t="s">
        <v>1941</v>
      </c>
      <c r="B96" s="32" t="s">
        <v>1866</v>
      </c>
      <c r="C96" s="32" t="s">
        <v>1866</v>
      </c>
      <c r="E96" s="2"/>
      <c r="G96"/>
    </row>
    <row r="97" spans="1:7" x14ac:dyDescent="0.3">
      <c r="A97" t="s">
        <v>1877</v>
      </c>
      <c r="E97" s="2"/>
      <c r="G97"/>
    </row>
    <row r="99" spans="1:7" x14ac:dyDescent="0.3">
      <c r="A99" t="s">
        <v>1896</v>
      </c>
    </row>
    <row r="101" spans="1:7" x14ac:dyDescent="0.3">
      <c r="A101" s="50" t="s">
        <v>1897</v>
      </c>
      <c r="B101" s="50" t="s">
        <v>1898</v>
      </c>
      <c r="C101" s="50" t="s">
        <v>1899</v>
      </c>
      <c r="D101" s="50" t="s">
        <v>1900</v>
      </c>
    </row>
    <row r="102" spans="1:7" x14ac:dyDescent="0.3">
      <c r="A102" s="50" t="s">
        <v>1942</v>
      </c>
      <c r="B102" s="50"/>
      <c r="C102" s="50">
        <v>1.1588368</v>
      </c>
      <c r="D102" s="50">
        <v>1.1588368</v>
      </c>
    </row>
    <row r="103" spans="1:7" x14ac:dyDescent="0.3">
      <c r="A103" s="50" t="s">
        <v>1922</v>
      </c>
      <c r="B103" s="50"/>
      <c r="C103" s="50">
        <v>2.4741963</v>
      </c>
      <c r="D103" s="50">
        <v>2.4741963</v>
      </c>
    </row>
    <row r="104" spans="1:7" x14ac:dyDescent="0.3">
      <c r="A104" s="50" t="s">
        <v>1903</v>
      </c>
      <c r="B104" s="50"/>
      <c r="C104" s="50">
        <v>7.0839217000000003</v>
      </c>
      <c r="D104" s="50">
        <v>7.0839217000000003</v>
      </c>
    </row>
    <row r="105" spans="1:7" x14ac:dyDescent="0.3">
      <c r="A105" s="50" t="s">
        <v>1902</v>
      </c>
      <c r="B105" s="50"/>
      <c r="C105" s="50">
        <v>5.1745878999999997</v>
      </c>
      <c r="D105" s="50">
        <v>5.1745878999999997</v>
      </c>
    </row>
    <row r="106" spans="1:7" x14ac:dyDescent="0.3">
      <c r="A106" s="50" t="s">
        <v>1923</v>
      </c>
      <c r="B106" s="50"/>
      <c r="C106" s="50">
        <v>1.8720000000000001</v>
      </c>
      <c r="D106" s="50">
        <v>1.8720000000000001</v>
      </c>
    </row>
    <row r="107" spans="1:7" x14ac:dyDescent="0.3">
      <c r="A107" s="50" t="s">
        <v>1929</v>
      </c>
      <c r="B107" s="50"/>
      <c r="C107" s="50">
        <v>1.9850156999999999</v>
      </c>
      <c r="D107" s="50">
        <v>1.9850156999999999</v>
      </c>
    </row>
    <row r="108" spans="1:7" x14ac:dyDescent="0.3">
      <c r="A108" s="50" t="s">
        <v>1943</v>
      </c>
      <c r="B108" s="50"/>
      <c r="C108" s="50">
        <v>2.8181883999999999</v>
      </c>
      <c r="D108" s="50">
        <v>2.8181883999999999</v>
      </c>
    </row>
    <row r="109" spans="1:7" x14ac:dyDescent="0.3">
      <c r="A109" s="50" t="s">
        <v>1944</v>
      </c>
      <c r="B109" s="50"/>
      <c r="C109" s="50">
        <v>3.7873610000000002</v>
      </c>
      <c r="D109" s="50">
        <v>3.7873610000000002</v>
      </c>
    </row>
    <row r="111" spans="1:7" x14ac:dyDescent="0.3">
      <c r="A111" t="s">
        <v>1879</v>
      </c>
      <c r="B111" s="32" t="s">
        <v>88</v>
      </c>
    </row>
    <row r="112" spans="1:7" ht="28.8" x14ac:dyDescent="0.3">
      <c r="A112" s="47" t="s">
        <v>1880</v>
      </c>
      <c r="B112" s="32" t="s">
        <v>88</v>
      </c>
    </row>
    <row r="113" spans="1:6" x14ac:dyDescent="0.3">
      <c r="A113" s="47" t="s">
        <v>1881</v>
      </c>
      <c r="B113" s="32" t="s">
        <v>88</v>
      </c>
    </row>
    <row r="114" spans="1:6" x14ac:dyDescent="0.3">
      <c r="A114" t="s">
        <v>1882</v>
      </c>
      <c r="B114" s="49">
        <v>7.3710999999999999E-2</v>
      </c>
    </row>
    <row r="115" spans="1:6" ht="28.8" x14ac:dyDescent="0.3">
      <c r="A115" s="47" t="s">
        <v>1883</v>
      </c>
      <c r="B115" s="32" t="s">
        <v>88</v>
      </c>
    </row>
    <row r="116" spans="1:6" ht="28.8" x14ac:dyDescent="0.3">
      <c r="A116" s="47" t="s">
        <v>1884</v>
      </c>
      <c r="B116" s="32" t="s">
        <v>88</v>
      </c>
    </row>
    <row r="117" spans="1:6" ht="28.8" x14ac:dyDescent="0.3">
      <c r="A117" s="47" t="s">
        <v>1887</v>
      </c>
      <c r="B117" s="49">
        <v>1682.9768534999998</v>
      </c>
    </row>
    <row r="118" spans="1:6" x14ac:dyDescent="0.3">
      <c r="A118" t="s">
        <v>2025</v>
      </c>
      <c r="B118" s="32" t="s">
        <v>88</v>
      </c>
    </row>
    <row r="119" spans="1:6" x14ac:dyDescent="0.3">
      <c r="A119" t="s">
        <v>2026</v>
      </c>
      <c r="B119" s="32" t="s">
        <v>88</v>
      </c>
    </row>
    <row r="122" spans="1:6" ht="28.8" x14ac:dyDescent="0.3">
      <c r="A122" s="60" t="s">
        <v>2070</v>
      </c>
      <c r="B122" s="61" t="s">
        <v>2071</v>
      </c>
      <c r="C122" s="61" t="s">
        <v>2031</v>
      </c>
      <c r="D122" s="69" t="s">
        <v>2032</v>
      </c>
      <c r="E122" s="69" t="s">
        <v>2031</v>
      </c>
      <c r="F122" s="69" t="s">
        <v>2032</v>
      </c>
    </row>
    <row r="123" spans="1:6" ht="75" customHeight="1" x14ac:dyDescent="0.3">
      <c r="A123" s="70" t="str">
        <f>HYPERLINK("[EDEL_Portfolio Monthly 31-May-2022.xlsx]ELLIQF!A1","Edelweiss Liquid Fund")</f>
        <v>Edelweiss Liquid Fund</v>
      </c>
      <c r="B123" s="65"/>
      <c r="C123" s="63" t="s">
        <v>2058</v>
      </c>
      <c r="D123" s="65"/>
      <c r="E123" s="63" t="s">
        <v>2059</v>
      </c>
      <c r="F123"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91631-027D-48F4-8A81-B4B3AE6EA0AE}">
  <dimension ref="A1:H45"/>
  <sheetViews>
    <sheetView showGridLines="0" workbookViewId="0">
      <pane ySplit="4" topLeftCell="A32" activePane="bottomLeft" state="frozen"/>
      <selection activeCell="A36" sqref="A36"/>
      <selection pane="bottomLeft" activeCell="A44" sqref="A44:D44"/>
    </sheetView>
  </sheetViews>
  <sheetFormatPr defaultRowHeight="14.4" x14ac:dyDescent="0.3"/>
  <cols>
    <col min="1" max="1" width="65.88671875" customWidth="1"/>
    <col min="2" max="2" width="22.33203125" customWidth="1"/>
    <col min="3" max="3" width="26.77734375" customWidth="1"/>
    <col min="4" max="4" width="22.1093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73</v>
      </c>
      <c r="B1" s="57"/>
      <c r="C1" s="57"/>
      <c r="D1" s="57"/>
      <c r="E1" s="57"/>
      <c r="F1" s="57"/>
      <c r="G1" s="57"/>
      <c r="H1" s="51" t="str">
        <f>HYPERLINK("[EDEL_Portfolio Monthly 31-May-2022.xlsx]Index!A1","Index")</f>
        <v>Index</v>
      </c>
    </row>
    <row r="2" spans="1:8" ht="18" x14ac:dyDescent="0.3">
      <c r="A2" s="57" t="s">
        <v>74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1800</v>
      </c>
      <c r="B7" s="28"/>
      <c r="C7" s="28"/>
      <c r="D7" s="13"/>
      <c r="E7" s="14"/>
      <c r="F7" s="15"/>
      <c r="G7" s="15"/>
    </row>
    <row r="8" spans="1:8" x14ac:dyDescent="0.3">
      <c r="A8" s="16" t="s">
        <v>1801</v>
      </c>
      <c r="B8" s="29"/>
      <c r="C8" s="29"/>
      <c r="D8" s="17"/>
      <c r="E8" s="46"/>
      <c r="F8" s="20"/>
      <c r="G8" s="20"/>
    </row>
    <row r="9" spans="1:8" x14ac:dyDescent="0.3">
      <c r="A9" s="12" t="s">
        <v>1802</v>
      </c>
      <c r="B9" s="28" t="s">
        <v>1803</v>
      </c>
      <c r="C9" s="28"/>
      <c r="D9" s="13">
        <v>47397.084999999999</v>
      </c>
      <c r="E9" s="14">
        <v>6245.64</v>
      </c>
      <c r="F9" s="15">
        <v>0.98519999999999996</v>
      </c>
      <c r="G9" s="15"/>
    </row>
    <row r="10" spans="1:8" x14ac:dyDescent="0.3">
      <c r="A10" s="16" t="s">
        <v>98</v>
      </c>
      <c r="B10" s="29"/>
      <c r="C10" s="29"/>
      <c r="D10" s="17"/>
      <c r="E10" s="18">
        <v>6245.64</v>
      </c>
      <c r="F10" s="19">
        <v>0.98519999999999996</v>
      </c>
      <c r="G10" s="20"/>
    </row>
    <row r="11" spans="1:8" x14ac:dyDescent="0.3">
      <c r="A11" s="12"/>
      <c r="B11" s="28"/>
      <c r="C11" s="28"/>
      <c r="D11" s="13"/>
      <c r="E11" s="14"/>
      <c r="F11" s="15"/>
      <c r="G11" s="15"/>
    </row>
    <row r="12" spans="1:8" x14ac:dyDescent="0.3">
      <c r="A12" s="21" t="s">
        <v>117</v>
      </c>
      <c r="B12" s="30"/>
      <c r="C12" s="30"/>
      <c r="D12" s="22"/>
      <c r="E12" s="18">
        <v>6245.64</v>
      </c>
      <c r="F12" s="19">
        <v>0.98519999999999996</v>
      </c>
      <c r="G12" s="20"/>
    </row>
    <row r="13" spans="1:8" x14ac:dyDescent="0.3">
      <c r="A13" s="12"/>
      <c r="B13" s="28"/>
      <c r="C13" s="28"/>
      <c r="D13" s="13"/>
      <c r="E13" s="14"/>
      <c r="F13" s="15"/>
      <c r="G13" s="15"/>
    </row>
    <row r="14" spans="1:8" x14ac:dyDescent="0.3">
      <c r="A14" s="16" t="s">
        <v>118</v>
      </c>
      <c r="B14" s="28"/>
      <c r="C14" s="28"/>
      <c r="D14" s="13"/>
      <c r="E14" s="14"/>
      <c r="F14" s="15"/>
      <c r="G14" s="15"/>
    </row>
    <row r="15" spans="1:8" x14ac:dyDescent="0.3">
      <c r="A15" s="12" t="s">
        <v>119</v>
      </c>
      <c r="B15" s="28"/>
      <c r="C15" s="28"/>
      <c r="D15" s="13"/>
      <c r="E15" s="14">
        <v>81.99</v>
      </c>
      <c r="F15" s="15">
        <v>1.29E-2</v>
      </c>
      <c r="G15" s="15">
        <v>4.1402000000000001E-2</v>
      </c>
    </row>
    <row r="16" spans="1:8" x14ac:dyDescent="0.3">
      <c r="A16" s="16" t="s">
        <v>98</v>
      </c>
      <c r="B16" s="29"/>
      <c r="C16" s="29"/>
      <c r="D16" s="17"/>
      <c r="E16" s="18">
        <v>81.99</v>
      </c>
      <c r="F16" s="19">
        <v>1.29E-2</v>
      </c>
      <c r="G16" s="20"/>
    </row>
    <row r="17" spans="1:7" x14ac:dyDescent="0.3">
      <c r="A17" s="12"/>
      <c r="B17" s="28"/>
      <c r="C17" s="28"/>
      <c r="D17" s="13"/>
      <c r="E17" s="14"/>
      <c r="F17" s="15"/>
      <c r="G17" s="15"/>
    </row>
    <row r="18" spans="1:7" x14ac:dyDescent="0.3">
      <c r="A18" s="21" t="s">
        <v>117</v>
      </c>
      <c r="B18" s="30"/>
      <c r="C18" s="30"/>
      <c r="D18" s="22"/>
      <c r="E18" s="18">
        <v>81.99</v>
      </c>
      <c r="F18" s="19">
        <v>1.29E-2</v>
      </c>
      <c r="G18" s="20"/>
    </row>
    <row r="19" spans="1:7" x14ac:dyDescent="0.3">
      <c r="A19" s="12" t="s">
        <v>120</v>
      </c>
      <c r="B19" s="28"/>
      <c r="C19" s="28"/>
      <c r="D19" s="13"/>
      <c r="E19" s="14">
        <v>9.3001999999999998E-3</v>
      </c>
      <c r="F19" s="15">
        <v>9.9999999999999995E-7</v>
      </c>
      <c r="G19" s="15"/>
    </row>
    <row r="20" spans="1:7" x14ac:dyDescent="0.3">
      <c r="A20" s="12" t="s">
        <v>121</v>
      </c>
      <c r="B20" s="28"/>
      <c r="C20" s="28"/>
      <c r="D20" s="13"/>
      <c r="E20" s="14">
        <v>12.090699799999999</v>
      </c>
      <c r="F20" s="15">
        <v>1.8990000000000001E-3</v>
      </c>
      <c r="G20" s="15">
        <v>4.1402000000000001E-2</v>
      </c>
    </row>
    <row r="21" spans="1:7" x14ac:dyDescent="0.3">
      <c r="A21" s="23" t="s">
        <v>122</v>
      </c>
      <c r="B21" s="31"/>
      <c r="C21" s="31"/>
      <c r="D21" s="24"/>
      <c r="E21" s="25">
        <v>6339.73</v>
      </c>
      <c r="F21" s="26">
        <v>1</v>
      </c>
      <c r="G21" s="26"/>
    </row>
    <row r="26" spans="1:7" x14ac:dyDescent="0.3">
      <c r="A26" s="1" t="s">
        <v>1859</v>
      </c>
    </row>
    <row r="27" spans="1:7" x14ac:dyDescent="0.3">
      <c r="A27" s="47" t="s">
        <v>1860</v>
      </c>
      <c r="B27" s="32" t="s">
        <v>88</v>
      </c>
    </row>
    <row r="28" spans="1:7" x14ac:dyDescent="0.3">
      <c r="A28" t="s">
        <v>1861</v>
      </c>
    </row>
    <row r="29" spans="1:7" x14ac:dyDescent="0.3">
      <c r="A29" t="s">
        <v>1862</v>
      </c>
      <c r="B29" t="s">
        <v>1863</v>
      </c>
      <c r="C29" t="s">
        <v>1863</v>
      </c>
    </row>
    <row r="30" spans="1:7" x14ac:dyDescent="0.3">
      <c r="B30" s="48">
        <v>44680</v>
      </c>
      <c r="C30" s="48">
        <v>44712</v>
      </c>
    </row>
    <row r="31" spans="1:7" x14ac:dyDescent="0.3">
      <c r="A31" t="s">
        <v>1867</v>
      </c>
      <c r="B31">
        <v>25.861999999999998</v>
      </c>
      <c r="C31">
        <v>25.643999999999998</v>
      </c>
      <c r="E31" s="2"/>
      <c r="G31"/>
    </row>
    <row r="32" spans="1:7" x14ac:dyDescent="0.3">
      <c r="A32" t="s">
        <v>1892</v>
      </c>
      <c r="B32">
        <v>23.706</v>
      </c>
      <c r="C32">
        <v>23.49</v>
      </c>
      <c r="E32" s="2"/>
      <c r="G32"/>
    </row>
    <row r="33" spans="1:7" x14ac:dyDescent="0.3">
      <c r="E33" s="2"/>
      <c r="G33"/>
    </row>
    <row r="34" spans="1:7" x14ac:dyDescent="0.3">
      <c r="A34" t="s">
        <v>1878</v>
      </c>
      <c r="B34" s="32" t="s">
        <v>88</v>
      </c>
    </row>
    <row r="35" spans="1:7" x14ac:dyDescent="0.3">
      <c r="A35" t="s">
        <v>1879</v>
      </c>
      <c r="B35" s="32" t="s">
        <v>88</v>
      </c>
    </row>
    <row r="36" spans="1:7" ht="28.8" x14ac:dyDescent="0.3">
      <c r="A36" s="47" t="s">
        <v>1880</v>
      </c>
      <c r="B36" s="32" t="s">
        <v>88</v>
      </c>
    </row>
    <row r="37" spans="1:7" x14ac:dyDescent="0.3">
      <c r="A37" s="47" t="s">
        <v>1881</v>
      </c>
      <c r="B37" s="49">
        <v>6245.640840600001</v>
      </c>
    </row>
    <row r="38" spans="1:7" ht="28.8" x14ac:dyDescent="0.3">
      <c r="A38" s="47" t="s">
        <v>1945</v>
      </c>
      <c r="B38" s="32" t="s">
        <v>88</v>
      </c>
    </row>
    <row r="39" spans="1:7" ht="28.8" x14ac:dyDescent="0.3">
      <c r="A39" s="47" t="s">
        <v>1946</v>
      </c>
      <c r="B39" s="32" t="s">
        <v>88</v>
      </c>
    </row>
    <row r="40" spans="1:7" x14ac:dyDescent="0.3">
      <c r="A40" t="s">
        <v>2027</v>
      </c>
      <c r="B40" s="32" t="s">
        <v>88</v>
      </c>
    </row>
    <row r="41" spans="1:7" x14ac:dyDescent="0.3">
      <c r="A41" t="s">
        <v>2028</v>
      </c>
      <c r="B41" s="32" t="s">
        <v>88</v>
      </c>
    </row>
    <row r="44" spans="1:7" x14ac:dyDescent="0.3">
      <c r="A44" s="60" t="s">
        <v>2070</v>
      </c>
      <c r="B44" s="61" t="s">
        <v>2071</v>
      </c>
      <c r="C44" s="61" t="s">
        <v>2031</v>
      </c>
      <c r="D44" s="69" t="s">
        <v>2032</v>
      </c>
    </row>
    <row r="45" spans="1:7" ht="74.400000000000006" customHeight="1" x14ac:dyDescent="0.3">
      <c r="A45" s="70" t="str">
        <f>HYPERLINK("[EDEL_Portfolio Monthly 31-May-2022.xlsx]EOASEF!A1","Edelweiss ASEAN Equity Off-shore Fund")</f>
        <v>Edelweiss ASEAN Equity Off-shore Fund</v>
      </c>
      <c r="B45" s="62"/>
      <c r="C45" s="62" t="s">
        <v>2060</v>
      </c>
      <c r="D45"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4F96C-73C2-44C1-893C-E87A7928B7FE}">
  <dimension ref="A1:H45"/>
  <sheetViews>
    <sheetView showGridLines="0" workbookViewId="0">
      <pane ySplit="4" topLeftCell="A32" activePane="bottomLeft" state="frozen"/>
      <selection activeCell="A36" sqref="A36"/>
      <selection pane="bottomLeft" activeCell="A44" sqref="A44:D44"/>
    </sheetView>
  </sheetViews>
  <sheetFormatPr defaultRowHeight="14.4" x14ac:dyDescent="0.3"/>
  <cols>
    <col min="1" max="1" width="65.88671875" customWidth="1"/>
    <col min="2" max="2" width="22.5546875" customWidth="1"/>
    <col min="3" max="3" width="26.77734375" customWidth="1"/>
    <col min="4" max="4" width="22.332031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75</v>
      </c>
      <c r="B1" s="57"/>
      <c r="C1" s="57"/>
      <c r="D1" s="57"/>
      <c r="E1" s="57"/>
      <c r="F1" s="57"/>
      <c r="G1" s="57"/>
      <c r="H1" s="51" t="str">
        <f>HYPERLINK("[EDEL_Portfolio Monthly 31-May-2022.xlsx]Index!A1","Index")</f>
        <v>Index</v>
      </c>
    </row>
    <row r="2" spans="1:8" ht="18" x14ac:dyDescent="0.3">
      <c r="A2" s="57" t="s">
        <v>76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1800</v>
      </c>
      <c r="B7" s="28"/>
      <c r="C7" s="28"/>
      <c r="D7" s="13"/>
      <c r="E7" s="14"/>
      <c r="F7" s="15"/>
      <c r="G7" s="15"/>
    </row>
    <row r="8" spans="1:8" x14ac:dyDescent="0.3">
      <c r="A8" s="16" t="s">
        <v>1801</v>
      </c>
      <c r="B8" s="29"/>
      <c r="C8" s="29"/>
      <c r="D8" s="17"/>
      <c r="E8" s="46"/>
      <c r="F8" s="20"/>
      <c r="G8" s="20"/>
    </row>
    <row r="9" spans="1:8" x14ac:dyDescent="0.3">
      <c r="A9" s="12" t="s">
        <v>1804</v>
      </c>
      <c r="B9" s="28" t="s">
        <v>1805</v>
      </c>
      <c r="C9" s="28"/>
      <c r="D9" s="13">
        <v>1316339.8370000001</v>
      </c>
      <c r="E9" s="14">
        <v>164880.32999999999</v>
      </c>
      <c r="F9" s="15">
        <v>0.99739999999999995</v>
      </c>
      <c r="G9" s="15"/>
    </row>
    <row r="10" spans="1:8" x14ac:dyDescent="0.3">
      <c r="A10" s="16" t="s">
        <v>98</v>
      </c>
      <c r="B10" s="29"/>
      <c r="C10" s="29"/>
      <c r="D10" s="17"/>
      <c r="E10" s="18">
        <v>164880.32999999999</v>
      </c>
      <c r="F10" s="19">
        <v>0.99739999999999995</v>
      </c>
      <c r="G10" s="20"/>
    </row>
    <row r="11" spans="1:8" x14ac:dyDescent="0.3">
      <c r="A11" s="12"/>
      <c r="B11" s="28"/>
      <c r="C11" s="28"/>
      <c r="D11" s="13"/>
      <c r="E11" s="14"/>
      <c r="F11" s="15"/>
      <c r="G11" s="15"/>
    </row>
    <row r="12" spans="1:8" x14ac:dyDescent="0.3">
      <c r="A12" s="21" t="s">
        <v>117</v>
      </c>
      <c r="B12" s="30"/>
      <c r="C12" s="30"/>
      <c r="D12" s="22"/>
      <c r="E12" s="18">
        <v>164880.32999999999</v>
      </c>
      <c r="F12" s="19">
        <v>0.99739999999999995</v>
      </c>
      <c r="G12" s="20"/>
    </row>
    <row r="13" spans="1:8" x14ac:dyDescent="0.3">
      <c r="A13" s="12"/>
      <c r="B13" s="28"/>
      <c r="C13" s="28"/>
      <c r="D13" s="13"/>
      <c r="E13" s="14"/>
      <c r="F13" s="15"/>
      <c r="G13" s="15"/>
    </row>
    <row r="14" spans="1:8" x14ac:dyDescent="0.3">
      <c r="A14" s="16" t="s">
        <v>118</v>
      </c>
      <c r="B14" s="28"/>
      <c r="C14" s="28"/>
      <c r="D14" s="13"/>
      <c r="E14" s="14"/>
      <c r="F14" s="15"/>
      <c r="G14" s="15"/>
    </row>
    <row r="15" spans="1:8" x14ac:dyDescent="0.3">
      <c r="A15" s="12" t="s">
        <v>119</v>
      </c>
      <c r="B15" s="28"/>
      <c r="C15" s="28"/>
      <c r="D15" s="13"/>
      <c r="E15" s="14">
        <v>566.94000000000005</v>
      </c>
      <c r="F15" s="15">
        <v>3.3999999999999998E-3</v>
      </c>
      <c r="G15" s="15">
        <v>4.1402000000000001E-2</v>
      </c>
    </row>
    <row r="16" spans="1:8" x14ac:dyDescent="0.3">
      <c r="A16" s="16" t="s">
        <v>98</v>
      </c>
      <c r="B16" s="29"/>
      <c r="C16" s="29"/>
      <c r="D16" s="17"/>
      <c r="E16" s="18">
        <v>566.94000000000005</v>
      </c>
      <c r="F16" s="19">
        <v>3.3999999999999998E-3</v>
      </c>
      <c r="G16" s="20"/>
    </row>
    <row r="17" spans="1:7" x14ac:dyDescent="0.3">
      <c r="A17" s="12"/>
      <c r="B17" s="28"/>
      <c r="C17" s="28"/>
      <c r="D17" s="13"/>
      <c r="E17" s="14"/>
      <c r="F17" s="15"/>
      <c r="G17" s="15"/>
    </row>
    <row r="18" spans="1:7" x14ac:dyDescent="0.3">
      <c r="A18" s="21" t="s">
        <v>117</v>
      </c>
      <c r="B18" s="30"/>
      <c r="C18" s="30"/>
      <c r="D18" s="22"/>
      <c r="E18" s="18">
        <v>566.94000000000005</v>
      </c>
      <c r="F18" s="19">
        <v>3.3999999999999998E-3</v>
      </c>
      <c r="G18" s="20"/>
    </row>
    <row r="19" spans="1:7" x14ac:dyDescent="0.3">
      <c r="A19" s="12" t="s">
        <v>120</v>
      </c>
      <c r="B19" s="28"/>
      <c r="C19" s="28"/>
      <c r="D19" s="13"/>
      <c r="E19" s="14">
        <v>6.4307600000000006E-2</v>
      </c>
      <c r="F19" s="15">
        <v>0</v>
      </c>
      <c r="G19" s="15"/>
    </row>
    <row r="20" spans="1:7" x14ac:dyDescent="0.3">
      <c r="A20" s="12" t="s">
        <v>121</v>
      </c>
      <c r="B20" s="28"/>
      <c r="C20" s="28"/>
      <c r="D20" s="13"/>
      <c r="E20" s="36">
        <v>-138.73430759999999</v>
      </c>
      <c r="F20" s="35">
        <v>-8.0000000000000004E-4</v>
      </c>
      <c r="G20" s="15">
        <v>4.1402000000000001E-2</v>
      </c>
    </row>
    <row r="21" spans="1:7" x14ac:dyDescent="0.3">
      <c r="A21" s="23" t="s">
        <v>122</v>
      </c>
      <c r="B21" s="31"/>
      <c r="C21" s="31"/>
      <c r="D21" s="24"/>
      <c r="E21" s="25">
        <v>165308.6</v>
      </c>
      <c r="F21" s="26">
        <v>1</v>
      </c>
      <c r="G21" s="26"/>
    </row>
    <row r="26" spans="1:7" x14ac:dyDescent="0.3">
      <c r="A26" s="1" t="s">
        <v>1859</v>
      </c>
    </row>
    <row r="27" spans="1:7" x14ac:dyDescent="0.3">
      <c r="A27" s="47" t="s">
        <v>1860</v>
      </c>
      <c r="B27" s="32" t="s">
        <v>88</v>
      </c>
    </row>
    <row r="28" spans="1:7" x14ac:dyDescent="0.3">
      <c r="A28" t="s">
        <v>1861</v>
      </c>
    </row>
    <row r="29" spans="1:7" x14ac:dyDescent="0.3">
      <c r="A29" t="s">
        <v>1862</v>
      </c>
      <c r="B29" t="s">
        <v>1863</v>
      </c>
      <c r="C29" t="s">
        <v>1863</v>
      </c>
    </row>
    <row r="30" spans="1:7" x14ac:dyDescent="0.3">
      <c r="B30" s="48">
        <v>44680</v>
      </c>
      <c r="C30" s="48">
        <v>44712</v>
      </c>
    </row>
    <row r="31" spans="1:7" x14ac:dyDescent="0.3">
      <c r="A31" t="s">
        <v>1867</v>
      </c>
      <c r="B31">
        <v>41.084000000000003</v>
      </c>
      <c r="C31">
        <v>42.69</v>
      </c>
      <c r="E31" s="2"/>
      <c r="G31"/>
    </row>
    <row r="32" spans="1:7" x14ac:dyDescent="0.3">
      <c r="A32" t="s">
        <v>1892</v>
      </c>
      <c r="B32">
        <v>37.661999999999999</v>
      </c>
      <c r="C32">
        <v>39.101999999999997</v>
      </c>
      <c r="E32" s="2"/>
      <c r="G32"/>
    </row>
    <row r="33" spans="1:7" x14ac:dyDescent="0.3">
      <c r="E33" s="2"/>
      <c r="G33"/>
    </row>
    <row r="34" spans="1:7" x14ac:dyDescent="0.3">
      <c r="A34" t="s">
        <v>1878</v>
      </c>
      <c r="B34" s="32" t="s">
        <v>88</v>
      </c>
    </row>
    <row r="35" spans="1:7" x14ac:dyDescent="0.3">
      <c r="A35" t="s">
        <v>1879</v>
      </c>
      <c r="B35" s="32" t="s">
        <v>88</v>
      </c>
    </row>
    <row r="36" spans="1:7" ht="28.8" x14ac:dyDescent="0.3">
      <c r="A36" s="47" t="s">
        <v>1880</v>
      </c>
      <c r="B36" s="32" t="s">
        <v>88</v>
      </c>
    </row>
    <row r="37" spans="1:7" x14ac:dyDescent="0.3">
      <c r="A37" s="47" t="s">
        <v>1881</v>
      </c>
      <c r="B37" s="49">
        <v>164880.3320384</v>
      </c>
    </row>
    <row r="38" spans="1:7" ht="28.8" x14ac:dyDescent="0.3">
      <c r="A38" s="47" t="s">
        <v>1945</v>
      </c>
      <c r="B38" s="32" t="s">
        <v>88</v>
      </c>
    </row>
    <row r="39" spans="1:7" ht="28.8" x14ac:dyDescent="0.3">
      <c r="A39" s="47" t="s">
        <v>1946</v>
      </c>
      <c r="B39" s="32" t="s">
        <v>88</v>
      </c>
    </row>
    <row r="40" spans="1:7" x14ac:dyDescent="0.3">
      <c r="A40" t="s">
        <v>2027</v>
      </c>
      <c r="B40" s="32" t="s">
        <v>88</v>
      </c>
    </row>
    <row r="41" spans="1:7" x14ac:dyDescent="0.3">
      <c r="A41" t="s">
        <v>2028</v>
      </c>
      <c r="B41" s="32" t="s">
        <v>88</v>
      </c>
    </row>
    <row r="44" spans="1:7" x14ac:dyDescent="0.3">
      <c r="A44" s="60" t="s">
        <v>2070</v>
      </c>
      <c r="B44" s="61" t="s">
        <v>2071</v>
      </c>
      <c r="C44" s="61" t="s">
        <v>2031</v>
      </c>
      <c r="D44" s="69" t="s">
        <v>2032</v>
      </c>
    </row>
    <row r="45" spans="1:7" ht="72" customHeight="1" x14ac:dyDescent="0.3">
      <c r="A45" s="70" t="str">
        <f>HYPERLINK("[EDEL_Portfolio Monthly 31-May-2022.xlsx]EOCHIF!A1","Edelweiss Greater China Equity Off-shore Fund")</f>
        <v>Edelweiss Greater China Equity Off-shore Fund</v>
      </c>
      <c r="B45" s="62"/>
      <c r="C45" s="63" t="s">
        <v>2061</v>
      </c>
      <c r="D45"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B81B-0B9A-4EA4-B806-0459D5BAA6F1}">
  <dimension ref="A1:H96"/>
  <sheetViews>
    <sheetView showGridLines="0" workbookViewId="0">
      <pane ySplit="4" topLeftCell="A81" activePane="bottomLeft" state="frozen"/>
      <selection activeCell="A36" sqref="A36"/>
      <selection pane="bottomLeft" activeCell="A95" sqref="A95:D95"/>
    </sheetView>
  </sheetViews>
  <sheetFormatPr defaultRowHeight="14.4" x14ac:dyDescent="0.3"/>
  <cols>
    <col min="1" max="1" width="65.88671875" customWidth="1"/>
    <col min="2" max="2" width="22.109375" customWidth="1"/>
    <col min="3" max="3" width="26.77734375" customWidth="1"/>
    <col min="4" max="4" width="22"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77</v>
      </c>
      <c r="B1" s="57"/>
      <c r="C1" s="57"/>
      <c r="D1" s="57"/>
      <c r="E1" s="57"/>
      <c r="F1" s="57"/>
      <c r="G1" s="57"/>
      <c r="H1" s="51" t="str">
        <f>HYPERLINK("[EDEL_Portfolio Monthly 31-May-2022.xlsx]Index!A1","Index")</f>
        <v>Index</v>
      </c>
    </row>
    <row r="2" spans="1:8" ht="18" x14ac:dyDescent="0.3">
      <c r="A2" s="57" t="s">
        <v>78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6" t="s">
        <v>87</v>
      </c>
      <c r="B6" s="28"/>
      <c r="C6" s="28"/>
      <c r="D6" s="13"/>
      <c r="E6" s="14"/>
      <c r="F6" s="15"/>
      <c r="G6" s="15"/>
    </row>
    <row r="7" spans="1:8" x14ac:dyDescent="0.3">
      <c r="A7" s="16" t="s">
        <v>773</v>
      </c>
      <c r="B7" s="28"/>
      <c r="C7" s="28"/>
      <c r="D7" s="13"/>
      <c r="E7" s="14"/>
      <c r="F7" s="15"/>
      <c r="G7" s="15"/>
    </row>
    <row r="8" spans="1:8" x14ac:dyDescent="0.3">
      <c r="A8" s="12" t="s">
        <v>1102</v>
      </c>
      <c r="B8" s="28" t="s">
        <v>1103</v>
      </c>
      <c r="C8" s="28" t="s">
        <v>902</v>
      </c>
      <c r="D8" s="13">
        <v>200834</v>
      </c>
      <c r="E8" s="14">
        <v>1728.38</v>
      </c>
      <c r="F8" s="15">
        <v>0.11</v>
      </c>
      <c r="G8" s="15"/>
    </row>
    <row r="9" spans="1:8" x14ac:dyDescent="0.3">
      <c r="A9" s="12" t="s">
        <v>1438</v>
      </c>
      <c r="B9" s="28" t="s">
        <v>1439</v>
      </c>
      <c r="C9" s="28" t="s">
        <v>902</v>
      </c>
      <c r="D9" s="13">
        <v>27856</v>
      </c>
      <c r="E9" s="14">
        <v>1217.21</v>
      </c>
      <c r="F9" s="15">
        <v>7.7499999999999999E-2</v>
      </c>
      <c r="G9" s="15"/>
    </row>
    <row r="10" spans="1:8" x14ac:dyDescent="0.3">
      <c r="A10" s="12" t="s">
        <v>900</v>
      </c>
      <c r="B10" s="28" t="s">
        <v>901</v>
      </c>
      <c r="C10" s="28" t="s">
        <v>902</v>
      </c>
      <c r="D10" s="13">
        <v>115771</v>
      </c>
      <c r="E10" s="14">
        <v>1149.55</v>
      </c>
      <c r="F10" s="15">
        <v>7.3200000000000001E-2</v>
      </c>
      <c r="G10" s="15"/>
    </row>
    <row r="11" spans="1:8" x14ac:dyDescent="0.3">
      <c r="A11" s="12" t="s">
        <v>1059</v>
      </c>
      <c r="B11" s="28" t="s">
        <v>1060</v>
      </c>
      <c r="C11" s="28" t="s">
        <v>902</v>
      </c>
      <c r="D11" s="13">
        <v>31745</v>
      </c>
      <c r="E11" s="14">
        <v>1140.06</v>
      </c>
      <c r="F11" s="15">
        <v>7.2599999999999998E-2</v>
      </c>
      <c r="G11" s="15"/>
    </row>
    <row r="12" spans="1:8" x14ac:dyDescent="0.3">
      <c r="A12" s="12" t="s">
        <v>1362</v>
      </c>
      <c r="B12" s="28" t="s">
        <v>1363</v>
      </c>
      <c r="C12" s="28" t="s">
        <v>1077</v>
      </c>
      <c r="D12" s="13">
        <v>23999</v>
      </c>
      <c r="E12" s="14">
        <v>954.99</v>
      </c>
      <c r="F12" s="15">
        <v>6.08E-2</v>
      </c>
      <c r="G12" s="15"/>
    </row>
    <row r="13" spans="1:8" x14ac:dyDescent="0.3">
      <c r="A13" s="12" t="s">
        <v>964</v>
      </c>
      <c r="B13" s="28" t="s">
        <v>965</v>
      </c>
      <c r="C13" s="28" t="s">
        <v>902</v>
      </c>
      <c r="D13" s="13">
        <v>77000</v>
      </c>
      <c r="E13" s="14">
        <v>436.94</v>
      </c>
      <c r="F13" s="15">
        <v>2.7799999999999998E-2</v>
      </c>
      <c r="G13" s="15"/>
    </row>
    <row r="14" spans="1:8" x14ac:dyDescent="0.3">
      <c r="A14" s="12" t="s">
        <v>1430</v>
      </c>
      <c r="B14" s="28" t="s">
        <v>1431</v>
      </c>
      <c r="C14" s="28" t="s">
        <v>1077</v>
      </c>
      <c r="D14" s="13">
        <v>113823</v>
      </c>
      <c r="E14" s="14">
        <v>432.93</v>
      </c>
      <c r="F14" s="15">
        <v>2.76E-2</v>
      </c>
      <c r="G14" s="15"/>
    </row>
    <row r="15" spans="1:8" x14ac:dyDescent="0.3">
      <c r="A15" s="12" t="s">
        <v>918</v>
      </c>
      <c r="B15" s="28" t="s">
        <v>919</v>
      </c>
      <c r="C15" s="28" t="s">
        <v>902</v>
      </c>
      <c r="D15" s="13">
        <v>70067</v>
      </c>
      <c r="E15" s="14">
        <v>371.92</v>
      </c>
      <c r="F15" s="15">
        <v>2.3699999999999999E-2</v>
      </c>
      <c r="G15" s="15"/>
    </row>
    <row r="16" spans="1:8" x14ac:dyDescent="0.3">
      <c r="A16" s="12" t="s">
        <v>1098</v>
      </c>
      <c r="B16" s="28" t="s">
        <v>1099</v>
      </c>
      <c r="C16" s="28" t="s">
        <v>902</v>
      </c>
      <c r="D16" s="13">
        <v>12141</v>
      </c>
      <c r="E16" s="14">
        <v>343.91</v>
      </c>
      <c r="F16" s="15">
        <v>2.1899999999999999E-2</v>
      </c>
      <c r="G16" s="15"/>
    </row>
    <row r="17" spans="1:7" x14ac:dyDescent="0.3">
      <c r="A17" s="12" t="s">
        <v>1025</v>
      </c>
      <c r="B17" s="28" t="s">
        <v>1026</v>
      </c>
      <c r="C17" s="28" t="s">
        <v>902</v>
      </c>
      <c r="D17" s="13">
        <v>54307</v>
      </c>
      <c r="E17" s="14">
        <v>335.94</v>
      </c>
      <c r="F17" s="15">
        <v>2.1399999999999999E-2</v>
      </c>
      <c r="G17" s="15"/>
    </row>
    <row r="18" spans="1:7" x14ac:dyDescent="0.3">
      <c r="A18" s="12" t="s">
        <v>1071</v>
      </c>
      <c r="B18" s="28" t="s">
        <v>1072</v>
      </c>
      <c r="C18" s="28" t="s">
        <v>902</v>
      </c>
      <c r="D18" s="13">
        <v>100037</v>
      </c>
      <c r="E18" s="14">
        <v>334.22</v>
      </c>
      <c r="F18" s="15">
        <v>2.1299999999999999E-2</v>
      </c>
      <c r="G18" s="15"/>
    </row>
    <row r="19" spans="1:7" x14ac:dyDescent="0.3">
      <c r="A19" s="12" t="s">
        <v>1088</v>
      </c>
      <c r="B19" s="28" t="s">
        <v>1089</v>
      </c>
      <c r="C19" s="28" t="s">
        <v>902</v>
      </c>
      <c r="D19" s="13">
        <v>33577</v>
      </c>
      <c r="E19" s="14">
        <v>303.07</v>
      </c>
      <c r="F19" s="15">
        <v>1.9300000000000001E-2</v>
      </c>
      <c r="G19" s="15"/>
    </row>
    <row r="20" spans="1:7" x14ac:dyDescent="0.3">
      <c r="A20" s="12" t="s">
        <v>1605</v>
      </c>
      <c r="B20" s="28" t="s">
        <v>1606</v>
      </c>
      <c r="C20" s="28" t="s">
        <v>1077</v>
      </c>
      <c r="D20" s="13">
        <v>108334</v>
      </c>
      <c r="E20" s="14">
        <v>257.89</v>
      </c>
      <c r="F20" s="15">
        <v>1.6400000000000001E-2</v>
      </c>
      <c r="G20" s="15"/>
    </row>
    <row r="21" spans="1:7" x14ac:dyDescent="0.3">
      <c r="A21" s="12" t="s">
        <v>1346</v>
      </c>
      <c r="B21" s="28" t="s">
        <v>1347</v>
      </c>
      <c r="C21" s="28" t="s">
        <v>902</v>
      </c>
      <c r="D21" s="13">
        <v>1271</v>
      </c>
      <c r="E21" s="14">
        <v>225.29</v>
      </c>
      <c r="F21" s="15">
        <v>1.43E-2</v>
      </c>
      <c r="G21" s="15"/>
    </row>
    <row r="22" spans="1:7" x14ac:dyDescent="0.3">
      <c r="A22" s="12" t="s">
        <v>1649</v>
      </c>
      <c r="B22" s="28" t="s">
        <v>1650</v>
      </c>
      <c r="C22" s="28" t="s">
        <v>1077</v>
      </c>
      <c r="D22" s="13">
        <v>7887</v>
      </c>
      <c r="E22" s="14">
        <v>164.42</v>
      </c>
      <c r="F22" s="15">
        <v>1.0500000000000001E-2</v>
      </c>
      <c r="G22" s="15"/>
    </row>
    <row r="23" spans="1:7" x14ac:dyDescent="0.3">
      <c r="A23" s="12" t="s">
        <v>1075</v>
      </c>
      <c r="B23" s="28" t="s">
        <v>1076</v>
      </c>
      <c r="C23" s="28" t="s">
        <v>1077</v>
      </c>
      <c r="D23" s="13">
        <v>28018</v>
      </c>
      <c r="E23" s="14">
        <v>160.4</v>
      </c>
      <c r="F23" s="15">
        <v>1.0200000000000001E-2</v>
      </c>
      <c r="G23" s="15"/>
    </row>
    <row r="24" spans="1:7" x14ac:dyDescent="0.3">
      <c r="A24" s="12" t="s">
        <v>1653</v>
      </c>
      <c r="B24" s="28" t="s">
        <v>1654</v>
      </c>
      <c r="C24" s="28" t="s">
        <v>902</v>
      </c>
      <c r="D24" s="13">
        <v>21784</v>
      </c>
      <c r="E24" s="14">
        <v>150.52000000000001</v>
      </c>
      <c r="F24" s="15">
        <v>9.5999999999999992E-3</v>
      </c>
      <c r="G24" s="15"/>
    </row>
    <row r="25" spans="1:7" x14ac:dyDescent="0.3">
      <c r="A25" s="12" t="s">
        <v>1651</v>
      </c>
      <c r="B25" s="28" t="s">
        <v>1652</v>
      </c>
      <c r="C25" s="28" t="s">
        <v>902</v>
      </c>
      <c r="D25" s="13">
        <v>3282</v>
      </c>
      <c r="E25" s="14">
        <v>141.55000000000001</v>
      </c>
      <c r="F25" s="15">
        <v>8.9999999999999993E-3</v>
      </c>
      <c r="G25" s="15"/>
    </row>
    <row r="26" spans="1:7" x14ac:dyDescent="0.3">
      <c r="A26" s="12" t="s">
        <v>1669</v>
      </c>
      <c r="B26" s="28" t="s">
        <v>1670</v>
      </c>
      <c r="C26" s="28" t="s">
        <v>902</v>
      </c>
      <c r="D26" s="13">
        <v>33742</v>
      </c>
      <c r="E26" s="14">
        <v>132.79</v>
      </c>
      <c r="F26" s="15">
        <v>8.5000000000000006E-3</v>
      </c>
      <c r="G26" s="15"/>
    </row>
    <row r="27" spans="1:7" x14ac:dyDescent="0.3">
      <c r="A27" s="12" t="s">
        <v>1661</v>
      </c>
      <c r="B27" s="28" t="s">
        <v>1662</v>
      </c>
      <c r="C27" s="28" t="s">
        <v>902</v>
      </c>
      <c r="D27" s="13">
        <v>1928</v>
      </c>
      <c r="E27" s="14">
        <v>131.91999999999999</v>
      </c>
      <c r="F27" s="15">
        <v>8.3999999999999995E-3</v>
      </c>
      <c r="G27" s="15"/>
    </row>
    <row r="28" spans="1:7" x14ac:dyDescent="0.3">
      <c r="A28" s="12" t="s">
        <v>1350</v>
      </c>
      <c r="B28" s="28" t="s">
        <v>1351</v>
      </c>
      <c r="C28" s="28" t="s">
        <v>902</v>
      </c>
      <c r="D28" s="13">
        <v>8103</v>
      </c>
      <c r="E28" s="14">
        <v>122.5</v>
      </c>
      <c r="F28" s="15">
        <v>7.7999999999999996E-3</v>
      </c>
      <c r="G28" s="15"/>
    </row>
    <row r="29" spans="1:7" x14ac:dyDescent="0.3">
      <c r="A29" s="12" t="s">
        <v>1535</v>
      </c>
      <c r="B29" s="28" t="s">
        <v>1536</v>
      </c>
      <c r="C29" s="28" t="s">
        <v>902</v>
      </c>
      <c r="D29" s="13">
        <v>21309</v>
      </c>
      <c r="E29" s="14">
        <v>106.53</v>
      </c>
      <c r="F29" s="15">
        <v>6.7999999999999996E-3</v>
      </c>
      <c r="G29" s="15"/>
    </row>
    <row r="30" spans="1:7" x14ac:dyDescent="0.3">
      <c r="A30" s="12" t="s">
        <v>1686</v>
      </c>
      <c r="B30" s="28" t="s">
        <v>1687</v>
      </c>
      <c r="C30" s="28" t="s">
        <v>902</v>
      </c>
      <c r="D30" s="13">
        <v>6209</v>
      </c>
      <c r="E30" s="14">
        <v>106.36</v>
      </c>
      <c r="F30" s="15">
        <v>6.7999999999999996E-3</v>
      </c>
      <c r="G30" s="15"/>
    </row>
    <row r="31" spans="1:7" x14ac:dyDescent="0.3">
      <c r="A31" s="12" t="s">
        <v>1108</v>
      </c>
      <c r="B31" s="28" t="s">
        <v>1109</v>
      </c>
      <c r="C31" s="28" t="s">
        <v>902</v>
      </c>
      <c r="D31" s="13">
        <v>14103</v>
      </c>
      <c r="E31" s="14">
        <v>103.23</v>
      </c>
      <c r="F31" s="15">
        <v>6.6E-3</v>
      </c>
      <c r="G31" s="15"/>
    </row>
    <row r="32" spans="1:7" x14ac:dyDescent="0.3">
      <c r="A32" s="12" t="s">
        <v>1692</v>
      </c>
      <c r="B32" s="28" t="s">
        <v>1693</v>
      </c>
      <c r="C32" s="28" t="s">
        <v>1077</v>
      </c>
      <c r="D32" s="13">
        <v>5738</v>
      </c>
      <c r="E32" s="14">
        <v>92.74</v>
      </c>
      <c r="F32" s="15">
        <v>5.8999999999999999E-3</v>
      </c>
      <c r="G32" s="15"/>
    </row>
    <row r="33" spans="1:7" x14ac:dyDescent="0.3">
      <c r="A33" s="16" t="s">
        <v>98</v>
      </c>
      <c r="B33" s="29"/>
      <c r="C33" s="29"/>
      <c r="D33" s="17"/>
      <c r="E33" s="37">
        <f>SUM(E8:E32)</f>
        <v>10645.26</v>
      </c>
      <c r="F33" s="38">
        <f>SUM(F8:F32)</f>
        <v>0.67789999999999995</v>
      </c>
      <c r="G33" s="20"/>
    </row>
    <row r="34" spans="1:7" x14ac:dyDescent="0.3">
      <c r="A34" s="16" t="s">
        <v>1126</v>
      </c>
      <c r="B34" s="28"/>
      <c r="C34" s="28"/>
      <c r="D34" s="13"/>
      <c r="E34" s="14"/>
      <c r="F34" s="15"/>
      <c r="G34" s="15"/>
    </row>
    <row r="35" spans="1:7" x14ac:dyDescent="0.3">
      <c r="A35" s="16" t="s">
        <v>98</v>
      </c>
      <c r="B35" s="28"/>
      <c r="C35" s="28"/>
      <c r="D35" s="13"/>
      <c r="E35" s="39" t="s">
        <v>88</v>
      </c>
      <c r="F35" s="40" t="s">
        <v>88</v>
      </c>
      <c r="G35" s="15"/>
    </row>
    <row r="36" spans="1:7" x14ac:dyDescent="0.3">
      <c r="A36" s="16"/>
      <c r="B36" s="28"/>
      <c r="C36" s="28"/>
      <c r="D36" s="13"/>
      <c r="E36" s="13"/>
      <c r="F36" s="13"/>
      <c r="G36" s="15"/>
    </row>
    <row r="37" spans="1:7" x14ac:dyDescent="0.3">
      <c r="A37" s="16" t="s">
        <v>2029</v>
      </c>
      <c r="B37" s="28"/>
      <c r="C37" s="28"/>
      <c r="D37" s="13"/>
      <c r="E37" s="13"/>
      <c r="F37" s="13"/>
      <c r="G37" s="15"/>
    </row>
    <row r="38" spans="1:7" x14ac:dyDescent="0.3">
      <c r="A38" s="12" t="s">
        <v>1806</v>
      </c>
      <c r="B38" s="28" t="s">
        <v>1807</v>
      </c>
      <c r="C38" s="28" t="s">
        <v>1808</v>
      </c>
      <c r="D38" s="13">
        <v>5658</v>
      </c>
      <c r="E38" s="14">
        <v>788.9</v>
      </c>
      <c r="F38" s="15">
        <v>5.0200000000000002E-2</v>
      </c>
      <c r="G38" s="15"/>
    </row>
    <row r="39" spans="1:7" x14ac:dyDescent="0.3">
      <c r="A39" s="12" t="s">
        <v>1809</v>
      </c>
      <c r="B39" s="28" t="s">
        <v>1810</v>
      </c>
      <c r="C39" s="28" t="s">
        <v>1808</v>
      </c>
      <c r="D39" s="13">
        <v>11887</v>
      </c>
      <c r="E39" s="14">
        <v>489.66</v>
      </c>
      <c r="F39" s="15">
        <v>3.1199999999999999E-2</v>
      </c>
      <c r="G39" s="15"/>
    </row>
    <row r="40" spans="1:7" x14ac:dyDescent="0.3">
      <c r="A40" s="12" t="s">
        <v>1811</v>
      </c>
      <c r="B40" s="28" t="s">
        <v>1812</v>
      </c>
      <c r="C40" s="28" t="s">
        <v>1813</v>
      </c>
      <c r="D40" s="13">
        <v>3677</v>
      </c>
      <c r="E40" s="14">
        <v>420.85</v>
      </c>
      <c r="F40" s="15">
        <v>2.6800000000000001E-2</v>
      </c>
      <c r="G40" s="15"/>
    </row>
    <row r="41" spans="1:7" x14ac:dyDescent="0.3">
      <c r="A41" s="12" t="s">
        <v>1814</v>
      </c>
      <c r="B41" s="28" t="s">
        <v>1815</v>
      </c>
      <c r="C41" s="28" t="s">
        <v>1808</v>
      </c>
      <c r="D41" s="13">
        <v>5251</v>
      </c>
      <c r="E41" s="14">
        <v>375.31</v>
      </c>
      <c r="F41" s="15">
        <v>2.3900000000000001E-2</v>
      </c>
      <c r="G41" s="15"/>
    </row>
    <row r="42" spans="1:7" x14ac:dyDescent="0.3">
      <c r="A42" s="12" t="s">
        <v>1816</v>
      </c>
      <c r="B42" s="28" t="s">
        <v>1817</v>
      </c>
      <c r="C42" s="28" t="s">
        <v>1818</v>
      </c>
      <c r="D42" s="13">
        <v>841</v>
      </c>
      <c r="E42" s="14">
        <v>370.71</v>
      </c>
      <c r="F42" s="15">
        <v>2.3599999999999999E-2</v>
      </c>
      <c r="G42" s="15"/>
    </row>
    <row r="43" spans="1:7" x14ac:dyDescent="0.3">
      <c r="A43" s="12" t="s">
        <v>1819</v>
      </c>
      <c r="B43" s="28" t="s">
        <v>1820</v>
      </c>
      <c r="C43" s="28" t="s">
        <v>1821</v>
      </c>
      <c r="D43" s="13">
        <v>3797</v>
      </c>
      <c r="E43" s="14">
        <v>346.38</v>
      </c>
      <c r="F43" s="15">
        <v>2.2100000000000002E-2</v>
      </c>
      <c r="G43" s="15"/>
    </row>
    <row r="44" spans="1:7" x14ac:dyDescent="0.3">
      <c r="A44" s="12" t="s">
        <v>1822</v>
      </c>
      <c r="B44" s="28" t="s">
        <v>1823</v>
      </c>
      <c r="C44" s="28" t="s">
        <v>1808</v>
      </c>
      <c r="D44" s="13">
        <v>4636</v>
      </c>
      <c r="E44" s="14">
        <v>327.43</v>
      </c>
      <c r="F44" s="15">
        <v>2.0799999999999999E-2</v>
      </c>
      <c r="G44" s="15"/>
    </row>
    <row r="45" spans="1:7" x14ac:dyDescent="0.3">
      <c r="A45" s="12" t="s">
        <v>1824</v>
      </c>
      <c r="B45" s="28" t="s">
        <v>1825</v>
      </c>
      <c r="C45" s="28" t="s">
        <v>1821</v>
      </c>
      <c r="D45" s="13">
        <v>1395</v>
      </c>
      <c r="E45" s="14">
        <v>285.83</v>
      </c>
      <c r="F45" s="15">
        <v>1.8200000000000001E-2</v>
      </c>
      <c r="G45" s="15"/>
    </row>
    <row r="46" spans="1:7" x14ac:dyDescent="0.3">
      <c r="A46" s="12" t="s">
        <v>1826</v>
      </c>
      <c r="B46" s="28" t="s">
        <v>1827</v>
      </c>
      <c r="C46" s="28" t="s">
        <v>1808</v>
      </c>
      <c r="D46" s="13">
        <v>4656</v>
      </c>
      <c r="E46" s="14">
        <v>272.83</v>
      </c>
      <c r="F46" s="15">
        <v>1.7399999999999999E-2</v>
      </c>
      <c r="G46" s="15"/>
    </row>
    <row r="47" spans="1:7" x14ac:dyDescent="0.3">
      <c r="A47" s="12" t="s">
        <v>1828</v>
      </c>
      <c r="B47" s="28" t="s">
        <v>1829</v>
      </c>
      <c r="C47" s="28" t="s">
        <v>1813</v>
      </c>
      <c r="D47" s="13">
        <v>1193</v>
      </c>
      <c r="E47" s="14">
        <v>237.88</v>
      </c>
      <c r="F47" s="15">
        <v>1.5100000000000001E-2</v>
      </c>
      <c r="G47" s="15"/>
    </row>
    <row r="48" spans="1:7" x14ac:dyDescent="0.3">
      <c r="A48" s="12" t="s">
        <v>1830</v>
      </c>
      <c r="B48" s="28" t="s">
        <v>1831</v>
      </c>
      <c r="C48" s="28" t="s">
        <v>1821</v>
      </c>
      <c r="D48" s="13">
        <v>2904</v>
      </c>
      <c r="E48" s="14">
        <v>225.87</v>
      </c>
      <c r="F48" s="15">
        <v>1.44E-2</v>
      </c>
      <c r="G48" s="15"/>
    </row>
    <row r="49" spans="1:7" x14ac:dyDescent="0.3">
      <c r="A49" s="12" t="s">
        <v>1832</v>
      </c>
      <c r="B49" s="28" t="s">
        <v>1833</v>
      </c>
      <c r="C49" s="28" t="s">
        <v>1813</v>
      </c>
      <c r="D49" s="13">
        <v>2729</v>
      </c>
      <c r="E49" s="14">
        <v>137.44999999999999</v>
      </c>
      <c r="F49" s="15">
        <v>8.8000000000000005E-3</v>
      </c>
      <c r="G49" s="15"/>
    </row>
    <row r="50" spans="1:7" x14ac:dyDescent="0.3">
      <c r="A50" s="12" t="s">
        <v>1834</v>
      </c>
      <c r="B50" s="28" t="s">
        <v>1835</v>
      </c>
      <c r="C50" s="28" t="s">
        <v>1821</v>
      </c>
      <c r="D50" s="13">
        <v>766</v>
      </c>
      <c r="E50" s="14">
        <v>135.41999999999999</v>
      </c>
      <c r="F50" s="15">
        <v>8.6E-3</v>
      </c>
      <c r="G50" s="15"/>
    </row>
    <row r="51" spans="1:7" x14ac:dyDescent="0.3">
      <c r="A51" s="12" t="s">
        <v>1836</v>
      </c>
      <c r="B51" s="28" t="s">
        <v>1837</v>
      </c>
      <c r="C51" s="28" t="s">
        <v>1821</v>
      </c>
      <c r="D51" s="13">
        <v>738</v>
      </c>
      <c r="E51" s="14">
        <v>134.41</v>
      </c>
      <c r="F51" s="15">
        <v>8.6E-3</v>
      </c>
      <c r="G51" s="15"/>
    </row>
    <row r="52" spans="1:7" x14ac:dyDescent="0.3">
      <c r="A52" s="12" t="s">
        <v>1838</v>
      </c>
      <c r="B52" s="28" t="s">
        <v>1839</v>
      </c>
      <c r="C52" s="28" t="s">
        <v>1821</v>
      </c>
      <c r="D52" s="13">
        <v>616</v>
      </c>
      <c r="E52" s="14">
        <v>122.38</v>
      </c>
      <c r="F52" s="15">
        <v>7.7999999999999996E-3</v>
      </c>
      <c r="G52" s="15"/>
    </row>
    <row r="53" spans="1:7" x14ac:dyDescent="0.3">
      <c r="A53" s="12" t="s">
        <v>1840</v>
      </c>
      <c r="B53" s="28" t="s">
        <v>1841</v>
      </c>
      <c r="C53" s="28" t="s">
        <v>1813</v>
      </c>
      <c r="D53" s="13">
        <v>526</v>
      </c>
      <c r="E53" s="14">
        <v>109.75</v>
      </c>
      <c r="F53" s="15">
        <v>7.0000000000000001E-3</v>
      </c>
      <c r="G53" s="15"/>
    </row>
    <row r="54" spans="1:7" x14ac:dyDescent="0.3">
      <c r="A54" s="12" t="s">
        <v>1842</v>
      </c>
      <c r="B54" s="28" t="s">
        <v>1843</v>
      </c>
      <c r="C54" s="28" t="s">
        <v>1844</v>
      </c>
      <c r="D54" s="13">
        <v>750</v>
      </c>
      <c r="E54" s="14">
        <v>84.65</v>
      </c>
      <c r="F54" s="15">
        <v>5.4000000000000003E-3</v>
      </c>
      <c r="G54" s="15"/>
    </row>
    <row r="55" spans="1:7" x14ac:dyDescent="0.3">
      <c r="A55" s="12" t="s">
        <v>1845</v>
      </c>
      <c r="B55" s="28" t="s">
        <v>1846</v>
      </c>
      <c r="C55" s="28" t="s">
        <v>1818</v>
      </c>
      <c r="D55" s="13">
        <v>396</v>
      </c>
      <c r="E55" s="14">
        <v>66.2</v>
      </c>
      <c r="F55" s="15">
        <v>4.1999999999999997E-3</v>
      </c>
      <c r="G55" s="15"/>
    </row>
    <row r="56" spans="1:7" x14ac:dyDescent="0.3">
      <c r="A56" s="12" t="s">
        <v>1847</v>
      </c>
      <c r="B56" s="28" t="s">
        <v>1848</v>
      </c>
      <c r="C56" s="28" t="s">
        <v>1818</v>
      </c>
      <c r="D56" s="13">
        <v>657</v>
      </c>
      <c r="E56" s="14">
        <v>65.09</v>
      </c>
      <c r="F56" s="15">
        <v>4.1000000000000003E-3</v>
      </c>
      <c r="G56" s="15"/>
    </row>
    <row r="57" spans="1:7" x14ac:dyDescent="0.3">
      <c r="A57" s="12" t="s">
        <v>1849</v>
      </c>
      <c r="B57" s="28" t="s">
        <v>1850</v>
      </c>
      <c r="C57" s="28" t="s">
        <v>1818</v>
      </c>
      <c r="D57" s="13">
        <v>316</v>
      </c>
      <c r="E57" s="14">
        <v>58.77</v>
      </c>
      <c r="F57" s="15">
        <v>3.7000000000000002E-3</v>
      </c>
      <c r="G57" s="15"/>
    </row>
    <row r="58" spans="1:7" x14ac:dyDescent="0.3">
      <c r="A58" s="16" t="s">
        <v>98</v>
      </c>
      <c r="B58" s="29"/>
      <c r="C58" s="29"/>
      <c r="D58" s="17"/>
      <c r="E58" s="37">
        <f>SUM(E38:E57)</f>
        <v>5055.7699999999995</v>
      </c>
      <c r="F58" s="38">
        <f>SUM(F38:F57)</f>
        <v>0.32189999999999991</v>
      </c>
      <c r="G58" s="15"/>
    </row>
    <row r="59" spans="1:7" x14ac:dyDescent="0.3">
      <c r="A59" s="16"/>
      <c r="B59" s="28"/>
      <c r="C59" s="28"/>
      <c r="D59" s="13"/>
      <c r="E59" s="53"/>
      <c r="F59" s="54"/>
      <c r="G59" s="15"/>
    </row>
    <row r="60" spans="1:7" x14ac:dyDescent="0.3">
      <c r="A60" s="21" t="s">
        <v>117</v>
      </c>
      <c r="B60" s="30"/>
      <c r="C60" s="30"/>
      <c r="D60" s="22"/>
      <c r="E60" s="25">
        <v>15701.03</v>
      </c>
      <c r="F60" s="26">
        <v>0.99980000000000002</v>
      </c>
      <c r="G60" s="20"/>
    </row>
    <row r="61" spans="1:7" x14ac:dyDescent="0.3">
      <c r="A61" s="12"/>
      <c r="B61" s="28"/>
      <c r="C61" s="28"/>
      <c r="D61" s="13"/>
      <c r="E61" s="14"/>
      <c r="F61" s="15"/>
      <c r="G61" s="15"/>
    </row>
    <row r="62" spans="1:7" x14ac:dyDescent="0.3">
      <c r="A62" s="12"/>
      <c r="B62" s="28"/>
      <c r="C62" s="28"/>
      <c r="D62" s="13"/>
      <c r="E62" s="14"/>
      <c r="F62" s="15"/>
      <c r="G62" s="15"/>
    </row>
    <row r="63" spans="1:7" x14ac:dyDescent="0.3">
      <c r="A63" s="16" t="s">
        <v>118</v>
      </c>
      <c r="B63" s="28"/>
      <c r="C63" s="28"/>
      <c r="D63" s="13"/>
      <c r="E63" s="14"/>
      <c r="F63" s="15"/>
      <c r="G63" s="15"/>
    </row>
    <row r="64" spans="1:7" x14ac:dyDescent="0.3">
      <c r="A64" s="12" t="s">
        <v>119</v>
      </c>
      <c r="B64" s="28"/>
      <c r="C64" s="28"/>
      <c r="D64" s="13"/>
      <c r="E64" s="14">
        <v>29</v>
      </c>
      <c r="F64" s="15">
        <v>1.8E-3</v>
      </c>
      <c r="G64" s="15">
        <v>4.1402000000000001E-2</v>
      </c>
    </row>
    <row r="65" spans="1:7" x14ac:dyDescent="0.3">
      <c r="A65" s="16" t="s">
        <v>98</v>
      </c>
      <c r="B65" s="29"/>
      <c r="C65" s="29"/>
      <c r="D65" s="17"/>
      <c r="E65" s="37">
        <v>29</v>
      </c>
      <c r="F65" s="38">
        <v>1.8E-3</v>
      </c>
      <c r="G65" s="20"/>
    </row>
    <row r="66" spans="1:7" x14ac:dyDescent="0.3">
      <c r="A66" s="12"/>
      <c r="B66" s="28"/>
      <c r="C66" s="28"/>
      <c r="D66" s="13"/>
      <c r="E66" s="14"/>
      <c r="F66" s="15"/>
      <c r="G66" s="15"/>
    </row>
    <row r="67" spans="1:7" x14ac:dyDescent="0.3">
      <c r="A67" s="21" t="s">
        <v>117</v>
      </c>
      <c r="B67" s="30"/>
      <c r="C67" s="30"/>
      <c r="D67" s="22"/>
      <c r="E67" s="18">
        <v>29</v>
      </c>
      <c r="F67" s="19">
        <v>1.8E-3</v>
      </c>
      <c r="G67" s="20"/>
    </row>
    <row r="68" spans="1:7" x14ac:dyDescent="0.3">
      <c r="A68" s="12" t="s">
        <v>120</v>
      </c>
      <c r="B68" s="28"/>
      <c r="C68" s="28"/>
      <c r="D68" s="13"/>
      <c r="E68" s="14">
        <v>3.2891000000000001E-3</v>
      </c>
      <c r="F68" s="15">
        <v>0</v>
      </c>
      <c r="G68" s="15"/>
    </row>
    <row r="69" spans="1:7" x14ac:dyDescent="0.3">
      <c r="A69" s="12" t="s">
        <v>121</v>
      </c>
      <c r="B69" s="28"/>
      <c r="C69" s="28"/>
      <c r="D69" s="13"/>
      <c r="E69" s="36">
        <v>-23.713289100000001</v>
      </c>
      <c r="F69" s="35">
        <v>-1.6000000000000001E-3</v>
      </c>
      <c r="G69" s="15">
        <v>4.1402000000000001E-2</v>
      </c>
    </row>
    <row r="70" spans="1:7" x14ac:dyDescent="0.3">
      <c r="A70" s="23" t="s">
        <v>122</v>
      </c>
      <c r="B70" s="31"/>
      <c r="C70" s="31"/>
      <c r="D70" s="24"/>
      <c r="E70" s="25">
        <v>15706.32</v>
      </c>
      <c r="F70" s="26">
        <v>1</v>
      </c>
      <c r="G70" s="26"/>
    </row>
    <row r="75" spans="1:7" x14ac:dyDescent="0.3">
      <c r="A75" s="1" t="s">
        <v>1859</v>
      </c>
    </row>
    <row r="76" spans="1:7" x14ac:dyDescent="0.3">
      <c r="A76" s="47" t="s">
        <v>1860</v>
      </c>
      <c r="B76" s="32" t="s">
        <v>88</v>
      </c>
    </row>
    <row r="77" spans="1:7" x14ac:dyDescent="0.3">
      <c r="A77" t="s">
        <v>1861</v>
      </c>
    </row>
    <row r="78" spans="1:7" x14ac:dyDescent="0.3">
      <c r="A78" t="s">
        <v>1862</v>
      </c>
      <c r="B78" t="s">
        <v>1863</v>
      </c>
      <c r="C78" t="s">
        <v>1863</v>
      </c>
    </row>
    <row r="79" spans="1:7" x14ac:dyDescent="0.3">
      <c r="B79" s="48">
        <v>44680</v>
      </c>
      <c r="C79" s="48">
        <v>44712</v>
      </c>
    </row>
    <row r="80" spans="1:7" x14ac:dyDescent="0.3">
      <c r="A80" t="s">
        <v>1867</v>
      </c>
      <c r="B80">
        <v>12.386699999999999</v>
      </c>
      <c r="C80">
        <v>11.847899999999999</v>
      </c>
      <c r="E80" s="2"/>
      <c r="G80"/>
    </row>
    <row r="81" spans="1:7" x14ac:dyDescent="0.3">
      <c r="A81" t="s">
        <v>1868</v>
      </c>
      <c r="B81">
        <v>12.386699999999999</v>
      </c>
      <c r="C81">
        <v>11.847899999999999</v>
      </c>
      <c r="E81" s="2"/>
      <c r="G81"/>
    </row>
    <row r="82" spans="1:7" x14ac:dyDescent="0.3">
      <c r="A82" t="s">
        <v>1892</v>
      </c>
      <c r="B82">
        <v>12.274800000000001</v>
      </c>
      <c r="C82">
        <v>11.7347</v>
      </c>
      <c r="E82" s="2"/>
      <c r="G82"/>
    </row>
    <row r="83" spans="1:7" x14ac:dyDescent="0.3">
      <c r="A83" t="s">
        <v>1893</v>
      </c>
      <c r="B83">
        <v>12.274800000000001</v>
      </c>
      <c r="C83">
        <v>11.7347</v>
      </c>
      <c r="E83" s="2"/>
      <c r="G83"/>
    </row>
    <row r="84" spans="1:7" x14ac:dyDescent="0.3">
      <c r="E84" s="2"/>
      <c r="G84"/>
    </row>
    <row r="85" spans="1:7" x14ac:dyDescent="0.3">
      <c r="A85" t="s">
        <v>1878</v>
      </c>
      <c r="B85" s="32" t="s">
        <v>88</v>
      </c>
    </row>
    <row r="86" spans="1:7" x14ac:dyDescent="0.3">
      <c r="A86" t="s">
        <v>1879</v>
      </c>
      <c r="B86" s="32" t="s">
        <v>88</v>
      </c>
    </row>
    <row r="87" spans="1:7" ht="28.8" x14ac:dyDescent="0.3">
      <c r="A87" s="47" t="s">
        <v>1880</v>
      </c>
      <c r="B87" s="32" t="s">
        <v>88</v>
      </c>
    </row>
    <row r="88" spans="1:7" x14ac:dyDescent="0.3">
      <c r="A88" s="47" t="s">
        <v>1881</v>
      </c>
      <c r="B88" s="49">
        <v>5055.7699999999995</v>
      </c>
    </row>
    <row r="89" spans="1:7" ht="28.8" x14ac:dyDescent="0.3">
      <c r="A89" s="47" t="s">
        <v>1945</v>
      </c>
      <c r="B89" s="32" t="s">
        <v>88</v>
      </c>
    </row>
    <row r="90" spans="1:7" ht="28.8" x14ac:dyDescent="0.3">
      <c r="A90" s="47" t="s">
        <v>1946</v>
      </c>
      <c r="B90" s="32" t="s">
        <v>88</v>
      </c>
    </row>
    <row r="91" spans="1:7" x14ac:dyDescent="0.3">
      <c r="A91" t="s">
        <v>2027</v>
      </c>
      <c r="B91" s="32" t="s">
        <v>88</v>
      </c>
    </row>
    <row r="92" spans="1:7" x14ac:dyDescent="0.3">
      <c r="A92" t="s">
        <v>2028</v>
      </c>
      <c r="B92" s="32" t="s">
        <v>88</v>
      </c>
    </row>
    <row r="95" spans="1:7" ht="28.8" x14ac:dyDescent="0.3">
      <c r="A95" s="60" t="s">
        <v>2070</v>
      </c>
      <c r="B95" s="61" t="s">
        <v>2071</v>
      </c>
      <c r="C95" s="61" t="s">
        <v>2031</v>
      </c>
      <c r="D95" s="69" t="s">
        <v>2032</v>
      </c>
    </row>
    <row r="96" spans="1:7" ht="71.400000000000006" customHeight="1" x14ac:dyDescent="0.3">
      <c r="A96" s="70" t="str">
        <f>HYPERLINK("[EDEL_Portfolio Monthly 31-May-2022.xlsx]EODWHF!A1","Edelweiss MSCI (I) DM &amp; WD HC 45 ID Fund")</f>
        <v>Edelweiss MSCI (I) DM &amp; WD HC 45 ID Fund</v>
      </c>
      <c r="B96" s="62"/>
      <c r="C96" s="63" t="s">
        <v>2062</v>
      </c>
      <c r="D96"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60D59-A78C-4315-9621-0BF80FAAF27F}">
  <dimension ref="A1:H45"/>
  <sheetViews>
    <sheetView showGridLines="0" workbookViewId="0">
      <pane ySplit="4" topLeftCell="A32" activePane="bottomLeft" state="frozen"/>
      <selection activeCell="A36" sqref="A36"/>
      <selection pane="bottomLeft" activeCell="A44" sqref="A44:D44"/>
    </sheetView>
  </sheetViews>
  <sheetFormatPr defaultRowHeight="14.4" x14ac:dyDescent="0.3"/>
  <cols>
    <col min="1" max="1" width="65.88671875" customWidth="1"/>
    <col min="2" max="2" width="22.21875" customWidth="1"/>
    <col min="3" max="3" width="26.77734375" customWidth="1"/>
    <col min="4" max="4" width="22.2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79</v>
      </c>
      <c r="B1" s="57"/>
      <c r="C1" s="57"/>
      <c r="D1" s="57"/>
      <c r="E1" s="57"/>
      <c r="F1" s="57"/>
      <c r="G1" s="57"/>
      <c r="H1" s="51" t="str">
        <f>HYPERLINK("[EDEL_Portfolio Monthly 31-May-2022.xlsx]Index!A1","Index")</f>
        <v>Index</v>
      </c>
    </row>
    <row r="2" spans="1:8" ht="18" x14ac:dyDescent="0.3">
      <c r="A2" s="57" t="s">
        <v>80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1800</v>
      </c>
      <c r="B7" s="28"/>
      <c r="C7" s="28"/>
      <c r="D7" s="13"/>
      <c r="E7" s="14"/>
      <c r="F7" s="15"/>
      <c r="G7" s="15"/>
    </row>
    <row r="8" spans="1:8" x14ac:dyDescent="0.3">
      <c r="A8" s="16" t="s">
        <v>1801</v>
      </c>
      <c r="B8" s="29"/>
      <c r="C8" s="29"/>
      <c r="D8" s="17"/>
      <c r="E8" s="46"/>
      <c r="F8" s="20"/>
      <c r="G8" s="20"/>
    </row>
    <row r="9" spans="1:8" x14ac:dyDescent="0.3">
      <c r="A9" s="12" t="s">
        <v>1851</v>
      </c>
      <c r="B9" s="28" t="s">
        <v>1852</v>
      </c>
      <c r="C9" s="28"/>
      <c r="D9" s="13">
        <v>350858.89</v>
      </c>
      <c r="E9" s="14">
        <v>10895.5</v>
      </c>
      <c r="F9" s="15">
        <v>0.98419999999999996</v>
      </c>
      <c r="G9" s="15"/>
    </row>
    <row r="10" spans="1:8" x14ac:dyDescent="0.3">
      <c r="A10" s="16" t="s">
        <v>98</v>
      </c>
      <c r="B10" s="29"/>
      <c r="C10" s="29"/>
      <c r="D10" s="17"/>
      <c r="E10" s="18">
        <v>10895.5</v>
      </c>
      <c r="F10" s="19">
        <v>0.98419999999999996</v>
      </c>
      <c r="G10" s="20"/>
    </row>
    <row r="11" spans="1:8" x14ac:dyDescent="0.3">
      <c r="A11" s="12"/>
      <c r="B11" s="28"/>
      <c r="C11" s="28"/>
      <c r="D11" s="13"/>
      <c r="E11" s="14"/>
      <c r="F11" s="15"/>
      <c r="G11" s="15"/>
    </row>
    <row r="12" spans="1:8" x14ac:dyDescent="0.3">
      <c r="A12" s="21" t="s">
        <v>117</v>
      </c>
      <c r="B12" s="30"/>
      <c r="C12" s="30"/>
      <c r="D12" s="22"/>
      <c r="E12" s="18">
        <v>10895.5</v>
      </c>
      <c r="F12" s="19">
        <v>0.98419999999999996</v>
      </c>
      <c r="G12" s="20"/>
    </row>
    <row r="13" spans="1:8" x14ac:dyDescent="0.3">
      <c r="A13" s="12"/>
      <c r="B13" s="28"/>
      <c r="C13" s="28"/>
      <c r="D13" s="13"/>
      <c r="E13" s="14"/>
      <c r="F13" s="15"/>
      <c r="G13" s="15"/>
    </row>
    <row r="14" spans="1:8" x14ac:dyDescent="0.3">
      <c r="A14" s="16" t="s">
        <v>118</v>
      </c>
      <c r="B14" s="28"/>
      <c r="C14" s="28"/>
      <c r="D14" s="13"/>
      <c r="E14" s="14"/>
      <c r="F14" s="15"/>
      <c r="G14" s="15"/>
    </row>
    <row r="15" spans="1:8" x14ac:dyDescent="0.3">
      <c r="A15" s="12" t="s">
        <v>119</v>
      </c>
      <c r="B15" s="28"/>
      <c r="C15" s="28"/>
      <c r="D15" s="13"/>
      <c r="E15" s="14">
        <v>118.99</v>
      </c>
      <c r="F15" s="15">
        <v>1.0699999999999999E-2</v>
      </c>
      <c r="G15" s="15">
        <v>4.1402000000000001E-2</v>
      </c>
    </row>
    <row r="16" spans="1:8" x14ac:dyDescent="0.3">
      <c r="A16" s="16" t="s">
        <v>98</v>
      </c>
      <c r="B16" s="29"/>
      <c r="C16" s="29"/>
      <c r="D16" s="17"/>
      <c r="E16" s="18">
        <v>118.99</v>
      </c>
      <c r="F16" s="19">
        <v>1.0699999999999999E-2</v>
      </c>
      <c r="G16" s="20"/>
    </row>
    <row r="17" spans="1:7" x14ac:dyDescent="0.3">
      <c r="A17" s="12"/>
      <c r="B17" s="28"/>
      <c r="C17" s="28"/>
      <c r="D17" s="13"/>
      <c r="E17" s="14"/>
      <c r="F17" s="15"/>
      <c r="G17" s="15"/>
    </row>
    <row r="18" spans="1:7" x14ac:dyDescent="0.3">
      <c r="A18" s="21" t="s">
        <v>117</v>
      </c>
      <c r="B18" s="30"/>
      <c r="C18" s="30"/>
      <c r="D18" s="22"/>
      <c r="E18" s="18">
        <v>118.99</v>
      </c>
      <c r="F18" s="19">
        <v>1.0699999999999999E-2</v>
      </c>
      <c r="G18" s="20"/>
    </row>
    <row r="19" spans="1:7" x14ac:dyDescent="0.3">
      <c r="A19" s="12" t="s">
        <v>120</v>
      </c>
      <c r="B19" s="28"/>
      <c r="C19" s="28"/>
      <c r="D19" s="13"/>
      <c r="E19" s="14">
        <v>1.34967E-2</v>
      </c>
      <c r="F19" s="15">
        <v>9.9999999999999995E-7</v>
      </c>
      <c r="G19" s="15"/>
    </row>
    <row r="20" spans="1:7" x14ac:dyDescent="0.3">
      <c r="A20" s="12" t="s">
        <v>121</v>
      </c>
      <c r="B20" s="28"/>
      <c r="C20" s="28"/>
      <c r="D20" s="13"/>
      <c r="E20" s="14">
        <v>55.546503299999998</v>
      </c>
      <c r="F20" s="15">
        <v>5.0990000000000002E-3</v>
      </c>
      <c r="G20" s="15">
        <v>4.1402000000000001E-2</v>
      </c>
    </row>
    <row r="21" spans="1:7" x14ac:dyDescent="0.3">
      <c r="A21" s="23" t="s">
        <v>122</v>
      </c>
      <c r="B21" s="31"/>
      <c r="C21" s="31"/>
      <c r="D21" s="24"/>
      <c r="E21" s="25">
        <v>11070.05</v>
      </c>
      <c r="F21" s="26">
        <v>1</v>
      </c>
      <c r="G21" s="26"/>
    </row>
    <row r="26" spans="1:7" x14ac:dyDescent="0.3">
      <c r="A26" s="1" t="s">
        <v>1859</v>
      </c>
    </row>
    <row r="27" spans="1:7" x14ac:dyDescent="0.3">
      <c r="A27" s="47" t="s">
        <v>1860</v>
      </c>
      <c r="B27" s="32" t="s">
        <v>88</v>
      </c>
    </row>
    <row r="28" spans="1:7" x14ac:dyDescent="0.3">
      <c r="A28" t="s">
        <v>1861</v>
      </c>
    </row>
    <row r="29" spans="1:7" x14ac:dyDescent="0.3">
      <c r="A29" t="s">
        <v>1862</v>
      </c>
      <c r="B29" t="s">
        <v>1863</v>
      </c>
      <c r="C29" t="s">
        <v>1863</v>
      </c>
    </row>
    <row r="30" spans="1:7" x14ac:dyDescent="0.3">
      <c r="B30" s="48">
        <v>44680</v>
      </c>
      <c r="C30" s="48">
        <v>44712</v>
      </c>
    </row>
    <row r="31" spans="1:7" x14ac:dyDescent="0.3">
      <c r="A31" t="s">
        <v>1867</v>
      </c>
      <c r="B31">
        <v>14.9985</v>
      </c>
      <c r="C31">
        <v>15.314399999999999</v>
      </c>
      <c r="E31" s="2"/>
      <c r="G31"/>
    </row>
    <row r="32" spans="1:7" x14ac:dyDescent="0.3">
      <c r="A32" t="s">
        <v>1892</v>
      </c>
      <c r="B32">
        <v>13.965199999999999</v>
      </c>
      <c r="C32">
        <v>14.248799999999999</v>
      </c>
      <c r="E32" s="2"/>
      <c r="G32"/>
    </row>
    <row r="33" spans="1:7" x14ac:dyDescent="0.3">
      <c r="E33" s="2"/>
      <c r="G33"/>
    </row>
    <row r="34" spans="1:7" x14ac:dyDescent="0.3">
      <c r="A34" t="s">
        <v>1878</v>
      </c>
      <c r="B34" s="32" t="s">
        <v>88</v>
      </c>
    </row>
    <row r="35" spans="1:7" x14ac:dyDescent="0.3">
      <c r="A35" t="s">
        <v>1879</v>
      </c>
      <c r="B35" s="32" t="s">
        <v>88</v>
      </c>
    </row>
    <row r="36" spans="1:7" ht="28.8" x14ac:dyDescent="0.3">
      <c r="A36" s="47" t="s">
        <v>1880</v>
      </c>
      <c r="B36" s="32" t="s">
        <v>88</v>
      </c>
    </row>
    <row r="37" spans="1:7" x14ac:dyDescent="0.3">
      <c r="A37" s="47" t="s">
        <v>1881</v>
      </c>
      <c r="B37" s="49">
        <v>10895.500317799999</v>
      </c>
    </row>
    <row r="38" spans="1:7" ht="28.8" x14ac:dyDescent="0.3">
      <c r="A38" s="47" t="s">
        <v>1945</v>
      </c>
      <c r="B38" s="32" t="s">
        <v>88</v>
      </c>
    </row>
    <row r="39" spans="1:7" ht="28.8" x14ac:dyDescent="0.3">
      <c r="A39" s="47" t="s">
        <v>1946</v>
      </c>
      <c r="B39" s="32" t="s">
        <v>88</v>
      </c>
    </row>
    <row r="40" spans="1:7" x14ac:dyDescent="0.3">
      <c r="A40" t="s">
        <v>2027</v>
      </c>
      <c r="B40" s="32" t="s">
        <v>88</v>
      </c>
    </row>
    <row r="41" spans="1:7" x14ac:dyDescent="0.3">
      <c r="A41" t="s">
        <v>2028</v>
      </c>
      <c r="B41" s="32" t="s">
        <v>88</v>
      </c>
    </row>
    <row r="44" spans="1:7" x14ac:dyDescent="0.3">
      <c r="A44" s="60" t="s">
        <v>2070</v>
      </c>
      <c r="B44" s="61" t="s">
        <v>2071</v>
      </c>
      <c r="C44" s="61" t="s">
        <v>2031</v>
      </c>
      <c r="D44" s="69" t="s">
        <v>2032</v>
      </c>
    </row>
    <row r="45" spans="1:7" ht="72" customHeight="1" x14ac:dyDescent="0.3">
      <c r="A45" s="70" t="str">
        <f>HYPERLINK("[EDEL_Portfolio Monthly 31-May-2022.xlsx]EOEDOF!A1","Edelweiss Europe Dynamic Equity Offshore Fund")</f>
        <v>Edelweiss Europe Dynamic Equity Offshore Fund</v>
      </c>
      <c r="B45" s="62"/>
      <c r="C45" s="66" t="s">
        <v>2063</v>
      </c>
      <c r="D45"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5F76-BC9E-47D3-AC4F-73AA35FF6B90}">
  <dimension ref="A1:H45"/>
  <sheetViews>
    <sheetView showGridLines="0" workbookViewId="0">
      <pane ySplit="4" topLeftCell="A30" activePane="bottomLeft" state="frozen"/>
      <selection activeCell="A36" sqref="A36"/>
      <selection pane="bottomLeft" activeCell="A44" sqref="A44:D44"/>
    </sheetView>
  </sheetViews>
  <sheetFormatPr defaultRowHeight="14.4" x14ac:dyDescent="0.3"/>
  <cols>
    <col min="1" max="1" width="65.88671875" customWidth="1"/>
    <col min="2" max="2" width="22.21875" customWidth="1"/>
    <col min="3" max="3" width="26.77734375" customWidth="1"/>
    <col min="4" max="4" width="22"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81</v>
      </c>
      <c r="B1" s="57"/>
      <c r="C1" s="57"/>
      <c r="D1" s="57"/>
      <c r="E1" s="57"/>
      <c r="F1" s="57"/>
      <c r="G1" s="57"/>
      <c r="H1" s="51" t="str">
        <f>HYPERLINK("[EDEL_Portfolio Monthly 31-May-2022.xlsx]Index!A1","Index")</f>
        <v>Index</v>
      </c>
    </row>
    <row r="2" spans="1:8" ht="18" x14ac:dyDescent="0.3">
      <c r="A2" s="57" t="s">
        <v>82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1800</v>
      </c>
      <c r="B7" s="28"/>
      <c r="C7" s="28"/>
      <c r="D7" s="13"/>
      <c r="E7" s="14"/>
      <c r="F7" s="15"/>
      <c r="G7" s="15"/>
    </row>
    <row r="8" spans="1:8" x14ac:dyDescent="0.3">
      <c r="A8" s="16" t="s">
        <v>1801</v>
      </c>
      <c r="B8" s="29"/>
      <c r="C8" s="29"/>
      <c r="D8" s="17"/>
      <c r="E8" s="46"/>
      <c r="F8" s="20"/>
      <c r="G8" s="20"/>
    </row>
    <row r="9" spans="1:8" x14ac:dyDescent="0.3">
      <c r="A9" s="12" t="s">
        <v>1853</v>
      </c>
      <c r="B9" s="28" t="s">
        <v>1854</v>
      </c>
      <c r="C9" s="28"/>
      <c r="D9" s="13">
        <v>113336.42230999999</v>
      </c>
      <c r="E9" s="14">
        <v>12159.32</v>
      </c>
      <c r="F9" s="15">
        <v>0.99419999999999997</v>
      </c>
      <c r="G9" s="15"/>
    </row>
    <row r="10" spans="1:8" x14ac:dyDescent="0.3">
      <c r="A10" s="16" t="s">
        <v>98</v>
      </c>
      <c r="B10" s="29"/>
      <c r="C10" s="29"/>
      <c r="D10" s="17"/>
      <c r="E10" s="18">
        <v>12159.32</v>
      </c>
      <c r="F10" s="19">
        <v>0.99419999999999997</v>
      </c>
      <c r="G10" s="20"/>
    </row>
    <row r="11" spans="1:8" x14ac:dyDescent="0.3">
      <c r="A11" s="12"/>
      <c r="B11" s="28"/>
      <c r="C11" s="28"/>
      <c r="D11" s="13"/>
      <c r="E11" s="14"/>
      <c r="F11" s="15"/>
      <c r="G11" s="15"/>
    </row>
    <row r="12" spans="1:8" x14ac:dyDescent="0.3">
      <c r="A12" s="21" t="s">
        <v>117</v>
      </c>
      <c r="B12" s="30"/>
      <c r="C12" s="30"/>
      <c r="D12" s="22"/>
      <c r="E12" s="18">
        <v>12159.32</v>
      </c>
      <c r="F12" s="19">
        <v>0.99419999999999997</v>
      </c>
      <c r="G12" s="20"/>
    </row>
    <row r="13" spans="1:8" x14ac:dyDescent="0.3">
      <c r="A13" s="12"/>
      <c r="B13" s="28"/>
      <c r="C13" s="28"/>
      <c r="D13" s="13"/>
      <c r="E13" s="14"/>
      <c r="F13" s="15"/>
      <c r="G13" s="15"/>
    </row>
    <row r="14" spans="1:8" x14ac:dyDescent="0.3">
      <c r="A14" s="16" t="s">
        <v>118</v>
      </c>
      <c r="B14" s="28"/>
      <c r="C14" s="28"/>
      <c r="D14" s="13"/>
      <c r="E14" s="14"/>
      <c r="F14" s="15"/>
      <c r="G14" s="15"/>
    </row>
    <row r="15" spans="1:8" x14ac:dyDescent="0.3">
      <c r="A15" s="12" t="s">
        <v>119</v>
      </c>
      <c r="B15" s="28"/>
      <c r="C15" s="28"/>
      <c r="D15" s="13"/>
      <c r="E15" s="14">
        <v>97.99</v>
      </c>
      <c r="F15" s="15">
        <v>8.0000000000000002E-3</v>
      </c>
      <c r="G15" s="15">
        <v>4.1402000000000001E-2</v>
      </c>
    </row>
    <row r="16" spans="1:8" x14ac:dyDescent="0.3">
      <c r="A16" s="16" t="s">
        <v>98</v>
      </c>
      <c r="B16" s="29"/>
      <c r="C16" s="29"/>
      <c r="D16" s="17"/>
      <c r="E16" s="18">
        <v>97.99</v>
      </c>
      <c r="F16" s="19">
        <v>8.0000000000000002E-3</v>
      </c>
      <c r="G16" s="20"/>
    </row>
    <row r="17" spans="1:7" x14ac:dyDescent="0.3">
      <c r="A17" s="12"/>
      <c r="B17" s="28"/>
      <c r="C17" s="28"/>
      <c r="D17" s="13"/>
      <c r="E17" s="14"/>
      <c r="F17" s="15"/>
      <c r="G17" s="15"/>
    </row>
    <row r="18" spans="1:7" x14ac:dyDescent="0.3">
      <c r="A18" s="21" t="s">
        <v>117</v>
      </c>
      <c r="B18" s="30"/>
      <c r="C18" s="30"/>
      <c r="D18" s="22"/>
      <c r="E18" s="18">
        <v>97.99</v>
      </c>
      <c r="F18" s="19">
        <v>8.0000000000000002E-3</v>
      </c>
      <c r="G18" s="20"/>
    </row>
    <row r="19" spans="1:7" x14ac:dyDescent="0.3">
      <c r="A19" s="12" t="s">
        <v>120</v>
      </c>
      <c r="B19" s="28"/>
      <c r="C19" s="28"/>
      <c r="D19" s="13"/>
      <c r="E19" s="14">
        <v>1.11149E-2</v>
      </c>
      <c r="F19" s="15">
        <v>0</v>
      </c>
      <c r="G19" s="15"/>
    </row>
    <row r="20" spans="1:7" x14ac:dyDescent="0.3">
      <c r="A20" s="12" t="s">
        <v>121</v>
      </c>
      <c r="B20" s="28"/>
      <c r="C20" s="28"/>
      <c r="D20" s="13"/>
      <c r="E20" s="36">
        <v>-27.551114900000002</v>
      </c>
      <c r="F20" s="35">
        <v>-2.2000000000000001E-3</v>
      </c>
      <c r="G20" s="15">
        <v>4.1402000000000001E-2</v>
      </c>
    </row>
    <row r="21" spans="1:7" x14ac:dyDescent="0.3">
      <c r="A21" s="23" t="s">
        <v>122</v>
      </c>
      <c r="B21" s="31"/>
      <c r="C21" s="31"/>
      <c r="D21" s="24"/>
      <c r="E21" s="25">
        <v>12229.77</v>
      </c>
      <c r="F21" s="26">
        <v>1</v>
      </c>
      <c r="G21" s="26"/>
    </row>
    <row r="26" spans="1:7" x14ac:dyDescent="0.3">
      <c r="A26" s="1" t="s">
        <v>1859</v>
      </c>
    </row>
    <row r="27" spans="1:7" x14ac:dyDescent="0.3">
      <c r="A27" s="47" t="s">
        <v>1860</v>
      </c>
      <c r="B27" s="32" t="s">
        <v>88</v>
      </c>
    </row>
    <row r="28" spans="1:7" x14ac:dyDescent="0.3">
      <c r="A28" t="s">
        <v>1861</v>
      </c>
    </row>
    <row r="29" spans="1:7" x14ac:dyDescent="0.3">
      <c r="A29" t="s">
        <v>1862</v>
      </c>
      <c r="B29" t="s">
        <v>1863</v>
      </c>
      <c r="C29" t="s">
        <v>1863</v>
      </c>
    </row>
    <row r="30" spans="1:7" x14ac:dyDescent="0.3">
      <c r="B30" s="48">
        <v>44680</v>
      </c>
      <c r="C30" s="48">
        <v>44712</v>
      </c>
    </row>
    <row r="31" spans="1:7" x14ac:dyDescent="0.3">
      <c r="A31" t="s">
        <v>1867</v>
      </c>
      <c r="B31">
        <v>14.4991</v>
      </c>
      <c r="C31">
        <v>14.8964</v>
      </c>
      <c r="E31" s="2"/>
      <c r="G31"/>
    </row>
    <row r="32" spans="1:7" x14ac:dyDescent="0.3">
      <c r="A32" t="s">
        <v>1892</v>
      </c>
      <c r="B32">
        <v>13.728300000000001</v>
      </c>
      <c r="C32">
        <v>14.0931</v>
      </c>
      <c r="E32" s="2"/>
      <c r="G32"/>
    </row>
    <row r="33" spans="1:7" x14ac:dyDescent="0.3">
      <c r="E33" s="2"/>
      <c r="G33"/>
    </row>
    <row r="34" spans="1:7" x14ac:dyDescent="0.3">
      <c r="A34" t="s">
        <v>1878</v>
      </c>
      <c r="B34" s="32" t="s">
        <v>88</v>
      </c>
    </row>
    <row r="35" spans="1:7" x14ac:dyDescent="0.3">
      <c r="A35" t="s">
        <v>1879</v>
      </c>
      <c r="B35" s="32" t="s">
        <v>88</v>
      </c>
    </row>
    <row r="36" spans="1:7" ht="28.8" x14ac:dyDescent="0.3">
      <c r="A36" s="47" t="s">
        <v>1880</v>
      </c>
      <c r="B36" s="32" t="s">
        <v>88</v>
      </c>
    </row>
    <row r="37" spans="1:7" x14ac:dyDescent="0.3">
      <c r="A37" s="47" t="s">
        <v>1881</v>
      </c>
      <c r="B37" s="49">
        <v>12159.319346900002</v>
      </c>
    </row>
    <row r="38" spans="1:7" ht="28.8" x14ac:dyDescent="0.3">
      <c r="A38" s="47" t="s">
        <v>1945</v>
      </c>
      <c r="B38" s="32" t="s">
        <v>88</v>
      </c>
    </row>
    <row r="39" spans="1:7" ht="28.8" x14ac:dyDescent="0.3">
      <c r="A39" s="47" t="s">
        <v>1946</v>
      </c>
      <c r="B39" s="32" t="s">
        <v>88</v>
      </c>
    </row>
    <row r="40" spans="1:7" x14ac:dyDescent="0.3">
      <c r="A40" t="s">
        <v>2027</v>
      </c>
      <c r="B40" s="32" t="s">
        <v>88</v>
      </c>
    </row>
    <row r="41" spans="1:7" x14ac:dyDescent="0.3">
      <c r="A41" t="s">
        <v>2028</v>
      </c>
      <c r="B41" s="32" t="s">
        <v>88</v>
      </c>
    </row>
    <row r="44" spans="1:7" ht="28.8" x14ac:dyDescent="0.3">
      <c r="A44" s="60" t="s">
        <v>2070</v>
      </c>
      <c r="B44" s="61" t="s">
        <v>2071</v>
      </c>
      <c r="C44" s="61" t="s">
        <v>2031</v>
      </c>
      <c r="D44" s="69" t="s">
        <v>2032</v>
      </c>
    </row>
    <row r="45" spans="1:7" ht="72.599999999999994" customHeight="1" x14ac:dyDescent="0.3">
      <c r="A45" s="70" t="str">
        <f>HYPERLINK("[EDEL_Portfolio Monthly 31-May-2022.xlsx]EOEMOP!A1","Edelweiss Emerging Markets Opportunities Equity Offshore Fund")</f>
        <v>Edelweiss Emerging Markets Opportunities Equity Offshore Fund</v>
      </c>
      <c r="B45" s="62"/>
      <c r="C45" s="63" t="s">
        <v>2064</v>
      </c>
      <c r="D45"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2AEB-DA51-4A44-8646-E7EA07847CBA}">
  <dimension ref="A1:H100"/>
  <sheetViews>
    <sheetView showGridLines="0" workbookViewId="0">
      <pane ySplit="4" topLeftCell="A87" activePane="bottomLeft" state="frozen"/>
      <selection activeCell="A36" sqref="A36"/>
      <selection pane="bottomLeft" activeCell="A99" sqref="A99:D99"/>
    </sheetView>
  </sheetViews>
  <sheetFormatPr defaultRowHeight="14.4" x14ac:dyDescent="0.3"/>
  <cols>
    <col min="1" max="1" width="65.88671875" customWidth="1"/>
    <col min="2" max="2" width="22.109375" customWidth="1"/>
    <col min="3" max="3" width="26.77734375" customWidth="1"/>
    <col min="4" max="4" width="22"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11</v>
      </c>
      <c r="B1" s="57"/>
      <c r="C1" s="57"/>
      <c r="D1" s="57"/>
      <c r="E1" s="57"/>
      <c r="F1" s="57"/>
      <c r="G1" s="57"/>
      <c r="H1" s="51" t="str">
        <f>HYPERLINK("[EDEL_Portfolio Monthly 31-May-2022.xlsx]Index!A1","Index")</f>
        <v>Index</v>
      </c>
    </row>
    <row r="2" spans="1:8" ht="18" x14ac:dyDescent="0.3">
      <c r="A2" s="57" t="s">
        <v>12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191</v>
      </c>
      <c r="B11" s="28" t="s">
        <v>192</v>
      </c>
      <c r="C11" s="28" t="s">
        <v>132</v>
      </c>
      <c r="D11" s="13">
        <v>85000000</v>
      </c>
      <c r="E11" s="14">
        <v>81173.3</v>
      </c>
      <c r="F11" s="15">
        <v>8.2100000000000006E-2</v>
      </c>
      <c r="G11" s="15">
        <v>7.1998999999999994E-2</v>
      </c>
    </row>
    <row r="12" spans="1:8" x14ac:dyDescent="0.3">
      <c r="A12" s="12" t="s">
        <v>193</v>
      </c>
      <c r="B12" s="28" t="s">
        <v>194</v>
      </c>
      <c r="C12" s="28" t="s">
        <v>132</v>
      </c>
      <c r="D12" s="13">
        <v>83500000</v>
      </c>
      <c r="E12" s="14">
        <v>79788.509999999995</v>
      </c>
      <c r="F12" s="15">
        <v>8.0699999999999994E-2</v>
      </c>
      <c r="G12" s="15">
        <v>7.1349999999999997E-2</v>
      </c>
    </row>
    <row r="13" spans="1:8" x14ac:dyDescent="0.3">
      <c r="A13" s="12" t="s">
        <v>195</v>
      </c>
      <c r="B13" s="28" t="s">
        <v>196</v>
      </c>
      <c r="C13" s="28" t="s">
        <v>149</v>
      </c>
      <c r="D13" s="13">
        <v>75000000</v>
      </c>
      <c r="E13" s="14">
        <v>72268.88</v>
      </c>
      <c r="F13" s="15">
        <v>7.3099999999999998E-2</v>
      </c>
      <c r="G13" s="15">
        <v>7.0900000000000005E-2</v>
      </c>
    </row>
    <row r="14" spans="1:8" x14ac:dyDescent="0.3">
      <c r="A14" s="12" t="s">
        <v>197</v>
      </c>
      <c r="B14" s="28" t="s">
        <v>198</v>
      </c>
      <c r="C14" s="28" t="s">
        <v>132</v>
      </c>
      <c r="D14" s="13">
        <v>71500000</v>
      </c>
      <c r="E14" s="14">
        <v>69192.05</v>
      </c>
      <c r="F14" s="15">
        <v>7.0000000000000007E-2</v>
      </c>
      <c r="G14" s="15">
        <v>7.2050000000000003E-2</v>
      </c>
    </row>
    <row r="15" spans="1:8" x14ac:dyDescent="0.3">
      <c r="A15" s="12" t="s">
        <v>199</v>
      </c>
      <c r="B15" s="28" t="s">
        <v>200</v>
      </c>
      <c r="C15" s="28" t="s">
        <v>129</v>
      </c>
      <c r="D15" s="13">
        <v>66500000</v>
      </c>
      <c r="E15" s="14">
        <v>63579.19</v>
      </c>
      <c r="F15" s="15">
        <v>6.4299999999999996E-2</v>
      </c>
      <c r="G15" s="15">
        <v>7.2150000000000006E-2</v>
      </c>
    </row>
    <row r="16" spans="1:8" x14ac:dyDescent="0.3">
      <c r="A16" s="12" t="s">
        <v>201</v>
      </c>
      <c r="B16" s="28" t="s">
        <v>202</v>
      </c>
      <c r="C16" s="28" t="s">
        <v>132</v>
      </c>
      <c r="D16" s="13">
        <v>65000000</v>
      </c>
      <c r="E16" s="14">
        <v>62581.87</v>
      </c>
      <c r="F16" s="15">
        <v>6.3299999999999995E-2</v>
      </c>
      <c r="G16" s="15">
        <v>7.2599999999999998E-2</v>
      </c>
    </row>
    <row r="17" spans="1:7" x14ac:dyDescent="0.3">
      <c r="A17" s="12" t="s">
        <v>203</v>
      </c>
      <c r="B17" s="28" t="s">
        <v>204</v>
      </c>
      <c r="C17" s="28" t="s">
        <v>132</v>
      </c>
      <c r="D17" s="13">
        <v>58500000</v>
      </c>
      <c r="E17" s="14">
        <v>55836.14</v>
      </c>
      <c r="F17" s="15">
        <v>5.6500000000000002E-2</v>
      </c>
      <c r="G17" s="15">
        <v>7.1474999999999997E-2</v>
      </c>
    </row>
    <row r="18" spans="1:7" x14ac:dyDescent="0.3">
      <c r="A18" s="12" t="s">
        <v>205</v>
      </c>
      <c r="B18" s="28" t="s">
        <v>206</v>
      </c>
      <c r="C18" s="28" t="s">
        <v>129</v>
      </c>
      <c r="D18" s="13">
        <v>54000000</v>
      </c>
      <c r="E18" s="14">
        <v>51573.08</v>
      </c>
      <c r="F18" s="15">
        <v>5.2200000000000003E-2</v>
      </c>
      <c r="G18" s="15">
        <v>7.145E-2</v>
      </c>
    </row>
    <row r="19" spans="1:7" x14ac:dyDescent="0.3">
      <c r="A19" s="12" t="s">
        <v>207</v>
      </c>
      <c r="B19" s="28" t="s">
        <v>208</v>
      </c>
      <c r="C19" s="28" t="s">
        <v>132</v>
      </c>
      <c r="D19" s="13">
        <v>50500000</v>
      </c>
      <c r="E19" s="14">
        <v>50390.57</v>
      </c>
      <c r="F19" s="15">
        <v>5.0999999999999997E-2</v>
      </c>
      <c r="G19" s="15">
        <v>6.9500000000000006E-2</v>
      </c>
    </row>
    <row r="20" spans="1:7" x14ac:dyDescent="0.3">
      <c r="A20" s="12" t="s">
        <v>209</v>
      </c>
      <c r="B20" s="28" t="s">
        <v>210</v>
      </c>
      <c r="C20" s="28" t="s">
        <v>132</v>
      </c>
      <c r="D20" s="13">
        <v>46000000</v>
      </c>
      <c r="E20" s="14">
        <v>45131.57</v>
      </c>
      <c r="F20" s="15">
        <v>4.5600000000000002E-2</v>
      </c>
      <c r="G20" s="15">
        <v>7.1199999999999999E-2</v>
      </c>
    </row>
    <row r="21" spans="1:7" x14ac:dyDescent="0.3">
      <c r="A21" s="12" t="s">
        <v>211</v>
      </c>
      <c r="B21" s="28" t="s">
        <v>212</v>
      </c>
      <c r="C21" s="28" t="s">
        <v>129</v>
      </c>
      <c r="D21" s="13">
        <v>41500000</v>
      </c>
      <c r="E21" s="14">
        <v>39606.559999999998</v>
      </c>
      <c r="F21" s="15">
        <v>4.0099999999999997E-2</v>
      </c>
      <c r="G21" s="15">
        <v>7.0699999999999999E-2</v>
      </c>
    </row>
    <row r="22" spans="1:7" x14ac:dyDescent="0.3">
      <c r="A22" s="12" t="s">
        <v>213</v>
      </c>
      <c r="B22" s="28" t="s">
        <v>214</v>
      </c>
      <c r="C22" s="28" t="s">
        <v>132</v>
      </c>
      <c r="D22" s="13">
        <v>39500000</v>
      </c>
      <c r="E22" s="14">
        <v>37686.589999999997</v>
      </c>
      <c r="F22" s="15">
        <v>3.8100000000000002E-2</v>
      </c>
      <c r="G22" s="15">
        <v>7.1748000000000006E-2</v>
      </c>
    </row>
    <row r="23" spans="1:7" x14ac:dyDescent="0.3">
      <c r="A23" s="12" t="s">
        <v>215</v>
      </c>
      <c r="B23" s="28" t="s">
        <v>216</v>
      </c>
      <c r="C23" s="28" t="s">
        <v>132</v>
      </c>
      <c r="D23" s="13">
        <v>35000000</v>
      </c>
      <c r="E23" s="14">
        <v>35266.28</v>
      </c>
      <c r="F23" s="15">
        <v>3.5700000000000003E-2</v>
      </c>
      <c r="G23" s="15">
        <v>7.0448999999999998E-2</v>
      </c>
    </row>
    <row r="24" spans="1:7" x14ac:dyDescent="0.3">
      <c r="A24" s="12" t="s">
        <v>217</v>
      </c>
      <c r="B24" s="28" t="s">
        <v>218</v>
      </c>
      <c r="C24" s="28" t="s">
        <v>132</v>
      </c>
      <c r="D24" s="13">
        <v>22000000</v>
      </c>
      <c r="E24" s="14">
        <v>22084.68</v>
      </c>
      <c r="F24" s="15">
        <v>2.23E-2</v>
      </c>
      <c r="G24" s="15">
        <v>6.8547999999999998E-2</v>
      </c>
    </row>
    <row r="25" spans="1:7" x14ac:dyDescent="0.3">
      <c r="A25" s="12" t="s">
        <v>219</v>
      </c>
      <c r="B25" s="28" t="s">
        <v>220</v>
      </c>
      <c r="C25" s="28" t="s">
        <v>129</v>
      </c>
      <c r="D25" s="13">
        <v>22500000</v>
      </c>
      <c r="E25" s="14">
        <v>21718.31</v>
      </c>
      <c r="F25" s="15">
        <v>2.1999999999999999E-2</v>
      </c>
      <c r="G25" s="15">
        <v>7.0900000000000005E-2</v>
      </c>
    </row>
    <row r="26" spans="1:7" x14ac:dyDescent="0.3">
      <c r="A26" s="12" t="s">
        <v>221</v>
      </c>
      <c r="B26" s="28" t="s">
        <v>222</v>
      </c>
      <c r="C26" s="28" t="s">
        <v>132</v>
      </c>
      <c r="D26" s="13">
        <v>17000000</v>
      </c>
      <c r="E26" s="14">
        <v>16965.2</v>
      </c>
      <c r="F26" s="15">
        <v>1.72E-2</v>
      </c>
      <c r="G26" s="15">
        <v>7.0699999999999999E-2</v>
      </c>
    </row>
    <row r="27" spans="1:7" x14ac:dyDescent="0.3">
      <c r="A27" s="12" t="s">
        <v>223</v>
      </c>
      <c r="B27" s="28" t="s">
        <v>224</v>
      </c>
      <c r="C27" s="28" t="s">
        <v>132</v>
      </c>
      <c r="D27" s="13">
        <v>14000000</v>
      </c>
      <c r="E27" s="14">
        <v>13883.31</v>
      </c>
      <c r="F27" s="15">
        <v>1.4E-2</v>
      </c>
      <c r="G27" s="15">
        <v>7.2050000000000003E-2</v>
      </c>
    </row>
    <row r="28" spans="1:7" x14ac:dyDescent="0.3">
      <c r="A28" s="12" t="s">
        <v>225</v>
      </c>
      <c r="B28" s="28" t="s">
        <v>226</v>
      </c>
      <c r="C28" s="28" t="s">
        <v>132</v>
      </c>
      <c r="D28" s="13">
        <v>12500000</v>
      </c>
      <c r="E28" s="14">
        <v>12587.53</v>
      </c>
      <c r="F28" s="15">
        <v>1.2699999999999999E-2</v>
      </c>
      <c r="G28" s="15">
        <v>7.0548E-2</v>
      </c>
    </row>
    <row r="29" spans="1:7" x14ac:dyDescent="0.3">
      <c r="A29" s="12" t="s">
        <v>227</v>
      </c>
      <c r="B29" s="28" t="s">
        <v>228</v>
      </c>
      <c r="C29" s="28" t="s">
        <v>132</v>
      </c>
      <c r="D29" s="13">
        <v>10000000</v>
      </c>
      <c r="E29" s="14">
        <v>10545.51</v>
      </c>
      <c r="F29" s="15">
        <v>1.0699999999999999E-2</v>
      </c>
      <c r="G29" s="15">
        <v>7.0028999999999994E-2</v>
      </c>
    </row>
    <row r="30" spans="1:7" x14ac:dyDescent="0.3">
      <c r="A30" s="12" t="s">
        <v>229</v>
      </c>
      <c r="B30" s="28" t="s">
        <v>230</v>
      </c>
      <c r="C30" s="28" t="s">
        <v>132</v>
      </c>
      <c r="D30" s="13">
        <v>9500000</v>
      </c>
      <c r="E30" s="14">
        <v>9841.34</v>
      </c>
      <c r="F30" s="15">
        <v>0.01</v>
      </c>
      <c r="G30" s="15">
        <v>7.0448999999999998E-2</v>
      </c>
    </row>
    <row r="31" spans="1:7" x14ac:dyDescent="0.3">
      <c r="A31" s="12" t="s">
        <v>231</v>
      </c>
      <c r="B31" s="28" t="s">
        <v>232</v>
      </c>
      <c r="C31" s="28" t="s">
        <v>132</v>
      </c>
      <c r="D31" s="13">
        <v>9000000</v>
      </c>
      <c r="E31" s="14">
        <v>8841.14</v>
      </c>
      <c r="F31" s="15">
        <v>8.8999999999999999E-3</v>
      </c>
      <c r="G31" s="15">
        <v>7.0999000000000007E-2</v>
      </c>
    </row>
    <row r="32" spans="1:7" x14ac:dyDescent="0.3">
      <c r="A32" s="12" t="s">
        <v>233</v>
      </c>
      <c r="B32" s="28" t="s">
        <v>234</v>
      </c>
      <c r="C32" s="28" t="s">
        <v>132</v>
      </c>
      <c r="D32" s="13">
        <v>8500000</v>
      </c>
      <c r="E32" s="14">
        <v>8795.48</v>
      </c>
      <c r="F32" s="15">
        <v>8.8999999999999999E-3</v>
      </c>
      <c r="G32" s="15">
        <v>7.0565000000000003E-2</v>
      </c>
    </row>
    <row r="33" spans="1:7" x14ac:dyDescent="0.3">
      <c r="A33" s="12" t="s">
        <v>235</v>
      </c>
      <c r="B33" s="28" t="s">
        <v>236</v>
      </c>
      <c r="C33" s="28" t="s">
        <v>132</v>
      </c>
      <c r="D33" s="13">
        <v>8500000</v>
      </c>
      <c r="E33" s="14">
        <v>8494.42</v>
      </c>
      <c r="F33" s="15">
        <v>8.6E-3</v>
      </c>
      <c r="G33" s="15">
        <v>7.0236000000000007E-2</v>
      </c>
    </row>
    <row r="34" spans="1:7" x14ac:dyDescent="0.3">
      <c r="A34" s="12" t="s">
        <v>237</v>
      </c>
      <c r="B34" s="28" t="s">
        <v>238</v>
      </c>
      <c r="C34" s="28" t="s">
        <v>132</v>
      </c>
      <c r="D34" s="13">
        <v>8500000</v>
      </c>
      <c r="E34" s="14">
        <v>8302.32</v>
      </c>
      <c r="F34" s="15">
        <v>8.3999999999999995E-3</v>
      </c>
      <c r="G34" s="15">
        <v>6.9887000000000005E-2</v>
      </c>
    </row>
    <row r="35" spans="1:7" x14ac:dyDescent="0.3">
      <c r="A35" s="12" t="s">
        <v>239</v>
      </c>
      <c r="B35" s="28" t="s">
        <v>240</v>
      </c>
      <c r="C35" s="28" t="s">
        <v>129</v>
      </c>
      <c r="D35" s="13">
        <v>7500000</v>
      </c>
      <c r="E35" s="14">
        <v>7285.76</v>
      </c>
      <c r="F35" s="15">
        <v>7.4000000000000003E-3</v>
      </c>
      <c r="G35" s="15">
        <v>7.1474999999999997E-2</v>
      </c>
    </row>
    <row r="36" spans="1:7" x14ac:dyDescent="0.3">
      <c r="A36" s="12" t="s">
        <v>241</v>
      </c>
      <c r="B36" s="28" t="s">
        <v>242</v>
      </c>
      <c r="C36" s="28" t="s">
        <v>132</v>
      </c>
      <c r="D36" s="13">
        <v>6500000</v>
      </c>
      <c r="E36" s="14">
        <v>6588.93</v>
      </c>
      <c r="F36" s="15">
        <v>6.7000000000000002E-3</v>
      </c>
      <c r="G36" s="15">
        <v>6.93E-2</v>
      </c>
    </row>
    <row r="37" spans="1:7" x14ac:dyDescent="0.3">
      <c r="A37" s="12" t="s">
        <v>243</v>
      </c>
      <c r="B37" s="28" t="s">
        <v>244</v>
      </c>
      <c r="C37" s="28" t="s">
        <v>132</v>
      </c>
      <c r="D37" s="13">
        <v>6500000</v>
      </c>
      <c r="E37" s="14">
        <v>6453.31</v>
      </c>
      <c r="F37" s="15">
        <v>6.4999999999999997E-3</v>
      </c>
      <c r="G37" s="15">
        <v>7.1249999999999994E-2</v>
      </c>
    </row>
    <row r="38" spans="1:7" x14ac:dyDescent="0.3">
      <c r="A38" s="12" t="s">
        <v>245</v>
      </c>
      <c r="B38" s="28" t="s">
        <v>246</v>
      </c>
      <c r="C38" s="28" t="s">
        <v>132</v>
      </c>
      <c r="D38" s="13">
        <v>6000000</v>
      </c>
      <c r="E38" s="14">
        <v>6274.61</v>
      </c>
      <c r="F38" s="15">
        <v>6.3E-3</v>
      </c>
      <c r="G38" s="15">
        <v>7.0236000000000007E-2</v>
      </c>
    </row>
    <row r="39" spans="1:7" x14ac:dyDescent="0.3">
      <c r="A39" s="12" t="s">
        <v>247</v>
      </c>
      <c r="B39" s="28" t="s">
        <v>248</v>
      </c>
      <c r="C39" s="28" t="s">
        <v>132</v>
      </c>
      <c r="D39" s="13">
        <v>6000000</v>
      </c>
      <c r="E39" s="14">
        <v>6153.28</v>
      </c>
      <c r="F39" s="15">
        <v>6.1999999999999998E-3</v>
      </c>
      <c r="G39" s="15">
        <v>7.2043999999999997E-2</v>
      </c>
    </row>
    <row r="40" spans="1:7" x14ac:dyDescent="0.3">
      <c r="A40" s="12" t="s">
        <v>249</v>
      </c>
      <c r="B40" s="28" t="s">
        <v>250</v>
      </c>
      <c r="C40" s="28" t="s">
        <v>132</v>
      </c>
      <c r="D40" s="13">
        <v>5500000</v>
      </c>
      <c r="E40" s="14">
        <v>5633.78</v>
      </c>
      <c r="F40" s="15">
        <v>5.7000000000000002E-3</v>
      </c>
      <c r="G40" s="15">
        <v>7.2050000000000003E-2</v>
      </c>
    </row>
    <row r="41" spans="1:7" x14ac:dyDescent="0.3">
      <c r="A41" s="12" t="s">
        <v>251</v>
      </c>
      <c r="B41" s="28" t="s">
        <v>252</v>
      </c>
      <c r="C41" s="28" t="s">
        <v>129</v>
      </c>
      <c r="D41" s="13">
        <v>5000000</v>
      </c>
      <c r="E41" s="14">
        <v>4815.43</v>
      </c>
      <c r="F41" s="15">
        <v>4.8999999999999998E-3</v>
      </c>
      <c r="G41" s="15">
        <v>7.145E-2</v>
      </c>
    </row>
    <row r="42" spans="1:7" x14ac:dyDescent="0.3">
      <c r="A42" s="12" t="s">
        <v>253</v>
      </c>
      <c r="B42" s="28" t="s">
        <v>254</v>
      </c>
      <c r="C42" s="28" t="s">
        <v>132</v>
      </c>
      <c r="D42" s="13">
        <v>3500000</v>
      </c>
      <c r="E42" s="14">
        <v>3610.02</v>
      </c>
      <c r="F42" s="15">
        <v>3.7000000000000002E-3</v>
      </c>
      <c r="G42" s="15">
        <v>7.0447999999999997E-2</v>
      </c>
    </row>
    <row r="43" spans="1:7" x14ac:dyDescent="0.3">
      <c r="A43" s="12" t="s">
        <v>255</v>
      </c>
      <c r="B43" s="28" t="s">
        <v>256</v>
      </c>
      <c r="C43" s="28" t="s">
        <v>132</v>
      </c>
      <c r="D43" s="13">
        <v>3500000</v>
      </c>
      <c r="E43" s="14">
        <v>3592.42</v>
      </c>
      <c r="F43" s="15">
        <v>3.5999999999999999E-3</v>
      </c>
      <c r="G43" s="15">
        <v>7.0445999999999995E-2</v>
      </c>
    </row>
    <row r="44" spans="1:7" x14ac:dyDescent="0.3">
      <c r="A44" s="12" t="s">
        <v>257</v>
      </c>
      <c r="B44" s="28" t="s">
        <v>258</v>
      </c>
      <c r="C44" s="28" t="s">
        <v>132</v>
      </c>
      <c r="D44" s="13">
        <v>2500000</v>
      </c>
      <c r="E44" s="14">
        <v>2564.14</v>
      </c>
      <c r="F44" s="15">
        <v>2.5999999999999999E-3</v>
      </c>
      <c r="G44" s="15">
        <v>7.2653999999999996E-2</v>
      </c>
    </row>
    <row r="45" spans="1:7" x14ac:dyDescent="0.3">
      <c r="A45" s="12" t="s">
        <v>259</v>
      </c>
      <c r="B45" s="28" t="s">
        <v>260</v>
      </c>
      <c r="C45" s="28" t="s">
        <v>129</v>
      </c>
      <c r="D45" s="13">
        <v>2500000</v>
      </c>
      <c r="E45" s="14">
        <v>2406.98</v>
      </c>
      <c r="F45" s="15">
        <v>2.3999999999999998E-3</v>
      </c>
      <c r="G45" s="15">
        <v>7.0900000000000005E-2</v>
      </c>
    </row>
    <row r="46" spans="1:7" x14ac:dyDescent="0.3">
      <c r="A46" s="12" t="s">
        <v>261</v>
      </c>
      <c r="B46" s="28" t="s">
        <v>262</v>
      </c>
      <c r="C46" s="28" t="s">
        <v>132</v>
      </c>
      <c r="D46" s="13">
        <v>1998000</v>
      </c>
      <c r="E46" s="14">
        <v>2020.13</v>
      </c>
      <c r="F46" s="15">
        <v>2E-3</v>
      </c>
      <c r="G46" s="15">
        <v>6.9448999999999997E-2</v>
      </c>
    </row>
    <row r="47" spans="1:7" x14ac:dyDescent="0.3">
      <c r="A47" s="12" t="s">
        <v>263</v>
      </c>
      <c r="B47" s="28" t="s">
        <v>264</v>
      </c>
      <c r="C47" s="28" t="s">
        <v>132</v>
      </c>
      <c r="D47" s="13">
        <v>1650000</v>
      </c>
      <c r="E47" s="14">
        <v>1720.84</v>
      </c>
      <c r="F47" s="15">
        <v>1.6999999999999999E-3</v>
      </c>
      <c r="G47" s="15">
        <v>7.1999999999999995E-2</v>
      </c>
    </row>
    <row r="48" spans="1:7" x14ac:dyDescent="0.3">
      <c r="A48" s="12" t="s">
        <v>265</v>
      </c>
      <c r="B48" s="28" t="s">
        <v>266</v>
      </c>
      <c r="C48" s="28" t="s">
        <v>132</v>
      </c>
      <c r="D48" s="13">
        <v>1500000</v>
      </c>
      <c r="E48" s="14">
        <v>1563.42</v>
      </c>
      <c r="F48" s="15">
        <v>1.6000000000000001E-3</v>
      </c>
      <c r="G48" s="15">
        <v>7.1194999999999994E-2</v>
      </c>
    </row>
    <row r="49" spans="1:7" x14ac:dyDescent="0.3">
      <c r="A49" s="12" t="s">
        <v>267</v>
      </c>
      <c r="B49" s="28" t="s">
        <v>268</v>
      </c>
      <c r="C49" s="28" t="s">
        <v>132</v>
      </c>
      <c r="D49" s="13">
        <v>1500000</v>
      </c>
      <c r="E49" s="14">
        <v>1534.16</v>
      </c>
      <c r="F49" s="15">
        <v>1.6000000000000001E-3</v>
      </c>
      <c r="G49" s="15">
        <v>7.1199999999999999E-2</v>
      </c>
    </row>
    <row r="50" spans="1:7" x14ac:dyDescent="0.3">
      <c r="A50" s="12" t="s">
        <v>269</v>
      </c>
      <c r="B50" s="28" t="s">
        <v>270</v>
      </c>
      <c r="C50" s="28" t="s">
        <v>132</v>
      </c>
      <c r="D50" s="13">
        <v>1470000</v>
      </c>
      <c r="E50" s="14">
        <v>1523.44</v>
      </c>
      <c r="F50" s="15">
        <v>1.5E-3</v>
      </c>
      <c r="G50" s="15">
        <v>7.1999999999999995E-2</v>
      </c>
    </row>
    <row r="51" spans="1:7" x14ac:dyDescent="0.3">
      <c r="A51" s="12" t="s">
        <v>271</v>
      </c>
      <c r="B51" s="28" t="s">
        <v>272</v>
      </c>
      <c r="C51" s="28" t="s">
        <v>132</v>
      </c>
      <c r="D51" s="13">
        <v>1000000</v>
      </c>
      <c r="E51" s="14">
        <v>1041.57</v>
      </c>
      <c r="F51" s="15">
        <v>1.1000000000000001E-3</v>
      </c>
      <c r="G51" s="15">
        <v>6.9448999999999997E-2</v>
      </c>
    </row>
    <row r="52" spans="1:7" x14ac:dyDescent="0.3">
      <c r="A52" s="12" t="s">
        <v>273</v>
      </c>
      <c r="B52" s="28" t="s">
        <v>274</v>
      </c>
      <c r="C52" s="28" t="s">
        <v>132</v>
      </c>
      <c r="D52" s="13">
        <v>500000</v>
      </c>
      <c r="E52" s="14">
        <v>524.76</v>
      </c>
      <c r="F52" s="15">
        <v>5.0000000000000001E-4</v>
      </c>
      <c r="G52" s="15">
        <v>7.0699999999999999E-2</v>
      </c>
    </row>
    <row r="53" spans="1:7" x14ac:dyDescent="0.3">
      <c r="A53" s="12" t="s">
        <v>275</v>
      </c>
      <c r="B53" s="28" t="s">
        <v>276</v>
      </c>
      <c r="C53" s="28" t="s">
        <v>132</v>
      </c>
      <c r="D53" s="13">
        <v>500000</v>
      </c>
      <c r="E53" s="14">
        <v>524.71</v>
      </c>
      <c r="F53" s="15">
        <v>5.0000000000000001E-4</v>
      </c>
      <c r="G53" s="15">
        <v>6.7546999999999996E-2</v>
      </c>
    </row>
    <row r="54" spans="1:7" x14ac:dyDescent="0.3">
      <c r="A54" s="12" t="s">
        <v>277</v>
      </c>
      <c r="B54" s="28" t="s">
        <v>278</v>
      </c>
      <c r="C54" s="28" t="s">
        <v>132</v>
      </c>
      <c r="D54" s="13">
        <v>500000</v>
      </c>
      <c r="E54" s="14">
        <v>522.94000000000005</v>
      </c>
      <c r="F54" s="15">
        <v>5.0000000000000001E-4</v>
      </c>
      <c r="G54" s="15">
        <v>7.0150000000000004E-2</v>
      </c>
    </row>
    <row r="55" spans="1:7" x14ac:dyDescent="0.3">
      <c r="A55" s="12" t="s">
        <v>279</v>
      </c>
      <c r="B55" s="28" t="s">
        <v>280</v>
      </c>
      <c r="C55" s="28" t="s">
        <v>132</v>
      </c>
      <c r="D55" s="13">
        <v>500000</v>
      </c>
      <c r="E55" s="14">
        <v>513.23</v>
      </c>
      <c r="F55" s="15">
        <v>5.0000000000000001E-4</v>
      </c>
      <c r="G55" s="15">
        <v>7.0449999999999999E-2</v>
      </c>
    </row>
    <row r="56" spans="1:7" x14ac:dyDescent="0.3">
      <c r="A56" s="12" t="s">
        <v>281</v>
      </c>
      <c r="B56" s="28" t="s">
        <v>282</v>
      </c>
      <c r="C56" s="28" t="s">
        <v>132</v>
      </c>
      <c r="D56" s="13">
        <v>500000</v>
      </c>
      <c r="E56" s="14">
        <v>510.34</v>
      </c>
      <c r="F56" s="15">
        <v>5.0000000000000001E-4</v>
      </c>
      <c r="G56" s="15">
        <v>6.9598999999999994E-2</v>
      </c>
    </row>
    <row r="57" spans="1:7" x14ac:dyDescent="0.3">
      <c r="A57" s="16" t="s">
        <v>98</v>
      </c>
      <c r="B57" s="29"/>
      <c r="C57" s="29"/>
      <c r="D57" s="17"/>
      <c r="E57" s="18">
        <v>953512.03</v>
      </c>
      <c r="F57" s="19">
        <v>0.96440000000000003</v>
      </c>
      <c r="G57" s="20"/>
    </row>
    <row r="58" spans="1:7" x14ac:dyDescent="0.3">
      <c r="A58" s="12"/>
      <c r="B58" s="28"/>
      <c r="C58" s="28"/>
      <c r="D58" s="13"/>
      <c r="E58" s="14"/>
      <c r="F58" s="15"/>
      <c r="G58" s="15"/>
    </row>
    <row r="59" spans="1:7" x14ac:dyDescent="0.3">
      <c r="A59" s="16" t="s">
        <v>189</v>
      </c>
      <c r="B59" s="28"/>
      <c r="C59" s="28"/>
      <c r="D59" s="13"/>
      <c r="E59" s="14"/>
      <c r="F59" s="15"/>
      <c r="G59" s="15"/>
    </row>
    <row r="60" spans="1:7" x14ac:dyDescent="0.3">
      <c r="A60" s="16" t="s">
        <v>98</v>
      </c>
      <c r="B60" s="28"/>
      <c r="C60" s="28"/>
      <c r="D60" s="13"/>
      <c r="E60" s="33" t="s">
        <v>88</v>
      </c>
      <c r="F60" s="34" t="s">
        <v>88</v>
      </c>
      <c r="G60" s="15"/>
    </row>
    <row r="61" spans="1:7" x14ac:dyDescent="0.3">
      <c r="A61" s="12"/>
      <c r="B61" s="28"/>
      <c r="C61" s="28"/>
      <c r="D61" s="13"/>
      <c r="E61" s="14"/>
      <c r="F61" s="15"/>
      <c r="G61" s="15"/>
    </row>
    <row r="62" spans="1:7" x14ac:dyDescent="0.3">
      <c r="A62" s="16" t="s">
        <v>190</v>
      </c>
      <c r="B62" s="28"/>
      <c r="C62" s="28"/>
      <c r="D62" s="13"/>
      <c r="E62" s="14"/>
      <c r="F62" s="15"/>
      <c r="G62" s="15"/>
    </row>
    <row r="63" spans="1:7" x14ac:dyDescent="0.3">
      <c r="A63" s="16" t="s">
        <v>98</v>
      </c>
      <c r="B63" s="28"/>
      <c r="C63" s="28"/>
      <c r="D63" s="13"/>
      <c r="E63" s="33" t="s">
        <v>88</v>
      </c>
      <c r="F63" s="34" t="s">
        <v>88</v>
      </c>
      <c r="G63" s="15"/>
    </row>
    <row r="64" spans="1:7" x14ac:dyDescent="0.3">
      <c r="A64" s="12"/>
      <c r="B64" s="28"/>
      <c r="C64" s="28"/>
      <c r="D64" s="13"/>
      <c r="E64" s="14"/>
      <c r="F64" s="15"/>
      <c r="G64" s="15"/>
    </row>
    <row r="65" spans="1:7" x14ac:dyDescent="0.3">
      <c r="A65" s="21" t="s">
        <v>117</v>
      </c>
      <c r="B65" s="30"/>
      <c r="C65" s="30"/>
      <c r="D65" s="22"/>
      <c r="E65" s="18">
        <v>953512.03</v>
      </c>
      <c r="F65" s="19">
        <v>0.96440000000000003</v>
      </c>
      <c r="G65" s="20"/>
    </row>
    <row r="66" spans="1:7" x14ac:dyDescent="0.3">
      <c r="A66" s="12"/>
      <c r="B66" s="28"/>
      <c r="C66" s="28"/>
      <c r="D66" s="13"/>
      <c r="E66" s="14"/>
      <c r="F66" s="15"/>
      <c r="G66" s="15"/>
    </row>
    <row r="67" spans="1:7" x14ac:dyDescent="0.3">
      <c r="A67" s="12"/>
      <c r="B67" s="28"/>
      <c r="C67" s="28"/>
      <c r="D67" s="13"/>
      <c r="E67" s="14"/>
      <c r="F67" s="15"/>
      <c r="G67" s="15"/>
    </row>
    <row r="68" spans="1:7" x14ac:dyDescent="0.3">
      <c r="A68" s="16" t="s">
        <v>118</v>
      </c>
      <c r="B68" s="28"/>
      <c r="C68" s="28"/>
      <c r="D68" s="13"/>
      <c r="E68" s="14"/>
      <c r="F68" s="15"/>
      <c r="G68" s="15"/>
    </row>
    <row r="69" spans="1:7" x14ac:dyDescent="0.3">
      <c r="A69" s="12" t="s">
        <v>119</v>
      </c>
      <c r="B69" s="28"/>
      <c r="C69" s="28"/>
      <c r="D69" s="13"/>
      <c r="E69" s="14">
        <v>3588.59</v>
      </c>
      <c r="F69" s="15">
        <v>3.5999999999999999E-3</v>
      </c>
      <c r="G69" s="15">
        <v>4.1402000000000001E-2</v>
      </c>
    </row>
    <row r="70" spans="1:7" x14ac:dyDescent="0.3">
      <c r="A70" s="16" t="s">
        <v>98</v>
      </c>
      <c r="B70" s="29"/>
      <c r="C70" s="29"/>
      <c r="D70" s="17"/>
      <c r="E70" s="18">
        <v>3588.59</v>
      </c>
      <c r="F70" s="19">
        <v>3.5999999999999999E-3</v>
      </c>
      <c r="G70" s="20"/>
    </row>
    <row r="71" spans="1:7" x14ac:dyDescent="0.3">
      <c r="A71" s="12"/>
      <c r="B71" s="28"/>
      <c r="C71" s="28"/>
      <c r="D71" s="13"/>
      <c r="E71" s="14"/>
      <c r="F71" s="15"/>
      <c r="G71" s="15"/>
    </row>
    <row r="72" spans="1:7" x14ac:dyDescent="0.3">
      <c r="A72" s="21" t="s">
        <v>117</v>
      </c>
      <c r="B72" s="30"/>
      <c r="C72" s="30"/>
      <c r="D72" s="22"/>
      <c r="E72" s="18">
        <v>3588.59</v>
      </c>
      <c r="F72" s="19">
        <v>3.5999999999999999E-3</v>
      </c>
      <c r="G72" s="20"/>
    </row>
    <row r="73" spans="1:7" x14ac:dyDescent="0.3">
      <c r="A73" s="12" t="s">
        <v>120</v>
      </c>
      <c r="B73" s="28"/>
      <c r="C73" s="28"/>
      <c r="D73" s="13"/>
      <c r="E73" s="14">
        <v>31700.9346955</v>
      </c>
      <c r="F73" s="15">
        <v>3.2058999999999997E-2</v>
      </c>
      <c r="G73" s="15"/>
    </row>
    <row r="74" spans="1:7" x14ac:dyDescent="0.3">
      <c r="A74" s="12" t="s">
        <v>121</v>
      </c>
      <c r="B74" s="28"/>
      <c r="C74" s="28"/>
      <c r="D74" s="13"/>
      <c r="E74" s="14">
        <v>18.175304499999999</v>
      </c>
      <c r="F74" s="35">
        <v>-5.8999999999999998E-5</v>
      </c>
      <c r="G74" s="15">
        <v>4.1402000000000001E-2</v>
      </c>
    </row>
    <row r="75" spans="1:7" x14ac:dyDescent="0.3">
      <c r="A75" s="23" t="s">
        <v>122</v>
      </c>
      <c r="B75" s="31"/>
      <c r="C75" s="31"/>
      <c r="D75" s="24"/>
      <c r="E75" s="25">
        <v>988819.73</v>
      </c>
      <c r="F75" s="26">
        <v>1</v>
      </c>
      <c r="G75" s="26"/>
    </row>
    <row r="77" spans="1:7" x14ac:dyDescent="0.3">
      <c r="A77" s="1" t="s">
        <v>124</v>
      </c>
    </row>
    <row r="80" spans="1:7" x14ac:dyDescent="0.3">
      <c r="A80" s="1" t="s">
        <v>1859</v>
      </c>
    </row>
    <row r="81" spans="1:7" x14ac:dyDescent="0.3">
      <c r="A81" s="47" t="s">
        <v>1860</v>
      </c>
      <c r="B81" s="32" t="s">
        <v>88</v>
      </c>
    </row>
    <row r="82" spans="1:7" x14ac:dyDescent="0.3">
      <c r="A82" t="s">
        <v>1861</v>
      </c>
    </row>
    <row r="83" spans="1:7" x14ac:dyDescent="0.3">
      <c r="A83" t="s">
        <v>1885</v>
      </c>
      <c r="B83" t="s">
        <v>1863</v>
      </c>
      <c r="C83" t="s">
        <v>1863</v>
      </c>
    </row>
    <row r="84" spans="1:7" x14ac:dyDescent="0.3">
      <c r="B84" s="48">
        <v>44680</v>
      </c>
      <c r="C84" s="48">
        <v>44712</v>
      </c>
    </row>
    <row r="85" spans="1:7" x14ac:dyDescent="0.3">
      <c r="A85" t="s">
        <v>1886</v>
      </c>
      <c r="B85">
        <v>1076.6655000000001</v>
      </c>
      <c r="C85">
        <v>1060.1052</v>
      </c>
      <c r="E85" s="2"/>
      <c r="G85"/>
    </row>
    <row r="86" spans="1:7" x14ac:dyDescent="0.3">
      <c r="E86" s="2"/>
      <c r="G86"/>
    </row>
    <row r="87" spans="1:7" x14ac:dyDescent="0.3">
      <c r="A87" t="s">
        <v>1878</v>
      </c>
      <c r="B87" s="32" t="s">
        <v>88</v>
      </c>
    </row>
    <row r="88" spans="1:7" x14ac:dyDescent="0.3">
      <c r="A88" t="s">
        <v>1879</v>
      </c>
      <c r="B88" s="32" t="s">
        <v>88</v>
      </c>
    </row>
    <row r="89" spans="1:7" ht="28.8" x14ac:dyDescent="0.3">
      <c r="A89" s="47" t="s">
        <v>1880</v>
      </c>
      <c r="B89" s="32" t="s">
        <v>88</v>
      </c>
    </row>
    <row r="90" spans="1:7" x14ac:dyDescent="0.3">
      <c r="A90" s="47" t="s">
        <v>1881</v>
      </c>
      <c r="B90" s="32" t="s">
        <v>88</v>
      </c>
    </row>
    <row r="91" spans="1:7" x14ac:dyDescent="0.3">
      <c r="A91" t="s">
        <v>1882</v>
      </c>
      <c r="B91" s="49">
        <v>2.6524830000000001</v>
      </c>
    </row>
    <row r="92" spans="1:7" ht="28.8" x14ac:dyDescent="0.3">
      <c r="A92" s="47" t="s">
        <v>1883</v>
      </c>
      <c r="B92" s="32" t="s">
        <v>88</v>
      </c>
    </row>
    <row r="93" spans="1:7" ht="28.8" x14ac:dyDescent="0.3">
      <c r="A93" s="47" t="s">
        <v>1884</v>
      </c>
      <c r="B93" s="32" t="s">
        <v>88</v>
      </c>
    </row>
    <row r="94" spans="1:7" ht="28.8" x14ac:dyDescent="0.3">
      <c r="A94" s="47" t="s">
        <v>1887</v>
      </c>
      <c r="B94">
        <v>398997.21</v>
      </c>
    </row>
    <row r="95" spans="1:7" x14ac:dyDescent="0.3">
      <c r="A95" t="s">
        <v>2025</v>
      </c>
      <c r="B95" s="32" t="s">
        <v>88</v>
      </c>
    </row>
    <row r="96" spans="1:7" x14ac:dyDescent="0.3">
      <c r="A96" t="s">
        <v>2026</v>
      </c>
      <c r="B96" s="32" t="s">
        <v>88</v>
      </c>
    </row>
    <row r="99" spans="1:4" ht="28.8" x14ac:dyDescent="0.3">
      <c r="A99" s="60" t="s">
        <v>2070</v>
      </c>
      <c r="B99" s="61" t="s">
        <v>2071</v>
      </c>
      <c r="C99" s="61" t="s">
        <v>2031</v>
      </c>
      <c r="D99" s="69" t="s">
        <v>2032</v>
      </c>
    </row>
    <row r="100" spans="1:4" ht="78" customHeight="1" x14ac:dyDescent="0.3">
      <c r="A100" s="70" t="str">
        <f>HYPERLINK("[EDEL_Portfolio Monthly 31-May-2022.xlsx]EDBE25!A1","BHARAT Bond ETF - April 2025")</f>
        <v>BHARAT Bond ETF - April 2025</v>
      </c>
      <c r="B100" s="64"/>
      <c r="C100" s="63" t="s">
        <v>2036</v>
      </c>
      <c r="D100" s="64"/>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ACB1F-70AE-4AAE-A7F5-A0972E36DEAA}">
  <dimension ref="A1:H45"/>
  <sheetViews>
    <sheetView showGridLines="0" workbookViewId="0">
      <pane ySplit="4" topLeftCell="A30" activePane="bottomLeft" state="frozen"/>
      <selection activeCell="A36" sqref="A36"/>
      <selection pane="bottomLeft" activeCell="A44" sqref="A44:D44"/>
    </sheetView>
  </sheetViews>
  <sheetFormatPr defaultRowHeight="14.4" x14ac:dyDescent="0.3"/>
  <cols>
    <col min="1" max="1" width="65.88671875" customWidth="1"/>
    <col min="2" max="2" width="22.33203125" customWidth="1"/>
    <col min="3" max="3" width="26.77734375" customWidth="1"/>
    <col min="4" max="4" width="22.21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83</v>
      </c>
      <c r="B1" s="57"/>
      <c r="C1" s="57"/>
      <c r="D1" s="57"/>
      <c r="E1" s="57"/>
      <c r="F1" s="57"/>
      <c r="G1" s="57"/>
      <c r="H1" s="51" t="str">
        <f>HYPERLINK("[EDEL_Portfolio Monthly 31-May-2022.xlsx]Index!A1","Index")</f>
        <v>Index</v>
      </c>
    </row>
    <row r="2" spans="1:8" ht="18" x14ac:dyDescent="0.3">
      <c r="A2" s="57" t="s">
        <v>84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1800</v>
      </c>
      <c r="B7" s="28"/>
      <c r="C7" s="28"/>
      <c r="D7" s="13"/>
      <c r="E7" s="14"/>
      <c r="F7" s="15"/>
      <c r="G7" s="15"/>
    </row>
    <row r="8" spans="1:8" x14ac:dyDescent="0.3">
      <c r="A8" s="16" t="s">
        <v>1801</v>
      </c>
      <c r="B8" s="29"/>
      <c r="C8" s="29"/>
      <c r="D8" s="17"/>
      <c r="E8" s="46"/>
      <c r="F8" s="20"/>
      <c r="G8" s="20"/>
    </row>
    <row r="9" spans="1:8" x14ac:dyDescent="0.3">
      <c r="A9" s="12" t="s">
        <v>1855</v>
      </c>
      <c r="B9" s="28" t="s">
        <v>1856</v>
      </c>
      <c r="C9" s="28"/>
      <c r="D9" s="13">
        <v>33310.262000000002</v>
      </c>
      <c r="E9" s="14">
        <v>7824.68</v>
      </c>
      <c r="F9" s="15">
        <v>0.98909999999999998</v>
      </c>
      <c r="G9" s="15"/>
    </row>
    <row r="10" spans="1:8" x14ac:dyDescent="0.3">
      <c r="A10" s="16" t="s">
        <v>98</v>
      </c>
      <c r="B10" s="29"/>
      <c r="C10" s="29"/>
      <c r="D10" s="17"/>
      <c r="E10" s="18">
        <v>7824.68</v>
      </c>
      <c r="F10" s="19">
        <v>0.98909999999999998</v>
      </c>
      <c r="G10" s="20"/>
    </row>
    <row r="11" spans="1:8" x14ac:dyDescent="0.3">
      <c r="A11" s="12"/>
      <c r="B11" s="28"/>
      <c r="C11" s="28"/>
      <c r="D11" s="13"/>
      <c r="E11" s="14"/>
      <c r="F11" s="15"/>
      <c r="G11" s="15"/>
    </row>
    <row r="12" spans="1:8" x14ac:dyDescent="0.3">
      <c r="A12" s="21" t="s">
        <v>117</v>
      </c>
      <c r="B12" s="30"/>
      <c r="C12" s="30"/>
      <c r="D12" s="22"/>
      <c r="E12" s="18">
        <v>7824.68</v>
      </c>
      <c r="F12" s="19">
        <v>0.98909999999999998</v>
      </c>
      <c r="G12" s="20"/>
    </row>
    <row r="13" spans="1:8" x14ac:dyDescent="0.3">
      <c r="A13" s="12"/>
      <c r="B13" s="28"/>
      <c r="C13" s="28"/>
      <c r="D13" s="13"/>
      <c r="E13" s="14"/>
      <c r="F13" s="15"/>
      <c r="G13" s="15"/>
    </row>
    <row r="14" spans="1:8" x14ac:dyDescent="0.3">
      <c r="A14" s="16" t="s">
        <v>118</v>
      </c>
      <c r="B14" s="28"/>
      <c r="C14" s="28"/>
      <c r="D14" s="13"/>
      <c r="E14" s="14"/>
      <c r="F14" s="15"/>
      <c r="G14" s="15"/>
    </row>
    <row r="15" spans="1:8" x14ac:dyDescent="0.3">
      <c r="A15" s="12" t="s">
        <v>119</v>
      </c>
      <c r="B15" s="28"/>
      <c r="C15" s="28"/>
      <c r="D15" s="13"/>
      <c r="E15" s="14">
        <v>97.99</v>
      </c>
      <c r="F15" s="15">
        <v>1.24E-2</v>
      </c>
      <c r="G15" s="15">
        <v>4.1402000000000001E-2</v>
      </c>
    </row>
    <row r="16" spans="1:8" x14ac:dyDescent="0.3">
      <c r="A16" s="16" t="s">
        <v>98</v>
      </c>
      <c r="B16" s="29"/>
      <c r="C16" s="29"/>
      <c r="D16" s="17"/>
      <c r="E16" s="18">
        <v>97.99</v>
      </c>
      <c r="F16" s="19">
        <v>1.24E-2</v>
      </c>
      <c r="G16" s="20"/>
    </row>
    <row r="17" spans="1:7" x14ac:dyDescent="0.3">
      <c r="A17" s="12"/>
      <c r="B17" s="28"/>
      <c r="C17" s="28"/>
      <c r="D17" s="13"/>
      <c r="E17" s="14"/>
      <c r="F17" s="15"/>
      <c r="G17" s="15"/>
    </row>
    <row r="18" spans="1:7" x14ac:dyDescent="0.3">
      <c r="A18" s="21" t="s">
        <v>117</v>
      </c>
      <c r="B18" s="30"/>
      <c r="C18" s="30"/>
      <c r="D18" s="22"/>
      <c r="E18" s="18">
        <v>97.99</v>
      </c>
      <c r="F18" s="19">
        <v>1.24E-2</v>
      </c>
      <c r="G18" s="20"/>
    </row>
    <row r="19" spans="1:7" x14ac:dyDescent="0.3">
      <c r="A19" s="12" t="s">
        <v>120</v>
      </c>
      <c r="B19" s="28"/>
      <c r="C19" s="28"/>
      <c r="D19" s="13"/>
      <c r="E19" s="14">
        <v>1.11149E-2</v>
      </c>
      <c r="F19" s="15">
        <v>9.9999999999999995E-7</v>
      </c>
      <c r="G19" s="15"/>
    </row>
    <row r="20" spans="1:7" x14ac:dyDescent="0.3">
      <c r="A20" s="12" t="s">
        <v>121</v>
      </c>
      <c r="B20" s="28"/>
      <c r="C20" s="28"/>
      <c r="D20" s="13"/>
      <c r="E20" s="36">
        <v>-11.8911149</v>
      </c>
      <c r="F20" s="35">
        <v>-1.5009999999999999E-3</v>
      </c>
      <c r="G20" s="15">
        <v>4.1402000000000001E-2</v>
      </c>
    </row>
    <row r="21" spans="1:7" x14ac:dyDescent="0.3">
      <c r="A21" s="23" t="s">
        <v>122</v>
      </c>
      <c r="B21" s="31"/>
      <c r="C21" s="31"/>
      <c r="D21" s="24"/>
      <c r="E21" s="25">
        <v>7910.79</v>
      </c>
      <c r="F21" s="26">
        <v>1</v>
      </c>
      <c r="G21" s="26"/>
    </row>
    <row r="26" spans="1:7" x14ac:dyDescent="0.3">
      <c r="A26" s="1" t="s">
        <v>1859</v>
      </c>
    </row>
    <row r="27" spans="1:7" x14ac:dyDescent="0.3">
      <c r="A27" s="47" t="s">
        <v>1860</v>
      </c>
      <c r="B27" s="32" t="s">
        <v>88</v>
      </c>
    </row>
    <row r="28" spans="1:7" x14ac:dyDescent="0.3">
      <c r="A28" t="s">
        <v>1861</v>
      </c>
    </row>
    <row r="29" spans="1:7" x14ac:dyDescent="0.3">
      <c r="A29" t="s">
        <v>1862</v>
      </c>
      <c r="B29" t="s">
        <v>1863</v>
      </c>
      <c r="C29" t="s">
        <v>1863</v>
      </c>
    </row>
    <row r="30" spans="1:7" x14ac:dyDescent="0.3">
      <c r="B30" s="48">
        <v>44680</v>
      </c>
      <c r="C30" s="48">
        <v>44712</v>
      </c>
    </row>
    <row r="31" spans="1:7" x14ac:dyDescent="0.3">
      <c r="A31" t="s">
        <v>1867</v>
      </c>
      <c r="B31">
        <v>25.259799999999998</v>
      </c>
      <c r="C31">
        <v>25.666699999999999</v>
      </c>
      <c r="E31" s="2"/>
      <c r="G31"/>
    </row>
    <row r="32" spans="1:7" x14ac:dyDescent="0.3">
      <c r="A32" t="s">
        <v>1892</v>
      </c>
      <c r="B32">
        <v>23.516200000000001</v>
      </c>
      <c r="C32">
        <v>23.8765</v>
      </c>
      <c r="E32" s="2"/>
      <c r="G32"/>
    </row>
    <row r="33" spans="1:7" x14ac:dyDescent="0.3">
      <c r="E33" s="2"/>
      <c r="G33"/>
    </row>
    <row r="34" spans="1:7" x14ac:dyDescent="0.3">
      <c r="A34" t="s">
        <v>1878</v>
      </c>
      <c r="B34" s="32" t="s">
        <v>88</v>
      </c>
    </row>
    <row r="35" spans="1:7" x14ac:dyDescent="0.3">
      <c r="A35" t="s">
        <v>1879</v>
      </c>
      <c r="B35" s="32" t="s">
        <v>88</v>
      </c>
    </row>
    <row r="36" spans="1:7" ht="28.8" x14ac:dyDescent="0.3">
      <c r="A36" s="47" t="s">
        <v>1880</v>
      </c>
      <c r="B36" s="32" t="s">
        <v>88</v>
      </c>
    </row>
    <row r="37" spans="1:7" x14ac:dyDescent="0.3">
      <c r="A37" s="47" t="s">
        <v>1881</v>
      </c>
      <c r="B37" s="49">
        <v>7824.6750368000003</v>
      </c>
    </row>
    <row r="38" spans="1:7" ht="28.8" x14ac:dyDescent="0.3">
      <c r="A38" s="47" t="s">
        <v>1945</v>
      </c>
      <c r="B38" s="32" t="s">
        <v>88</v>
      </c>
    </row>
    <row r="39" spans="1:7" ht="28.8" x14ac:dyDescent="0.3">
      <c r="A39" s="47" t="s">
        <v>1946</v>
      </c>
      <c r="B39" s="32" t="s">
        <v>88</v>
      </c>
    </row>
    <row r="40" spans="1:7" x14ac:dyDescent="0.3">
      <c r="A40" t="s">
        <v>2027</v>
      </c>
      <c r="B40" s="32" t="s">
        <v>88</v>
      </c>
    </row>
    <row r="41" spans="1:7" x14ac:dyDescent="0.3">
      <c r="A41" t="s">
        <v>2028</v>
      </c>
      <c r="B41" s="32" t="s">
        <v>88</v>
      </c>
    </row>
    <row r="44" spans="1:7" x14ac:dyDescent="0.3">
      <c r="A44" s="60" t="s">
        <v>2070</v>
      </c>
      <c r="B44" s="61" t="s">
        <v>2071</v>
      </c>
      <c r="C44" s="61" t="s">
        <v>2031</v>
      </c>
      <c r="D44" s="69" t="s">
        <v>2032</v>
      </c>
    </row>
    <row r="45" spans="1:7" ht="72.599999999999994" customHeight="1" x14ac:dyDescent="0.3">
      <c r="A45" s="70" t="str">
        <f>HYPERLINK("[EDEL_Portfolio Monthly 31-May-2022.xlsx]EOUSEF!A1","Edelweiss US Value Equity Off-shore Fund")</f>
        <v>Edelweiss US Value Equity Off-shore Fund</v>
      </c>
      <c r="B45" s="62"/>
      <c r="C45" s="63" t="s">
        <v>2065</v>
      </c>
      <c r="D45"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2494E-1DE7-4C89-A613-939425083FBD}">
  <dimension ref="A1:H46"/>
  <sheetViews>
    <sheetView showGridLines="0" workbookViewId="0">
      <pane ySplit="4" topLeftCell="A32" activePane="bottomLeft" state="frozen"/>
      <selection activeCell="A36" sqref="A36"/>
      <selection pane="bottomLeft" activeCell="E39" sqref="E39"/>
    </sheetView>
  </sheetViews>
  <sheetFormatPr defaultRowHeight="14.4" x14ac:dyDescent="0.3"/>
  <cols>
    <col min="1" max="1" width="65.88671875" customWidth="1"/>
    <col min="2" max="2" width="22.33203125" customWidth="1"/>
    <col min="3" max="3" width="26.77734375" customWidth="1"/>
    <col min="4" max="4" width="22.441406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85</v>
      </c>
      <c r="B1" s="57"/>
      <c r="C1" s="57"/>
      <c r="D1" s="57"/>
      <c r="E1" s="57"/>
      <c r="F1" s="57"/>
      <c r="G1" s="57"/>
      <c r="H1" s="51" t="str">
        <f>HYPERLINK("[EDEL_Portfolio Monthly 31-May-2022.xlsx]Index!A1","Index")</f>
        <v>Index</v>
      </c>
    </row>
    <row r="2" spans="1:8" ht="18" x14ac:dyDescent="0.3">
      <c r="A2" s="57" t="s">
        <v>86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1800</v>
      </c>
      <c r="B7" s="28"/>
      <c r="C7" s="28"/>
      <c r="D7" s="13"/>
      <c r="E7" s="14"/>
      <c r="F7" s="15"/>
      <c r="G7" s="15"/>
    </row>
    <row r="8" spans="1:8" x14ac:dyDescent="0.3">
      <c r="A8" s="16" t="s">
        <v>1801</v>
      </c>
      <c r="B8" s="29"/>
      <c r="C8" s="29"/>
      <c r="D8" s="17"/>
      <c r="E8" s="46"/>
      <c r="F8" s="20"/>
      <c r="G8" s="20"/>
    </row>
    <row r="9" spans="1:8" x14ac:dyDescent="0.3">
      <c r="A9" s="12" t="s">
        <v>1857</v>
      </c>
      <c r="B9" s="28" t="s">
        <v>1858</v>
      </c>
      <c r="C9" s="28"/>
      <c r="D9" s="13">
        <v>1220546.6410000001</v>
      </c>
      <c r="E9" s="14">
        <v>156986.12</v>
      </c>
      <c r="F9" s="15">
        <v>0.99239999999999995</v>
      </c>
      <c r="G9" s="15"/>
    </row>
    <row r="10" spans="1:8" x14ac:dyDescent="0.3">
      <c r="A10" s="16" t="s">
        <v>98</v>
      </c>
      <c r="B10" s="29"/>
      <c r="C10" s="29"/>
      <c r="D10" s="17"/>
      <c r="E10" s="18">
        <v>156986.12</v>
      </c>
      <c r="F10" s="19">
        <v>0.99239999999999995</v>
      </c>
      <c r="G10" s="20"/>
    </row>
    <row r="11" spans="1:8" x14ac:dyDescent="0.3">
      <c r="A11" s="12"/>
      <c r="B11" s="28"/>
      <c r="C11" s="28"/>
      <c r="D11" s="13"/>
      <c r="E11" s="14"/>
      <c r="F11" s="15"/>
      <c r="G11" s="15"/>
    </row>
    <row r="12" spans="1:8" x14ac:dyDescent="0.3">
      <c r="A12" s="21" t="s">
        <v>117</v>
      </c>
      <c r="B12" s="30"/>
      <c r="C12" s="30"/>
      <c r="D12" s="22"/>
      <c r="E12" s="18">
        <v>156986.12</v>
      </c>
      <c r="F12" s="19">
        <v>0.99239999999999995</v>
      </c>
      <c r="G12" s="20"/>
    </row>
    <row r="13" spans="1:8" x14ac:dyDescent="0.3">
      <c r="A13" s="12"/>
      <c r="B13" s="28"/>
      <c r="C13" s="28"/>
      <c r="D13" s="13"/>
      <c r="E13" s="14"/>
      <c r="F13" s="15"/>
      <c r="G13" s="15"/>
    </row>
    <row r="14" spans="1:8" x14ac:dyDescent="0.3">
      <c r="A14" s="16" t="s">
        <v>118</v>
      </c>
      <c r="B14" s="28"/>
      <c r="C14" s="28"/>
      <c r="D14" s="13"/>
      <c r="E14" s="14"/>
      <c r="F14" s="15"/>
      <c r="G14" s="15"/>
    </row>
    <row r="15" spans="1:8" x14ac:dyDescent="0.3">
      <c r="A15" s="12" t="s">
        <v>119</v>
      </c>
      <c r="B15" s="28"/>
      <c r="C15" s="28"/>
      <c r="D15" s="13"/>
      <c r="E15" s="14">
        <v>1749.8</v>
      </c>
      <c r="F15" s="15">
        <v>1.11E-2</v>
      </c>
      <c r="G15" s="15">
        <v>4.1402000000000001E-2</v>
      </c>
    </row>
    <row r="16" spans="1:8" x14ac:dyDescent="0.3">
      <c r="A16" s="16" t="s">
        <v>98</v>
      </c>
      <c r="B16" s="29"/>
      <c r="C16" s="29"/>
      <c r="D16" s="17"/>
      <c r="E16" s="18">
        <v>1749.8</v>
      </c>
      <c r="F16" s="19">
        <v>1.11E-2</v>
      </c>
      <c r="G16" s="20"/>
    </row>
    <row r="17" spans="1:7" x14ac:dyDescent="0.3">
      <c r="A17" s="12"/>
      <c r="B17" s="28"/>
      <c r="C17" s="28"/>
      <c r="D17" s="13"/>
      <c r="E17" s="14"/>
      <c r="F17" s="15"/>
      <c r="G17" s="15"/>
    </row>
    <row r="18" spans="1:7" x14ac:dyDescent="0.3">
      <c r="A18" s="21" t="s">
        <v>117</v>
      </c>
      <c r="B18" s="30"/>
      <c r="C18" s="30"/>
      <c r="D18" s="22"/>
      <c r="E18" s="18">
        <v>1749.8</v>
      </c>
      <c r="F18" s="19">
        <v>1.11E-2</v>
      </c>
      <c r="G18" s="20"/>
    </row>
    <row r="19" spans="1:7" x14ac:dyDescent="0.3">
      <c r="A19" s="12" t="s">
        <v>120</v>
      </c>
      <c r="B19" s="28"/>
      <c r="C19" s="28"/>
      <c r="D19" s="13"/>
      <c r="E19" s="14">
        <v>0.1984802</v>
      </c>
      <c r="F19" s="15">
        <v>9.9999999999999995E-7</v>
      </c>
      <c r="G19" s="15"/>
    </row>
    <row r="20" spans="1:7" x14ac:dyDescent="0.3">
      <c r="A20" s="12" t="s">
        <v>121</v>
      </c>
      <c r="B20" s="28"/>
      <c r="C20" s="28"/>
      <c r="D20" s="13"/>
      <c r="E20" s="36">
        <v>-551.93848019999996</v>
      </c>
      <c r="F20" s="35">
        <v>-3.5010000000000002E-3</v>
      </c>
      <c r="G20" s="15">
        <v>4.1402000000000001E-2</v>
      </c>
    </row>
    <row r="21" spans="1:7" x14ac:dyDescent="0.3">
      <c r="A21" s="23" t="s">
        <v>122</v>
      </c>
      <c r="B21" s="31"/>
      <c r="C21" s="31"/>
      <c r="D21" s="24"/>
      <c r="E21" s="25">
        <v>158184.18</v>
      </c>
      <c r="F21" s="26">
        <v>1</v>
      </c>
      <c r="G21" s="26"/>
    </row>
    <row r="26" spans="1:7" x14ac:dyDescent="0.3">
      <c r="A26" s="1" t="s">
        <v>1859</v>
      </c>
    </row>
    <row r="27" spans="1:7" x14ac:dyDescent="0.3">
      <c r="A27" s="47" t="s">
        <v>1860</v>
      </c>
      <c r="B27" s="32" t="s">
        <v>88</v>
      </c>
    </row>
    <row r="28" spans="1:7" x14ac:dyDescent="0.3">
      <c r="A28" t="s">
        <v>1861</v>
      </c>
    </row>
    <row r="29" spans="1:7" x14ac:dyDescent="0.3">
      <c r="A29" t="s">
        <v>1862</v>
      </c>
      <c r="B29" t="s">
        <v>1863</v>
      </c>
      <c r="C29" t="s">
        <v>1863</v>
      </c>
    </row>
    <row r="30" spans="1:7" x14ac:dyDescent="0.3">
      <c r="B30" s="48">
        <v>44680</v>
      </c>
      <c r="C30" s="48">
        <v>44712</v>
      </c>
    </row>
    <row r="31" spans="1:7" x14ac:dyDescent="0.3">
      <c r="A31" t="s">
        <v>1867</v>
      </c>
      <c r="B31">
        <v>15.2981</v>
      </c>
      <c r="C31">
        <v>14.0916</v>
      </c>
      <c r="E31" s="2"/>
      <c r="G31"/>
    </row>
    <row r="32" spans="1:7" x14ac:dyDescent="0.3">
      <c r="A32" t="s">
        <v>1892</v>
      </c>
      <c r="B32">
        <v>14.963800000000001</v>
      </c>
      <c r="C32">
        <v>13.7719</v>
      </c>
      <c r="E32" s="2"/>
      <c r="G32"/>
    </row>
    <row r="33" spans="1:7" x14ac:dyDescent="0.3">
      <c r="E33" s="2"/>
      <c r="G33"/>
    </row>
    <row r="34" spans="1:7" x14ac:dyDescent="0.3">
      <c r="A34" t="s">
        <v>1878</v>
      </c>
      <c r="B34" s="32" t="s">
        <v>88</v>
      </c>
    </row>
    <row r="35" spans="1:7" x14ac:dyDescent="0.3">
      <c r="A35" t="s">
        <v>1879</v>
      </c>
      <c r="B35" s="32" t="s">
        <v>88</v>
      </c>
    </row>
    <row r="36" spans="1:7" ht="28.8" x14ac:dyDescent="0.3">
      <c r="A36" s="47" t="s">
        <v>1880</v>
      </c>
      <c r="B36" s="32" t="s">
        <v>88</v>
      </c>
    </row>
    <row r="37" spans="1:7" x14ac:dyDescent="0.3">
      <c r="A37" s="47" t="s">
        <v>1881</v>
      </c>
      <c r="B37" s="49">
        <v>156986.11823620001</v>
      </c>
    </row>
    <row r="38" spans="1:7" ht="28.8" x14ac:dyDescent="0.3">
      <c r="A38" s="47" t="s">
        <v>1945</v>
      </c>
      <c r="B38" s="32" t="s">
        <v>88</v>
      </c>
    </row>
    <row r="39" spans="1:7" ht="28.8" x14ac:dyDescent="0.3">
      <c r="A39" s="47" t="s">
        <v>1946</v>
      </c>
      <c r="B39" s="32" t="s">
        <v>88</v>
      </c>
    </row>
    <row r="40" spans="1:7" x14ac:dyDescent="0.3">
      <c r="A40" t="s">
        <v>2027</v>
      </c>
      <c r="B40" s="32" t="s">
        <v>88</v>
      </c>
    </row>
    <row r="41" spans="1:7" x14ac:dyDescent="0.3">
      <c r="A41" t="s">
        <v>2028</v>
      </c>
      <c r="B41" s="32" t="s">
        <v>88</v>
      </c>
    </row>
    <row r="45" spans="1:7" x14ac:dyDescent="0.3">
      <c r="A45" s="60" t="s">
        <v>2070</v>
      </c>
      <c r="B45" s="61" t="s">
        <v>2071</v>
      </c>
      <c r="C45" s="61" t="s">
        <v>2031</v>
      </c>
      <c r="D45" s="69" t="s">
        <v>2032</v>
      </c>
    </row>
    <row r="46" spans="1:7" ht="72" customHeight="1" x14ac:dyDescent="0.3">
      <c r="A46" s="70" t="str">
        <f>HYPERLINK("[EDEL_Portfolio Monthly 31-May-2022.xlsx]EOUSTF!A1","EDELWEISS US TECHNOLOGY EQUITY FOF")</f>
        <v>EDELWEISS US TECHNOLOGY EQUITY FOF</v>
      </c>
      <c r="B46" s="62"/>
      <c r="C46" s="63" t="s">
        <v>2065</v>
      </c>
      <c r="D46"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F1F0D-C0B5-4968-A9D9-26C1BE15A808}">
  <dimension ref="A1:H104"/>
  <sheetViews>
    <sheetView showGridLines="0" workbookViewId="0">
      <pane ySplit="4" topLeftCell="A94" activePane="bottomLeft" state="frozen"/>
      <selection activeCell="A36" sqref="A36"/>
      <selection pane="bottomLeft" activeCell="A103" sqref="A103:D103"/>
    </sheetView>
  </sheetViews>
  <sheetFormatPr defaultRowHeight="14.4" x14ac:dyDescent="0.3"/>
  <cols>
    <col min="1" max="1" width="65.88671875" customWidth="1"/>
    <col min="2" max="2" width="21.6640625" customWidth="1"/>
    <col min="3" max="3" width="26.77734375" customWidth="1"/>
    <col min="4" max="4" width="22.66406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13</v>
      </c>
      <c r="B1" s="57"/>
      <c r="C1" s="57"/>
      <c r="D1" s="57"/>
      <c r="E1" s="57"/>
      <c r="F1" s="57"/>
      <c r="G1" s="57"/>
      <c r="H1" s="51" t="str">
        <f>HYPERLINK("[EDEL_Portfolio Monthly 31-May-2022.xlsx]Index!A1","Index")</f>
        <v>Index</v>
      </c>
    </row>
    <row r="2" spans="1:8" ht="18" x14ac:dyDescent="0.3">
      <c r="A2" s="57" t="s">
        <v>14</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283</v>
      </c>
      <c r="B11" s="28" t="s">
        <v>284</v>
      </c>
      <c r="C11" s="28" t="s">
        <v>132</v>
      </c>
      <c r="D11" s="13">
        <v>95000000</v>
      </c>
      <c r="E11" s="14">
        <v>91634.63</v>
      </c>
      <c r="F11" s="15">
        <v>7.0999999999999994E-2</v>
      </c>
      <c r="G11" s="15">
        <v>7.6399999999999996E-2</v>
      </c>
    </row>
    <row r="12" spans="1:8" x14ac:dyDescent="0.3">
      <c r="A12" s="12" t="s">
        <v>285</v>
      </c>
      <c r="B12" s="28" t="s">
        <v>286</v>
      </c>
      <c r="C12" s="28" t="s">
        <v>132</v>
      </c>
      <c r="D12" s="13">
        <v>89500000</v>
      </c>
      <c r="E12" s="14">
        <v>87698.54</v>
      </c>
      <c r="F12" s="15">
        <v>6.8000000000000005E-2</v>
      </c>
      <c r="G12" s="15">
        <v>7.7562000000000006E-2</v>
      </c>
    </row>
    <row r="13" spans="1:8" x14ac:dyDescent="0.3">
      <c r="A13" s="12" t="s">
        <v>287</v>
      </c>
      <c r="B13" s="28" t="s">
        <v>288</v>
      </c>
      <c r="C13" s="28" t="s">
        <v>129</v>
      </c>
      <c r="D13" s="13">
        <v>83000000</v>
      </c>
      <c r="E13" s="14">
        <v>81592.240000000005</v>
      </c>
      <c r="F13" s="15">
        <v>6.3200000000000006E-2</v>
      </c>
      <c r="G13" s="15">
        <v>7.6300000000000007E-2</v>
      </c>
    </row>
    <row r="14" spans="1:8" x14ac:dyDescent="0.3">
      <c r="A14" s="12" t="s">
        <v>289</v>
      </c>
      <c r="B14" s="28" t="s">
        <v>290</v>
      </c>
      <c r="C14" s="28" t="s">
        <v>132</v>
      </c>
      <c r="D14" s="13">
        <v>81000000</v>
      </c>
      <c r="E14" s="14">
        <v>81544.89</v>
      </c>
      <c r="F14" s="15">
        <v>6.3200000000000006E-2</v>
      </c>
      <c r="G14" s="15">
        <v>7.7649999999999997E-2</v>
      </c>
    </row>
    <row r="15" spans="1:8" x14ac:dyDescent="0.3">
      <c r="A15" s="12" t="s">
        <v>291</v>
      </c>
      <c r="B15" s="28" t="s">
        <v>292</v>
      </c>
      <c r="C15" s="28" t="s">
        <v>132</v>
      </c>
      <c r="D15" s="13">
        <v>79000000</v>
      </c>
      <c r="E15" s="14">
        <v>78570.710000000006</v>
      </c>
      <c r="F15" s="15">
        <v>6.0900000000000003E-2</v>
      </c>
      <c r="G15" s="15">
        <v>7.6398999999999995E-2</v>
      </c>
    </row>
    <row r="16" spans="1:8" x14ac:dyDescent="0.3">
      <c r="A16" s="12" t="s">
        <v>293</v>
      </c>
      <c r="B16" s="28" t="s">
        <v>294</v>
      </c>
      <c r="C16" s="28" t="s">
        <v>132</v>
      </c>
      <c r="D16" s="13">
        <v>74000000</v>
      </c>
      <c r="E16" s="14">
        <v>74410.77</v>
      </c>
      <c r="F16" s="15">
        <v>5.7700000000000001E-2</v>
      </c>
      <c r="G16" s="15">
        <v>7.7562000000000006E-2</v>
      </c>
    </row>
    <row r="17" spans="1:7" x14ac:dyDescent="0.3">
      <c r="A17" s="12" t="s">
        <v>295</v>
      </c>
      <c r="B17" s="28" t="s">
        <v>296</v>
      </c>
      <c r="C17" s="28" t="s">
        <v>132</v>
      </c>
      <c r="D17" s="13">
        <v>73000000</v>
      </c>
      <c r="E17" s="14">
        <v>72584.92</v>
      </c>
      <c r="F17" s="15">
        <v>5.6300000000000003E-2</v>
      </c>
      <c r="G17" s="15">
        <v>7.6300000000000007E-2</v>
      </c>
    </row>
    <row r="18" spans="1:7" x14ac:dyDescent="0.3">
      <c r="A18" s="12" t="s">
        <v>297</v>
      </c>
      <c r="B18" s="28" t="s">
        <v>298</v>
      </c>
      <c r="C18" s="28" t="s">
        <v>132</v>
      </c>
      <c r="D18" s="13">
        <v>61500000</v>
      </c>
      <c r="E18" s="14">
        <v>59843.31</v>
      </c>
      <c r="F18" s="15">
        <v>4.6399999999999997E-2</v>
      </c>
      <c r="G18" s="15">
        <v>7.8657000000000005E-2</v>
      </c>
    </row>
    <row r="19" spans="1:7" x14ac:dyDescent="0.3">
      <c r="A19" s="12" t="s">
        <v>299</v>
      </c>
      <c r="B19" s="28" t="s">
        <v>300</v>
      </c>
      <c r="C19" s="28" t="s">
        <v>132</v>
      </c>
      <c r="D19" s="13">
        <v>47500000</v>
      </c>
      <c r="E19" s="14">
        <v>47731.09</v>
      </c>
      <c r="F19" s="15">
        <v>3.6999999999999998E-2</v>
      </c>
      <c r="G19" s="15">
        <v>7.5999999999999998E-2</v>
      </c>
    </row>
    <row r="20" spans="1:7" x14ac:dyDescent="0.3">
      <c r="A20" s="12" t="s">
        <v>301</v>
      </c>
      <c r="B20" s="28" t="s">
        <v>302</v>
      </c>
      <c r="C20" s="28" t="s">
        <v>186</v>
      </c>
      <c r="D20" s="13">
        <v>48000000</v>
      </c>
      <c r="E20" s="14">
        <v>47585.57</v>
      </c>
      <c r="F20" s="15">
        <v>3.6900000000000002E-2</v>
      </c>
      <c r="G20" s="15">
        <v>7.5550000000000006E-2</v>
      </c>
    </row>
    <row r="21" spans="1:7" x14ac:dyDescent="0.3">
      <c r="A21" s="12" t="s">
        <v>303</v>
      </c>
      <c r="B21" s="28" t="s">
        <v>304</v>
      </c>
      <c r="C21" s="28" t="s">
        <v>132</v>
      </c>
      <c r="D21" s="13">
        <v>41200000</v>
      </c>
      <c r="E21" s="14">
        <v>40560.080000000002</v>
      </c>
      <c r="F21" s="15">
        <v>3.1399999999999997E-2</v>
      </c>
      <c r="G21" s="15">
        <v>7.7649999999999997E-2</v>
      </c>
    </row>
    <row r="22" spans="1:7" x14ac:dyDescent="0.3">
      <c r="A22" s="12" t="s">
        <v>305</v>
      </c>
      <c r="B22" s="28" t="s">
        <v>306</v>
      </c>
      <c r="C22" s="28" t="s">
        <v>132</v>
      </c>
      <c r="D22" s="13">
        <v>38500000</v>
      </c>
      <c r="E22" s="14">
        <v>38225.57</v>
      </c>
      <c r="F22" s="15">
        <v>2.9600000000000001E-2</v>
      </c>
      <c r="G22" s="15">
        <v>7.8657000000000005E-2</v>
      </c>
    </row>
    <row r="23" spans="1:7" x14ac:dyDescent="0.3">
      <c r="A23" s="12" t="s">
        <v>307</v>
      </c>
      <c r="B23" s="28" t="s">
        <v>308</v>
      </c>
      <c r="C23" s="28" t="s">
        <v>132</v>
      </c>
      <c r="D23" s="13">
        <v>37500000</v>
      </c>
      <c r="E23" s="14">
        <v>37043.78</v>
      </c>
      <c r="F23" s="15">
        <v>2.87E-2</v>
      </c>
      <c r="G23" s="15">
        <v>7.5849E-2</v>
      </c>
    </row>
    <row r="24" spans="1:7" x14ac:dyDescent="0.3">
      <c r="A24" s="12" t="s">
        <v>309</v>
      </c>
      <c r="B24" s="28" t="s">
        <v>310</v>
      </c>
      <c r="C24" s="28" t="s">
        <v>132</v>
      </c>
      <c r="D24" s="13">
        <v>35700000</v>
      </c>
      <c r="E24" s="14">
        <v>35475.230000000003</v>
      </c>
      <c r="F24" s="15">
        <v>2.75E-2</v>
      </c>
      <c r="G24" s="15">
        <v>7.5999999999999998E-2</v>
      </c>
    </row>
    <row r="25" spans="1:7" x14ac:dyDescent="0.3">
      <c r="A25" s="12" t="s">
        <v>311</v>
      </c>
      <c r="B25" s="28" t="s">
        <v>312</v>
      </c>
      <c r="C25" s="28" t="s">
        <v>132</v>
      </c>
      <c r="D25" s="13">
        <v>35500000</v>
      </c>
      <c r="E25" s="14">
        <v>34359.81</v>
      </c>
      <c r="F25" s="15">
        <v>2.6599999999999999E-2</v>
      </c>
      <c r="G25" s="15">
        <v>7.6398999999999995E-2</v>
      </c>
    </row>
    <row r="26" spans="1:7" x14ac:dyDescent="0.3">
      <c r="A26" s="12" t="s">
        <v>313</v>
      </c>
      <c r="B26" s="28" t="s">
        <v>314</v>
      </c>
      <c r="C26" s="28" t="s">
        <v>132</v>
      </c>
      <c r="D26" s="13">
        <v>29000000</v>
      </c>
      <c r="E26" s="14">
        <v>28666.73</v>
      </c>
      <c r="F26" s="15">
        <v>2.2200000000000001E-2</v>
      </c>
      <c r="G26" s="15">
        <v>7.5287000000000007E-2</v>
      </c>
    </row>
    <row r="27" spans="1:7" x14ac:dyDescent="0.3">
      <c r="A27" s="12" t="s">
        <v>315</v>
      </c>
      <c r="B27" s="28" t="s">
        <v>316</v>
      </c>
      <c r="C27" s="28" t="s">
        <v>132</v>
      </c>
      <c r="D27" s="13">
        <v>27500000</v>
      </c>
      <c r="E27" s="14">
        <v>27378.34</v>
      </c>
      <c r="F27" s="15">
        <v>2.12E-2</v>
      </c>
      <c r="G27" s="15">
        <v>7.6200000000000004E-2</v>
      </c>
    </row>
    <row r="28" spans="1:7" x14ac:dyDescent="0.3">
      <c r="A28" s="12" t="s">
        <v>317</v>
      </c>
      <c r="B28" s="28" t="s">
        <v>318</v>
      </c>
      <c r="C28" s="28" t="s">
        <v>132</v>
      </c>
      <c r="D28" s="13">
        <v>24500000</v>
      </c>
      <c r="E28" s="14">
        <v>24316.400000000001</v>
      </c>
      <c r="F28" s="15">
        <v>1.8800000000000001E-2</v>
      </c>
      <c r="G28" s="15">
        <v>7.6200000000000004E-2</v>
      </c>
    </row>
    <row r="29" spans="1:7" x14ac:dyDescent="0.3">
      <c r="A29" s="12" t="s">
        <v>319</v>
      </c>
      <c r="B29" s="28" t="s">
        <v>320</v>
      </c>
      <c r="C29" s="28" t="s">
        <v>132</v>
      </c>
      <c r="D29" s="13">
        <v>14500000</v>
      </c>
      <c r="E29" s="14">
        <v>15078.2</v>
      </c>
      <c r="F29" s="15">
        <v>1.17E-2</v>
      </c>
      <c r="G29" s="15">
        <v>7.5999999999999998E-2</v>
      </c>
    </row>
    <row r="30" spans="1:7" x14ac:dyDescent="0.3">
      <c r="A30" s="12" t="s">
        <v>321</v>
      </c>
      <c r="B30" s="28" t="s">
        <v>322</v>
      </c>
      <c r="C30" s="28" t="s">
        <v>132</v>
      </c>
      <c r="D30" s="13">
        <v>14000000</v>
      </c>
      <c r="E30" s="14">
        <v>14562.21</v>
      </c>
      <c r="F30" s="15">
        <v>1.1299999999999999E-2</v>
      </c>
      <c r="G30" s="15">
        <v>7.6985999999999999E-2</v>
      </c>
    </row>
    <row r="31" spans="1:7" x14ac:dyDescent="0.3">
      <c r="A31" s="12" t="s">
        <v>323</v>
      </c>
      <c r="B31" s="28" t="s">
        <v>324</v>
      </c>
      <c r="C31" s="28" t="s">
        <v>129</v>
      </c>
      <c r="D31" s="13">
        <v>11500000</v>
      </c>
      <c r="E31" s="14">
        <v>11776.01</v>
      </c>
      <c r="F31" s="15">
        <v>9.1000000000000004E-3</v>
      </c>
      <c r="G31" s="15">
        <v>7.6339000000000004E-2</v>
      </c>
    </row>
    <row r="32" spans="1:7" x14ac:dyDescent="0.3">
      <c r="A32" s="12" t="s">
        <v>325</v>
      </c>
      <c r="B32" s="28" t="s">
        <v>326</v>
      </c>
      <c r="C32" s="28" t="s">
        <v>327</v>
      </c>
      <c r="D32" s="13">
        <v>10000000</v>
      </c>
      <c r="E32" s="14">
        <v>9941.58</v>
      </c>
      <c r="F32" s="15">
        <v>7.7000000000000002E-3</v>
      </c>
      <c r="G32" s="15">
        <v>7.7325000000000005E-2</v>
      </c>
    </row>
    <row r="33" spans="1:7" x14ac:dyDescent="0.3">
      <c r="A33" s="12" t="s">
        <v>328</v>
      </c>
      <c r="B33" s="28" t="s">
        <v>329</v>
      </c>
      <c r="C33" s="28" t="s">
        <v>129</v>
      </c>
      <c r="D33" s="13">
        <v>9500000</v>
      </c>
      <c r="E33" s="14">
        <v>9444.8799999999992</v>
      </c>
      <c r="F33" s="15">
        <v>7.3000000000000001E-3</v>
      </c>
      <c r="G33" s="15">
        <v>7.6711000000000001E-2</v>
      </c>
    </row>
    <row r="34" spans="1:7" x14ac:dyDescent="0.3">
      <c r="A34" s="12" t="s">
        <v>330</v>
      </c>
      <c r="B34" s="28" t="s">
        <v>331</v>
      </c>
      <c r="C34" s="28" t="s">
        <v>132</v>
      </c>
      <c r="D34" s="13">
        <v>8000000</v>
      </c>
      <c r="E34" s="14">
        <v>8067.5</v>
      </c>
      <c r="F34" s="15">
        <v>6.3E-3</v>
      </c>
      <c r="G34" s="15">
        <v>7.7649999999999997E-2</v>
      </c>
    </row>
    <row r="35" spans="1:7" x14ac:dyDescent="0.3">
      <c r="A35" s="12" t="s">
        <v>332</v>
      </c>
      <c r="B35" s="28" t="s">
        <v>333</v>
      </c>
      <c r="C35" s="28" t="s">
        <v>132</v>
      </c>
      <c r="D35" s="13">
        <v>7500000</v>
      </c>
      <c r="E35" s="14">
        <v>7482.71</v>
      </c>
      <c r="F35" s="15">
        <v>5.7999999999999996E-3</v>
      </c>
      <c r="G35" s="15">
        <v>7.5199000000000002E-2</v>
      </c>
    </row>
    <row r="36" spans="1:7" x14ac:dyDescent="0.3">
      <c r="A36" s="12" t="s">
        <v>334</v>
      </c>
      <c r="B36" s="28" t="s">
        <v>335</v>
      </c>
      <c r="C36" s="28" t="s">
        <v>132</v>
      </c>
      <c r="D36" s="13">
        <v>7500000</v>
      </c>
      <c r="E36" s="14">
        <v>7451.75</v>
      </c>
      <c r="F36" s="15">
        <v>5.7999999999999996E-3</v>
      </c>
      <c r="G36" s="15">
        <v>7.6200000000000004E-2</v>
      </c>
    </row>
    <row r="37" spans="1:7" x14ac:dyDescent="0.3">
      <c r="A37" s="12" t="s">
        <v>336</v>
      </c>
      <c r="B37" s="28" t="s">
        <v>337</v>
      </c>
      <c r="C37" s="28" t="s">
        <v>132</v>
      </c>
      <c r="D37" s="13">
        <v>6500000</v>
      </c>
      <c r="E37" s="14">
        <v>6686.08</v>
      </c>
      <c r="F37" s="15">
        <v>5.1999999999999998E-3</v>
      </c>
      <c r="G37" s="15">
        <v>7.7549999999999994E-2</v>
      </c>
    </row>
    <row r="38" spans="1:7" x14ac:dyDescent="0.3">
      <c r="A38" s="12" t="s">
        <v>338</v>
      </c>
      <c r="B38" s="28" t="s">
        <v>339</v>
      </c>
      <c r="C38" s="28" t="s">
        <v>132</v>
      </c>
      <c r="D38" s="13">
        <v>6150000</v>
      </c>
      <c r="E38" s="14">
        <v>6496.48</v>
      </c>
      <c r="F38" s="15">
        <v>5.0000000000000001E-3</v>
      </c>
      <c r="G38" s="15">
        <v>7.7549999999999994E-2</v>
      </c>
    </row>
    <row r="39" spans="1:7" x14ac:dyDescent="0.3">
      <c r="A39" s="12" t="s">
        <v>340</v>
      </c>
      <c r="B39" s="28" t="s">
        <v>341</v>
      </c>
      <c r="C39" s="28" t="s">
        <v>132</v>
      </c>
      <c r="D39" s="13">
        <v>6500000</v>
      </c>
      <c r="E39" s="14">
        <v>6345.59</v>
      </c>
      <c r="F39" s="15">
        <v>4.8999999999999998E-3</v>
      </c>
      <c r="G39" s="15">
        <v>7.6799999999999993E-2</v>
      </c>
    </row>
    <row r="40" spans="1:7" x14ac:dyDescent="0.3">
      <c r="A40" s="12" t="s">
        <v>342</v>
      </c>
      <c r="B40" s="28" t="s">
        <v>343</v>
      </c>
      <c r="C40" s="28" t="s">
        <v>186</v>
      </c>
      <c r="D40" s="13">
        <v>6000000</v>
      </c>
      <c r="E40" s="14">
        <v>5968.34</v>
      </c>
      <c r="F40" s="15">
        <v>4.5999999999999999E-3</v>
      </c>
      <c r="G40" s="15">
        <v>7.5850000000000001E-2</v>
      </c>
    </row>
    <row r="41" spans="1:7" x14ac:dyDescent="0.3">
      <c r="A41" s="12" t="s">
        <v>344</v>
      </c>
      <c r="B41" s="28" t="s">
        <v>345</v>
      </c>
      <c r="C41" s="28" t="s">
        <v>132</v>
      </c>
      <c r="D41" s="13">
        <v>5500000</v>
      </c>
      <c r="E41" s="14">
        <v>5799.3</v>
      </c>
      <c r="F41" s="15">
        <v>4.4999999999999997E-3</v>
      </c>
      <c r="G41" s="15">
        <v>7.7549999999999994E-2</v>
      </c>
    </row>
    <row r="42" spans="1:7" x14ac:dyDescent="0.3">
      <c r="A42" s="12" t="s">
        <v>346</v>
      </c>
      <c r="B42" s="28" t="s">
        <v>347</v>
      </c>
      <c r="C42" s="28" t="s">
        <v>132</v>
      </c>
      <c r="D42" s="13">
        <v>5500000</v>
      </c>
      <c r="E42" s="14">
        <v>5427.8</v>
      </c>
      <c r="F42" s="15">
        <v>4.1999999999999997E-3</v>
      </c>
      <c r="G42" s="15">
        <v>7.6200000000000004E-2</v>
      </c>
    </row>
    <row r="43" spans="1:7" x14ac:dyDescent="0.3">
      <c r="A43" s="12" t="s">
        <v>348</v>
      </c>
      <c r="B43" s="28" t="s">
        <v>349</v>
      </c>
      <c r="C43" s="28" t="s">
        <v>132</v>
      </c>
      <c r="D43" s="13">
        <v>5000000</v>
      </c>
      <c r="E43" s="14">
        <v>5298.95</v>
      </c>
      <c r="F43" s="15">
        <v>4.1000000000000003E-3</v>
      </c>
      <c r="G43" s="15">
        <v>7.7100000000000002E-2</v>
      </c>
    </row>
    <row r="44" spans="1:7" x14ac:dyDescent="0.3">
      <c r="A44" s="12" t="s">
        <v>350</v>
      </c>
      <c r="B44" s="28" t="s">
        <v>351</v>
      </c>
      <c r="C44" s="28" t="s">
        <v>149</v>
      </c>
      <c r="D44" s="13">
        <v>5100000</v>
      </c>
      <c r="E44" s="14">
        <v>4948.4799999999996</v>
      </c>
      <c r="F44" s="15">
        <v>3.8E-3</v>
      </c>
      <c r="G44" s="15">
        <v>7.6450000000000004E-2</v>
      </c>
    </row>
    <row r="45" spans="1:7" x14ac:dyDescent="0.3">
      <c r="A45" s="12" t="s">
        <v>352</v>
      </c>
      <c r="B45" s="28" t="s">
        <v>353</v>
      </c>
      <c r="C45" s="28" t="s">
        <v>129</v>
      </c>
      <c r="D45" s="13">
        <v>5000000</v>
      </c>
      <c r="E45" s="14">
        <v>4875.92</v>
      </c>
      <c r="F45" s="15">
        <v>3.8E-3</v>
      </c>
      <c r="G45" s="15">
        <v>7.6700000000000004E-2</v>
      </c>
    </row>
    <row r="46" spans="1:7" x14ac:dyDescent="0.3">
      <c r="A46" s="12" t="s">
        <v>354</v>
      </c>
      <c r="B46" s="28" t="s">
        <v>355</v>
      </c>
      <c r="C46" s="28" t="s">
        <v>132</v>
      </c>
      <c r="D46" s="13">
        <v>4500000</v>
      </c>
      <c r="E46" s="14">
        <v>4552.09</v>
      </c>
      <c r="F46" s="15">
        <v>3.5000000000000001E-3</v>
      </c>
      <c r="G46" s="15">
        <v>7.7100000000000002E-2</v>
      </c>
    </row>
    <row r="47" spans="1:7" x14ac:dyDescent="0.3">
      <c r="A47" s="12" t="s">
        <v>356</v>
      </c>
      <c r="B47" s="28" t="s">
        <v>357</v>
      </c>
      <c r="C47" s="28" t="s">
        <v>129</v>
      </c>
      <c r="D47" s="13">
        <v>3800000</v>
      </c>
      <c r="E47" s="14">
        <v>3741.08</v>
      </c>
      <c r="F47" s="15">
        <v>2.8999999999999998E-3</v>
      </c>
      <c r="G47" s="15">
        <v>7.6450000000000004E-2</v>
      </c>
    </row>
    <row r="48" spans="1:7" x14ac:dyDescent="0.3">
      <c r="A48" s="12" t="s">
        <v>358</v>
      </c>
      <c r="B48" s="28" t="s">
        <v>359</v>
      </c>
      <c r="C48" s="28" t="s">
        <v>132</v>
      </c>
      <c r="D48" s="13">
        <v>3000000</v>
      </c>
      <c r="E48" s="14">
        <v>3095.29</v>
      </c>
      <c r="F48" s="15">
        <v>2.3999999999999998E-3</v>
      </c>
      <c r="G48" s="15">
        <v>7.5849E-2</v>
      </c>
    </row>
    <row r="49" spans="1:7" x14ac:dyDescent="0.3">
      <c r="A49" s="12" t="s">
        <v>360</v>
      </c>
      <c r="B49" s="28" t="s">
        <v>361</v>
      </c>
      <c r="C49" s="28" t="s">
        <v>132</v>
      </c>
      <c r="D49" s="13">
        <v>2500000</v>
      </c>
      <c r="E49" s="14">
        <v>2593</v>
      </c>
      <c r="F49" s="15">
        <v>2E-3</v>
      </c>
      <c r="G49" s="15">
        <v>7.6301999999999995E-2</v>
      </c>
    </row>
    <row r="50" spans="1:7" x14ac:dyDescent="0.3">
      <c r="A50" s="12" t="s">
        <v>362</v>
      </c>
      <c r="B50" s="28" t="s">
        <v>363</v>
      </c>
      <c r="C50" s="28" t="s">
        <v>132</v>
      </c>
      <c r="D50" s="13">
        <v>2000000</v>
      </c>
      <c r="E50" s="14">
        <v>2192.46</v>
      </c>
      <c r="F50" s="15">
        <v>1.6999999999999999E-3</v>
      </c>
      <c r="G50" s="15">
        <v>7.5199000000000002E-2</v>
      </c>
    </row>
    <row r="51" spans="1:7" x14ac:dyDescent="0.3">
      <c r="A51" s="12" t="s">
        <v>364</v>
      </c>
      <c r="B51" s="28" t="s">
        <v>365</v>
      </c>
      <c r="C51" s="28" t="s">
        <v>132</v>
      </c>
      <c r="D51" s="13">
        <v>2000000</v>
      </c>
      <c r="E51" s="14">
        <v>2034.74</v>
      </c>
      <c r="F51" s="15">
        <v>1.6000000000000001E-3</v>
      </c>
      <c r="G51" s="15">
        <v>7.6200000000000004E-2</v>
      </c>
    </row>
    <row r="52" spans="1:7" x14ac:dyDescent="0.3">
      <c r="A52" s="12" t="s">
        <v>366</v>
      </c>
      <c r="B52" s="28" t="s">
        <v>367</v>
      </c>
      <c r="C52" s="28" t="s">
        <v>132</v>
      </c>
      <c r="D52" s="13">
        <v>1500000</v>
      </c>
      <c r="E52" s="14">
        <v>1546.8</v>
      </c>
      <c r="F52" s="15">
        <v>1.1999999999999999E-3</v>
      </c>
      <c r="G52" s="15">
        <v>7.5850000000000001E-2</v>
      </c>
    </row>
    <row r="53" spans="1:7" x14ac:dyDescent="0.3">
      <c r="A53" s="12" t="s">
        <v>368</v>
      </c>
      <c r="B53" s="28" t="s">
        <v>369</v>
      </c>
      <c r="C53" s="28" t="s">
        <v>132</v>
      </c>
      <c r="D53" s="13">
        <v>1000000</v>
      </c>
      <c r="E53" s="14">
        <v>990.08</v>
      </c>
      <c r="F53" s="15">
        <v>8.0000000000000004E-4</v>
      </c>
      <c r="G53" s="15">
        <v>7.5199000000000002E-2</v>
      </c>
    </row>
    <row r="54" spans="1:7" x14ac:dyDescent="0.3">
      <c r="A54" s="12" t="s">
        <v>370</v>
      </c>
      <c r="B54" s="28" t="s">
        <v>371</v>
      </c>
      <c r="C54" s="28" t="s">
        <v>129</v>
      </c>
      <c r="D54" s="13">
        <v>1000000</v>
      </c>
      <c r="E54" s="14">
        <v>982</v>
      </c>
      <c r="F54" s="15">
        <v>8.0000000000000004E-4</v>
      </c>
      <c r="G54" s="15">
        <v>7.6688999999999993E-2</v>
      </c>
    </row>
    <row r="55" spans="1:7" x14ac:dyDescent="0.3">
      <c r="A55" s="16" t="s">
        <v>98</v>
      </c>
      <c r="B55" s="29"/>
      <c r="C55" s="29"/>
      <c r="D55" s="17"/>
      <c r="E55" s="18">
        <v>1146601.93</v>
      </c>
      <c r="F55" s="19">
        <v>0.88859999999999995</v>
      </c>
      <c r="G55" s="20"/>
    </row>
    <row r="56" spans="1:7" x14ac:dyDescent="0.3">
      <c r="A56" s="12"/>
      <c r="B56" s="28"/>
      <c r="C56" s="28"/>
      <c r="D56" s="13"/>
      <c r="E56" s="14"/>
      <c r="F56" s="15"/>
      <c r="G56" s="15"/>
    </row>
    <row r="57" spans="1:7" x14ac:dyDescent="0.3">
      <c r="A57" s="16" t="s">
        <v>372</v>
      </c>
      <c r="B57" s="28"/>
      <c r="C57" s="28"/>
      <c r="D57" s="13"/>
      <c r="E57" s="14"/>
      <c r="F57" s="15"/>
      <c r="G57" s="15"/>
    </row>
    <row r="58" spans="1:7" x14ac:dyDescent="0.3">
      <c r="A58" s="12" t="s">
        <v>373</v>
      </c>
      <c r="B58" s="28" t="s">
        <v>374</v>
      </c>
      <c r="C58" s="28" t="s">
        <v>93</v>
      </c>
      <c r="D58" s="13">
        <v>45000000</v>
      </c>
      <c r="E58" s="14">
        <v>42777</v>
      </c>
      <c r="F58" s="15">
        <v>3.32E-2</v>
      </c>
      <c r="G58" s="15">
        <v>7.3290999999999995E-2</v>
      </c>
    </row>
    <row r="59" spans="1:7" x14ac:dyDescent="0.3">
      <c r="A59" s="12" t="s">
        <v>375</v>
      </c>
      <c r="B59" s="28" t="s">
        <v>376</v>
      </c>
      <c r="C59" s="28" t="s">
        <v>93</v>
      </c>
      <c r="D59" s="13">
        <v>34500000</v>
      </c>
      <c r="E59" s="14">
        <v>33465.03</v>
      </c>
      <c r="F59" s="15">
        <v>2.5899999999999999E-2</v>
      </c>
      <c r="G59" s="15">
        <v>7.3118000000000002E-2</v>
      </c>
    </row>
    <row r="60" spans="1:7" x14ac:dyDescent="0.3">
      <c r="A60" s="12" t="s">
        <v>377</v>
      </c>
      <c r="B60" s="28" t="s">
        <v>378</v>
      </c>
      <c r="C60" s="28" t="s">
        <v>93</v>
      </c>
      <c r="D60" s="13">
        <v>28000000</v>
      </c>
      <c r="E60" s="14">
        <v>28817.77</v>
      </c>
      <c r="F60" s="15">
        <v>2.23E-2</v>
      </c>
      <c r="G60" s="15">
        <v>7.3779999999999998E-2</v>
      </c>
    </row>
    <row r="61" spans="1:7" x14ac:dyDescent="0.3">
      <c r="A61" s="16" t="s">
        <v>98</v>
      </c>
      <c r="B61" s="29"/>
      <c r="C61" s="29"/>
      <c r="D61" s="17"/>
      <c r="E61" s="18">
        <v>105059.8</v>
      </c>
      <c r="F61" s="19">
        <v>8.14E-2</v>
      </c>
      <c r="G61" s="20"/>
    </row>
    <row r="62" spans="1:7" x14ac:dyDescent="0.3">
      <c r="A62" s="12"/>
      <c r="B62" s="28"/>
      <c r="C62" s="28"/>
      <c r="D62" s="13"/>
      <c r="E62" s="14"/>
      <c r="F62" s="15"/>
      <c r="G62" s="15"/>
    </row>
    <row r="63" spans="1:7" x14ac:dyDescent="0.3">
      <c r="A63" s="16" t="s">
        <v>189</v>
      </c>
      <c r="B63" s="28"/>
      <c r="C63" s="28"/>
      <c r="D63" s="13"/>
      <c r="E63" s="14"/>
      <c r="F63" s="15"/>
      <c r="G63" s="15"/>
    </row>
    <row r="64" spans="1:7" x14ac:dyDescent="0.3">
      <c r="A64" s="16" t="s">
        <v>98</v>
      </c>
      <c r="B64" s="28"/>
      <c r="C64" s="28"/>
      <c r="D64" s="13"/>
      <c r="E64" s="33" t="s">
        <v>88</v>
      </c>
      <c r="F64" s="34" t="s">
        <v>88</v>
      </c>
      <c r="G64" s="15"/>
    </row>
    <row r="65" spans="1:7" x14ac:dyDescent="0.3">
      <c r="A65" s="12"/>
      <c r="B65" s="28"/>
      <c r="C65" s="28"/>
      <c r="D65" s="13"/>
      <c r="E65" s="14"/>
      <c r="F65" s="15"/>
      <c r="G65" s="15"/>
    </row>
    <row r="66" spans="1:7" x14ac:dyDescent="0.3">
      <c r="A66" s="16" t="s">
        <v>190</v>
      </c>
      <c r="B66" s="28"/>
      <c r="C66" s="28"/>
      <c r="D66" s="13"/>
      <c r="E66" s="14"/>
      <c r="F66" s="15"/>
      <c r="G66" s="15"/>
    </row>
    <row r="67" spans="1:7" x14ac:dyDescent="0.3">
      <c r="A67" s="16" t="s">
        <v>98</v>
      </c>
      <c r="B67" s="28"/>
      <c r="C67" s="28"/>
      <c r="D67" s="13"/>
      <c r="E67" s="33" t="s">
        <v>88</v>
      </c>
      <c r="F67" s="34" t="s">
        <v>88</v>
      </c>
      <c r="G67" s="15"/>
    </row>
    <row r="68" spans="1:7" x14ac:dyDescent="0.3">
      <c r="A68" s="12"/>
      <c r="B68" s="28"/>
      <c r="C68" s="28"/>
      <c r="D68" s="13"/>
      <c r="E68" s="14"/>
      <c r="F68" s="15"/>
      <c r="G68" s="15"/>
    </row>
    <row r="69" spans="1:7" x14ac:dyDescent="0.3">
      <c r="A69" s="21" t="s">
        <v>117</v>
      </c>
      <c r="B69" s="30"/>
      <c r="C69" s="30"/>
      <c r="D69" s="22"/>
      <c r="E69" s="18">
        <v>1251661.73</v>
      </c>
      <c r="F69" s="19">
        <v>0.97</v>
      </c>
      <c r="G69" s="20"/>
    </row>
    <row r="70" spans="1:7" x14ac:dyDescent="0.3">
      <c r="A70" s="12"/>
      <c r="B70" s="28"/>
      <c r="C70" s="28"/>
      <c r="D70" s="13"/>
      <c r="E70" s="14"/>
      <c r="F70" s="15"/>
      <c r="G70" s="15"/>
    </row>
    <row r="71" spans="1:7" x14ac:dyDescent="0.3">
      <c r="A71" s="12"/>
      <c r="B71" s="28"/>
      <c r="C71" s="28"/>
      <c r="D71" s="13"/>
      <c r="E71" s="14"/>
      <c r="F71" s="15"/>
      <c r="G71" s="15"/>
    </row>
    <row r="72" spans="1:7" x14ac:dyDescent="0.3">
      <c r="A72" s="16" t="s">
        <v>118</v>
      </c>
      <c r="B72" s="28"/>
      <c r="C72" s="28"/>
      <c r="D72" s="13"/>
      <c r="E72" s="14"/>
      <c r="F72" s="15"/>
      <c r="G72" s="15"/>
    </row>
    <row r="73" spans="1:7" x14ac:dyDescent="0.3">
      <c r="A73" s="12" t="s">
        <v>119</v>
      </c>
      <c r="B73" s="28"/>
      <c r="C73" s="28"/>
      <c r="D73" s="13"/>
      <c r="E73" s="14">
        <v>2876.67</v>
      </c>
      <c r="F73" s="15">
        <v>2.2000000000000001E-3</v>
      </c>
      <c r="G73" s="15">
        <v>4.1402000000000001E-2</v>
      </c>
    </row>
    <row r="74" spans="1:7" x14ac:dyDescent="0.3">
      <c r="A74" s="16" t="s">
        <v>98</v>
      </c>
      <c r="B74" s="29"/>
      <c r="C74" s="29"/>
      <c r="D74" s="17"/>
      <c r="E74" s="18">
        <v>2876.67</v>
      </c>
      <c r="F74" s="19">
        <v>2.2000000000000001E-3</v>
      </c>
      <c r="G74" s="20"/>
    </row>
    <row r="75" spans="1:7" x14ac:dyDescent="0.3">
      <c r="A75" s="12"/>
      <c r="B75" s="28"/>
      <c r="C75" s="28"/>
      <c r="D75" s="13"/>
      <c r="E75" s="14"/>
      <c r="F75" s="15"/>
      <c r="G75" s="15"/>
    </row>
    <row r="76" spans="1:7" x14ac:dyDescent="0.3">
      <c r="A76" s="21" t="s">
        <v>117</v>
      </c>
      <c r="B76" s="30"/>
      <c r="C76" s="30"/>
      <c r="D76" s="22"/>
      <c r="E76" s="18">
        <v>2876.67</v>
      </c>
      <c r="F76" s="19">
        <v>2.2000000000000001E-3</v>
      </c>
      <c r="G76" s="20"/>
    </row>
    <row r="77" spans="1:7" x14ac:dyDescent="0.3">
      <c r="A77" s="12" t="s">
        <v>120</v>
      </c>
      <c r="B77" s="28"/>
      <c r="C77" s="28"/>
      <c r="D77" s="13"/>
      <c r="E77" s="14">
        <v>36331.040944</v>
      </c>
      <c r="F77" s="15">
        <v>2.8157000000000001E-2</v>
      </c>
      <c r="G77" s="15"/>
    </row>
    <row r="78" spans="1:7" x14ac:dyDescent="0.3">
      <c r="A78" s="12" t="s">
        <v>121</v>
      </c>
      <c r="B78" s="28"/>
      <c r="C78" s="28"/>
      <c r="D78" s="13"/>
      <c r="E78" s="36">
        <v>-571.85094400000003</v>
      </c>
      <c r="F78" s="35">
        <v>-3.57E-4</v>
      </c>
      <c r="G78" s="15">
        <v>4.1402000000000001E-2</v>
      </c>
    </row>
    <row r="79" spans="1:7" x14ac:dyDescent="0.3">
      <c r="A79" s="23" t="s">
        <v>122</v>
      </c>
      <c r="B79" s="31"/>
      <c r="C79" s="31"/>
      <c r="D79" s="24"/>
      <c r="E79" s="25">
        <v>1290297.5900000001</v>
      </c>
      <c r="F79" s="26">
        <v>1</v>
      </c>
      <c r="G79" s="26"/>
    </row>
    <row r="81" spans="1:7" x14ac:dyDescent="0.3">
      <c r="A81" s="1" t="s">
        <v>124</v>
      </c>
    </row>
    <row r="84" spans="1:7" x14ac:dyDescent="0.3">
      <c r="A84" s="1" t="s">
        <v>1859</v>
      </c>
    </row>
    <row r="85" spans="1:7" x14ac:dyDescent="0.3">
      <c r="A85" s="47" t="s">
        <v>1860</v>
      </c>
      <c r="B85" s="32" t="s">
        <v>88</v>
      </c>
    </row>
    <row r="86" spans="1:7" x14ac:dyDescent="0.3">
      <c r="A86" t="s">
        <v>1861</v>
      </c>
    </row>
    <row r="87" spans="1:7" x14ac:dyDescent="0.3">
      <c r="A87" t="s">
        <v>1885</v>
      </c>
      <c r="B87" t="s">
        <v>1863</v>
      </c>
      <c r="C87" t="s">
        <v>1863</v>
      </c>
    </row>
    <row r="88" spans="1:7" x14ac:dyDescent="0.3">
      <c r="B88" s="48">
        <v>44680</v>
      </c>
      <c r="C88" s="48">
        <v>44712</v>
      </c>
    </row>
    <row r="89" spans="1:7" x14ac:dyDescent="0.3">
      <c r="A89" t="s">
        <v>1886</v>
      </c>
      <c r="B89">
        <v>1190.3977</v>
      </c>
      <c r="C89">
        <v>1173.1669999999999</v>
      </c>
      <c r="E89" s="2"/>
      <c r="G89"/>
    </row>
    <row r="90" spans="1:7" x14ac:dyDescent="0.3">
      <c r="E90" s="2"/>
      <c r="G90"/>
    </row>
    <row r="91" spans="1:7" x14ac:dyDescent="0.3">
      <c r="A91" t="s">
        <v>1878</v>
      </c>
      <c r="B91" s="32" t="s">
        <v>88</v>
      </c>
    </row>
    <row r="92" spans="1:7" x14ac:dyDescent="0.3">
      <c r="A92" t="s">
        <v>1879</v>
      </c>
      <c r="B92" s="32" t="s">
        <v>88</v>
      </c>
    </row>
    <row r="93" spans="1:7" ht="28.8" x14ac:dyDescent="0.3">
      <c r="A93" s="47" t="s">
        <v>1880</v>
      </c>
      <c r="B93" s="32" t="s">
        <v>88</v>
      </c>
    </row>
    <row r="94" spans="1:7" x14ac:dyDescent="0.3">
      <c r="A94" s="47" t="s">
        <v>1881</v>
      </c>
      <c r="B94" s="32" t="s">
        <v>88</v>
      </c>
    </row>
    <row r="95" spans="1:7" x14ac:dyDescent="0.3">
      <c r="A95" t="s">
        <v>1882</v>
      </c>
      <c r="B95" s="49">
        <v>7.4044889999999999</v>
      </c>
    </row>
    <row r="96" spans="1:7" ht="28.8" x14ac:dyDescent="0.3">
      <c r="A96" s="47" t="s">
        <v>1883</v>
      </c>
      <c r="B96" s="32" t="s">
        <v>88</v>
      </c>
    </row>
    <row r="97" spans="1:4" ht="28.8" x14ac:dyDescent="0.3">
      <c r="A97" s="47" t="s">
        <v>1884</v>
      </c>
      <c r="B97" s="32" t="s">
        <v>88</v>
      </c>
    </row>
    <row r="98" spans="1:4" ht="28.8" x14ac:dyDescent="0.3">
      <c r="A98" s="47" t="s">
        <v>1887</v>
      </c>
      <c r="B98" s="32">
        <v>326791.69</v>
      </c>
    </row>
    <row r="99" spans="1:4" x14ac:dyDescent="0.3">
      <c r="A99" t="s">
        <v>2025</v>
      </c>
      <c r="B99" s="32" t="s">
        <v>88</v>
      </c>
    </row>
    <row r="100" spans="1:4" x14ac:dyDescent="0.3">
      <c r="A100" t="s">
        <v>2026</v>
      </c>
      <c r="B100" s="32" t="s">
        <v>88</v>
      </c>
    </row>
    <row r="103" spans="1:4" x14ac:dyDescent="0.3">
      <c r="A103" s="60" t="s">
        <v>2070</v>
      </c>
      <c r="B103" s="61" t="s">
        <v>2071</v>
      </c>
      <c r="C103" s="61" t="s">
        <v>2031</v>
      </c>
      <c r="D103" s="69" t="s">
        <v>2032</v>
      </c>
    </row>
    <row r="104" spans="1:4" ht="91.2" customHeight="1" x14ac:dyDescent="0.3">
      <c r="A104" s="70" t="str">
        <f>HYPERLINK("[EDEL_Portfolio Monthly 31-May-2022.xlsx]EDBE30!A1","BHARAT Bond ETF - April 2030")</f>
        <v>BHARAT Bond ETF - April 2030</v>
      </c>
      <c r="B104" s="62"/>
      <c r="C104" s="63" t="s">
        <v>2037</v>
      </c>
      <c r="D104"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C7B7C-ABCA-4ED5-97C3-86C29E71BA0A}">
  <dimension ref="A1:H83"/>
  <sheetViews>
    <sheetView showGridLines="0" workbookViewId="0">
      <pane ySplit="4" topLeftCell="A76" activePane="bottomLeft" state="frozen"/>
      <selection activeCell="A36" sqref="A36"/>
      <selection pane="bottomLeft" activeCell="A82" sqref="A82:D82"/>
    </sheetView>
  </sheetViews>
  <sheetFormatPr defaultRowHeight="14.4" x14ac:dyDescent="0.3"/>
  <cols>
    <col min="1" max="1" width="65.88671875" customWidth="1"/>
    <col min="2" max="2" width="22.6640625" customWidth="1"/>
    <col min="3" max="3" width="26.77734375" customWidth="1"/>
    <col min="4" max="4" width="22.441406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15</v>
      </c>
      <c r="B1" s="57"/>
      <c r="C1" s="57"/>
      <c r="D1" s="57"/>
      <c r="E1" s="57"/>
      <c r="F1" s="57"/>
      <c r="G1" s="57"/>
      <c r="H1" s="51" t="str">
        <f>HYPERLINK("[EDEL_Portfolio Monthly 31-May-2022.xlsx]Index!A1","Index")</f>
        <v>Index</v>
      </c>
    </row>
    <row r="2" spans="1:8" ht="18" x14ac:dyDescent="0.3">
      <c r="A2" s="57" t="s">
        <v>16</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379</v>
      </c>
      <c r="B11" s="28" t="s">
        <v>380</v>
      </c>
      <c r="C11" s="28" t="s">
        <v>132</v>
      </c>
      <c r="D11" s="13">
        <v>100500000</v>
      </c>
      <c r="E11" s="14">
        <v>92543.31</v>
      </c>
      <c r="F11" s="15">
        <v>8.9300000000000004E-2</v>
      </c>
      <c r="G11" s="15">
        <v>7.6699000000000003E-2</v>
      </c>
    </row>
    <row r="12" spans="1:8" x14ac:dyDescent="0.3">
      <c r="A12" s="12" t="s">
        <v>381</v>
      </c>
      <c r="B12" s="28" t="s">
        <v>382</v>
      </c>
      <c r="C12" s="28" t="s">
        <v>129</v>
      </c>
      <c r="D12" s="13">
        <v>100000000</v>
      </c>
      <c r="E12" s="14">
        <v>92210.9</v>
      </c>
      <c r="F12" s="15">
        <v>8.8999999999999996E-2</v>
      </c>
      <c r="G12" s="15">
        <v>7.6899999999999996E-2</v>
      </c>
    </row>
    <row r="13" spans="1:8" x14ac:dyDescent="0.3">
      <c r="A13" s="12" t="s">
        <v>383</v>
      </c>
      <c r="B13" s="28" t="s">
        <v>384</v>
      </c>
      <c r="C13" s="28" t="s">
        <v>132</v>
      </c>
      <c r="D13" s="13">
        <v>97500000</v>
      </c>
      <c r="E13" s="14">
        <v>92040.88</v>
      </c>
      <c r="F13" s="15">
        <v>8.8900000000000007E-2</v>
      </c>
      <c r="G13" s="15">
        <v>7.7998999999999999E-2</v>
      </c>
    </row>
    <row r="14" spans="1:8" x14ac:dyDescent="0.3">
      <c r="A14" s="12" t="s">
        <v>385</v>
      </c>
      <c r="B14" s="28" t="s">
        <v>386</v>
      </c>
      <c r="C14" s="28" t="s">
        <v>132</v>
      </c>
      <c r="D14" s="13">
        <v>95500000</v>
      </c>
      <c r="E14" s="14">
        <v>90077.61</v>
      </c>
      <c r="F14" s="15">
        <v>8.6999999999999994E-2</v>
      </c>
      <c r="G14" s="15">
        <v>7.7898999999999996E-2</v>
      </c>
    </row>
    <row r="15" spans="1:8" x14ac:dyDescent="0.3">
      <c r="A15" s="12" t="s">
        <v>387</v>
      </c>
      <c r="B15" s="28" t="s">
        <v>388</v>
      </c>
      <c r="C15" s="28" t="s">
        <v>129</v>
      </c>
      <c r="D15" s="13">
        <v>94500000</v>
      </c>
      <c r="E15" s="14">
        <v>89525.14</v>
      </c>
      <c r="F15" s="15">
        <v>8.6400000000000005E-2</v>
      </c>
      <c r="G15" s="15">
        <v>7.6370999999999994E-2</v>
      </c>
    </row>
    <row r="16" spans="1:8" x14ac:dyDescent="0.3">
      <c r="A16" s="12" t="s">
        <v>389</v>
      </c>
      <c r="B16" s="28" t="s">
        <v>390</v>
      </c>
      <c r="C16" s="28" t="s">
        <v>132</v>
      </c>
      <c r="D16" s="13">
        <v>96000000</v>
      </c>
      <c r="E16" s="14">
        <v>89042.5</v>
      </c>
      <c r="F16" s="15">
        <v>8.5999999999999993E-2</v>
      </c>
      <c r="G16" s="15">
        <v>7.6550000000000007E-2</v>
      </c>
    </row>
    <row r="17" spans="1:7" x14ac:dyDescent="0.3">
      <c r="A17" s="12" t="s">
        <v>391</v>
      </c>
      <c r="B17" s="28" t="s">
        <v>392</v>
      </c>
      <c r="C17" s="28" t="s">
        <v>129</v>
      </c>
      <c r="D17" s="13">
        <v>81000000</v>
      </c>
      <c r="E17" s="14">
        <v>75347.58</v>
      </c>
      <c r="F17" s="15">
        <v>7.2700000000000001E-2</v>
      </c>
      <c r="G17" s="15">
        <v>7.5050000000000006E-2</v>
      </c>
    </row>
    <row r="18" spans="1:7" x14ac:dyDescent="0.3">
      <c r="A18" s="12" t="s">
        <v>393</v>
      </c>
      <c r="B18" s="28" t="s">
        <v>394</v>
      </c>
      <c r="C18" s="28" t="s">
        <v>132</v>
      </c>
      <c r="D18" s="13">
        <v>77500000</v>
      </c>
      <c r="E18" s="14">
        <v>71348.36</v>
      </c>
      <c r="F18" s="15">
        <v>6.8900000000000003E-2</v>
      </c>
      <c r="G18" s="15">
        <v>7.5498999999999997E-2</v>
      </c>
    </row>
    <row r="19" spans="1:7" x14ac:dyDescent="0.3">
      <c r="A19" s="12" t="s">
        <v>395</v>
      </c>
      <c r="B19" s="28" t="s">
        <v>396</v>
      </c>
      <c r="C19" s="28" t="s">
        <v>132</v>
      </c>
      <c r="D19" s="13">
        <v>71500000</v>
      </c>
      <c r="E19" s="14">
        <v>66923</v>
      </c>
      <c r="F19" s="15">
        <v>6.4600000000000005E-2</v>
      </c>
      <c r="G19" s="15">
        <v>7.6499999999999999E-2</v>
      </c>
    </row>
    <row r="20" spans="1:7" x14ac:dyDescent="0.3">
      <c r="A20" s="12" t="s">
        <v>397</v>
      </c>
      <c r="B20" s="28" t="s">
        <v>398</v>
      </c>
      <c r="C20" s="28" t="s">
        <v>399</v>
      </c>
      <c r="D20" s="13">
        <v>67000000</v>
      </c>
      <c r="E20" s="14">
        <v>62600.11</v>
      </c>
      <c r="F20" s="15">
        <v>6.0400000000000002E-2</v>
      </c>
      <c r="G20" s="15">
        <v>7.7325000000000005E-2</v>
      </c>
    </row>
    <row r="21" spans="1:7" x14ac:dyDescent="0.3">
      <c r="A21" s="12" t="s">
        <v>400</v>
      </c>
      <c r="B21" s="28" t="s">
        <v>401</v>
      </c>
      <c r="C21" s="28" t="s">
        <v>132</v>
      </c>
      <c r="D21" s="13">
        <v>38000000</v>
      </c>
      <c r="E21" s="14">
        <v>34778.32</v>
      </c>
      <c r="F21" s="15">
        <v>3.3599999999999998E-2</v>
      </c>
      <c r="G21" s="15">
        <v>7.6300000000000007E-2</v>
      </c>
    </row>
    <row r="22" spans="1:7" x14ac:dyDescent="0.3">
      <c r="A22" s="12" t="s">
        <v>402</v>
      </c>
      <c r="B22" s="28" t="s">
        <v>403</v>
      </c>
      <c r="C22" s="28" t="s">
        <v>132</v>
      </c>
      <c r="D22" s="13">
        <v>22000000</v>
      </c>
      <c r="E22" s="14">
        <v>21074.39</v>
      </c>
      <c r="F22" s="15">
        <v>2.0299999999999999E-2</v>
      </c>
      <c r="G22" s="15">
        <v>7.7562000000000006E-2</v>
      </c>
    </row>
    <row r="23" spans="1:7" x14ac:dyDescent="0.3">
      <c r="A23" s="12" t="s">
        <v>404</v>
      </c>
      <c r="B23" s="28" t="s">
        <v>405</v>
      </c>
      <c r="C23" s="28" t="s">
        <v>132</v>
      </c>
      <c r="D23" s="13">
        <v>18000000</v>
      </c>
      <c r="E23" s="14">
        <v>17211.330000000002</v>
      </c>
      <c r="F23" s="15">
        <v>1.66E-2</v>
      </c>
      <c r="G23" s="15">
        <v>7.7562000000000006E-2</v>
      </c>
    </row>
    <row r="24" spans="1:7" x14ac:dyDescent="0.3">
      <c r="A24" s="12" t="s">
        <v>406</v>
      </c>
      <c r="B24" s="28" t="s">
        <v>407</v>
      </c>
      <c r="C24" s="28" t="s">
        <v>132</v>
      </c>
      <c r="D24" s="13">
        <v>11500000</v>
      </c>
      <c r="E24" s="14">
        <v>10858.58</v>
      </c>
      <c r="F24" s="15">
        <v>1.0500000000000001E-2</v>
      </c>
      <c r="G24" s="15">
        <v>7.7998999999999999E-2</v>
      </c>
    </row>
    <row r="25" spans="1:7" x14ac:dyDescent="0.3">
      <c r="A25" s="12" t="s">
        <v>408</v>
      </c>
      <c r="B25" s="28" t="s">
        <v>409</v>
      </c>
      <c r="C25" s="28" t="s">
        <v>132</v>
      </c>
      <c r="D25" s="13">
        <v>5000000</v>
      </c>
      <c r="E25" s="14">
        <v>5006.82</v>
      </c>
      <c r="F25" s="15">
        <v>4.7999999999999996E-3</v>
      </c>
      <c r="G25" s="15">
        <v>7.7649999999999997E-2</v>
      </c>
    </row>
    <row r="26" spans="1:7" x14ac:dyDescent="0.3">
      <c r="A26" s="12" t="s">
        <v>410</v>
      </c>
      <c r="B26" s="28" t="s">
        <v>411</v>
      </c>
      <c r="C26" s="28" t="s">
        <v>132</v>
      </c>
      <c r="D26" s="13">
        <v>5000000</v>
      </c>
      <c r="E26" s="14">
        <v>4997.8</v>
      </c>
      <c r="F26" s="15">
        <v>4.7999999999999996E-3</v>
      </c>
      <c r="G26" s="15">
        <v>7.7562000000000006E-2</v>
      </c>
    </row>
    <row r="27" spans="1:7" x14ac:dyDescent="0.3">
      <c r="A27" s="12" t="s">
        <v>412</v>
      </c>
      <c r="B27" s="28" t="s">
        <v>413</v>
      </c>
      <c r="C27" s="28" t="s">
        <v>132</v>
      </c>
      <c r="D27" s="13">
        <v>4000000</v>
      </c>
      <c r="E27" s="14">
        <v>3949.83</v>
      </c>
      <c r="F27" s="15">
        <v>3.8E-3</v>
      </c>
      <c r="G27" s="15">
        <v>7.7649999999999997E-2</v>
      </c>
    </row>
    <row r="28" spans="1:7" x14ac:dyDescent="0.3">
      <c r="A28" s="12" t="s">
        <v>414</v>
      </c>
      <c r="B28" s="28" t="s">
        <v>415</v>
      </c>
      <c r="C28" s="28" t="s">
        <v>132</v>
      </c>
      <c r="D28" s="13">
        <v>2800000</v>
      </c>
      <c r="E28" s="14">
        <v>2924.15</v>
      </c>
      <c r="F28" s="15">
        <v>2.8E-3</v>
      </c>
      <c r="G28" s="15">
        <v>7.5849E-2</v>
      </c>
    </row>
    <row r="29" spans="1:7" x14ac:dyDescent="0.3">
      <c r="A29" s="12" t="s">
        <v>416</v>
      </c>
      <c r="B29" s="28" t="s">
        <v>417</v>
      </c>
      <c r="C29" s="28" t="s">
        <v>132</v>
      </c>
      <c r="D29" s="13">
        <v>2500000</v>
      </c>
      <c r="E29" s="14">
        <v>2600.15</v>
      </c>
      <c r="F29" s="15">
        <v>2.5000000000000001E-3</v>
      </c>
      <c r="G29" s="15">
        <v>7.6388999999999999E-2</v>
      </c>
    </row>
    <row r="30" spans="1:7" x14ac:dyDescent="0.3">
      <c r="A30" s="12" t="s">
        <v>418</v>
      </c>
      <c r="B30" s="28" t="s">
        <v>419</v>
      </c>
      <c r="C30" s="28" t="s">
        <v>132</v>
      </c>
      <c r="D30" s="13">
        <v>2500000</v>
      </c>
      <c r="E30" s="14">
        <v>2325.33</v>
      </c>
      <c r="F30" s="15">
        <v>2.2000000000000001E-3</v>
      </c>
      <c r="G30" s="15">
        <v>7.5498999999999997E-2</v>
      </c>
    </row>
    <row r="31" spans="1:7" x14ac:dyDescent="0.3">
      <c r="A31" s="12" t="s">
        <v>420</v>
      </c>
      <c r="B31" s="28" t="s">
        <v>421</v>
      </c>
      <c r="C31" s="28" t="s">
        <v>132</v>
      </c>
      <c r="D31" s="13">
        <v>2000000</v>
      </c>
      <c r="E31" s="14">
        <v>2062.5100000000002</v>
      </c>
      <c r="F31" s="15">
        <v>2E-3</v>
      </c>
      <c r="G31" s="15">
        <v>7.5849E-2</v>
      </c>
    </row>
    <row r="32" spans="1:7" x14ac:dyDescent="0.3">
      <c r="A32" s="12" t="s">
        <v>422</v>
      </c>
      <c r="B32" s="28" t="s">
        <v>423</v>
      </c>
      <c r="C32" s="28" t="s">
        <v>132</v>
      </c>
      <c r="D32" s="13">
        <v>2000000</v>
      </c>
      <c r="E32" s="14">
        <v>1881.3</v>
      </c>
      <c r="F32" s="15">
        <v>1.8E-3</v>
      </c>
      <c r="G32" s="15">
        <v>7.7649999999999997E-2</v>
      </c>
    </row>
    <row r="33" spans="1:7" x14ac:dyDescent="0.3">
      <c r="A33" s="12" t="s">
        <v>424</v>
      </c>
      <c r="B33" s="28" t="s">
        <v>425</v>
      </c>
      <c r="C33" s="28" t="s">
        <v>132</v>
      </c>
      <c r="D33" s="13">
        <v>1000000</v>
      </c>
      <c r="E33" s="14">
        <v>985.02</v>
      </c>
      <c r="F33" s="15">
        <v>1E-3</v>
      </c>
      <c r="G33" s="15">
        <v>7.6300000000000007E-2</v>
      </c>
    </row>
    <row r="34" spans="1:7" x14ac:dyDescent="0.3">
      <c r="A34" s="12" t="s">
        <v>426</v>
      </c>
      <c r="B34" s="28" t="s">
        <v>427</v>
      </c>
      <c r="C34" s="28" t="s">
        <v>132</v>
      </c>
      <c r="D34" s="13">
        <v>1000000</v>
      </c>
      <c r="E34" s="14">
        <v>979.29</v>
      </c>
      <c r="F34" s="15">
        <v>8.9999999999999998E-4</v>
      </c>
      <c r="G34" s="15">
        <v>7.7562000000000006E-2</v>
      </c>
    </row>
    <row r="35" spans="1:7" x14ac:dyDescent="0.3">
      <c r="A35" s="12" t="s">
        <v>428</v>
      </c>
      <c r="B35" s="28" t="s">
        <v>429</v>
      </c>
      <c r="C35" s="28" t="s">
        <v>132</v>
      </c>
      <c r="D35" s="13">
        <v>1000000</v>
      </c>
      <c r="E35" s="14">
        <v>951.02</v>
      </c>
      <c r="F35" s="15">
        <v>8.9999999999999998E-4</v>
      </c>
      <c r="G35" s="15">
        <v>7.7898999999999996E-2</v>
      </c>
    </row>
    <row r="36" spans="1:7" x14ac:dyDescent="0.3">
      <c r="A36" s="12" t="s">
        <v>430</v>
      </c>
      <c r="B36" s="28" t="s">
        <v>431</v>
      </c>
      <c r="C36" s="28" t="s">
        <v>132</v>
      </c>
      <c r="D36" s="13">
        <v>500000</v>
      </c>
      <c r="E36" s="14">
        <v>523.74</v>
      </c>
      <c r="F36" s="15">
        <v>5.0000000000000001E-4</v>
      </c>
      <c r="G36" s="15">
        <v>7.5849E-2</v>
      </c>
    </row>
    <row r="37" spans="1:7" x14ac:dyDescent="0.3">
      <c r="A37" s="16" t="s">
        <v>98</v>
      </c>
      <c r="B37" s="29"/>
      <c r="C37" s="29"/>
      <c r="D37" s="17"/>
      <c r="E37" s="18">
        <v>934768.97</v>
      </c>
      <c r="F37" s="19">
        <v>0.9022</v>
      </c>
      <c r="G37" s="20"/>
    </row>
    <row r="38" spans="1:7" x14ac:dyDescent="0.3">
      <c r="A38" s="12"/>
      <c r="B38" s="28"/>
      <c r="C38" s="28"/>
      <c r="D38" s="13"/>
      <c r="E38" s="14"/>
      <c r="F38" s="15"/>
      <c r="G38" s="15"/>
    </row>
    <row r="39" spans="1:7" x14ac:dyDescent="0.3">
      <c r="A39" s="16" t="s">
        <v>372</v>
      </c>
      <c r="B39" s="28"/>
      <c r="C39" s="28"/>
      <c r="D39" s="13"/>
      <c r="E39" s="14"/>
      <c r="F39" s="15"/>
      <c r="G39" s="15"/>
    </row>
    <row r="40" spans="1:7" x14ac:dyDescent="0.3">
      <c r="A40" s="12" t="s">
        <v>432</v>
      </c>
      <c r="B40" s="28" t="s">
        <v>433</v>
      </c>
      <c r="C40" s="28" t="s">
        <v>93</v>
      </c>
      <c r="D40" s="13">
        <v>52000000</v>
      </c>
      <c r="E40" s="14">
        <v>52474.14</v>
      </c>
      <c r="F40" s="15">
        <v>5.0700000000000002E-2</v>
      </c>
      <c r="G40" s="15">
        <v>7.4545E-2</v>
      </c>
    </row>
    <row r="41" spans="1:7" x14ac:dyDescent="0.3">
      <c r="A41" s="16" t="s">
        <v>98</v>
      </c>
      <c r="B41" s="29"/>
      <c r="C41" s="29"/>
      <c r="D41" s="17"/>
      <c r="E41" s="18">
        <v>52474.14</v>
      </c>
      <c r="F41" s="19">
        <v>5.0700000000000002E-2</v>
      </c>
      <c r="G41" s="20"/>
    </row>
    <row r="42" spans="1:7" x14ac:dyDescent="0.3">
      <c r="A42" s="12"/>
      <c r="B42" s="28"/>
      <c r="C42" s="28"/>
      <c r="D42" s="13"/>
      <c r="E42" s="14"/>
      <c r="F42" s="15"/>
      <c r="G42" s="15"/>
    </row>
    <row r="43" spans="1:7" x14ac:dyDescent="0.3">
      <c r="A43" s="16" t="s">
        <v>189</v>
      </c>
      <c r="B43" s="28"/>
      <c r="C43" s="28"/>
      <c r="D43" s="13"/>
      <c r="E43" s="14"/>
      <c r="F43" s="15"/>
      <c r="G43" s="15"/>
    </row>
    <row r="44" spans="1:7" x14ac:dyDescent="0.3">
      <c r="A44" s="16" t="s">
        <v>98</v>
      </c>
      <c r="B44" s="28"/>
      <c r="C44" s="28"/>
      <c r="D44" s="13"/>
      <c r="E44" s="33" t="s">
        <v>88</v>
      </c>
      <c r="F44" s="34" t="s">
        <v>88</v>
      </c>
      <c r="G44" s="15"/>
    </row>
    <row r="45" spans="1:7" x14ac:dyDescent="0.3">
      <c r="A45" s="12"/>
      <c r="B45" s="28"/>
      <c r="C45" s="28"/>
      <c r="D45" s="13"/>
      <c r="E45" s="14"/>
      <c r="F45" s="15"/>
      <c r="G45" s="15"/>
    </row>
    <row r="46" spans="1:7" x14ac:dyDescent="0.3">
      <c r="A46" s="16" t="s">
        <v>190</v>
      </c>
      <c r="B46" s="28"/>
      <c r="C46" s="28"/>
      <c r="D46" s="13"/>
      <c r="E46" s="14"/>
      <c r="F46" s="15"/>
      <c r="G46" s="15"/>
    </row>
    <row r="47" spans="1:7" x14ac:dyDescent="0.3">
      <c r="A47" s="16" t="s">
        <v>98</v>
      </c>
      <c r="B47" s="28"/>
      <c r="C47" s="28"/>
      <c r="D47" s="13"/>
      <c r="E47" s="33" t="s">
        <v>88</v>
      </c>
      <c r="F47" s="34" t="s">
        <v>88</v>
      </c>
      <c r="G47" s="15"/>
    </row>
    <row r="48" spans="1:7" x14ac:dyDescent="0.3">
      <c r="A48" s="12"/>
      <c r="B48" s="28"/>
      <c r="C48" s="28"/>
      <c r="D48" s="13"/>
      <c r="E48" s="14"/>
      <c r="F48" s="15"/>
      <c r="G48" s="15"/>
    </row>
    <row r="49" spans="1:7" x14ac:dyDescent="0.3">
      <c r="A49" s="21" t="s">
        <v>117</v>
      </c>
      <c r="B49" s="30"/>
      <c r="C49" s="30"/>
      <c r="D49" s="22"/>
      <c r="E49" s="18">
        <v>987243.11</v>
      </c>
      <c r="F49" s="19">
        <v>0.95289999999999997</v>
      </c>
      <c r="G49" s="20"/>
    </row>
    <row r="50" spans="1:7" x14ac:dyDescent="0.3">
      <c r="A50" s="12"/>
      <c r="B50" s="28"/>
      <c r="C50" s="28"/>
      <c r="D50" s="13"/>
      <c r="E50" s="14"/>
      <c r="F50" s="15"/>
      <c r="G50" s="15"/>
    </row>
    <row r="51" spans="1:7" x14ac:dyDescent="0.3">
      <c r="A51" s="12"/>
      <c r="B51" s="28"/>
      <c r="C51" s="28"/>
      <c r="D51" s="13"/>
      <c r="E51" s="14"/>
      <c r="F51" s="15"/>
      <c r="G51" s="15"/>
    </row>
    <row r="52" spans="1:7" x14ac:dyDescent="0.3">
      <c r="A52" s="16" t="s">
        <v>118</v>
      </c>
      <c r="B52" s="28"/>
      <c r="C52" s="28"/>
      <c r="D52" s="13"/>
      <c r="E52" s="14"/>
      <c r="F52" s="15"/>
      <c r="G52" s="15"/>
    </row>
    <row r="53" spans="1:7" x14ac:dyDescent="0.3">
      <c r="A53" s="12" t="s">
        <v>119</v>
      </c>
      <c r="B53" s="28"/>
      <c r="C53" s="28"/>
      <c r="D53" s="13"/>
      <c r="E53" s="14">
        <v>13048.52</v>
      </c>
      <c r="F53" s="15">
        <v>1.26E-2</v>
      </c>
      <c r="G53" s="15">
        <v>4.1402000000000001E-2</v>
      </c>
    </row>
    <row r="54" spans="1:7" x14ac:dyDescent="0.3">
      <c r="A54" s="16" t="s">
        <v>98</v>
      </c>
      <c r="B54" s="29"/>
      <c r="C54" s="29"/>
      <c r="D54" s="17"/>
      <c r="E54" s="18">
        <v>13048.52</v>
      </c>
      <c r="F54" s="19">
        <v>1.26E-2</v>
      </c>
      <c r="G54" s="20"/>
    </row>
    <row r="55" spans="1:7" x14ac:dyDescent="0.3">
      <c r="A55" s="12"/>
      <c r="B55" s="28"/>
      <c r="C55" s="28"/>
      <c r="D55" s="13"/>
      <c r="E55" s="14"/>
      <c r="F55" s="15"/>
      <c r="G55" s="15"/>
    </row>
    <row r="56" spans="1:7" x14ac:dyDescent="0.3">
      <c r="A56" s="21" t="s">
        <v>117</v>
      </c>
      <c r="B56" s="30"/>
      <c r="C56" s="30"/>
      <c r="D56" s="22"/>
      <c r="E56" s="18">
        <v>13048.52</v>
      </c>
      <c r="F56" s="19">
        <v>1.26E-2</v>
      </c>
      <c r="G56" s="20"/>
    </row>
    <row r="57" spans="1:7" x14ac:dyDescent="0.3">
      <c r="A57" s="12" t="s">
        <v>120</v>
      </c>
      <c r="B57" s="28"/>
      <c r="C57" s="28"/>
      <c r="D57" s="13"/>
      <c r="E57" s="14">
        <v>35910.960628100001</v>
      </c>
      <c r="F57" s="15">
        <v>3.4671E-2</v>
      </c>
      <c r="G57" s="15"/>
    </row>
    <row r="58" spans="1:7" x14ac:dyDescent="0.3">
      <c r="A58" s="12" t="s">
        <v>121</v>
      </c>
      <c r="B58" s="28"/>
      <c r="C58" s="28"/>
      <c r="D58" s="13"/>
      <c r="E58" s="36">
        <v>-446.30062809999998</v>
      </c>
      <c r="F58" s="35">
        <v>-1.7100000000000001E-4</v>
      </c>
      <c r="G58" s="15">
        <v>4.1402000000000001E-2</v>
      </c>
    </row>
    <row r="59" spans="1:7" x14ac:dyDescent="0.3">
      <c r="A59" s="23" t="s">
        <v>122</v>
      </c>
      <c r="B59" s="31"/>
      <c r="C59" s="31"/>
      <c r="D59" s="24"/>
      <c r="E59" s="25">
        <v>1035756.29</v>
      </c>
      <c r="F59" s="26">
        <v>1</v>
      </c>
      <c r="G59" s="26"/>
    </row>
    <row r="61" spans="1:7" x14ac:dyDescent="0.3">
      <c r="A61" s="1" t="s">
        <v>124</v>
      </c>
    </row>
    <row r="64" spans="1:7" x14ac:dyDescent="0.3">
      <c r="A64" s="1" t="s">
        <v>1859</v>
      </c>
    </row>
    <row r="65" spans="1:7" x14ac:dyDescent="0.3">
      <c r="A65" s="47" t="s">
        <v>1860</v>
      </c>
      <c r="B65" s="32" t="s">
        <v>88</v>
      </c>
    </row>
    <row r="66" spans="1:7" x14ac:dyDescent="0.3">
      <c r="A66" t="s">
        <v>1861</v>
      </c>
    </row>
    <row r="67" spans="1:7" x14ac:dyDescent="0.3">
      <c r="A67" t="s">
        <v>1885</v>
      </c>
      <c r="B67" t="s">
        <v>1863</v>
      </c>
      <c r="C67" t="s">
        <v>1863</v>
      </c>
    </row>
    <row r="68" spans="1:7" x14ac:dyDescent="0.3">
      <c r="B68" s="48">
        <v>44680</v>
      </c>
      <c r="C68" s="48">
        <v>44712</v>
      </c>
    </row>
    <row r="69" spans="1:7" x14ac:dyDescent="0.3">
      <c r="A69" t="s">
        <v>1886</v>
      </c>
      <c r="B69">
        <v>1064.8313000000001</v>
      </c>
      <c r="C69">
        <v>1046.7118</v>
      </c>
      <c r="E69" s="2"/>
      <c r="G69"/>
    </row>
    <row r="70" spans="1:7" x14ac:dyDescent="0.3">
      <c r="E70" s="2"/>
      <c r="G70"/>
    </row>
    <row r="71" spans="1:7" x14ac:dyDescent="0.3">
      <c r="A71" t="s">
        <v>1878</v>
      </c>
      <c r="B71" s="32" t="s">
        <v>88</v>
      </c>
    </row>
    <row r="72" spans="1:7" x14ac:dyDescent="0.3">
      <c r="A72" t="s">
        <v>1879</v>
      </c>
      <c r="B72" s="32" t="s">
        <v>88</v>
      </c>
    </row>
    <row r="73" spans="1:7" ht="28.8" x14ac:dyDescent="0.3">
      <c r="A73" s="47" t="s">
        <v>1880</v>
      </c>
      <c r="B73" s="32" t="s">
        <v>88</v>
      </c>
    </row>
    <row r="74" spans="1:7" x14ac:dyDescent="0.3">
      <c r="A74" s="47" t="s">
        <v>1881</v>
      </c>
      <c r="B74" s="32" t="s">
        <v>88</v>
      </c>
    </row>
    <row r="75" spans="1:7" x14ac:dyDescent="0.3">
      <c r="A75" t="s">
        <v>1882</v>
      </c>
      <c r="B75" s="49">
        <v>8.3294479999999993</v>
      </c>
    </row>
    <row r="76" spans="1:7" ht="28.8" x14ac:dyDescent="0.3">
      <c r="A76" s="47" t="s">
        <v>1883</v>
      </c>
      <c r="B76" s="32" t="s">
        <v>88</v>
      </c>
    </row>
    <row r="77" spans="1:7" ht="28.8" x14ac:dyDescent="0.3">
      <c r="A77" s="47" t="s">
        <v>1884</v>
      </c>
      <c r="B77" s="32" t="s">
        <v>88</v>
      </c>
    </row>
    <row r="78" spans="1:7" ht="28.8" x14ac:dyDescent="0.3">
      <c r="A78" s="47" t="s">
        <v>1887</v>
      </c>
      <c r="B78">
        <v>209176.5</v>
      </c>
    </row>
    <row r="79" spans="1:7" x14ac:dyDescent="0.3">
      <c r="A79" t="s">
        <v>2025</v>
      </c>
      <c r="B79" s="32" t="s">
        <v>88</v>
      </c>
    </row>
    <row r="80" spans="1:7" x14ac:dyDescent="0.3">
      <c r="A80" t="s">
        <v>2026</v>
      </c>
      <c r="B80" s="32" t="s">
        <v>88</v>
      </c>
    </row>
    <row r="82" spans="1:4" x14ac:dyDescent="0.3">
      <c r="A82" s="60" t="s">
        <v>2070</v>
      </c>
      <c r="B82" s="61" t="s">
        <v>2071</v>
      </c>
      <c r="C82" s="61" t="s">
        <v>2031</v>
      </c>
      <c r="D82" s="69" t="s">
        <v>2032</v>
      </c>
    </row>
    <row r="83" spans="1:4" ht="73.2" customHeight="1" x14ac:dyDescent="0.3">
      <c r="A83" s="70" t="str">
        <f>HYPERLINK("[EDEL_Portfolio Monthly 31-May-2022.xlsx]EDBE31!A1","BHARAT Bond ETF - April 2031")</f>
        <v>BHARAT Bond ETF - April 2031</v>
      </c>
      <c r="B83" s="62"/>
      <c r="C83" s="63" t="s">
        <v>2038</v>
      </c>
      <c r="D83"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13B97-8D5D-42C7-8F65-ED5834D84DC0}">
  <dimension ref="A1:H68"/>
  <sheetViews>
    <sheetView showGridLines="0" workbookViewId="0">
      <pane ySplit="4" topLeftCell="A60" activePane="bottomLeft" state="frozen"/>
      <selection activeCell="A36" sqref="A36"/>
      <selection pane="bottomLeft" activeCell="A67" sqref="A67:D67"/>
    </sheetView>
  </sheetViews>
  <sheetFormatPr defaultRowHeight="14.4" x14ac:dyDescent="0.3"/>
  <cols>
    <col min="1" max="1" width="65.88671875" customWidth="1"/>
    <col min="2" max="2" width="22.33203125" customWidth="1"/>
    <col min="3" max="3" width="26.77734375" customWidth="1"/>
    <col min="4" max="4" width="22.554687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17</v>
      </c>
      <c r="B1" s="57"/>
      <c r="C1" s="57"/>
      <c r="D1" s="57"/>
      <c r="E1" s="57"/>
      <c r="F1" s="57"/>
      <c r="G1" s="57"/>
      <c r="H1" s="51" t="str">
        <f>HYPERLINK("[EDEL_Portfolio Monthly 31-May-2022.xlsx]Index!A1","Index")</f>
        <v>Index</v>
      </c>
    </row>
    <row r="2" spans="1:8" ht="18" x14ac:dyDescent="0.3">
      <c r="A2" s="57" t="s">
        <v>18</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434</v>
      </c>
      <c r="B11" s="28" t="s">
        <v>435</v>
      </c>
      <c r="C11" s="28" t="s">
        <v>149</v>
      </c>
      <c r="D11" s="13">
        <v>83700000</v>
      </c>
      <c r="E11" s="14">
        <v>81368.03</v>
      </c>
      <c r="F11" s="15">
        <v>0.1255</v>
      </c>
      <c r="G11" s="15">
        <v>7.8906000000000004E-2</v>
      </c>
    </row>
    <row r="12" spans="1:8" x14ac:dyDescent="0.3">
      <c r="A12" s="12" t="s">
        <v>436</v>
      </c>
      <c r="B12" s="28" t="s">
        <v>437</v>
      </c>
      <c r="C12" s="28" t="s">
        <v>132</v>
      </c>
      <c r="D12" s="13">
        <v>82500000</v>
      </c>
      <c r="E12" s="14">
        <v>77478.23</v>
      </c>
      <c r="F12" s="15">
        <v>0.1195</v>
      </c>
      <c r="G12" s="15">
        <v>7.6350000000000001E-2</v>
      </c>
    </row>
    <row r="13" spans="1:8" x14ac:dyDescent="0.3">
      <c r="A13" s="12" t="s">
        <v>438</v>
      </c>
      <c r="B13" s="28" t="s">
        <v>439</v>
      </c>
      <c r="C13" s="28" t="s">
        <v>132</v>
      </c>
      <c r="D13" s="13">
        <v>82000000</v>
      </c>
      <c r="E13" s="14">
        <v>77434.81</v>
      </c>
      <c r="F13" s="15">
        <v>0.11940000000000001</v>
      </c>
      <c r="G13" s="15">
        <v>7.6899999999999996E-2</v>
      </c>
    </row>
    <row r="14" spans="1:8" x14ac:dyDescent="0.3">
      <c r="A14" s="12" t="s">
        <v>440</v>
      </c>
      <c r="B14" s="28" t="s">
        <v>441</v>
      </c>
      <c r="C14" s="28" t="s">
        <v>132</v>
      </c>
      <c r="D14" s="13">
        <v>80000000</v>
      </c>
      <c r="E14" s="14">
        <v>75245.440000000002</v>
      </c>
      <c r="F14" s="15">
        <v>0.11600000000000001</v>
      </c>
      <c r="G14" s="15">
        <v>7.7998999999999999E-2</v>
      </c>
    </row>
    <row r="15" spans="1:8" x14ac:dyDescent="0.3">
      <c r="A15" s="12" t="s">
        <v>442</v>
      </c>
      <c r="B15" s="28" t="s">
        <v>443</v>
      </c>
      <c r="C15" s="28" t="s">
        <v>132</v>
      </c>
      <c r="D15" s="13">
        <v>80000000</v>
      </c>
      <c r="E15" s="14">
        <v>75214.16</v>
      </c>
      <c r="F15" s="15">
        <v>0.11600000000000001</v>
      </c>
      <c r="G15" s="15">
        <v>7.8098000000000001E-2</v>
      </c>
    </row>
    <row r="16" spans="1:8" x14ac:dyDescent="0.3">
      <c r="A16" s="12" t="s">
        <v>444</v>
      </c>
      <c r="B16" s="28" t="s">
        <v>445</v>
      </c>
      <c r="C16" s="28" t="s">
        <v>132</v>
      </c>
      <c r="D16" s="13">
        <v>75000000</v>
      </c>
      <c r="E16" s="14">
        <v>70953.98</v>
      </c>
      <c r="F16" s="15">
        <v>0.1094</v>
      </c>
      <c r="G16" s="15">
        <v>7.6699000000000003E-2</v>
      </c>
    </row>
    <row r="17" spans="1:7" x14ac:dyDescent="0.3">
      <c r="A17" s="12" t="s">
        <v>446</v>
      </c>
      <c r="B17" s="28" t="s">
        <v>447</v>
      </c>
      <c r="C17" s="28" t="s">
        <v>132</v>
      </c>
      <c r="D17" s="13">
        <v>50000000</v>
      </c>
      <c r="E17" s="14">
        <v>47137.05</v>
      </c>
      <c r="F17" s="15">
        <v>7.2700000000000001E-2</v>
      </c>
      <c r="G17" s="15">
        <v>7.6949000000000004E-2</v>
      </c>
    </row>
    <row r="18" spans="1:7" x14ac:dyDescent="0.3">
      <c r="A18" s="12" t="s">
        <v>448</v>
      </c>
      <c r="B18" s="28" t="s">
        <v>449</v>
      </c>
      <c r="C18" s="28" t="s">
        <v>132</v>
      </c>
      <c r="D18" s="13">
        <v>38000000</v>
      </c>
      <c r="E18" s="14">
        <v>35811.58</v>
      </c>
      <c r="F18" s="15">
        <v>5.5199999999999999E-2</v>
      </c>
      <c r="G18" s="15">
        <v>7.6989000000000002E-2</v>
      </c>
    </row>
    <row r="19" spans="1:7" x14ac:dyDescent="0.3">
      <c r="A19" s="12" t="s">
        <v>450</v>
      </c>
      <c r="B19" s="28" t="s">
        <v>451</v>
      </c>
      <c r="C19" s="28" t="s">
        <v>132</v>
      </c>
      <c r="D19" s="13">
        <v>10000000</v>
      </c>
      <c r="E19" s="14">
        <v>9791.5</v>
      </c>
      <c r="F19" s="15">
        <v>1.5100000000000001E-2</v>
      </c>
      <c r="G19" s="15">
        <v>7.6899999999999996E-2</v>
      </c>
    </row>
    <row r="20" spans="1:7" x14ac:dyDescent="0.3">
      <c r="A20" s="12" t="s">
        <v>452</v>
      </c>
      <c r="B20" s="28" t="s">
        <v>453</v>
      </c>
      <c r="C20" s="28" t="s">
        <v>132</v>
      </c>
      <c r="D20" s="13">
        <v>2500000</v>
      </c>
      <c r="E20" s="14">
        <v>2358.91</v>
      </c>
      <c r="F20" s="15">
        <v>3.5999999999999999E-3</v>
      </c>
      <c r="G20" s="15">
        <v>7.5498999999999997E-2</v>
      </c>
    </row>
    <row r="21" spans="1:7" x14ac:dyDescent="0.3">
      <c r="A21" s="16" t="s">
        <v>98</v>
      </c>
      <c r="B21" s="29"/>
      <c r="C21" s="29"/>
      <c r="D21" s="17"/>
      <c r="E21" s="18">
        <v>552793.68999999994</v>
      </c>
      <c r="F21" s="19">
        <v>0.85240000000000005</v>
      </c>
      <c r="G21" s="20"/>
    </row>
    <row r="22" spans="1:7" x14ac:dyDescent="0.3">
      <c r="A22" s="12"/>
      <c r="B22" s="28"/>
      <c r="C22" s="28"/>
      <c r="D22" s="13"/>
      <c r="E22" s="14"/>
      <c r="F22" s="15"/>
      <c r="G22" s="15"/>
    </row>
    <row r="23" spans="1:7" x14ac:dyDescent="0.3">
      <c r="A23" s="16" t="s">
        <v>372</v>
      </c>
      <c r="B23" s="28"/>
      <c r="C23" s="28"/>
      <c r="D23" s="13"/>
      <c r="E23" s="14"/>
      <c r="F23" s="15"/>
      <c r="G23" s="15"/>
    </row>
    <row r="24" spans="1:7" x14ac:dyDescent="0.3">
      <c r="A24" s="12" t="s">
        <v>454</v>
      </c>
      <c r="B24" s="28" t="s">
        <v>455</v>
      </c>
      <c r="C24" s="28" t="s">
        <v>93</v>
      </c>
      <c r="D24" s="13">
        <v>44000000</v>
      </c>
      <c r="E24" s="14">
        <v>40199.279999999999</v>
      </c>
      <c r="F24" s="15">
        <v>6.2E-2</v>
      </c>
      <c r="G24" s="15">
        <v>7.4193999999999996E-2</v>
      </c>
    </row>
    <row r="25" spans="1:7" x14ac:dyDescent="0.3">
      <c r="A25" s="12" t="s">
        <v>456</v>
      </c>
      <c r="B25" s="28" t="s">
        <v>457</v>
      </c>
      <c r="C25" s="28" t="s">
        <v>93</v>
      </c>
      <c r="D25" s="13">
        <v>39500000</v>
      </c>
      <c r="E25" s="14">
        <v>37134.74</v>
      </c>
      <c r="F25" s="15">
        <v>5.7299999999999997E-2</v>
      </c>
      <c r="G25" s="15">
        <v>7.4195999999999998E-2</v>
      </c>
    </row>
    <row r="26" spans="1:7" x14ac:dyDescent="0.3">
      <c r="A26" s="16" t="s">
        <v>98</v>
      </c>
      <c r="B26" s="29"/>
      <c r="C26" s="29"/>
      <c r="D26" s="17"/>
      <c r="E26" s="18">
        <v>77334.02</v>
      </c>
      <c r="F26" s="19">
        <v>0.1193</v>
      </c>
      <c r="G26" s="20"/>
    </row>
    <row r="27" spans="1:7" x14ac:dyDescent="0.3">
      <c r="A27" s="12"/>
      <c r="B27" s="28"/>
      <c r="C27" s="28"/>
      <c r="D27" s="13"/>
      <c r="E27" s="14"/>
      <c r="F27" s="15"/>
      <c r="G27" s="15"/>
    </row>
    <row r="28" spans="1:7" x14ac:dyDescent="0.3">
      <c r="A28" s="16" t="s">
        <v>189</v>
      </c>
      <c r="B28" s="28"/>
      <c r="C28" s="28"/>
      <c r="D28" s="13"/>
      <c r="E28" s="14"/>
      <c r="F28" s="15"/>
      <c r="G28" s="15"/>
    </row>
    <row r="29" spans="1:7" x14ac:dyDescent="0.3">
      <c r="A29" s="16" t="s">
        <v>98</v>
      </c>
      <c r="B29" s="28"/>
      <c r="C29" s="28"/>
      <c r="D29" s="13"/>
      <c r="E29" s="33" t="s">
        <v>88</v>
      </c>
      <c r="F29" s="34" t="s">
        <v>88</v>
      </c>
      <c r="G29" s="15"/>
    </row>
    <row r="30" spans="1:7" x14ac:dyDescent="0.3">
      <c r="A30" s="12"/>
      <c r="B30" s="28"/>
      <c r="C30" s="28"/>
      <c r="D30" s="13"/>
      <c r="E30" s="14"/>
      <c r="F30" s="15"/>
      <c r="G30" s="15"/>
    </row>
    <row r="31" spans="1:7" x14ac:dyDescent="0.3">
      <c r="A31" s="16" t="s">
        <v>190</v>
      </c>
      <c r="B31" s="28"/>
      <c r="C31" s="28"/>
      <c r="D31" s="13"/>
      <c r="E31" s="14"/>
      <c r="F31" s="15"/>
      <c r="G31" s="15"/>
    </row>
    <row r="32" spans="1:7" x14ac:dyDescent="0.3">
      <c r="A32" s="16" t="s">
        <v>98</v>
      </c>
      <c r="B32" s="28"/>
      <c r="C32" s="28"/>
      <c r="D32" s="13"/>
      <c r="E32" s="33" t="s">
        <v>88</v>
      </c>
      <c r="F32" s="34" t="s">
        <v>88</v>
      </c>
      <c r="G32" s="15"/>
    </row>
    <row r="33" spans="1:7" x14ac:dyDescent="0.3">
      <c r="A33" s="12"/>
      <c r="B33" s="28"/>
      <c r="C33" s="28"/>
      <c r="D33" s="13"/>
      <c r="E33" s="14"/>
      <c r="F33" s="15"/>
      <c r="G33" s="15"/>
    </row>
    <row r="34" spans="1:7" x14ac:dyDescent="0.3">
      <c r="A34" s="21" t="s">
        <v>117</v>
      </c>
      <c r="B34" s="30"/>
      <c r="C34" s="30"/>
      <c r="D34" s="22"/>
      <c r="E34" s="18">
        <v>630127.71</v>
      </c>
      <c r="F34" s="19">
        <v>0.97170000000000001</v>
      </c>
      <c r="G34" s="20"/>
    </row>
    <row r="35" spans="1:7" x14ac:dyDescent="0.3">
      <c r="A35" s="12"/>
      <c r="B35" s="28"/>
      <c r="C35" s="28"/>
      <c r="D35" s="13"/>
      <c r="E35" s="14"/>
      <c r="F35" s="15"/>
      <c r="G35" s="15"/>
    </row>
    <row r="36" spans="1:7" x14ac:dyDescent="0.3">
      <c r="A36" s="12"/>
      <c r="B36" s="28"/>
      <c r="C36" s="28"/>
      <c r="D36" s="13"/>
      <c r="E36" s="14"/>
      <c r="F36" s="15"/>
      <c r="G36" s="15"/>
    </row>
    <row r="37" spans="1:7" x14ac:dyDescent="0.3">
      <c r="A37" s="16" t="s">
        <v>118</v>
      </c>
      <c r="B37" s="28"/>
      <c r="C37" s="28"/>
      <c r="D37" s="13"/>
      <c r="E37" s="14"/>
      <c r="F37" s="15"/>
      <c r="G37" s="15"/>
    </row>
    <row r="38" spans="1:7" x14ac:dyDescent="0.3">
      <c r="A38" s="12" t="s">
        <v>119</v>
      </c>
      <c r="B38" s="28"/>
      <c r="C38" s="28"/>
      <c r="D38" s="13"/>
      <c r="E38" s="14">
        <v>7336.17</v>
      </c>
      <c r="F38" s="15">
        <v>1.1299999999999999E-2</v>
      </c>
      <c r="G38" s="15">
        <v>4.1402000000000001E-2</v>
      </c>
    </row>
    <row r="39" spans="1:7" x14ac:dyDescent="0.3">
      <c r="A39" s="16" t="s">
        <v>98</v>
      </c>
      <c r="B39" s="29"/>
      <c r="C39" s="29"/>
      <c r="D39" s="17"/>
      <c r="E39" s="18">
        <v>7336.17</v>
      </c>
      <c r="F39" s="19">
        <v>1.1299999999999999E-2</v>
      </c>
      <c r="G39" s="20"/>
    </row>
    <row r="40" spans="1:7" x14ac:dyDescent="0.3">
      <c r="A40" s="12"/>
      <c r="B40" s="28"/>
      <c r="C40" s="28"/>
      <c r="D40" s="13"/>
      <c r="E40" s="14"/>
      <c r="F40" s="15"/>
      <c r="G40" s="15"/>
    </row>
    <row r="41" spans="1:7" x14ac:dyDescent="0.3">
      <c r="A41" s="21" t="s">
        <v>117</v>
      </c>
      <c r="B41" s="30"/>
      <c r="C41" s="30"/>
      <c r="D41" s="22"/>
      <c r="E41" s="18">
        <v>7336.17</v>
      </c>
      <c r="F41" s="19">
        <v>1.1299999999999999E-2</v>
      </c>
      <c r="G41" s="20"/>
    </row>
    <row r="42" spans="1:7" x14ac:dyDescent="0.3">
      <c r="A42" s="12" t="s">
        <v>120</v>
      </c>
      <c r="B42" s="28"/>
      <c r="C42" s="28"/>
      <c r="D42" s="13"/>
      <c r="E42" s="14">
        <v>17644.782305299999</v>
      </c>
      <c r="F42" s="15">
        <v>2.7212E-2</v>
      </c>
      <c r="G42" s="15"/>
    </row>
    <row r="43" spans="1:7" x14ac:dyDescent="0.3">
      <c r="A43" s="12" t="s">
        <v>121</v>
      </c>
      <c r="B43" s="28"/>
      <c r="C43" s="28"/>
      <c r="D43" s="13"/>
      <c r="E43" s="36">
        <v>-6700.9323052999998</v>
      </c>
      <c r="F43" s="35">
        <v>-1.0212000000000001E-2</v>
      </c>
      <c r="G43" s="15">
        <v>4.1402000000000001E-2</v>
      </c>
    </row>
    <row r="44" spans="1:7" x14ac:dyDescent="0.3">
      <c r="A44" s="23" t="s">
        <v>122</v>
      </c>
      <c r="B44" s="31"/>
      <c r="C44" s="31"/>
      <c r="D44" s="24"/>
      <c r="E44" s="25">
        <v>648407.73</v>
      </c>
      <c r="F44" s="26">
        <v>1</v>
      </c>
      <c r="G44" s="26"/>
    </row>
    <row r="46" spans="1:7" x14ac:dyDescent="0.3">
      <c r="A46" s="1" t="s">
        <v>124</v>
      </c>
    </row>
    <row r="49" spans="1:7" x14ac:dyDescent="0.3">
      <c r="A49" s="1" t="s">
        <v>1859</v>
      </c>
    </row>
    <row r="50" spans="1:7" x14ac:dyDescent="0.3">
      <c r="A50" s="47" t="s">
        <v>1860</v>
      </c>
      <c r="B50" s="32" t="s">
        <v>88</v>
      </c>
    </row>
    <row r="51" spans="1:7" x14ac:dyDescent="0.3">
      <c r="A51" t="s">
        <v>1861</v>
      </c>
    </row>
    <row r="52" spans="1:7" x14ac:dyDescent="0.3">
      <c r="A52" t="s">
        <v>1885</v>
      </c>
      <c r="B52" t="s">
        <v>1863</v>
      </c>
      <c r="C52" t="s">
        <v>1863</v>
      </c>
    </row>
    <row r="53" spans="1:7" x14ac:dyDescent="0.3">
      <c r="B53" s="48">
        <v>44680</v>
      </c>
      <c r="C53" s="48">
        <v>44712</v>
      </c>
    </row>
    <row r="54" spans="1:7" x14ac:dyDescent="0.3">
      <c r="A54" t="s">
        <v>1886</v>
      </c>
      <c r="B54">
        <v>998.59339999999997</v>
      </c>
      <c r="C54">
        <v>977.83280000000002</v>
      </c>
      <c r="E54" s="2"/>
      <c r="G54"/>
    </row>
    <row r="55" spans="1:7" x14ac:dyDescent="0.3">
      <c r="E55" s="2"/>
      <c r="G55"/>
    </row>
    <row r="56" spans="1:7" x14ac:dyDescent="0.3">
      <c r="A56" t="s">
        <v>1878</v>
      </c>
      <c r="B56" s="32" t="s">
        <v>88</v>
      </c>
    </row>
    <row r="57" spans="1:7" x14ac:dyDescent="0.3">
      <c r="A57" t="s">
        <v>1879</v>
      </c>
      <c r="B57" s="32" t="s">
        <v>88</v>
      </c>
    </row>
    <row r="58" spans="1:7" ht="28.8" x14ac:dyDescent="0.3">
      <c r="A58" s="47" t="s">
        <v>1880</v>
      </c>
      <c r="B58" s="32" t="s">
        <v>88</v>
      </c>
    </row>
    <row r="59" spans="1:7" x14ac:dyDescent="0.3">
      <c r="A59" s="47" t="s">
        <v>1881</v>
      </c>
      <c r="B59" s="32" t="s">
        <v>88</v>
      </c>
    </row>
    <row r="60" spans="1:7" x14ac:dyDescent="0.3">
      <c r="A60" t="s">
        <v>1882</v>
      </c>
      <c r="B60" s="49">
        <v>9.5198459999999994</v>
      </c>
    </row>
    <row r="61" spans="1:7" ht="28.8" x14ac:dyDescent="0.3">
      <c r="A61" s="47" t="s">
        <v>1883</v>
      </c>
      <c r="B61" s="32" t="s">
        <v>88</v>
      </c>
    </row>
    <row r="62" spans="1:7" ht="28.8" x14ac:dyDescent="0.3">
      <c r="A62" s="47" t="s">
        <v>1884</v>
      </c>
      <c r="B62" s="32" t="s">
        <v>88</v>
      </c>
    </row>
    <row r="63" spans="1:7" ht="28.8" x14ac:dyDescent="0.3">
      <c r="A63" s="47" t="s">
        <v>1887</v>
      </c>
      <c r="B63">
        <v>85605.79</v>
      </c>
    </row>
    <row r="64" spans="1:7" x14ac:dyDescent="0.3">
      <c r="A64" t="s">
        <v>2025</v>
      </c>
      <c r="B64" s="32" t="s">
        <v>88</v>
      </c>
    </row>
    <row r="65" spans="1:4" x14ac:dyDescent="0.3">
      <c r="A65" t="s">
        <v>2026</v>
      </c>
      <c r="B65" s="32" t="s">
        <v>88</v>
      </c>
    </row>
    <row r="67" spans="1:4" x14ac:dyDescent="0.3">
      <c r="A67" s="60" t="s">
        <v>2070</v>
      </c>
      <c r="B67" s="61" t="s">
        <v>2071</v>
      </c>
      <c r="C67" s="61" t="s">
        <v>2031</v>
      </c>
      <c r="D67" s="69" t="s">
        <v>2032</v>
      </c>
    </row>
    <row r="68" spans="1:4" ht="76.2" customHeight="1" x14ac:dyDescent="0.3">
      <c r="A68" s="70" t="str">
        <f>HYPERLINK("[EDEL_Portfolio Monthly 31-May-2022.xlsx]EDBE32!A1","BHARAT Bond ETF - April 2032")</f>
        <v>BHARAT Bond ETF - April 2032</v>
      </c>
      <c r="B68" s="65"/>
      <c r="C68" s="63" t="s">
        <v>2039</v>
      </c>
      <c r="D68"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F6767-A4CD-40EE-AE99-584B5F9188FB}">
  <dimension ref="A1:H100"/>
  <sheetViews>
    <sheetView showGridLines="0" workbookViewId="0">
      <pane ySplit="4" topLeftCell="A90" activePane="bottomLeft" state="frozen"/>
      <selection activeCell="A36" sqref="A36"/>
      <selection pane="bottomLeft" activeCell="B105" sqref="B105"/>
    </sheetView>
  </sheetViews>
  <sheetFormatPr defaultRowHeight="14.4" x14ac:dyDescent="0.3"/>
  <cols>
    <col min="1" max="1" width="65.88671875" customWidth="1"/>
    <col min="2" max="2" width="22.6640625" customWidth="1"/>
    <col min="3" max="3" width="26.77734375" customWidth="1"/>
    <col min="4" max="4" width="22.33203125" customWidth="1"/>
    <col min="5" max="5" width="16.5546875" customWidth="1"/>
    <col min="6" max="6" width="22.2187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19</v>
      </c>
      <c r="B1" s="57"/>
      <c r="C1" s="57"/>
      <c r="D1" s="57"/>
      <c r="E1" s="57"/>
      <c r="F1" s="57"/>
      <c r="G1" s="57"/>
      <c r="H1" s="51" t="str">
        <f>HYPERLINK("[EDEL_Portfolio Monthly 31-May-2022.xlsx]Index!A1","Index")</f>
        <v>Index</v>
      </c>
    </row>
    <row r="2" spans="1:8" ht="18" x14ac:dyDescent="0.3">
      <c r="A2" s="57" t="s">
        <v>20</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458</v>
      </c>
      <c r="B11" s="28" t="s">
        <v>459</v>
      </c>
      <c r="C11" s="28" t="s">
        <v>129</v>
      </c>
      <c r="D11" s="13">
        <v>3000000</v>
      </c>
      <c r="E11" s="14">
        <v>3140.68</v>
      </c>
      <c r="F11" s="15">
        <v>7.7200000000000005E-2</v>
      </c>
      <c r="G11" s="15">
        <v>7.6095999999999997E-2</v>
      </c>
    </row>
    <row r="12" spans="1:8" x14ac:dyDescent="0.3">
      <c r="A12" s="12" t="s">
        <v>460</v>
      </c>
      <c r="B12" s="28" t="s">
        <v>461</v>
      </c>
      <c r="C12" s="28" t="s">
        <v>132</v>
      </c>
      <c r="D12" s="13">
        <v>3000000</v>
      </c>
      <c r="E12" s="14">
        <v>3113.88</v>
      </c>
      <c r="F12" s="15">
        <v>7.6499999999999999E-2</v>
      </c>
      <c r="G12" s="15">
        <v>7.6536000000000007E-2</v>
      </c>
    </row>
    <row r="13" spans="1:8" x14ac:dyDescent="0.3">
      <c r="A13" s="12" t="s">
        <v>317</v>
      </c>
      <c r="B13" s="28" t="s">
        <v>318</v>
      </c>
      <c r="C13" s="28" t="s">
        <v>132</v>
      </c>
      <c r="D13" s="13">
        <v>3000000</v>
      </c>
      <c r="E13" s="14">
        <v>2977.52</v>
      </c>
      <c r="F13" s="15">
        <v>7.3200000000000001E-2</v>
      </c>
      <c r="G13" s="15">
        <v>7.6200000000000004E-2</v>
      </c>
    </row>
    <row r="14" spans="1:8" x14ac:dyDescent="0.3">
      <c r="A14" s="12" t="s">
        <v>301</v>
      </c>
      <c r="B14" s="28" t="s">
        <v>302</v>
      </c>
      <c r="C14" s="28" t="s">
        <v>186</v>
      </c>
      <c r="D14" s="13">
        <v>3000000</v>
      </c>
      <c r="E14" s="14">
        <v>2974.1</v>
      </c>
      <c r="F14" s="15">
        <v>7.3099999999999998E-2</v>
      </c>
      <c r="G14" s="15">
        <v>7.5550000000000006E-2</v>
      </c>
    </row>
    <row r="15" spans="1:8" x14ac:dyDescent="0.3">
      <c r="A15" s="12" t="s">
        <v>462</v>
      </c>
      <c r="B15" s="28" t="s">
        <v>463</v>
      </c>
      <c r="C15" s="28" t="s">
        <v>132</v>
      </c>
      <c r="D15" s="13">
        <v>2500000</v>
      </c>
      <c r="E15" s="14">
        <v>2596.0100000000002</v>
      </c>
      <c r="F15" s="15">
        <v>6.3799999999999996E-2</v>
      </c>
      <c r="G15" s="15">
        <v>7.5287000000000007E-2</v>
      </c>
    </row>
    <row r="16" spans="1:8" x14ac:dyDescent="0.3">
      <c r="A16" s="12" t="s">
        <v>338</v>
      </c>
      <c r="B16" s="28" t="s">
        <v>339</v>
      </c>
      <c r="C16" s="28" t="s">
        <v>132</v>
      </c>
      <c r="D16" s="13">
        <v>1850000</v>
      </c>
      <c r="E16" s="14">
        <v>1954.23</v>
      </c>
      <c r="F16" s="15">
        <v>4.8000000000000001E-2</v>
      </c>
      <c r="G16" s="15">
        <v>7.7549999999999994E-2</v>
      </c>
    </row>
    <row r="17" spans="1:7" x14ac:dyDescent="0.3">
      <c r="A17" s="12" t="s">
        <v>283</v>
      </c>
      <c r="B17" s="28" t="s">
        <v>284</v>
      </c>
      <c r="C17" s="28" t="s">
        <v>132</v>
      </c>
      <c r="D17" s="13">
        <v>1990000</v>
      </c>
      <c r="E17" s="14">
        <v>1919.5</v>
      </c>
      <c r="F17" s="15">
        <v>4.7199999999999999E-2</v>
      </c>
      <c r="G17" s="15">
        <v>7.6399999999999996E-2</v>
      </c>
    </row>
    <row r="18" spans="1:7" x14ac:dyDescent="0.3">
      <c r="A18" s="12" t="s">
        <v>325</v>
      </c>
      <c r="B18" s="28" t="s">
        <v>326</v>
      </c>
      <c r="C18" s="28" t="s">
        <v>327</v>
      </c>
      <c r="D18" s="13">
        <v>1900000</v>
      </c>
      <c r="E18" s="14">
        <v>1888.9</v>
      </c>
      <c r="F18" s="15">
        <v>4.6399999999999997E-2</v>
      </c>
      <c r="G18" s="15">
        <v>7.7325000000000005E-2</v>
      </c>
    </row>
    <row r="19" spans="1:7" x14ac:dyDescent="0.3">
      <c r="A19" s="12" t="s">
        <v>348</v>
      </c>
      <c r="B19" s="28" t="s">
        <v>349</v>
      </c>
      <c r="C19" s="28" t="s">
        <v>132</v>
      </c>
      <c r="D19" s="13">
        <v>1500000</v>
      </c>
      <c r="E19" s="14">
        <v>1589.68</v>
      </c>
      <c r="F19" s="15">
        <v>3.9100000000000003E-2</v>
      </c>
      <c r="G19" s="15">
        <v>7.7100000000000002E-2</v>
      </c>
    </row>
    <row r="20" spans="1:7" x14ac:dyDescent="0.3">
      <c r="A20" s="12" t="s">
        <v>309</v>
      </c>
      <c r="B20" s="28" t="s">
        <v>310</v>
      </c>
      <c r="C20" s="28" t="s">
        <v>132</v>
      </c>
      <c r="D20" s="13">
        <v>1300000</v>
      </c>
      <c r="E20" s="14">
        <v>1291.82</v>
      </c>
      <c r="F20" s="15">
        <v>3.1699999999999999E-2</v>
      </c>
      <c r="G20" s="15">
        <v>7.5999999999999998E-2</v>
      </c>
    </row>
    <row r="21" spans="1:7" x14ac:dyDescent="0.3">
      <c r="A21" s="12" t="s">
        <v>464</v>
      </c>
      <c r="B21" s="28" t="s">
        <v>465</v>
      </c>
      <c r="C21" s="28" t="s">
        <v>132</v>
      </c>
      <c r="D21" s="13">
        <v>1000000</v>
      </c>
      <c r="E21" s="14">
        <v>1069.1300000000001</v>
      </c>
      <c r="F21" s="15">
        <v>2.63E-2</v>
      </c>
      <c r="G21" s="15">
        <v>7.5649999999999995E-2</v>
      </c>
    </row>
    <row r="22" spans="1:7" x14ac:dyDescent="0.3">
      <c r="A22" s="12" t="s">
        <v>466</v>
      </c>
      <c r="B22" s="28" t="s">
        <v>467</v>
      </c>
      <c r="C22" s="28" t="s">
        <v>132</v>
      </c>
      <c r="D22" s="13">
        <v>1000000</v>
      </c>
      <c r="E22" s="14">
        <v>1044.08</v>
      </c>
      <c r="F22" s="15">
        <v>2.5700000000000001E-2</v>
      </c>
      <c r="G22" s="15">
        <v>7.7049999999999993E-2</v>
      </c>
    </row>
    <row r="23" spans="1:7" x14ac:dyDescent="0.3">
      <c r="A23" s="12" t="s">
        <v>468</v>
      </c>
      <c r="B23" s="28" t="s">
        <v>469</v>
      </c>
      <c r="C23" s="28" t="s">
        <v>132</v>
      </c>
      <c r="D23" s="13">
        <v>1000000</v>
      </c>
      <c r="E23" s="14">
        <v>1040.18</v>
      </c>
      <c r="F23" s="15">
        <v>2.5600000000000001E-2</v>
      </c>
      <c r="G23" s="15">
        <v>7.7600000000000002E-2</v>
      </c>
    </row>
    <row r="24" spans="1:7" x14ac:dyDescent="0.3">
      <c r="A24" s="12" t="s">
        <v>470</v>
      </c>
      <c r="B24" s="28" t="s">
        <v>471</v>
      </c>
      <c r="C24" s="28" t="s">
        <v>149</v>
      </c>
      <c r="D24" s="13">
        <v>1000000</v>
      </c>
      <c r="E24" s="14">
        <v>1037.6300000000001</v>
      </c>
      <c r="F24" s="15">
        <v>2.5499999999999998E-2</v>
      </c>
      <c r="G24" s="15">
        <v>7.5384999999999994E-2</v>
      </c>
    </row>
    <row r="25" spans="1:7" x14ac:dyDescent="0.3">
      <c r="A25" s="12" t="s">
        <v>472</v>
      </c>
      <c r="B25" s="28" t="s">
        <v>473</v>
      </c>
      <c r="C25" s="28" t="s">
        <v>132</v>
      </c>
      <c r="D25" s="13">
        <v>1000000</v>
      </c>
      <c r="E25" s="14">
        <v>1034.23</v>
      </c>
      <c r="F25" s="15">
        <v>2.5399999999999999E-2</v>
      </c>
      <c r="G25" s="15">
        <v>7.5999999999999998E-2</v>
      </c>
    </row>
    <row r="26" spans="1:7" x14ac:dyDescent="0.3">
      <c r="A26" s="12" t="s">
        <v>474</v>
      </c>
      <c r="B26" s="28" t="s">
        <v>475</v>
      </c>
      <c r="C26" s="28" t="s">
        <v>132</v>
      </c>
      <c r="D26" s="13">
        <v>1000000</v>
      </c>
      <c r="E26" s="14">
        <v>1034.05</v>
      </c>
      <c r="F26" s="15">
        <v>2.5399999999999999E-2</v>
      </c>
      <c r="G26" s="15">
        <v>7.6202000000000006E-2</v>
      </c>
    </row>
    <row r="27" spans="1:7" x14ac:dyDescent="0.3">
      <c r="A27" s="12" t="s">
        <v>323</v>
      </c>
      <c r="B27" s="28" t="s">
        <v>324</v>
      </c>
      <c r="C27" s="28" t="s">
        <v>129</v>
      </c>
      <c r="D27" s="13">
        <v>1000000</v>
      </c>
      <c r="E27" s="14">
        <v>1024</v>
      </c>
      <c r="F27" s="15">
        <v>2.52E-2</v>
      </c>
      <c r="G27" s="15">
        <v>7.6339000000000004E-2</v>
      </c>
    </row>
    <row r="28" spans="1:7" x14ac:dyDescent="0.3">
      <c r="A28" s="12" t="s">
        <v>368</v>
      </c>
      <c r="B28" s="28" t="s">
        <v>369</v>
      </c>
      <c r="C28" s="28" t="s">
        <v>132</v>
      </c>
      <c r="D28" s="13">
        <v>1000000</v>
      </c>
      <c r="E28" s="14">
        <v>990.08</v>
      </c>
      <c r="F28" s="15">
        <v>2.4299999999999999E-2</v>
      </c>
      <c r="G28" s="15">
        <v>7.5199000000000002E-2</v>
      </c>
    </row>
    <row r="29" spans="1:7" x14ac:dyDescent="0.3">
      <c r="A29" s="12" t="s">
        <v>285</v>
      </c>
      <c r="B29" s="28" t="s">
        <v>286</v>
      </c>
      <c r="C29" s="28" t="s">
        <v>132</v>
      </c>
      <c r="D29" s="13">
        <v>1000000</v>
      </c>
      <c r="E29" s="14">
        <v>979.87</v>
      </c>
      <c r="F29" s="15">
        <v>2.41E-2</v>
      </c>
      <c r="G29" s="15">
        <v>7.7562000000000006E-2</v>
      </c>
    </row>
    <row r="30" spans="1:7" x14ac:dyDescent="0.3">
      <c r="A30" s="12" t="s">
        <v>303</v>
      </c>
      <c r="B30" s="28" t="s">
        <v>304</v>
      </c>
      <c r="C30" s="28" t="s">
        <v>132</v>
      </c>
      <c r="D30" s="13">
        <v>800000</v>
      </c>
      <c r="E30" s="14">
        <v>787.57</v>
      </c>
      <c r="F30" s="15">
        <v>1.9400000000000001E-2</v>
      </c>
      <c r="G30" s="15">
        <v>7.7649999999999997E-2</v>
      </c>
    </row>
    <row r="31" spans="1:7" x14ac:dyDescent="0.3">
      <c r="A31" s="12" t="s">
        <v>476</v>
      </c>
      <c r="B31" s="28" t="s">
        <v>477</v>
      </c>
      <c r="C31" s="28" t="s">
        <v>327</v>
      </c>
      <c r="D31" s="13">
        <v>500000</v>
      </c>
      <c r="E31" s="14">
        <v>530.79</v>
      </c>
      <c r="F31" s="15">
        <v>1.2999999999999999E-2</v>
      </c>
      <c r="G31" s="15">
        <v>7.7325000000000005E-2</v>
      </c>
    </row>
    <row r="32" spans="1:7" x14ac:dyDescent="0.3">
      <c r="A32" s="12" t="s">
        <v>478</v>
      </c>
      <c r="B32" s="28" t="s">
        <v>479</v>
      </c>
      <c r="C32" s="28" t="s">
        <v>132</v>
      </c>
      <c r="D32" s="13">
        <v>500000</v>
      </c>
      <c r="E32" s="14">
        <v>526.02</v>
      </c>
      <c r="F32" s="15">
        <v>1.29E-2</v>
      </c>
      <c r="G32" s="15">
        <v>7.6200000000000004E-2</v>
      </c>
    </row>
    <row r="33" spans="1:7" x14ac:dyDescent="0.3">
      <c r="A33" s="12" t="s">
        <v>299</v>
      </c>
      <c r="B33" s="28" t="s">
        <v>300</v>
      </c>
      <c r="C33" s="28" t="s">
        <v>132</v>
      </c>
      <c r="D33" s="13">
        <v>500000</v>
      </c>
      <c r="E33" s="14">
        <v>502.43</v>
      </c>
      <c r="F33" s="15">
        <v>1.23E-2</v>
      </c>
      <c r="G33" s="15">
        <v>7.5999999999999998E-2</v>
      </c>
    </row>
    <row r="34" spans="1:7" x14ac:dyDescent="0.3">
      <c r="A34" s="12" t="s">
        <v>480</v>
      </c>
      <c r="B34" s="28" t="s">
        <v>481</v>
      </c>
      <c r="C34" s="28" t="s">
        <v>132</v>
      </c>
      <c r="D34" s="13">
        <v>120000</v>
      </c>
      <c r="E34" s="14">
        <v>129.11000000000001</v>
      </c>
      <c r="F34" s="15">
        <v>3.2000000000000002E-3</v>
      </c>
      <c r="G34" s="15">
        <v>7.6398999999999995E-2</v>
      </c>
    </row>
    <row r="35" spans="1:7" x14ac:dyDescent="0.3">
      <c r="A35" s="12" t="s">
        <v>482</v>
      </c>
      <c r="B35" s="28" t="s">
        <v>483</v>
      </c>
      <c r="C35" s="28" t="s">
        <v>132</v>
      </c>
      <c r="D35" s="13">
        <v>10000</v>
      </c>
      <c r="E35" s="14">
        <v>10.42</v>
      </c>
      <c r="F35" s="15">
        <v>2.9999999999999997E-4</v>
      </c>
      <c r="G35" s="15">
        <v>7.8649999999999998E-2</v>
      </c>
    </row>
    <row r="36" spans="1:7" x14ac:dyDescent="0.3">
      <c r="A36" s="16" t="s">
        <v>98</v>
      </c>
      <c r="B36" s="29"/>
      <c r="C36" s="29"/>
      <c r="D36" s="17"/>
      <c r="E36" s="18">
        <v>35185.910000000003</v>
      </c>
      <c r="F36" s="19">
        <v>0.86480000000000001</v>
      </c>
      <c r="G36" s="20"/>
    </row>
    <row r="37" spans="1:7" x14ac:dyDescent="0.3">
      <c r="A37" s="12"/>
      <c r="B37" s="28"/>
      <c r="C37" s="28"/>
      <c r="D37" s="13"/>
      <c r="E37" s="14"/>
      <c r="F37" s="15"/>
      <c r="G37" s="15"/>
    </row>
    <row r="38" spans="1:7" x14ac:dyDescent="0.3">
      <c r="A38" s="16" t="s">
        <v>372</v>
      </c>
      <c r="B38" s="28"/>
      <c r="C38" s="28"/>
      <c r="D38" s="13"/>
      <c r="E38" s="14"/>
      <c r="F38" s="15"/>
      <c r="G38" s="15"/>
    </row>
    <row r="39" spans="1:7" x14ac:dyDescent="0.3">
      <c r="A39" s="12" t="s">
        <v>375</v>
      </c>
      <c r="B39" s="28" t="s">
        <v>376</v>
      </c>
      <c r="C39" s="28" t="s">
        <v>93</v>
      </c>
      <c r="D39" s="13">
        <v>2500000</v>
      </c>
      <c r="E39" s="14">
        <v>2425</v>
      </c>
      <c r="F39" s="15">
        <v>5.96E-2</v>
      </c>
      <c r="G39" s="15">
        <v>7.3118000000000002E-2</v>
      </c>
    </row>
    <row r="40" spans="1:7" x14ac:dyDescent="0.3">
      <c r="A40" s="12" t="s">
        <v>373</v>
      </c>
      <c r="B40" s="28" t="s">
        <v>374</v>
      </c>
      <c r="C40" s="28" t="s">
        <v>93</v>
      </c>
      <c r="D40" s="13">
        <v>1000000</v>
      </c>
      <c r="E40" s="14">
        <v>950.6</v>
      </c>
      <c r="F40" s="15">
        <v>2.3400000000000001E-2</v>
      </c>
      <c r="G40" s="15">
        <v>7.3290999999999995E-2</v>
      </c>
    </row>
    <row r="41" spans="1:7" x14ac:dyDescent="0.3">
      <c r="A41" s="16" t="s">
        <v>98</v>
      </c>
      <c r="B41" s="29"/>
      <c r="C41" s="29"/>
      <c r="D41" s="17"/>
      <c r="E41" s="18">
        <v>3375.6</v>
      </c>
      <c r="F41" s="19">
        <v>8.3000000000000004E-2</v>
      </c>
      <c r="G41" s="20"/>
    </row>
    <row r="42" spans="1:7" x14ac:dyDescent="0.3">
      <c r="A42" s="12"/>
      <c r="B42" s="28"/>
      <c r="C42" s="28"/>
      <c r="D42" s="13"/>
      <c r="E42" s="14"/>
      <c r="F42" s="15"/>
      <c r="G42" s="15"/>
    </row>
    <row r="43" spans="1:7" x14ac:dyDescent="0.3">
      <c r="A43" s="16" t="s">
        <v>189</v>
      </c>
      <c r="B43" s="28"/>
      <c r="C43" s="28"/>
      <c r="D43" s="13"/>
      <c r="E43" s="14"/>
      <c r="F43" s="15"/>
      <c r="G43" s="15"/>
    </row>
    <row r="44" spans="1:7" x14ac:dyDescent="0.3">
      <c r="A44" s="16" t="s">
        <v>98</v>
      </c>
      <c r="B44" s="28"/>
      <c r="C44" s="28"/>
      <c r="D44" s="13"/>
      <c r="E44" s="33" t="s">
        <v>88</v>
      </c>
      <c r="F44" s="34" t="s">
        <v>88</v>
      </c>
      <c r="G44" s="15"/>
    </row>
    <row r="45" spans="1:7" x14ac:dyDescent="0.3">
      <c r="A45" s="12"/>
      <c r="B45" s="28"/>
      <c r="C45" s="28"/>
      <c r="D45" s="13"/>
      <c r="E45" s="14"/>
      <c r="F45" s="15"/>
      <c r="G45" s="15"/>
    </row>
    <row r="46" spans="1:7" x14ac:dyDescent="0.3">
      <c r="A46" s="16" t="s">
        <v>190</v>
      </c>
      <c r="B46" s="28"/>
      <c r="C46" s="28"/>
      <c r="D46" s="13"/>
      <c r="E46" s="14"/>
      <c r="F46" s="15"/>
      <c r="G46" s="15"/>
    </row>
    <row r="47" spans="1:7" x14ac:dyDescent="0.3">
      <c r="A47" s="16" t="s">
        <v>98</v>
      </c>
      <c r="B47" s="28"/>
      <c r="C47" s="28"/>
      <c r="D47" s="13"/>
      <c r="E47" s="33" t="s">
        <v>88</v>
      </c>
      <c r="F47" s="34" t="s">
        <v>88</v>
      </c>
      <c r="G47" s="15"/>
    </row>
    <row r="48" spans="1:7" x14ac:dyDescent="0.3">
      <c r="A48" s="12"/>
      <c r="B48" s="28"/>
      <c r="C48" s="28"/>
      <c r="D48" s="13"/>
      <c r="E48" s="14"/>
      <c r="F48" s="15"/>
      <c r="G48" s="15"/>
    </row>
    <row r="49" spans="1:7" x14ac:dyDescent="0.3">
      <c r="A49" s="21" t="s">
        <v>117</v>
      </c>
      <c r="B49" s="30"/>
      <c r="C49" s="30"/>
      <c r="D49" s="22"/>
      <c r="E49" s="18">
        <v>38561.51</v>
      </c>
      <c r="F49" s="19">
        <v>0.94779999999999998</v>
      </c>
      <c r="G49" s="20"/>
    </row>
    <row r="50" spans="1:7" x14ac:dyDescent="0.3">
      <c r="A50" s="12"/>
      <c r="B50" s="28"/>
      <c r="C50" s="28"/>
      <c r="D50" s="13"/>
      <c r="E50" s="14"/>
      <c r="F50" s="15"/>
      <c r="G50" s="15"/>
    </row>
    <row r="51" spans="1:7" x14ac:dyDescent="0.3">
      <c r="A51" s="12"/>
      <c r="B51" s="28"/>
      <c r="C51" s="28"/>
      <c r="D51" s="13"/>
      <c r="E51" s="14"/>
      <c r="F51" s="15"/>
      <c r="G51" s="15"/>
    </row>
    <row r="52" spans="1:7" x14ac:dyDescent="0.3">
      <c r="A52" s="16" t="s">
        <v>118</v>
      </c>
      <c r="B52" s="28"/>
      <c r="C52" s="28"/>
      <c r="D52" s="13"/>
      <c r="E52" s="14"/>
      <c r="F52" s="15"/>
      <c r="G52" s="15"/>
    </row>
    <row r="53" spans="1:7" x14ac:dyDescent="0.3">
      <c r="A53" s="12" t="s">
        <v>119</v>
      </c>
      <c r="B53" s="28"/>
      <c r="C53" s="28"/>
      <c r="D53" s="13"/>
      <c r="E53" s="14">
        <v>1153.8699999999999</v>
      </c>
      <c r="F53" s="15">
        <v>2.8400000000000002E-2</v>
      </c>
      <c r="G53" s="15">
        <v>4.1402000000000001E-2</v>
      </c>
    </row>
    <row r="54" spans="1:7" x14ac:dyDescent="0.3">
      <c r="A54" s="16" t="s">
        <v>98</v>
      </c>
      <c r="B54" s="29"/>
      <c r="C54" s="29"/>
      <c r="D54" s="17"/>
      <c r="E54" s="18">
        <v>1153.8699999999999</v>
      </c>
      <c r="F54" s="19">
        <v>2.8400000000000002E-2</v>
      </c>
      <c r="G54" s="20"/>
    </row>
    <row r="55" spans="1:7" x14ac:dyDescent="0.3">
      <c r="A55" s="12"/>
      <c r="B55" s="28"/>
      <c r="C55" s="28"/>
      <c r="D55" s="13"/>
      <c r="E55" s="14"/>
      <c r="F55" s="15"/>
      <c r="G55" s="15"/>
    </row>
    <row r="56" spans="1:7" x14ac:dyDescent="0.3">
      <c r="A56" s="21" t="s">
        <v>117</v>
      </c>
      <c r="B56" s="30"/>
      <c r="C56" s="30"/>
      <c r="D56" s="22"/>
      <c r="E56" s="18">
        <v>1153.8699999999999</v>
      </c>
      <c r="F56" s="19">
        <v>2.8400000000000002E-2</v>
      </c>
      <c r="G56" s="20"/>
    </row>
    <row r="57" spans="1:7" x14ac:dyDescent="0.3">
      <c r="A57" s="12" t="s">
        <v>120</v>
      </c>
      <c r="B57" s="28"/>
      <c r="C57" s="28"/>
      <c r="D57" s="13"/>
      <c r="E57" s="14">
        <v>912.98363449999999</v>
      </c>
      <c r="F57" s="15">
        <v>2.2433999999999999E-2</v>
      </c>
      <c r="G57" s="15"/>
    </row>
    <row r="58" spans="1:7" x14ac:dyDescent="0.3">
      <c r="A58" s="12" t="s">
        <v>121</v>
      </c>
      <c r="B58" s="28"/>
      <c r="C58" s="28"/>
      <c r="D58" s="13"/>
      <c r="E58" s="14">
        <v>66.896365500000002</v>
      </c>
      <c r="F58" s="15">
        <v>1.366E-3</v>
      </c>
      <c r="G58" s="15">
        <v>4.1402000000000001E-2</v>
      </c>
    </row>
    <row r="59" spans="1:7" x14ac:dyDescent="0.3">
      <c r="A59" s="23" t="s">
        <v>122</v>
      </c>
      <c r="B59" s="31"/>
      <c r="C59" s="31"/>
      <c r="D59" s="24"/>
      <c r="E59" s="25">
        <v>40695.26</v>
      </c>
      <c r="F59" s="26">
        <v>1</v>
      </c>
      <c r="G59" s="26"/>
    </row>
    <row r="61" spans="1:7" x14ac:dyDescent="0.3">
      <c r="A61" s="1" t="s">
        <v>124</v>
      </c>
    </row>
    <row r="64" spans="1:7" x14ac:dyDescent="0.3">
      <c r="A64" s="1" t="s">
        <v>1859</v>
      </c>
    </row>
    <row r="65" spans="1:7" x14ac:dyDescent="0.3">
      <c r="A65" s="47" t="s">
        <v>1860</v>
      </c>
      <c r="B65" s="32" t="s">
        <v>88</v>
      </c>
    </row>
    <row r="66" spans="1:7" x14ac:dyDescent="0.3">
      <c r="A66" t="s">
        <v>1861</v>
      </c>
    </row>
    <row r="67" spans="1:7" x14ac:dyDescent="0.3">
      <c r="A67" t="s">
        <v>1862</v>
      </c>
      <c r="B67" t="s">
        <v>1863</v>
      </c>
      <c r="C67" t="s">
        <v>1863</v>
      </c>
    </row>
    <row r="68" spans="1:7" x14ac:dyDescent="0.3">
      <c r="B68" s="48">
        <v>44680</v>
      </c>
      <c r="C68" s="48">
        <v>44712</v>
      </c>
    </row>
    <row r="69" spans="1:7" x14ac:dyDescent="0.3">
      <c r="A69" t="s">
        <v>1865</v>
      </c>
      <c r="B69" s="32" t="s">
        <v>1866</v>
      </c>
      <c r="C69" s="32" t="s">
        <v>1866</v>
      </c>
      <c r="E69" s="2"/>
      <c r="G69"/>
    </row>
    <row r="70" spans="1:7" x14ac:dyDescent="0.3">
      <c r="A70" t="s">
        <v>1888</v>
      </c>
      <c r="B70" s="32">
        <v>14.9541</v>
      </c>
      <c r="C70" s="32">
        <v>14.739599999999999</v>
      </c>
      <c r="E70" s="2"/>
      <c r="G70"/>
    </row>
    <row r="71" spans="1:7" x14ac:dyDescent="0.3">
      <c r="A71" t="s">
        <v>1867</v>
      </c>
      <c r="B71" s="32">
        <v>20.344899999999999</v>
      </c>
      <c r="C71" s="32">
        <v>20.1021</v>
      </c>
      <c r="E71" s="2"/>
      <c r="G71"/>
    </row>
    <row r="72" spans="1:7" x14ac:dyDescent="0.3">
      <c r="A72" t="s">
        <v>1868</v>
      </c>
      <c r="B72" s="32">
        <v>18.280200000000001</v>
      </c>
      <c r="C72" s="32">
        <v>18.062000000000001</v>
      </c>
      <c r="E72" s="2"/>
      <c r="G72"/>
    </row>
    <row r="73" spans="1:7" x14ac:dyDescent="0.3">
      <c r="A73" t="s">
        <v>1889</v>
      </c>
      <c r="B73" s="32">
        <v>11.0794</v>
      </c>
      <c r="C73" s="32">
        <v>10.947100000000001</v>
      </c>
      <c r="E73" s="2"/>
      <c r="G73"/>
    </row>
    <row r="74" spans="1:7" x14ac:dyDescent="0.3">
      <c r="A74" t="s">
        <v>1890</v>
      </c>
      <c r="B74" s="32">
        <v>10.4512</v>
      </c>
      <c r="C74" s="32">
        <v>10.326499999999999</v>
      </c>
      <c r="E74" s="2"/>
      <c r="G74"/>
    </row>
    <row r="75" spans="1:7" x14ac:dyDescent="0.3">
      <c r="A75" t="s">
        <v>1876</v>
      </c>
      <c r="B75" s="32" t="s">
        <v>1866</v>
      </c>
      <c r="C75" s="32" t="s">
        <v>1866</v>
      </c>
      <c r="E75" s="2"/>
      <c r="G75"/>
    </row>
    <row r="76" spans="1:7" x14ac:dyDescent="0.3">
      <c r="A76" t="s">
        <v>1891</v>
      </c>
      <c r="B76" s="32">
        <v>14.5749</v>
      </c>
      <c r="C76" s="32">
        <v>14.3636</v>
      </c>
      <c r="E76" s="2"/>
      <c r="G76"/>
    </row>
    <row r="77" spans="1:7" x14ac:dyDescent="0.3">
      <c r="A77" t="s">
        <v>1892</v>
      </c>
      <c r="B77" s="32">
        <v>19.8337</v>
      </c>
      <c r="C77" s="32">
        <v>19.591799999999999</v>
      </c>
      <c r="E77" s="2"/>
      <c r="G77"/>
    </row>
    <row r="78" spans="1:7" x14ac:dyDescent="0.3">
      <c r="A78" t="s">
        <v>1893</v>
      </c>
      <c r="B78" s="32">
        <v>17.773800000000001</v>
      </c>
      <c r="C78" s="32">
        <v>17.556999999999999</v>
      </c>
      <c r="E78" s="2"/>
      <c r="G78"/>
    </row>
    <row r="79" spans="1:7" x14ac:dyDescent="0.3">
      <c r="A79" t="s">
        <v>1894</v>
      </c>
      <c r="B79" s="32">
        <v>11.0762</v>
      </c>
      <c r="C79" s="32">
        <v>10.9411</v>
      </c>
      <c r="E79" s="2"/>
      <c r="G79"/>
    </row>
    <row r="80" spans="1:7" x14ac:dyDescent="0.3">
      <c r="A80" t="s">
        <v>1895</v>
      </c>
      <c r="B80" s="32">
        <v>10.049300000000001</v>
      </c>
      <c r="C80" s="32">
        <v>9.9267000000000003</v>
      </c>
      <c r="E80" s="2"/>
      <c r="G80"/>
    </row>
    <row r="81" spans="1:7" x14ac:dyDescent="0.3">
      <c r="A81" t="s">
        <v>1877</v>
      </c>
      <c r="E81" s="2"/>
      <c r="G81"/>
    </row>
    <row r="83" spans="1:7" x14ac:dyDescent="0.3">
      <c r="A83" t="s">
        <v>1896</v>
      </c>
    </row>
    <row r="85" spans="1:7" x14ac:dyDescent="0.3">
      <c r="A85" s="50" t="s">
        <v>1897</v>
      </c>
      <c r="B85" s="50" t="s">
        <v>1898</v>
      </c>
      <c r="C85" s="50" t="s">
        <v>1899</v>
      </c>
      <c r="D85" s="50" t="s">
        <v>1900</v>
      </c>
    </row>
    <row r="86" spans="1:7" x14ac:dyDescent="0.3">
      <c r="A86" s="50" t="s">
        <v>1901</v>
      </c>
      <c r="B86" s="50"/>
      <c r="C86" s="50">
        <v>3.5999400000000001E-2</v>
      </c>
      <c r="D86" s="50">
        <v>3.5999400000000001E-2</v>
      </c>
    </row>
    <row r="87" spans="1:7" x14ac:dyDescent="0.3">
      <c r="A87" s="50" t="s">
        <v>1902</v>
      </c>
      <c r="B87" s="50"/>
      <c r="C87" s="50">
        <v>3.3542200000000001E-2</v>
      </c>
      <c r="D87" s="50">
        <v>3.3542200000000001E-2</v>
      </c>
    </row>
    <row r="89" spans="1:7" x14ac:dyDescent="0.3">
      <c r="A89" t="s">
        <v>1879</v>
      </c>
      <c r="B89" s="32" t="s">
        <v>88</v>
      </c>
    </row>
    <row r="90" spans="1:7" ht="28.8" x14ac:dyDescent="0.3">
      <c r="A90" s="47" t="s">
        <v>1880</v>
      </c>
      <c r="B90" s="32" t="s">
        <v>88</v>
      </c>
    </row>
    <row r="91" spans="1:7" x14ac:dyDescent="0.3">
      <c r="A91" s="47" t="s">
        <v>1881</v>
      </c>
      <c r="B91" s="32" t="s">
        <v>88</v>
      </c>
    </row>
    <row r="92" spans="1:7" x14ac:dyDescent="0.3">
      <c r="A92" t="s">
        <v>1882</v>
      </c>
      <c r="B92" s="49">
        <v>6.7597060000000004</v>
      </c>
    </row>
    <row r="93" spans="1:7" ht="28.8" x14ac:dyDescent="0.3">
      <c r="A93" s="47" t="s">
        <v>1883</v>
      </c>
      <c r="B93" s="32" t="s">
        <v>88</v>
      </c>
    </row>
    <row r="94" spans="1:7" ht="28.8" x14ac:dyDescent="0.3">
      <c r="A94" s="47" t="s">
        <v>1884</v>
      </c>
      <c r="B94" s="32" t="s">
        <v>88</v>
      </c>
    </row>
    <row r="95" spans="1:7" x14ac:dyDescent="0.3">
      <c r="A95" t="s">
        <v>2023</v>
      </c>
      <c r="B95" s="32" t="s">
        <v>88</v>
      </c>
    </row>
    <row r="96" spans="1:7" x14ac:dyDescent="0.3">
      <c r="A96" t="s">
        <v>2024</v>
      </c>
      <c r="B96" s="32" t="s">
        <v>88</v>
      </c>
    </row>
    <row r="97" spans="1:6" x14ac:dyDescent="0.3">
      <c r="B97" s="32"/>
    </row>
    <row r="98" spans="1:6" x14ac:dyDescent="0.3">
      <c r="B98" s="32"/>
    </row>
    <row r="99" spans="1:6" ht="28.8" x14ac:dyDescent="0.3">
      <c r="A99" s="60" t="s">
        <v>2070</v>
      </c>
      <c r="B99" s="61" t="s">
        <v>2071</v>
      </c>
      <c r="C99" s="61" t="s">
        <v>2031</v>
      </c>
      <c r="D99" s="69" t="s">
        <v>2032</v>
      </c>
      <c r="E99" s="69" t="s">
        <v>2031</v>
      </c>
      <c r="F99" s="69" t="s">
        <v>2032</v>
      </c>
    </row>
    <row r="100" spans="1:6" ht="78" customHeight="1" x14ac:dyDescent="0.3">
      <c r="A100" s="70" t="str">
        <f>HYPERLINK("[EDEL_Portfolio Monthly 31-May-2022.xlsx]EDBPDF!A1","Edelweiss Banking and PSU Debt Fund")</f>
        <v>Edelweiss Banking and PSU Debt Fund</v>
      </c>
      <c r="B100" s="62"/>
      <c r="C100" s="68" t="s">
        <v>2068</v>
      </c>
      <c r="D100" s="62"/>
      <c r="E100" s="63" t="s">
        <v>2069</v>
      </c>
      <c r="F100" s="62"/>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8778-F127-4B03-A5F1-E5ECF9D622C9}">
  <dimension ref="A1:H88"/>
  <sheetViews>
    <sheetView showGridLines="0" workbookViewId="0">
      <pane ySplit="4" topLeftCell="A75" activePane="bottomLeft" state="frozen"/>
      <selection activeCell="A36" sqref="A36"/>
      <selection pane="bottomLeft" activeCell="A87" sqref="A87:D87"/>
    </sheetView>
  </sheetViews>
  <sheetFormatPr defaultRowHeight="14.4" x14ac:dyDescent="0.3"/>
  <cols>
    <col min="1" max="1" width="65.88671875" customWidth="1"/>
    <col min="2" max="2" width="22.6640625" customWidth="1"/>
    <col min="3" max="3" width="26.77734375" customWidth="1"/>
    <col min="4" max="4" width="22.33203125" customWidth="1"/>
    <col min="5" max="5" width="16.5546875" customWidth="1"/>
    <col min="6" max="6" width="15.44140625" customWidth="1"/>
    <col min="7" max="7" width="6" style="2" bestFit="1" customWidth="1"/>
    <col min="12" max="12" width="66.33203125" bestFit="1" customWidth="1"/>
    <col min="13" max="13" width="10" bestFit="1" customWidth="1"/>
    <col min="14" max="14" width="9.77734375" bestFit="1" customWidth="1"/>
    <col min="15" max="15" width="14.33203125" bestFit="1" customWidth="1"/>
    <col min="16" max="16" width="11.5546875" bestFit="1" customWidth="1"/>
  </cols>
  <sheetData>
    <row r="1" spans="1:8" ht="18" x14ac:dyDescent="0.3">
      <c r="A1" s="57" t="s">
        <v>21</v>
      </c>
      <c r="B1" s="57"/>
      <c r="C1" s="57"/>
      <c r="D1" s="57"/>
      <c r="E1" s="57"/>
      <c r="F1" s="57"/>
      <c r="G1" s="57"/>
      <c r="H1" s="51" t="str">
        <f>HYPERLINK("[EDEL_Portfolio Monthly 31-May-2022.xlsx]Index!A1","Index")</f>
        <v>Index</v>
      </c>
    </row>
    <row r="2" spans="1:8" ht="18" x14ac:dyDescent="0.3">
      <c r="A2" s="57" t="s">
        <v>22</v>
      </c>
      <c r="B2" s="57"/>
      <c r="C2" s="57"/>
      <c r="D2" s="57"/>
      <c r="E2" s="57"/>
      <c r="F2" s="57"/>
      <c r="G2" s="57"/>
    </row>
    <row r="4" spans="1:8" ht="24" x14ac:dyDescent="0.3">
      <c r="A4" s="3" t="s">
        <v>0</v>
      </c>
      <c r="B4" s="3" t="s">
        <v>1</v>
      </c>
      <c r="C4" s="3" t="s">
        <v>5</v>
      </c>
      <c r="D4" s="4" t="s">
        <v>2</v>
      </c>
      <c r="E4" s="5" t="s">
        <v>4</v>
      </c>
      <c r="F4" s="5" t="s">
        <v>3</v>
      </c>
      <c r="G4" s="6" t="s">
        <v>6</v>
      </c>
    </row>
    <row r="5" spans="1:8" x14ac:dyDescent="0.3">
      <c r="A5" s="7"/>
      <c r="B5" s="27"/>
      <c r="C5" s="27"/>
      <c r="D5" s="8"/>
      <c r="E5" s="9"/>
      <c r="F5" s="10"/>
      <c r="G5" s="11"/>
    </row>
    <row r="6" spans="1:8" x14ac:dyDescent="0.3">
      <c r="A6" s="12"/>
      <c r="B6" s="28"/>
      <c r="C6" s="28"/>
      <c r="D6" s="13"/>
      <c r="E6" s="14"/>
      <c r="F6" s="15"/>
      <c r="G6" s="15"/>
    </row>
    <row r="7" spans="1:8" x14ac:dyDescent="0.3">
      <c r="A7" s="16" t="s">
        <v>87</v>
      </c>
      <c r="B7" s="28"/>
      <c r="C7" s="28"/>
      <c r="D7" s="13"/>
      <c r="E7" s="14" t="s">
        <v>88</v>
      </c>
      <c r="F7" s="15" t="s">
        <v>88</v>
      </c>
      <c r="G7" s="15"/>
    </row>
    <row r="8" spans="1:8" x14ac:dyDescent="0.3">
      <c r="A8" s="12"/>
      <c r="B8" s="28"/>
      <c r="C8" s="28"/>
      <c r="D8" s="13"/>
      <c r="E8" s="14"/>
      <c r="F8" s="15"/>
      <c r="G8" s="15"/>
    </row>
    <row r="9" spans="1:8" x14ac:dyDescent="0.3">
      <c r="A9" s="16" t="s">
        <v>125</v>
      </c>
      <c r="B9" s="28"/>
      <c r="C9" s="28"/>
      <c r="D9" s="13"/>
      <c r="E9" s="14"/>
      <c r="F9" s="15"/>
      <c r="G9" s="15"/>
    </row>
    <row r="10" spans="1:8" x14ac:dyDescent="0.3">
      <c r="A10" s="16" t="s">
        <v>126</v>
      </c>
      <c r="B10" s="28"/>
      <c r="C10" s="28"/>
      <c r="D10" s="13"/>
      <c r="E10" s="14"/>
      <c r="F10" s="15"/>
      <c r="G10" s="15"/>
    </row>
    <row r="11" spans="1:8" x14ac:dyDescent="0.3">
      <c r="A11" s="12" t="s">
        <v>484</v>
      </c>
      <c r="B11" s="28" t="s">
        <v>485</v>
      </c>
      <c r="C11" s="28" t="s">
        <v>132</v>
      </c>
      <c r="D11" s="13">
        <v>6000000</v>
      </c>
      <c r="E11" s="14">
        <v>5747</v>
      </c>
      <c r="F11" s="15">
        <v>0.10539999999999999</v>
      </c>
      <c r="G11" s="15">
        <v>7.2349999999999998E-2</v>
      </c>
    </row>
    <row r="12" spans="1:8" x14ac:dyDescent="0.3">
      <c r="A12" s="12" t="s">
        <v>486</v>
      </c>
      <c r="B12" s="28" t="s">
        <v>487</v>
      </c>
      <c r="C12" s="28" t="s">
        <v>132</v>
      </c>
      <c r="D12" s="13">
        <v>5000000</v>
      </c>
      <c r="E12" s="14">
        <v>5113.93</v>
      </c>
      <c r="F12" s="15">
        <v>9.3799999999999994E-2</v>
      </c>
      <c r="G12" s="15">
        <v>7.2999999999999995E-2</v>
      </c>
    </row>
    <row r="13" spans="1:8" x14ac:dyDescent="0.3">
      <c r="A13" s="12" t="s">
        <v>488</v>
      </c>
      <c r="B13" s="28" t="s">
        <v>489</v>
      </c>
      <c r="C13" s="28" t="s">
        <v>129</v>
      </c>
      <c r="D13" s="13">
        <v>2500000</v>
      </c>
      <c r="E13" s="14">
        <v>2524.9</v>
      </c>
      <c r="F13" s="15">
        <v>4.6300000000000001E-2</v>
      </c>
      <c r="G13" s="15">
        <v>7.1349999999999997E-2</v>
      </c>
    </row>
    <row r="14" spans="1:8" x14ac:dyDescent="0.3">
      <c r="A14" s="12" t="s">
        <v>490</v>
      </c>
      <c r="B14" s="28" t="s">
        <v>491</v>
      </c>
      <c r="C14" s="28" t="s">
        <v>132</v>
      </c>
      <c r="D14" s="13">
        <v>2500000</v>
      </c>
      <c r="E14" s="14">
        <v>2443.7800000000002</v>
      </c>
      <c r="F14" s="15">
        <v>4.48E-2</v>
      </c>
      <c r="G14" s="15">
        <v>7.2749999999999995E-2</v>
      </c>
    </row>
    <row r="15" spans="1:8" x14ac:dyDescent="0.3">
      <c r="A15" s="12" t="s">
        <v>492</v>
      </c>
      <c r="B15" s="28" t="s">
        <v>493</v>
      </c>
      <c r="C15" s="28" t="s">
        <v>132</v>
      </c>
      <c r="D15" s="13">
        <v>2000000</v>
      </c>
      <c r="E15" s="14">
        <v>1995.21</v>
      </c>
      <c r="F15" s="15">
        <v>3.6600000000000001E-2</v>
      </c>
      <c r="G15" s="15">
        <v>7.2599999999999998E-2</v>
      </c>
    </row>
    <row r="16" spans="1:8" x14ac:dyDescent="0.3">
      <c r="A16" s="12" t="s">
        <v>494</v>
      </c>
      <c r="B16" s="28" t="s">
        <v>495</v>
      </c>
      <c r="C16" s="28" t="s">
        <v>129</v>
      </c>
      <c r="D16" s="13">
        <v>1000000</v>
      </c>
      <c r="E16" s="14">
        <v>994.36</v>
      </c>
      <c r="F16" s="15">
        <v>1.8200000000000001E-2</v>
      </c>
      <c r="G16" s="15">
        <v>7.485E-2</v>
      </c>
    </row>
    <row r="17" spans="1:7" x14ac:dyDescent="0.3">
      <c r="A17" s="12" t="s">
        <v>496</v>
      </c>
      <c r="B17" s="28" t="s">
        <v>497</v>
      </c>
      <c r="C17" s="28" t="s">
        <v>132</v>
      </c>
      <c r="D17" s="13">
        <v>500000</v>
      </c>
      <c r="E17" s="14">
        <v>519.75</v>
      </c>
      <c r="F17" s="15">
        <v>9.4999999999999998E-3</v>
      </c>
      <c r="G17" s="15">
        <v>7.2749999999999995E-2</v>
      </c>
    </row>
    <row r="18" spans="1:7" x14ac:dyDescent="0.3">
      <c r="A18" s="12" t="s">
        <v>498</v>
      </c>
      <c r="B18" s="28" t="s">
        <v>499</v>
      </c>
      <c r="C18" s="28" t="s">
        <v>132</v>
      </c>
      <c r="D18" s="13">
        <v>500000</v>
      </c>
      <c r="E18" s="14">
        <v>516.6</v>
      </c>
      <c r="F18" s="15">
        <v>9.4999999999999998E-3</v>
      </c>
      <c r="G18" s="15">
        <v>7.1249999999999994E-2</v>
      </c>
    </row>
    <row r="19" spans="1:7" x14ac:dyDescent="0.3">
      <c r="A19" s="16" t="s">
        <v>98</v>
      </c>
      <c r="B19" s="29"/>
      <c r="C19" s="29"/>
      <c r="D19" s="17"/>
      <c r="E19" s="18">
        <v>19855.53</v>
      </c>
      <c r="F19" s="19">
        <v>0.36409999999999998</v>
      </c>
      <c r="G19" s="20"/>
    </row>
    <row r="20" spans="1:7" x14ac:dyDescent="0.3">
      <c r="A20" s="12"/>
      <c r="B20" s="28"/>
      <c r="C20" s="28"/>
      <c r="D20" s="13"/>
      <c r="E20" s="14"/>
      <c r="F20" s="15"/>
      <c r="G20" s="15"/>
    </row>
    <row r="21" spans="1:7" x14ac:dyDescent="0.3">
      <c r="A21" s="16" t="s">
        <v>372</v>
      </c>
      <c r="B21" s="28"/>
      <c r="C21" s="28"/>
      <c r="D21" s="13"/>
      <c r="E21" s="14"/>
      <c r="F21" s="15"/>
      <c r="G21" s="15"/>
    </row>
    <row r="22" spans="1:7" x14ac:dyDescent="0.3">
      <c r="A22" s="12" t="s">
        <v>500</v>
      </c>
      <c r="B22" s="28" t="s">
        <v>501</v>
      </c>
      <c r="C22" s="28" t="s">
        <v>93</v>
      </c>
      <c r="D22" s="13">
        <v>4000000</v>
      </c>
      <c r="E22" s="14">
        <v>3815.36</v>
      </c>
      <c r="F22" s="15">
        <v>7.0000000000000007E-2</v>
      </c>
      <c r="G22" s="15">
        <v>6.9293999999999994E-2</v>
      </c>
    </row>
    <row r="23" spans="1:7" x14ac:dyDescent="0.3">
      <c r="A23" s="16" t="s">
        <v>98</v>
      </c>
      <c r="B23" s="29"/>
      <c r="C23" s="29"/>
      <c r="D23" s="17"/>
      <c r="E23" s="18">
        <v>3815.36</v>
      </c>
      <c r="F23" s="19">
        <v>7.0000000000000007E-2</v>
      </c>
      <c r="G23" s="20"/>
    </row>
    <row r="24" spans="1:7" x14ac:dyDescent="0.3">
      <c r="A24" s="16" t="s">
        <v>502</v>
      </c>
      <c r="B24" s="28"/>
      <c r="C24" s="28"/>
      <c r="D24" s="13"/>
      <c r="E24" s="14"/>
      <c r="F24" s="15"/>
      <c r="G24" s="15"/>
    </row>
    <row r="25" spans="1:7" x14ac:dyDescent="0.3">
      <c r="A25" s="12" t="s">
        <v>503</v>
      </c>
      <c r="B25" s="28" t="s">
        <v>504</v>
      </c>
      <c r="C25" s="28" t="s">
        <v>93</v>
      </c>
      <c r="D25" s="13">
        <v>3500000</v>
      </c>
      <c r="E25" s="14">
        <v>3595.17</v>
      </c>
      <c r="F25" s="15">
        <v>6.59E-2</v>
      </c>
      <c r="G25" s="15">
        <v>7.3249999999999996E-2</v>
      </c>
    </row>
    <row r="26" spans="1:7" x14ac:dyDescent="0.3">
      <c r="A26" s="12" t="s">
        <v>505</v>
      </c>
      <c r="B26" s="28" t="s">
        <v>506</v>
      </c>
      <c r="C26" s="28" t="s">
        <v>93</v>
      </c>
      <c r="D26" s="13">
        <v>2500000</v>
      </c>
      <c r="E26" s="14">
        <v>2567.9299999999998</v>
      </c>
      <c r="F26" s="15">
        <v>4.7100000000000003E-2</v>
      </c>
      <c r="G26" s="15">
        <v>7.3256000000000002E-2</v>
      </c>
    </row>
    <row r="27" spans="1:7" x14ac:dyDescent="0.3">
      <c r="A27" s="12" t="s">
        <v>507</v>
      </c>
      <c r="B27" s="28" t="s">
        <v>508</v>
      </c>
      <c r="C27" s="28" t="s">
        <v>93</v>
      </c>
      <c r="D27" s="13">
        <v>2500000</v>
      </c>
      <c r="E27" s="14">
        <v>2567.87</v>
      </c>
      <c r="F27" s="15">
        <v>4.7100000000000003E-2</v>
      </c>
      <c r="G27" s="15">
        <v>7.3165999999999995E-2</v>
      </c>
    </row>
    <row r="28" spans="1:7" x14ac:dyDescent="0.3">
      <c r="A28" s="12" t="s">
        <v>509</v>
      </c>
      <c r="B28" s="28" t="s">
        <v>510</v>
      </c>
      <c r="C28" s="28" t="s">
        <v>93</v>
      </c>
      <c r="D28" s="13">
        <v>2500000</v>
      </c>
      <c r="E28" s="14">
        <v>2564.4</v>
      </c>
      <c r="F28" s="15">
        <v>4.7E-2</v>
      </c>
      <c r="G28" s="15">
        <v>7.2541999999999995E-2</v>
      </c>
    </row>
    <row r="29" spans="1:7" x14ac:dyDescent="0.3">
      <c r="A29" s="12" t="s">
        <v>511</v>
      </c>
      <c r="B29" s="28" t="s">
        <v>512</v>
      </c>
      <c r="C29" s="28" t="s">
        <v>93</v>
      </c>
      <c r="D29" s="13">
        <v>2500000</v>
      </c>
      <c r="E29" s="14">
        <v>2550.94</v>
      </c>
      <c r="F29" s="15">
        <v>4.6800000000000001E-2</v>
      </c>
      <c r="G29" s="15">
        <v>7.3002999999999998E-2</v>
      </c>
    </row>
    <row r="30" spans="1:7" x14ac:dyDescent="0.3">
      <c r="A30" s="12" t="s">
        <v>513</v>
      </c>
      <c r="B30" s="28" t="s">
        <v>514</v>
      </c>
      <c r="C30" s="28" t="s">
        <v>93</v>
      </c>
      <c r="D30" s="13">
        <v>2500000</v>
      </c>
      <c r="E30" s="14">
        <v>2549.02</v>
      </c>
      <c r="F30" s="15">
        <v>4.6699999999999998E-2</v>
      </c>
      <c r="G30" s="15">
        <v>7.2983999999999993E-2</v>
      </c>
    </row>
    <row r="31" spans="1:7" x14ac:dyDescent="0.3">
      <c r="A31" s="12" t="s">
        <v>515</v>
      </c>
      <c r="B31" s="28" t="s">
        <v>516</v>
      </c>
      <c r="C31" s="28" t="s">
        <v>93</v>
      </c>
      <c r="D31" s="13">
        <v>2000000</v>
      </c>
      <c r="E31" s="14">
        <v>2052.42</v>
      </c>
      <c r="F31" s="15">
        <v>3.7600000000000001E-2</v>
      </c>
      <c r="G31" s="15">
        <v>7.2348999999999997E-2</v>
      </c>
    </row>
    <row r="32" spans="1:7" x14ac:dyDescent="0.3">
      <c r="A32" s="12" t="s">
        <v>517</v>
      </c>
      <c r="B32" s="28" t="s">
        <v>518</v>
      </c>
      <c r="C32" s="28" t="s">
        <v>93</v>
      </c>
      <c r="D32" s="13">
        <v>2000000</v>
      </c>
      <c r="E32" s="14">
        <v>2051.9</v>
      </c>
      <c r="F32" s="15">
        <v>3.7600000000000001E-2</v>
      </c>
      <c r="G32" s="15">
        <v>7.2249999999999995E-2</v>
      </c>
    </row>
    <row r="33" spans="1:7" x14ac:dyDescent="0.3">
      <c r="A33" s="12" t="s">
        <v>519</v>
      </c>
      <c r="B33" s="28" t="s">
        <v>520</v>
      </c>
      <c r="C33" s="28" t="s">
        <v>93</v>
      </c>
      <c r="D33" s="13">
        <v>1000000</v>
      </c>
      <c r="E33" s="14">
        <v>1028.43</v>
      </c>
      <c r="F33" s="15">
        <v>1.89E-2</v>
      </c>
      <c r="G33" s="15">
        <v>7.3200000000000001E-2</v>
      </c>
    </row>
    <row r="34" spans="1:7" x14ac:dyDescent="0.3">
      <c r="A34" s="12" t="s">
        <v>521</v>
      </c>
      <c r="B34" s="28" t="s">
        <v>522</v>
      </c>
      <c r="C34" s="28" t="s">
        <v>93</v>
      </c>
      <c r="D34" s="13">
        <v>1000000</v>
      </c>
      <c r="E34" s="14">
        <v>1027.3800000000001</v>
      </c>
      <c r="F34" s="15">
        <v>1.8800000000000001E-2</v>
      </c>
      <c r="G34" s="15">
        <v>7.2249999999999995E-2</v>
      </c>
    </row>
    <row r="35" spans="1:7" x14ac:dyDescent="0.3">
      <c r="A35" s="12" t="s">
        <v>523</v>
      </c>
      <c r="B35" s="28" t="s">
        <v>524</v>
      </c>
      <c r="C35" s="28" t="s">
        <v>93</v>
      </c>
      <c r="D35" s="13">
        <v>1000000</v>
      </c>
      <c r="E35" s="14">
        <v>1025.1300000000001</v>
      </c>
      <c r="F35" s="15">
        <v>1.8800000000000001E-2</v>
      </c>
      <c r="G35" s="15">
        <v>7.2860999999999995E-2</v>
      </c>
    </row>
    <row r="36" spans="1:7" x14ac:dyDescent="0.3">
      <c r="A36" s="12" t="s">
        <v>525</v>
      </c>
      <c r="B36" s="28" t="s">
        <v>526</v>
      </c>
      <c r="C36" s="28" t="s">
        <v>93</v>
      </c>
      <c r="D36" s="13">
        <v>1000000</v>
      </c>
      <c r="E36" s="14">
        <v>967.39</v>
      </c>
      <c r="F36" s="15">
        <v>1.77E-2</v>
      </c>
      <c r="G36" s="15">
        <v>7.195E-2</v>
      </c>
    </row>
    <row r="37" spans="1:7" x14ac:dyDescent="0.3">
      <c r="A37" s="12" t="s">
        <v>527</v>
      </c>
      <c r="B37" s="28" t="s">
        <v>528</v>
      </c>
      <c r="C37" s="28" t="s">
        <v>93</v>
      </c>
      <c r="D37" s="13">
        <v>500000</v>
      </c>
      <c r="E37" s="14">
        <v>513.80999999999995</v>
      </c>
      <c r="F37" s="15">
        <v>9.4000000000000004E-3</v>
      </c>
      <c r="G37" s="15">
        <v>7.2900000000000006E-2</v>
      </c>
    </row>
    <row r="38" spans="1:7" x14ac:dyDescent="0.3">
      <c r="A38" s="12" t="s">
        <v>529</v>
      </c>
      <c r="B38" s="28" t="s">
        <v>530</v>
      </c>
      <c r="C38" s="28" t="s">
        <v>93</v>
      </c>
      <c r="D38" s="13">
        <v>500000</v>
      </c>
      <c r="E38" s="14">
        <v>513.73</v>
      </c>
      <c r="F38" s="15">
        <v>9.4000000000000004E-3</v>
      </c>
      <c r="G38" s="15">
        <v>7.2860999999999995E-2</v>
      </c>
    </row>
    <row r="39" spans="1:7" x14ac:dyDescent="0.3">
      <c r="A39" s="12" t="s">
        <v>531</v>
      </c>
      <c r="B39" s="28" t="s">
        <v>532</v>
      </c>
      <c r="C39" s="28" t="s">
        <v>93</v>
      </c>
      <c r="D39" s="13">
        <v>500000</v>
      </c>
      <c r="E39" s="14">
        <v>510.37</v>
      </c>
      <c r="F39" s="15">
        <v>9.4000000000000004E-3</v>
      </c>
      <c r="G39" s="15">
        <v>7.2983999999999993E-2</v>
      </c>
    </row>
    <row r="40" spans="1:7" x14ac:dyDescent="0.3">
      <c r="A40" s="16" t="s">
        <v>98</v>
      </c>
      <c r="B40" s="29"/>
      <c r="C40" s="29"/>
      <c r="D40" s="17"/>
      <c r="E40" s="18">
        <v>26085.89</v>
      </c>
      <c r="F40" s="19">
        <v>0.47820000000000001</v>
      </c>
      <c r="G40" s="20"/>
    </row>
    <row r="41" spans="1:7" x14ac:dyDescent="0.3">
      <c r="A41" s="12"/>
      <c r="B41" s="28"/>
      <c r="C41" s="28"/>
      <c r="D41" s="13"/>
      <c r="E41" s="14"/>
      <c r="F41" s="15"/>
      <c r="G41" s="15"/>
    </row>
    <row r="42" spans="1:7" x14ac:dyDescent="0.3">
      <c r="A42" s="12"/>
      <c r="B42" s="28"/>
      <c r="C42" s="28"/>
      <c r="D42" s="13"/>
      <c r="E42" s="14"/>
      <c r="F42" s="15"/>
      <c r="G42" s="15"/>
    </row>
    <row r="43" spans="1:7" x14ac:dyDescent="0.3">
      <c r="A43" s="16" t="s">
        <v>189</v>
      </c>
      <c r="B43" s="28"/>
      <c r="C43" s="28"/>
      <c r="D43" s="13"/>
      <c r="E43" s="14"/>
      <c r="F43" s="15"/>
      <c r="G43" s="15"/>
    </row>
    <row r="44" spans="1:7" x14ac:dyDescent="0.3">
      <c r="A44" s="16" t="s">
        <v>98</v>
      </c>
      <c r="B44" s="28"/>
      <c r="C44" s="28"/>
      <c r="D44" s="13"/>
      <c r="E44" s="33" t="s">
        <v>88</v>
      </c>
      <c r="F44" s="34" t="s">
        <v>88</v>
      </c>
      <c r="G44" s="15"/>
    </row>
    <row r="45" spans="1:7" x14ac:dyDescent="0.3">
      <c r="A45" s="12"/>
      <c r="B45" s="28"/>
      <c r="C45" s="28"/>
      <c r="D45" s="13"/>
      <c r="E45" s="14"/>
      <c r="F45" s="15"/>
      <c r="G45" s="15"/>
    </row>
    <row r="46" spans="1:7" x14ac:dyDescent="0.3">
      <c r="A46" s="16" t="s">
        <v>190</v>
      </c>
      <c r="B46" s="28"/>
      <c r="C46" s="28"/>
      <c r="D46" s="13"/>
      <c r="E46" s="14"/>
      <c r="F46" s="15"/>
      <c r="G46" s="15"/>
    </row>
    <row r="47" spans="1:7" x14ac:dyDescent="0.3">
      <c r="A47" s="16" t="s">
        <v>98</v>
      </c>
      <c r="B47" s="28"/>
      <c r="C47" s="28"/>
      <c r="D47" s="13"/>
      <c r="E47" s="33" t="s">
        <v>88</v>
      </c>
      <c r="F47" s="34" t="s">
        <v>88</v>
      </c>
      <c r="G47" s="15"/>
    </row>
    <row r="48" spans="1:7" x14ac:dyDescent="0.3">
      <c r="A48" s="12"/>
      <c r="B48" s="28"/>
      <c r="C48" s="28"/>
      <c r="D48" s="13"/>
      <c r="E48" s="14"/>
      <c r="F48" s="15"/>
      <c r="G48" s="15"/>
    </row>
    <row r="49" spans="1:7" x14ac:dyDescent="0.3">
      <c r="A49" s="21" t="s">
        <v>117</v>
      </c>
      <c r="B49" s="30"/>
      <c r="C49" s="30"/>
      <c r="D49" s="22"/>
      <c r="E49" s="18">
        <v>49756.78</v>
      </c>
      <c r="F49" s="19">
        <v>0.9123</v>
      </c>
      <c r="G49" s="20"/>
    </row>
    <row r="50" spans="1:7" x14ac:dyDescent="0.3">
      <c r="A50" s="12"/>
      <c r="B50" s="28"/>
      <c r="C50" s="28"/>
      <c r="D50" s="13"/>
      <c r="E50" s="14"/>
      <c r="F50" s="15"/>
      <c r="G50" s="15"/>
    </row>
    <row r="51" spans="1:7" x14ac:dyDescent="0.3">
      <c r="A51" s="12"/>
      <c r="B51" s="28"/>
      <c r="C51" s="28"/>
      <c r="D51" s="13"/>
      <c r="E51" s="14"/>
      <c r="F51" s="15"/>
      <c r="G51" s="15"/>
    </row>
    <row r="52" spans="1:7" x14ac:dyDescent="0.3">
      <c r="A52" s="16" t="s">
        <v>118</v>
      </c>
      <c r="B52" s="28"/>
      <c r="C52" s="28"/>
      <c r="D52" s="13"/>
      <c r="E52" s="14"/>
      <c r="F52" s="15"/>
      <c r="G52" s="15"/>
    </row>
    <row r="53" spans="1:7" x14ac:dyDescent="0.3">
      <c r="A53" s="12" t="s">
        <v>119</v>
      </c>
      <c r="B53" s="28"/>
      <c r="C53" s="28"/>
      <c r="D53" s="13"/>
      <c r="E53" s="14">
        <v>3423.61</v>
      </c>
      <c r="F53" s="15">
        <v>6.2799999999999995E-2</v>
      </c>
      <c r="G53" s="15">
        <v>4.1402000000000001E-2</v>
      </c>
    </row>
    <row r="54" spans="1:7" x14ac:dyDescent="0.3">
      <c r="A54" s="16" t="s">
        <v>98</v>
      </c>
      <c r="B54" s="29"/>
      <c r="C54" s="29"/>
      <c r="D54" s="17"/>
      <c r="E54" s="18">
        <v>3423.61</v>
      </c>
      <c r="F54" s="19">
        <v>6.2799999999999995E-2</v>
      </c>
      <c r="G54" s="20"/>
    </row>
    <row r="55" spans="1:7" x14ac:dyDescent="0.3">
      <c r="A55" s="12"/>
      <c r="B55" s="28"/>
      <c r="C55" s="28"/>
      <c r="D55" s="13"/>
      <c r="E55" s="14"/>
      <c r="F55" s="15"/>
      <c r="G55" s="15"/>
    </row>
    <row r="56" spans="1:7" x14ac:dyDescent="0.3">
      <c r="A56" s="21" t="s">
        <v>117</v>
      </c>
      <c r="B56" s="30"/>
      <c r="C56" s="30"/>
      <c r="D56" s="22"/>
      <c r="E56" s="18">
        <v>3423.61</v>
      </c>
      <c r="F56" s="19">
        <v>6.2799999999999995E-2</v>
      </c>
      <c r="G56" s="20"/>
    </row>
    <row r="57" spans="1:7" x14ac:dyDescent="0.3">
      <c r="A57" s="12" t="s">
        <v>120</v>
      </c>
      <c r="B57" s="28"/>
      <c r="C57" s="28"/>
      <c r="D57" s="13"/>
      <c r="E57" s="14">
        <v>1366.8534984999999</v>
      </c>
      <c r="F57" s="15">
        <v>2.5066999999999999E-2</v>
      </c>
      <c r="G57" s="15"/>
    </row>
    <row r="58" spans="1:7" x14ac:dyDescent="0.3">
      <c r="A58" s="12" t="s">
        <v>121</v>
      </c>
      <c r="B58" s="28"/>
      <c r="C58" s="28"/>
      <c r="D58" s="13"/>
      <c r="E58" s="36">
        <v>-21.3934985</v>
      </c>
      <c r="F58" s="35">
        <v>-1.6699999999999999E-4</v>
      </c>
      <c r="G58" s="15">
        <v>4.1402000000000001E-2</v>
      </c>
    </row>
    <row r="59" spans="1:7" x14ac:dyDescent="0.3">
      <c r="A59" s="23" t="s">
        <v>122</v>
      </c>
      <c r="B59" s="31"/>
      <c r="C59" s="31"/>
      <c r="D59" s="24"/>
      <c r="E59" s="25">
        <v>54525.85</v>
      </c>
      <c r="F59" s="26">
        <v>1</v>
      </c>
      <c r="G59" s="26"/>
    </row>
    <row r="61" spans="1:7" x14ac:dyDescent="0.3">
      <c r="A61" s="1" t="s">
        <v>124</v>
      </c>
    </row>
    <row r="64" spans="1:7" x14ac:dyDescent="0.3">
      <c r="A64" s="1" t="s">
        <v>1859</v>
      </c>
    </row>
    <row r="65" spans="1:3" x14ac:dyDescent="0.3">
      <c r="A65" s="47" t="s">
        <v>1860</v>
      </c>
      <c r="B65" s="32" t="s">
        <v>88</v>
      </c>
    </row>
    <row r="66" spans="1:3" x14ac:dyDescent="0.3">
      <c r="A66" t="s">
        <v>1861</v>
      </c>
    </row>
    <row r="67" spans="1:3" x14ac:dyDescent="0.3">
      <c r="A67" t="s">
        <v>1862</v>
      </c>
      <c r="B67" t="s">
        <v>1863</v>
      </c>
      <c r="C67" t="s">
        <v>1863</v>
      </c>
    </row>
    <row r="68" spans="1:3" x14ac:dyDescent="0.3">
      <c r="B68" s="48">
        <v>44680</v>
      </c>
      <c r="C68" s="48">
        <v>44712</v>
      </c>
    </row>
    <row r="69" spans="1:3" x14ac:dyDescent="0.3">
      <c r="A69" t="s">
        <v>1867</v>
      </c>
      <c r="B69">
        <v>9.9519000000000002</v>
      </c>
      <c r="C69">
        <v>9.8126999999999995</v>
      </c>
    </row>
    <row r="70" spans="1:3" x14ac:dyDescent="0.3">
      <c r="A70" t="s">
        <v>1868</v>
      </c>
      <c r="B70">
        <v>9.952</v>
      </c>
      <c r="C70">
        <v>9.8129000000000008</v>
      </c>
    </row>
    <row r="71" spans="1:3" x14ac:dyDescent="0.3">
      <c r="A71" t="s">
        <v>1892</v>
      </c>
      <c r="B71">
        <v>9.9491999999999994</v>
      </c>
      <c r="C71">
        <v>9.8084000000000007</v>
      </c>
    </row>
    <row r="72" spans="1:3" x14ac:dyDescent="0.3">
      <c r="A72" t="s">
        <v>1893</v>
      </c>
      <c r="B72">
        <v>9.9491999999999994</v>
      </c>
      <c r="C72">
        <v>9.8084000000000007</v>
      </c>
    </row>
    <row r="73" spans="1:3" x14ac:dyDescent="0.3">
      <c r="A73" t="s">
        <v>1877</v>
      </c>
    </row>
    <row r="75" spans="1:3" x14ac:dyDescent="0.3">
      <c r="A75" t="s">
        <v>1878</v>
      </c>
      <c r="B75" s="32" t="s">
        <v>88</v>
      </c>
    </row>
    <row r="76" spans="1:3" x14ac:dyDescent="0.3">
      <c r="A76" t="s">
        <v>1879</v>
      </c>
      <c r="B76" s="32" t="s">
        <v>88</v>
      </c>
    </row>
    <row r="77" spans="1:3" ht="28.8" x14ac:dyDescent="0.3">
      <c r="A77" s="47" t="s">
        <v>1880</v>
      </c>
      <c r="B77" s="32" t="s">
        <v>88</v>
      </c>
    </row>
    <row r="78" spans="1:3" x14ac:dyDescent="0.3">
      <c r="A78" s="47" t="s">
        <v>1881</v>
      </c>
      <c r="B78" s="32" t="s">
        <v>88</v>
      </c>
    </row>
    <row r="79" spans="1:3" x14ac:dyDescent="0.3">
      <c r="A79" t="s">
        <v>1882</v>
      </c>
      <c r="B79" s="49">
        <v>2.9022230000000002</v>
      </c>
    </row>
    <row r="80" spans="1:3" ht="28.8" x14ac:dyDescent="0.3">
      <c r="A80" s="47" t="s">
        <v>1883</v>
      </c>
      <c r="B80" s="32" t="s">
        <v>88</v>
      </c>
    </row>
    <row r="81" spans="1:4" ht="28.8" x14ac:dyDescent="0.3">
      <c r="A81" s="47" t="s">
        <v>1884</v>
      </c>
      <c r="B81" s="32" t="s">
        <v>88</v>
      </c>
    </row>
    <row r="82" spans="1:4" ht="28.8" x14ac:dyDescent="0.3">
      <c r="A82" s="47" t="s">
        <v>1887</v>
      </c>
      <c r="B82" s="52">
        <v>4317.3721313999995</v>
      </c>
    </row>
    <row r="83" spans="1:4" x14ac:dyDescent="0.3">
      <c r="A83" t="s">
        <v>2025</v>
      </c>
      <c r="B83" s="32" t="s">
        <v>88</v>
      </c>
    </row>
    <row r="84" spans="1:4" x14ac:dyDescent="0.3">
      <c r="A84" t="s">
        <v>2026</v>
      </c>
      <c r="B84" s="32" t="s">
        <v>88</v>
      </c>
    </row>
    <row r="87" spans="1:4" x14ac:dyDescent="0.3">
      <c r="A87" s="60" t="s">
        <v>2070</v>
      </c>
      <c r="B87" s="61" t="s">
        <v>2071</v>
      </c>
      <c r="C87" s="61" t="s">
        <v>2031</v>
      </c>
      <c r="D87" s="69" t="s">
        <v>2032</v>
      </c>
    </row>
    <row r="88" spans="1:4" ht="76.8" customHeight="1" x14ac:dyDescent="0.3">
      <c r="A88" s="70" t="str">
        <f>HYPERLINK("[EDEL_Portfolio Monthly 31-May-2022.xlsx]EDCPSF!A1","Edelweiss CRL PSU PL SDL 50 50 Oct-25 FD")</f>
        <v>Edelweiss CRL PSU PL SDL 50 50 Oct-25 FD</v>
      </c>
      <c r="B88" s="65"/>
      <c r="C88" s="63" t="s">
        <v>2040</v>
      </c>
      <c r="D88" s="65"/>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EDACBF</vt:lpstr>
      <vt:lpstr>EDBE23</vt:lpstr>
      <vt:lpstr>EDBE25</vt:lpstr>
      <vt:lpstr>EDBE30</vt:lpstr>
      <vt:lpstr>EDBE31</vt:lpstr>
      <vt:lpstr>EDBE32</vt:lpstr>
      <vt:lpstr>EDBPDF</vt:lpstr>
      <vt:lpstr>EDCPSF</vt:lpstr>
      <vt:lpstr>EDFF23</vt:lpstr>
      <vt:lpstr>EDFF25</vt:lpstr>
      <vt:lpstr>EDFF30</vt:lpstr>
      <vt:lpstr>EDFF31</vt:lpstr>
      <vt:lpstr>EDFF32</vt:lpstr>
      <vt:lpstr>EDGSEC</vt:lpstr>
      <vt:lpstr>EDNP27</vt:lpstr>
      <vt:lpstr>EDNPSF</vt:lpstr>
      <vt:lpstr>EDONTF</vt:lpstr>
      <vt:lpstr>EEARBF</vt:lpstr>
      <vt:lpstr>EEARFD</vt:lpstr>
      <vt:lpstr>EEDGEF</vt:lpstr>
      <vt:lpstr>EEECRF</vt:lpstr>
      <vt:lpstr>EEELSS</vt:lpstr>
      <vt:lpstr>EEEQTF</vt:lpstr>
      <vt:lpstr>EEESCF</vt:lpstr>
      <vt:lpstr>EEESSF</vt:lpstr>
      <vt:lpstr>EEIF30</vt:lpstr>
      <vt:lpstr>EEIF50</vt:lpstr>
      <vt:lpstr>EELMIF</vt:lpstr>
      <vt:lpstr>EEMOF1</vt:lpstr>
      <vt:lpstr>EENFBA</vt:lpstr>
      <vt:lpstr>EEPRUA</vt:lpstr>
      <vt:lpstr>EESMCF</vt:lpstr>
      <vt:lpstr>ELLIQF</vt:lpstr>
      <vt:lpstr>EOASEF</vt:lpstr>
      <vt:lpstr>EOCHIF</vt:lpstr>
      <vt:lpstr>EODWHF</vt:lpstr>
      <vt:lpstr>EOEDOF</vt:lpstr>
      <vt:lpstr>EOEMOP</vt:lpstr>
      <vt:lpstr>EOUSEF</vt:lpstr>
      <vt:lpstr>EOUSTF</vt:lpstr>
    </vt:vector>
  </TitlesOfParts>
  <Company>greysoft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g.greysoft.001</dc:creator>
  <cp:lastModifiedBy>Ankita Sarolia - AMC</cp:lastModifiedBy>
  <dcterms:created xsi:type="dcterms:W3CDTF">2015-12-17T12:36:10Z</dcterms:created>
  <dcterms:modified xsi:type="dcterms:W3CDTF">2022-06-09T05:55:08Z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1461198@zone1.scb.net</vt:lpwstr>
  </property>
  <property fmtid="{D5CDD505-2E9C-101B-9397-08002B2CF9AE}" pid="5" name="MSIP_Label_840e60c6-cef6-4cc0-a98d-364c7249d74b_SetDate">
    <vt:lpwstr>2020-10-16T06:35:36.3989200Z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8285df02-1b76-4a57-81e3-4dc8176ab3c1</vt:lpwstr>
  </property>
  <property fmtid="{D5CDD505-2E9C-101B-9397-08002B2CF9AE}" pid="9" name="MSIP_Label_840e60c6-cef6-4cc0-a98d-364c7249d74b_Extended_MSFT_Method">
    <vt:lpwstr>Manual</vt:lpwstr>
  </property>
  <property fmtid="{D5CDD505-2E9C-101B-9397-08002B2CF9AE}" pid="10" name="MSIP_Label_fae7b159-da8a-4f43-b4ed-ba6115f6e9fb_Enabled">
    <vt:lpwstr>true</vt:lpwstr>
  </property>
  <property fmtid="{D5CDD505-2E9C-101B-9397-08002B2CF9AE}" pid="11" name="MSIP_Label_fae7b159-da8a-4f43-b4ed-ba6115f6e9fb_SetDate">
    <vt:lpwstr>2022-06-09T04:58:35Z</vt:lpwstr>
  </property>
  <property fmtid="{D5CDD505-2E9C-101B-9397-08002B2CF9AE}" pid="12" name="MSIP_Label_fae7b159-da8a-4f43-b4ed-ba6115f6e9fb_Method">
    <vt:lpwstr>Standard</vt:lpwstr>
  </property>
  <property fmtid="{D5CDD505-2E9C-101B-9397-08002B2CF9AE}" pid="13" name="MSIP_Label_fae7b159-da8a-4f43-b4ed-ba6115f6e9fb_Name">
    <vt:lpwstr>Internal_0</vt:lpwstr>
  </property>
  <property fmtid="{D5CDD505-2E9C-101B-9397-08002B2CF9AE}" pid="14" name="MSIP_Label_fae7b159-da8a-4f43-b4ed-ba6115f6e9fb_SiteId">
    <vt:lpwstr>76fd78b2-83b7-4fc7-b5ba-5f59f5beb8cc</vt:lpwstr>
  </property>
  <property fmtid="{D5CDD505-2E9C-101B-9397-08002B2CF9AE}" pid="15" name="MSIP_Label_fae7b159-da8a-4f43-b4ed-ba6115f6e9fb_ActionId">
    <vt:lpwstr>36183189-a4a4-4d69-a594-b17c139d9b66</vt:lpwstr>
  </property>
  <property fmtid="{D5CDD505-2E9C-101B-9397-08002B2CF9AE}" pid="16" name="MSIP_Label_fae7b159-da8a-4f43-b4ed-ba6115f6e9fb_ContentBits">
    <vt:lpwstr>0</vt:lpwstr>
  </property>
</Properties>
</file>